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66925"/>
  <mc:AlternateContent xmlns:mc="http://schemas.openxmlformats.org/markup-compatibility/2006">
    <mc:Choice Requires="x15">
      <x15ac:absPath xmlns:x15ac="http://schemas.microsoft.com/office/spreadsheetml/2010/11/ac" url="C:\Users\Lanzer\Desktop\"/>
    </mc:Choice>
  </mc:AlternateContent>
  <xr:revisionPtr revIDLastSave="0" documentId="13_ncr:1_{84AA1944-8210-4433-8510-C255F44A8D06}" xr6:coauthVersionLast="46" xr6:coauthVersionMax="46" xr10:uidLastSave="{00000000-0000-0000-0000-000000000000}"/>
  <bookViews>
    <workbookView xWindow="9765" yWindow="5025" windowWidth="41520" windowHeight="12915" xr2:uid="{9146C318-493B-EB43-B008-86DC71D27F48}"/>
  </bookViews>
  <sheets>
    <sheet name="Menu" sheetId="24" r:id="rId1"/>
    <sheet name="Bank Dep" sheetId="25" r:id="rId2"/>
    <sheet name="Running Totals" sheetId="8" r:id="rId3"/>
    <sheet name="Charts" sheetId="17" r:id="rId4"/>
    <sheet name="Website Sales" sheetId="2" r:id="rId5"/>
    <sheet name="In-Person Sales" sheetId="3" r:id="rId6"/>
    <sheet name="Audiobooks" sheetId="7" r:id="rId7"/>
    <sheet name="E-book sales" sheetId="9" r:id="rId8"/>
    <sheet name="KENP Pages" sheetId="10" r:id="rId9"/>
    <sheet name="KDP Paperbacks" sheetId="11" r:id="rId10"/>
    <sheet name="IngramSpark" sheetId="12" r:id="rId11"/>
    <sheet name="Audiobook Data" sheetId="23" r:id="rId12"/>
    <sheet name="E-book-Paperback Data" sheetId="19" r:id="rId13"/>
    <sheet name="KENP Data" sheetId="20" r:id="rId14"/>
    <sheet name="IngramSpark Data" sheetId="21" r:id="rId15"/>
    <sheet name="Donations" sheetId="5" r:id="rId16"/>
    <sheet name="Sales Tax Figures" sheetId="1" r:id="rId17"/>
    <sheet name="Giving" sheetId="6" r:id="rId18"/>
    <sheet name="Promo Stats" sheetId="18" r:id="rId19"/>
    <sheet name="Lookups" sheetId="14" r:id="rId2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25" l="1"/>
  <c r="C28" i="25"/>
  <c r="C29" i="25"/>
  <c r="C30" i="25"/>
  <c r="C31" i="25"/>
  <c r="C32" i="25"/>
  <c r="C33" i="25"/>
  <c r="C34" i="25"/>
  <c r="C35" i="25"/>
  <c r="C36" i="25"/>
  <c r="C37" i="25"/>
  <c r="C38" i="25"/>
  <c r="C26" i="25"/>
  <c r="C25" i="25"/>
  <c r="C24" i="25"/>
  <c r="C23" i="25"/>
  <c r="C22" i="25"/>
  <c r="C10" i="25"/>
  <c r="R34" i="12"/>
  <c r="P34" i="12"/>
  <c r="O34" i="12"/>
  <c r="N34" i="12"/>
  <c r="L34" i="12"/>
  <c r="K34" i="12"/>
  <c r="J34" i="12"/>
  <c r="I34" i="12"/>
  <c r="H34" i="12"/>
  <c r="M35" i="12"/>
  <c r="L35" i="12"/>
  <c r="K35" i="12"/>
  <c r="J35" i="12"/>
  <c r="I35" i="12"/>
  <c r="H35" i="12"/>
  <c r="G35" i="12"/>
  <c r="Q36" i="12"/>
  <c r="P36" i="12"/>
  <c r="O36" i="12"/>
  <c r="N36" i="12"/>
  <c r="M36" i="12"/>
  <c r="R36" i="12"/>
  <c r="S36" i="12"/>
  <c r="AM37" i="12"/>
  <c r="AL37" i="12"/>
  <c r="AK37" i="12"/>
  <c r="AJ37" i="12"/>
  <c r="AI37" i="12"/>
  <c r="AH37" i="12"/>
  <c r="AG37" i="12"/>
  <c r="AF37" i="12"/>
  <c r="AE37" i="12"/>
  <c r="AD37" i="12"/>
  <c r="AC37" i="12"/>
  <c r="AB37" i="12"/>
  <c r="AA37" i="12"/>
  <c r="Z37" i="12"/>
  <c r="Y37" i="12"/>
  <c r="X37" i="12"/>
  <c r="W37" i="12"/>
  <c r="V37" i="12"/>
  <c r="S37" i="12"/>
  <c r="R37" i="12"/>
  <c r="Q37" i="12"/>
  <c r="P37" i="12"/>
  <c r="O37" i="12"/>
  <c r="N37" i="12"/>
  <c r="M37" i="12"/>
  <c r="L37" i="12"/>
  <c r="K37" i="12"/>
  <c r="J37" i="12"/>
  <c r="I37" i="12"/>
  <c r="H37" i="12"/>
  <c r="G37" i="12"/>
  <c r="F37" i="12"/>
  <c r="E37" i="12"/>
  <c r="D37" i="12"/>
  <c r="C37" i="12"/>
  <c r="B37" i="12"/>
  <c r="AM22" i="12"/>
  <c r="AL22" i="12"/>
  <c r="AK22" i="12"/>
  <c r="AJ22" i="12"/>
  <c r="AH22" i="12"/>
  <c r="AI22" i="12"/>
  <c r="AG22" i="12"/>
  <c r="AF22" i="12"/>
  <c r="AE22" i="12"/>
  <c r="AD22" i="12"/>
  <c r="AC22" i="12"/>
  <c r="AB22" i="12"/>
  <c r="AA22" i="12"/>
  <c r="Z22" i="12"/>
  <c r="Y22" i="12"/>
  <c r="X22" i="12"/>
  <c r="W22" i="12"/>
  <c r="V22" i="12"/>
  <c r="S22" i="12"/>
  <c r="R22" i="12"/>
  <c r="Q22" i="12"/>
  <c r="P22" i="12"/>
  <c r="O22" i="12"/>
  <c r="N22" i="12"/>
  <c r="M22" i="12"/>
  <c r="L22" i="12"/>
  <c r="K22" i="12"/>
  <c r="J22" i="12"/>
  <c r="I22" i="12"/>
  <c r="H22" i="12"/>
  <c r="G22" i="12"/>
  <c r="F22" i="12"/>
  <c r="E22" i="12"/>
  <c r="D22" i="12"/>
  <c r="C22" i="12"/>
  <c r="B22" i="12"/>
  <c r="J20" i="25" l="1"/>
  <c r="J21" i="25"/>
  <c r="J19" i="25"/>
  <c r="J18" i="25"/>
  <c r="J17" i="25"/>
  <c r="J16" i="25"/>
  <c r="J15" i="25"/>
  <c r="J14" i="25"/>
  <c r="J13" i="25"/>
  <c r="J12" i="25"/>
  <c r="J11" i="25"/>
  <c r="J10" i="25"/>
  <c r="J9" i="25"/>
  <c r="J8" i="25"/>
  <c r="J7" i="25"/>
  <c r="J6" i="25"/>
  <c r="J5" i="25"/>
  <c r="J4" i="25"/>
  <c r="J3" i="25"/>
  <c r="J2" i="25"/>
  <c r="L3" i="25"/>
  <c r="L4" i="25"/>
  <c r="L5" i="25"/>
  <c r="L6" i="25"/>
  <c r="L7" i="25"/>
  <c r="L8" i="25"/>
  <c r="L9" i="25"/>
  <c r="L10" i="25"/>
  <c r="L11" i="25"/>
  <c r="L12" i="25"/>
  <c r="L13" i="25"/>
  <c r="L14" i="25"/>
  <c r="L15" i="25"/>
  <c r="L16" i="25"/>
  <c r="L17" i="25"/>
  <c r="L18" i="25"/>
  <c r="L19" i="25"/>
  <c r="L20" i="25"/>
  <c r="L21" i="25"/>
  <c r="L2" i="25"/>
  <c r="K14" i="25"/>
  <c r="K21" i="25"/>
  <c r="I14" i="25"/>
  <c r="I21" i="25"/>
  <c r="C3" i="25"/>
  <c r="K3" i="25" s="1"/>
  <c r="C4" i="25"/>
  <c r="I4" i="25" s="1"/>
  <c r="C5" i="25"/>
  <c r="K5" i="25" s="1"/>
  <c r="C6" i="25"/>
  <c r="K6" i="25" s="1"/>
  <c r="C7" i="25"/>
  <c r="K7" i="25" s="1"/>
  <c r="C8" i="25"/>
  <c r="K8" i="25" s="1"/>
  <c r="C9" i="25"/>
  <c r="K9" i="25" s="1"/>
  <c r="K10" i="25"/>
  <c r="C11" i="25"/>
  <c r="K11" i="25" s="1"/>
  <c r="C12" i="25"/>
  <c r="K12" i="25" s="1"/>
  <c r="C13" i="25"/>
  <c r="K13" i="25" s="1"/>
  <c r="C14" i="25"/>
  <c r="C15" i="25"/>
  <c r="K15" i="25" s="1"/>
  <c r="C16" i="25"/>
  <c r="K16" i="25" s="1"/>
  <c r="C17" i="25"/>
  <c r="K17" i="25" s="1"/>
  <c r="C18" i="25"/>
  <c r="K18" i="25" s="1"/>
  <c r="C19" i="25"/>
  <c r="K19" i="25" s="1"/>
  <c r="C20" i="25"/>
  <c r="I20" i="25" s="1"/>
  <c r="C21" i="25"/>
  <c r="C2" i="25"/>
  <c r="K2" i="25" s="1"/>
  <c r="I13" i="25" l="1"/>
  <c r="I11" i="25"/>
  <c r="I6" i="25"/>
  <c r="I5" i="25"/>
  <c r="I3" i="25"/>
  <c r="I2" i="25"/>
  <c r="K20" i="25"/>
  <c r="K4" i="25"/>
  <c r="I19" i="25"/>
  <c r="I18" i="25"/>
  <c r="I10" i="25"/>
  <c r="I12" i="25"/>
  <c r="I17" i="25"/>
  <c r="I9" i="25"/>
  <c r="I16" i="25"/>
  <c r="I8" i="25"/>
  <c r="I15" i="25"/>
  <c r="I7" i="25"/>
  <c r="D18" i="25"/>
  <c r="D4" i="25"/>
  <c r="K3" i="14"/>
  <c r="K4" i="14"/>
  <c r="K5" i="14"/>
  <c r="K6" i="14"/>
  <c r="K8" i="14"/>
  <c r="K9" i="14"/>
  <c r="K10" i="14"/>
  <c r="K11" i="14"/>
  <c r="K12" i="14"/>
  <c r="K13" i="14"/>
  <c r="K14" i="14"/>
  <c r="K7" i="14"/>
  <c r="J12" i="14"/>
  <c r="J13" i="14"/>
  <c r="J14" i="14"/>
  <c r="J11" i="14"/>
  <c r="J8" i="14"/>
  <c r="J9" i="14"/>
  <c r="J10" i="14"/>
  <c r="J3" i="14"/>
  <c r="J4" i="14"/>
  <c r="J5" i="14"/>
  <c r="J6" i="14"/>
  <c r="J7" i="14"/>
  <c r="I4" i="14"/>
  <c r="I5" i="14"/>
  <c r="I6" i="14"/>
  <c r="I7" i="14"/>
  <c r="I8" i="14"/>
  <c r="I9" i="14"/>
  <c r="I10" i="14"/>
  <c r="I11" i="14"/>
  <c r="I12" i="14"/>
  <c r="I13" i="14"/>
  <c r="I14" i="14"/>
  <c r="I3" i="14"/>
  <c r="G14" i="14"/>
  <c r="G3" i="14"/>
  <c r="G4" i="14"/>
  <c r="G5" i="14"/>
  <c r="G6" i="14"/>
  <c r="H3" i="14"/>
  <c r="H4" i="14"/>
  <c r="H5" i="14"/>
  <c r="H6" i="14"/>
  <c r="H8" i="14"/>
  <c r="H9" i="14"/>
  <c r="H10" i="14"/>
  <c r="H11" i="14"/>
  <c r="H12" i="14"/>
  <c r="H13" i="14"/>
  <c r="H14" i="14"/>
  <c r="H7" i="14"/>
  <c r="G12" i="14"/>
  <c r="G11" i="14"/>
  <c r="G10" i="14"/>
  <c r="G9" i="14"/>
  <c r="G8" i="14"/>
  <c r="G7" i="14"/>
  <c r="AM21" i="12" l="1"/>
  <c r="AL21" i="12"/>
  <c r="AK21" i="12"/>
  <c r="AJ21" i="12"/>
  <c r="AI21" i="12"/>
  <c r="AH21" i="12"/>
  <c r="S21" i="12"/>
  <c r="R21" i="12"/>
  <c r="Q21" i="12"/>
  <c r="P21" i="12"/>
  <c r="O21" i="12"/>
  <c r="N21" i="12"/>
  <c r="M21" i="12"/>
  <c r="L21" i="12"/>
  <c r="K21" i="12"/>
  <c r="J21" i="12"/>
  <c r="I21" i="12"/>
  <c r="H21" i="12"/>
  <c r="G21" i="12"/>
  <c r="F21" i="12"/>
  <c r="E21" i="12"/>
  <c r="D21" i="12"/>
  <c r="C21" i="12"/>
  <c r="B21" i="12"/>
  <c r="L36" i="12"/>
  <c r="K36" i="12"/>
  <c r="J36" i="12"/>
  <c r="I36" i="12"/>
  <c r="H36" i="12"/>
  <c r="G36" i="12"/>
  <c r="F36" i="12"/>
  <c r="E36" i="12"/>
  <c r="D36" i="12"/>
  <c r="C36" i="12"/>
  <c r="B36" i="12"/>
  <c r="AM20" i="12" l="1"/>
  <c r="AL20" i="12"/>
  <c r="AK20" i="12"/>
  <c r="AJ20" i="12"/>
  <c r="AI20" i="12"/>
  <c r="AH20" i="12"/>
  <c r="AG20" i="12"/>
  <c r="AF20" i="12"/>
  <c r="AE20" i="12"/>
  <c r="AD20" i="12"/>
  <c r="AC20" i="12"/>
  <c r="AB20" i="12"/>
  <c r="AA20" i="12"/>
  <c r="Z20" i="12"/>
  <c r="Y20" i="12"/>
  <c r="X20" i="12"/>
  <c r="W20" i="12"/>
  <c r="V20" i="12"/>
  <c r="AA35" i="12"/>
  <c r="Z35" i="12"/>
  <c r="Y35" i="12"/>
  <c r="X35" i="12"/>
  <c r="W35" i="12"/>
  <c r="V35" i="12"/>
  <c r="Z34" i="12"/>
  <c r="X34" i="12"/>
  <c r="V34" i="12"/>
  <c r="F35" i="12"/>
  <c r="E35" i="12"/>
  <c r="D35" i="12"/>
  <c r="C35" i="12"/>
  <c r="B35" i="12"/>
  <c r="S20" i="12"/>
  <c r="R20" i="12"/>
  <c r="Q20" i="12"/>
  <c r="P20" i="12"/>
  <c r="O20" i="12"/>
  <c r="N20" i="12"/>
  <c r="M20" i="12"/>
  <c r="L20" i="12"/>
  <c r="K20" i="12"/>
  <c r="J20" i="12"/>
  <c r="I20" i="12"/>
  <c r="H20" i="12"/>
  <c r="G20" i="12"/>
  <c r="F20" i="12"/>
  <c r="E20" i="12"/>
  <c r="D20" i="12"/>
  <c r="C20" i="12"/>
  <c r="B20" i="12"/>
  <c r="AJ19" i="12"/>
  <c r="AH19" i="12"/>
  <c r="AF19" i="12"/>
  <c r="AD19" i="12"/>
  <c r="AB19" i="12"/>
  <c r="Z19" i="12"/>
  <c r="D34" i="12"/>
  <c r="B34" i="12"/>
  <c r="X19" i="12"/>
  <c r="V19" i="12"/>
  <c r="AA31" i="12"/>
  <c r="Z31" i="12"/>
  <c r="Y31" i="12"/>
  <c r="X31" i="12"/>
  <c r="W31" i="12"/>
  <c r="V31" i="12"/>
  <c r="G31" i="12"/>
  <c r="F31" i="12"/>
  <c r="E31" i="12"/>
  <c r="D31" i="12"/>
  <c r="C31" i="12"/>
  <c r="B46" i="12"/>
  <c r="B31" i="12"/>
  <c r="R19" i="12"/>
  <c r="P19" i="12"/>
  <c r="N19" i="12"/>
  <c r="L19" i="12"/>
  <c r="J19" i="12"/>
  <c r="H19" i="12"/>
  <c r="F19" i="12"/>
  <c r="D19" i="12"/>
  <c r="B19" i="12"/>
  <c r="S16" i="12"/>
  <c r="R16" i="12"/>
  <c r="Q16" i="12"/>
  <c r="P16" i="12"/>
  <c r="O16" i="12"/>
  <c r="N16" i="12"/>
  <c r="M16" i="12"/>
  <c r="L16" i="12"/>
  <c r="J16" i="12"/>
  <c r="I16" i="12"/>
  <c r="H16" i="12"/>
  <c r="G16" i="12"/>
  <c r="F16" i="12"/>
  <c r="E16" i="12"/>
  <c r="D16" i="12"/>
  <c r="C16" i="12"/>
  <c r="B16" i="12"/>
  <c r="K16" i="12" l="1"/>
  <c r="F34" i="12"/>
  <c r="AL19" i="12"/>
  <c r="AA34" i="12"/>
  <c r="Y34" i="12"/>
  <c r="W34" i="12"/>
  <c r="AM19" i="12"/>
  <c r="AK19" i="12"/>
  <c r="AI19" i="12"/>
  <c r="AG19" i="12"/>
  <c r="AE19" i="12"/>
  <c r="AC19" i="12"/>
  <c r="AA19" i="12"/>
  <c r="Y19" i="12"/>
  <c r="W19" i="12"/>
  <c r="S34" i="12"/>
  <c r="Q34" i="12"/>
  <c r="M34" i="12"/>
  <c r="G34" i="12"/>
  <c r="E34" i="12"/>
  <c r="C34" i="12"/>
  <c r="S19" i="12"/>
  <c r="Q19" i="12"/>
  <c r="O19" i="12"/>
  <c r="M19" i="12"/>
  <c r="K19" i="12"/>
  <c r="I19" i="12"/>
  <c r="G19" i="12"/>
  <c r="C19" i="12"/>
  <c r="E19" i="12"/>
  <c r="AM82" i="12" l="1"/>
  <c r="AL82" i="12"/>
  <c r="AK82" i="12"/>
  <c r="AJ82" i="12"/>
  <c r="AI82" i="12"/>
  <c r="AH82" i="12"/>
  <c r="AG82" i="12"/>
  <c r="AF82" i="12"/>
  <c r="AE82" i="12"/>
  <c r="AD82" i="12"/>
  <c r="AC82" i="12"/>
  <c r="AB82" i="12"/>
  <c r="AA82" i="12"/>
  <c r="Z82" i="12"/>
  <c r="Y82" i="12"/>
  <c r="X82" i="12"/>
  <c r="W82" i="12"/>
  <c r="V82" i="12"/>
  <c r="AM81" i="12"/>
  <c r="AL81" i="12"/>
  <c r="AK81" i="12"/>
  <c r="AJ81" i="12"/>
  <c r="AI81" i="12"/>
  <c r="AH81" i="12"/>
  <c r="AG81" i="12"/>
  <c r="AF81" i="12"/>
  <c r="AE81" i="12"/>
  <c r="AD81" i="12"/>
  <c r="AC81" i="12"/>
  <c r="AB81" i="12"/>
  <c r="AA81" i="12"/>
  <c r="Z81" i="12"/>
  <c r="Y81" i="12"/>
  <c r="X81" i="12"/>
  <c r="W81" i="12"/>
  <c r="V81" i="12"/>
  <c r="AM80" i="12"/>
  <c r="AL80" i="12"/>
  <c r="AK80" i="12"/>
  <c r="AJ80" i="12"/>
  <c r="AI80" i="12"/>
  <c r="AH80" i="12"/>
  <c r="AG80" i="12"/>
  <c r="AF80" i="12"/>
  <c r="AE80" i="12"/>
  <c r="AD80" i="12"/>
  <c r="AC80" i="12"/>
  <c r="AB80" i="12"/>
  <c r="AA80" i="12"/>
  <c r="Z80" i="12"/>
  <c r="Y80" i="12"/>
  <c r="X80" i="12"/>
  <c r="W80" i="12"/>
  <c r="V80" i="12"/>
  <c r="AM79" i="12"/>
  <c r="AL79" i="12"/>
  <c r="AK79" i="12"/>
  <c r="AJ79" i="12"/>
  <c r="AI79" i="12"/>
  <c r="AH79" i="12"/>
  <c r="AG79" i="12"/>
  <c r="AF79" i="12"/>
  <c r="AE79" i="12"/>
  <c r="AD79" i="12"/>
  <c r="AC79" i="12"/>
  <c r="AB79" i="12"/>
  <c r="AA79" i="12"/>
  <c r="Z79" i="12"/>
  <c r="Y79" i="12"/>
  <c r="X79" i="12"/>
  <c r="W79" i="12"/>
  <c r="V79" i="12"/>
  <c r="AM78" i="12"/>
  <c r="AL78" i="12"/>
  <c r="AK78" i="12"/>
  <c r="AJ78" i="12"/>
  <c r="AI78" i="12"/>
  <c r="AH78" i="12"/>
  <c r="AG78" i="12"/>
  <c r="AF78" i="12"/>
  <c r="AE78" i="12"/>
  <c r="AD78" i="12"/>
  <c r="AC78" i="12"/>
  <c r="AB78" i="12"/>
  <c r="AA78" i="12"/>
  <c r="Z78" i="12"/>
  <c r="Y78" i="12"/>
  <c r="X78" i="12"/>
  <c r="W78" i="12"/>
  <c r="V78" i="12"/>
  <c r="AM77" i="12"/>
  <c r="AL77" i="12"/>
  <c r="AK77" i="12"/>
  <c r="AJ77" i="12"/>
  <c r="AI77" i="12"/>
  <c r="AH77" i="12"/>
  <c r="AG77" i="12"/>
  <c r="AF77" i="12"/>
  <c r="AE77" i="12"/>
  <c r="AD77" i="12"/>
  <c r="AC77" i="12"/>
  <c r="AB77" i="12"/>
  <c r="AA77" i="12"/>
  <c r="Z77" i="12"/>
  <c r="Y77" i="12"/>
  <c r="X77" i="12"/>
  <c r="W77" i="12"/>
  <c r="V77" i="12"/>
  <c r="AM76" i="12"/>
  <c r="AL76" i="12"/>
  <c r="AK76" i="12"/>
  <c r="AJ76" i="12"/>
  <c r="AI76" i="12"/>
  <c r="AH76" i="12"/>
  <c r="AG76" i="12"/>
  <c r="AF76" i="12"/>
  <c r="AE76" i="12"/>
  <c r="AD76" i="12"/>
  <c r="AC76" i="12"/>
  <c r="AB76" i="12"/>
  <c r="AA76" i="12"/>
  <c r="Z76" i="12"/>
  <c r="Y76" i="12"/>
  <c r="X76" i="12"/>
  <c r="W76" i="12"/>
  <c r="V76" i="12"/>
  <c r="AM75" i="12"/>
  <c r="AL75" i="12"/>
  <c r="AK75" i="12"/>
  <c r="AJ75" i="12"/>
  <c r="AI75" i="12"/>
  <c r="AH75" i="12"/>
  <c r="AG75" i="12"/>
  <c r="AF75" i="12"/>
  <c r="AE75" i="12"/>
  <c r="AD75" i="12"/>
  <c r="AC75" i="12"/>
  <c r="AB75" i="12"/>
  <c r="AA75" i="12"/>
  <c r="Z75" i="12"/>
  <c r="Y75" i="12"/>
  <c r="X75" i="12"/>
  <c r="W75" i="12"/>
  <c r="V75" i="12"/>
  <c r="AM74" i="12"/>
  <c r="AL74" i="12"/>
  <c r="AK74" i="12"/>
  <c r="AJ74" i="12"/>
  <c r="AI74" i="12"/>
  <c r="AH74" i="12"/>
  <c r="AG74" i="12"/>
  <c r="AF74" i="12"/>
  <c r="AE74" i="12"/>
  <c r="AD74" i="12"/>
  <c r="AC74" i="12"/>
  <c r="AB74" i="12"/>
  <c r="AA74" i="12"/>
  <c r="Z74" i="12"/>
  <c r="Y74" i="12"/>
  <c r="X74" i="12"/>
  <c r="W74" i="12"/>
  <c r="V74" i="12"/>
  <c r="AM73" i="12"/>
  <c r="AL73" i="12"/>
  <c r="AK73" i="12"/>
  <c r="AJ73" i="12"/>
  <c r="AI73" i="12"/>
  <c r="AH73" i="12"/>
  <c r="AG73" i="12"/>
  <c r="AF73" i="12"/>
  <c r="AE73" i="12"/>
  <c r="AD73" i="12"/>
  <c r="AC73" i="12"/>
  <c r="AB73" i="12"/>
  <c r="AA73" i="12"/>
  <c r="Z73" i="12"/>
  <c r="Y73" i="12"/>
  <c r="X73" i="12"/>
  <c r="W73" i="12"/>
  <c r="V73" i="12"/>
  <c r="AM72" i="12"/>
  <c r="AL72" i="12"/>
  <c r="AK72" i="12"/>
  <c r="AJ72" i="12"/>
  <c r="AI72" i="12"/>
  <c r="AH72" i="12"/>
  <c r="AG72" i="12"/>
  <c r="AF72" i="12"/>
  <c r="AE72" i="12"/>
  <c r="AD72" i="12"/>
  <c r="AC72" i="12"/>
  <c r="AB72" i="12"/>
  <c r="AA72" i="12"/>
  <c r="Z72" i="12"/>
  <c r="Y72" i="12"/>
  <c r="X72" i="12"/>
  <c r="W72" i="12"/>
  <c r="V72" i="12"/>
  <c r="AM71" i="12"/>
  <c r="AL71" i="12"/>
  <c r="AK71" i="12"/>
  <c r="AJ71" i="12"/>
  <c r="AI71" i="12"/>
  <c r="AH71" i="12"/>
  <c r="AG71" i="12"/>
  <c r="AF71" i="12"/>
  <c r="AE71" i="12"/>
  <c r="AD71" i="12"/>
  <c r="AC71" i="12"/>
  <c r="AB71" i="12"/>
  <c r="AA71" i="12"/>
  <c r="Z71" i="12"/>
  <c r="Y71" i="12"/>
  <c r="X71" i="12"/>
  <c r="W71" i="12"/>
  <c r="V71" i="12"/>
  <c r="AM67" i="12"/>
  <c r="AL67" i="12"/>
  <c r="AK67" i="12"/>
  <c r="AJ67" i="12"/>
  <c r="AI67" i="12"/>
  <c r="AH67" i="12"/>
  <c r="AG67" i="12"/>
  <c r="AF67" i="12"/>
  <c r="AE67" i="12"/>
  <c r="AD67" i="12"/>
  <c r="AC67" i="12"/>
  <c r="AB67" i="12"/>
  <c r="AA67" i="12"/>
  <c r="Z67" i="12"/>
  <c r="Y67" i="12"/>
  <c r="X67" i="12"/>
  <c r="W67" i="12"/>
  <c r="V67" i="12"/>
  <c r="AM66" i="12"/>
  <c r="AL66" i="12"/>
  <c r="AK66" i="12"/>
  <c r="AJ66" i="12"/>
  <c r="AI66" i="12"/>
  <c r="AH66" i="12"/>
  <c r="AG66" i="12"/>
  <c r="AF66" i="12"/>
  <c r="AE66" i="12"/>
  <c r="AD66" i="12"/>
  <c r="AC66" i="12"/>
  <c r="AB66" i="12"/>
  <c r="AA66" i="12"/>
  <c r="Z66" i="12"/>
  <c r="Y66" i="12"/>
  <c r="X66" i="12"/>
  <c r="W66" i="12"/>
  <c r="V66" i="12"/>
  <c r="AM65" i="12"/>
  <c r="AL65" i="12"/>
  <c r="AK65" i="12"/>
  <c r="AJ65" i="12"/>
  <c r="AI65" i="12"/>
  <c r="AH65" i="12"/>
  <c r="AG65" i="12"/>
  <c r="AF65" i="12"/>
  <c r="AE65" i="12"/>
  <c r="AD65" i="12"/>
  <c r="AC65" i="12"/>
  <c r="AB65" i="12"/>
  <c r="AA65" i="12"/>
  <c r="Z65" i="12"/>
  <c r="Y65" i="12"/>
  <c r="X65" i="12"/>
  <c r="W65" i="12"/>
  <c r="V65" i="12"/>
  <c r="AM64" i="12"/>
  <c r="AL64" i="12"/>
  <c r="AK64" i="12"/>
  <c r="AJ64" i="12"/>
  <c r="AI64" i="12"/>
  <c r="AH64" i="12"/>
  <c r="AG64" i="12"/>
  <c r="AF64" i="12"/>
  <c r="AE64" i="12"/>
  <c r="AD64" i="12"/>
  <c r="AC64" i="12"/>
  <c r="AB64" i="12"/>
  <c r="AA64" i="12"/>
  <c r="Z64" i="12"/>
  <c r="Y64" i="12"/>
  <c r="X64" i="12"/>
  <c r="W64" i="12"/>
  <c r="V64" i="12"/>
  <c r="AM63" i="12"/>
  <c r="AL63" i="12"/>
  <c r="AK63" i="12"/>
  <c r="AJ63" i="12"/>
  <c r="AI63" i="12"/>
  <c r="AH63" i="12"/>
  <c r="AG63" i="12"/>
  <c r="AF63" i="12"/>
  <c r="AE63" i="12"/>
  <c r="AD63" i="12"/>
  <c r="AC63" i="12"/>
  <c r="AB63" i="12"/>
  <c r="AA63" i="12"/>
  <c r="Z63" i="12"/>
  <c r="Y63" i="12"/>
  <c r="X63" i="12"/>
  <c r="W63" i="12"/>
  <c r="V63" i="12"/>
  <c r="AM62" i="12"/>
  <c r="AL62" i="12"/>
  <c r="AK62" i="12"/>
  <c r="AJ62" i="12"/>
  <c r="AI62" i="12"/>
  <c r="AH62" i="12"/>
  <c r="AG62" i="12"/>
  <c r="AF62" i="12"/>
  <c r="AE62" i="12"/>
  <c r="AD62" i="12"/>
  <c r="AC62" i="12"/>
  <c r="AB62" i="12"/>
  <c r="AA62" i="12"/>
  <c r="Z62" i="12"/>
  <c r="Y62" i="12"/>
  <c r="X62" i="12"/>
  <c r="W62" i="12"/>
  <c r="V62" i="12"/>
  <c r="AM61" i="12"/>
  <c r="AL61" i="12"/>
  <c r="AK61" i="12"/>
  <c r="AJ61" i="12"/>
  <c r="AI61" i="12"/>
  <c r="AH61" i="12"/>
  <c r="AG61" i="12"/>
  <c r="AF61" i="12"/>
  <c r="AE61" i="12"/>
  <c r="AD61" i="12"/>
  <c r="AC61" i="12"/>
  <c r="AB61" i="12"/>
  <c r="AA61" i="12"/>
  <c r="Z61" i="12"/>
  <c r="Y61" i="12"/>
  <c r="X61" i="12"/>
  <c r="W61" i="12"/>
  <c r="V61" i="12"/>
  <c r="AM60" i="12"/>
  <c r="AL60" i="12"/>
  <c r="AK60" i="12"/>
  <c r="AJ60" i="12"/>
  <c r="AI60" i="12"/>
  <c r="AH60" i="12"/>
  <c r="AG60" i="12"/>
  <c r="AF60" i="12"/>
  <c r="AE60" i="12"/>
  <c r="AD60" i="12"/>
  <c r="AC60" i="12"/>
  <c r="AB60" i="12"/>
  <c r="AA60" i="12"/>
  <c r="Z60" i="12"/>
  <c r="Y60" i="12"/>
  <c r="X60" i="12"/>
  <c r="W60" i="12"/>
  <c r="V60" i="12"/>
  <c r="AM59" i="12"/>
  <c r="AL59" i="12"/>
  <c r="AK59" i="12"/>
  <c r="AJ59" i="12"/>
  <c r="AI59" i="12"/>
  <c r="AH59" i="12"/>
  <c r="AG59" i="12"/>
  <c r="AF59" i="12"/>
  <c r="AE59" i="12"/>
  <c r="AD59" i="12"/>
  <c r="AC59" i="12"/>
  <c r="AB59" i="12"/>
  <c r="AA59" i="12"/>
  <c r="Z59" i="12"/>
  <c r="Y59" i="12"/>
  <c r="X59" i="12"/>
  <c r="W59" i="12"/>
  <c r="V59" i="12"/>
  <c r="AM58" i="12"/>
  <c r="AL58" i="12"/>
  <c r="AK58" i="12"/>
  <c r="AJ58" i="12"/>
  <c r="AI58" i="12"/>
  <c r="AH58" i="12"/>
  <c r="AG58" i="12"/>
  <c r="AF58" i="12"/>
  <c r="AE58" i="12"/>
  <c r="AD58" i="12"/>
  <c r="AC58" i="12"/>
  <c r="AB58" i="12"/>
  <c r="AA58" i="12"/>
  <c r="Z58" i="12"/>
  <c r="Y58" i="12"/>
  <c r="X58" i="12"/>
  <c r="W58" i="12"/>
  <c r="V58" i="12"/>
  <c r="AM57" i="12"/>
  <c r="AL57" i="12"/>
  <c r="AK57" i="12"/>
  <c r="AJ57" i="12"/>
  <c r="AI57" i="12"/>
  <c r="AH57" i="12"/>
  <c r="AG57" i="12"/>
  <c r="AF57" i="12"/>
  <c r="AE57" i="12"/>
  <c r="AD57" i="12"/>
  <c r="AC57" i="12"/>
  <c r="AB57" i="12"/>
  <c r="AA57" i="12"/>
  <c r="Z57" i="12"/>
  <c r="Y57" i="12"/>
  <c r="X57" i="12"/>
  <c r="W57" i="12"/>
  <c r="V57" i="12"/>
  <c r="AM56" i="12"/>
  <c r="AL56" i="12"/>
  <c r="AK56" i="12"/>
  <c r="AJ56" i="12"/>
  <c r="AI56" i="12"/>
  <c r="AH56" i="12"/>
  <c r="AG56" i="12"/>
  <c r="AF56" i="12"/>
  <c r="AE56" i="12"/>
  <c r="AD56" i="12"/>
  <c r="AC56" i="12"/>
  <c r="AB56" i="12"/>
  <c r="AA56" i="12"/>
  <c r="Z56" i="12"/>
  <c r="Y56" i="12"/>
  <c r="X56" i="12"/>
  <c r="W56" i="12"/>
  <c r="V56" i="12"/>
  <c r="AM52" i="12"/>
  <c r="AL52" i="12"/>
  <c r="AK52" i="12"/>
  <c r="AJ52" i="12"/>
  <c r="AI52" i="12"/>
  <c r="AH52" i="12"/>
  <c r="AG52" i="12"/>
  <c r="AF52" i="12"/>
  <c r="AE52" i="12"/>
  <c r="AD52" i="12"/>
  <c r="AC52" i="12"/>
  <c r="AB52" i="12"/>
  <c r="AA52" i="12"/>
  <c r="Z52" i="12"/>
  <c r="Y52" i="12"/>
  <c r="X52" i="12"/>
  <c r="W52" i="12"/>
  <c r="V52" i="12"/>
  <c r="AM51" i="12"/>
  <c r="AL51" i="12"/>
  <c r="AK51" i="12"/>
  <c r="AJ51" i="12"/>
  <c r="AI51" i="12"/>
  <c r="AH51" i="12"/>
  <c r="AG51" i="12"/>
  <c r="AF51" i="12"/>
  <c r="AE51" i="12"/>
  <c r="AD51" i="12"/>
  <c r="AC51" i="12"/>
  <c r="AB51" i="12"/>
  <c r="AA51" i="12"/>
  <c r="Z51" i="12"/>
  <c r="Y51" i="12"/>
  <c r="X51" i="12"/>
  <c r="W51" i="12"/>
  <c r="V51" i="12"/>
  <c r="AM50" i="12"/>
  <c r="AL50" i="12"/>
  <c r="AK50" i="12"/>
  <c r="AJ50" i="12"/>
  <c r="AI50" i="12"/>
  <c r="AH50" i="12"/>
  <c r="AG50" i="12"/>
  <c r="AF50" i="12"/>
  <c r="AE50" i="12"/>
  <c r="AD50" i="12"/>
  <c r="AC50" i="12"/>
  <c r="AB50" i="12"/>
  <c r="AA50" i="12"/>
  <c r="Z50" i="12"/>
  <c r="Y50" i="12"/>
  <c r="X50" i="12"/>
  <c r="W50" i="12"/>
  <c r="V50" i="12"/>
  <c r="AM49" i="12"/>
  <c r="AL49" i="12"/>
  <c r="AK49" i="12"/>
  <c r="AJ49" i="12"/>
  <c r="AI49" i="12"/>
  <c r="AH49" i="12"/>
  <c r="AG49" i="12"/>
  <c r="AF49" i="12"/>
  <c r="AE49" i="12"/>
  <c r="AD49" i="12"/>
  <c r="AC49" i="12"/>
  <c r="AB49" i="12"/>
  <c r="AA49" i="12"/>
  <c r="Z49" i="12"/>
  <c r="Y49" i="12"/>
  <c r="X49" i="12"/>
  <c r="W49" i="12"/>
  <c r="V49" i="12"/>
  <c r="AM48" i="12"/>
  <c r="AL48" i="12"/>
  <c r="AK48" i="12"/>
  <c r="AJ48" i="12"/>
  <c r="AI48" i="12"/>
  <c r="AH48" i="12"/>
  <c r="AG48" i="12"/>
  <c r="AF48" i="12"/>
  <c r="AE48" i="12"/>
  <c r="AD48" i="12"/>
  <c r="AC48" i="12"/>
  <c r="AB48" i="12"/>
  <c r="AA48" i="12"/>
  <c r="Z48" i="12"/>
  <c r="Y48" i="12"/>
  <c r="X48" i="12"/>
  <c r="W48" i="12"/>
  <c r="V48" i="12"/>
  <c r="AM47" i="12"/>
  <c r="AL47" i="12"/>
  <c r="AK47" i="12"/>
  <c r="AJ47" i="12"/>
  <c r="AI47" i="12"/>
  <c r="AH47" i="12"/>
  <c r="AG47" i="12"/>
  <c r="AF47" i="12"/>
  <c r="AE47" i="12"/>
  <c r="AD47" i="12"/>
  <c r="AC47" i="12"/>
  <c r="AB47" i="12"/>
  <c r="AA47" i="12"/>
  <c r="Z47" i="12"/>
  <c r="Y47" i="12"/>
  <c r="X47" i="12"/>
  <c r="W47" i="12"/>
  <c r="V47" i="12"/>
  <c r="AM46" i="12"/>
  <c r="AL46" i="12"/>
  <c r="AK46" i="12"/>
  <c r="AJ46" i="12"/>
  <c r="AI46" i="12"/>
  <c r="AH46" i="12"/>
  <c r="AG46" i="12"/>
  <c r="AF46" i="12"/>
  <c r="AE46" i="12"/>
  <c r="AD46" i="12"/>
  <c r="AC46" i="12"/>
  <c r="AB46" i="12"/>
  <c r="AA46" i="12"/>
  <c r="Z46" i="12"/>
  <c r="Y46" i="12"/>
  <c r="X46" i="12"/>
  <c r="W46" i="12"/>
  <c r="V46" i="12"/>
  <c r="AM45" i="12"/>
  <c r="AL45" i="12"/>
  <c r="AK45" i="12"/>
  <c r="AJ45" i="12"/>
  <c r="AI45" i="12"/>
  <c r="AH45" i="12"/>
  <c r="AG45" i="12"/>
  <c r="AF45" i="12"/>
  <c r="AE45" i="12"/>
  <c r="AD45" i="12"/>
  <c r="AC45" i="12"/>
  <c r="AB45" i="12"/>
  <c r="AA45" i="12"/>
  <c r="Z45" i="12"/>
  <c r="Y45" i="12"/>
  <c r="X45" i="12"/>
  <c r="W45" i="12"/>
  <c r="V45" i="12"/>
  <c r="AM44" i="12"/>
  <c r="AL44" i="12"/>
  <c r="AK44" i="12"/>
  <c r="AJ44" i="12"/>
  <c r="AI44" i="12"/>
  <c r="AH44" i="12"/>
  <c r="AG44" i="12"/>
  <c r="AF44" i="12"/>
  <c r="AE44" i="12"/>
  <c r="AD44" i="12"/>
  <c r="AC44" i="12"/>
  <c r="AB44" i="12"/>
  <c r="AA44" i="12"/>
  <c r="Z44" i="12"/>
  <c r="Y44" i="12"/>
  <c r="X44" i="12"/>
  <c r="W44" i="12"/>
  <c r="V44" i="12"/>
  <c r="AM43" i="12"/>
  <c r="AL43" i="12"/>
  <c r="AK43" i="12"/>
  <c r="AJ43" i="12"/>
  <c r="AI43" i="12"/>
  <c r="AH43" i="12"/>
  <c r="AG43" i="12"/>
  <c r="AF43" i="12"/>
  <c r="AE43" i="12"/>
  <c r="AD43" i="12"/>
  <c r="AC43" i="12"/>
  <c r="AB43" i="12"/>
  <c r="AA43" i="12"/>
  <c r="Z43" i="12"/>
  <c r="Y43" i="12"/>
  <c r="X43" i="12"/>
  <c r="W43" i="12"/>
  <c r="V43" i="12"/>
  <c r="AM42" i="12"/>
  <c r="AL42" i="12"/>
  <c r="AK42" i="12"/>
  <c r="AJ42" i="12"/>
  <c r="AI42" i="12"/>
  <c r="AH42" i="12"/>
  <c r="AG42" i="12"/>
  <c r="AF42" i="12"/>
  <c r="AE42" i="12"/>
  <c r="AD42" i="12"/>
  <c r="AC42" i="12"/>
  <c r="AB42" i="12"/>
  <c r="AA42" i="12"/>
  <c r="Z42" i="12"/>
  <c r="Y42" i="12"/>
  <c r="X42" i="12"/>
  <c r="W42" i="12"/>
  <c r="V42" i="12"/>
  <c r="AM41" i="12"/>
  <c r="AL41" i="12"/>
  <c r="AK41" i="12"/>
  <c r="AJ41" i="12"/>
  <c r="AI41" i="12"/>
  <c r="AH41" i="12"/>
  <c r="AG41" i="12"/>
  <c r="AF41" i="12"/>
  <c r="AE41" i="12"/>
  <c r="AD41" i="12"/>
  <c r="AC41" i="12"/>
  <c r="AB41" i="12"/>
  <c r="AA41" i="12"/>
  <c r="Z41" i="12"/>
  <c r="Y41" i="12"/>
  <c r="X41" i="12"/>
  <c r="W41" i="12"/>
  <c r="V41" i="12"/>
  <c r="AM36" i="12"/>
  <c r="AL36" i="12"/>
  <c r="AK36" i="12"/>
  <c r="AJ36" i="12"/>
  <c r="AI36" i="12"/>
  <c r="AH36" i="12"/>
  <c r="AG36" i="12"/>
  <c r="AF36" i="12"/>
  <c r="AE36" i="12"/>
  <c r="AD36" i="12"/>
  <c r="AC36" i="12"/>
  <c r="AB36" i="12"/>
  <c r="AA36" i="12"/>
  <c r="Z36" i="12"/>
  <c r="AH317" i="8" s="1"/>
  <c r="Y36" i="12"/>
  <c r="X36" i="12"/>
  <c r="W36" i="12"/>
  <c r="V36" i="12"/>
  <c r="AM35" i="12"/>
  <c r="AL35" i="12"/>
  <c r="AK35" i="12"/>
  <c r="AJ35" i="12"/>
  <c r="AI35" i="12"/>
  <c r="AH35" i="12"/>
  <c r="AG35" i="12"/>
  <c r="AF35" i="12"/>
  <c r="AE35" i="12"/>
  <c r="AD35" i="12"/>
  <c r="AC35" i="12"/>
  <c r="AB35" i="12"/>
  <c r="AM34" i="12"/>
  <c r="AL34" i="12"/>
  <c r="AK34" i="12"/>
  <c r="AJ34" i="12"/>
  <c r="AI34" i="12"/>
  <c r="AE261" i="8" s="1"/>
  <c r="AH34" i="12"/>
  <c r="AG34" i="12"/>
  <c r="AI260" i="8" s="1"/>
  <c r="AF34" i="12"/>
  <c r="AE34" i="12"/>
  <c r="AD34" i="12"/>
  <c r="AC34" i="12"/>
  <c r="AB34" i="12"/>
  <c r="AM33" i="12"/>
  <c r="AL33" i="12"/>
  <c r="AK33" i="12"/>
  <c r="AJ33" i="12"/>
  <c r="AI33" i="12"/>
  <c r="AH33" i="12"/>
  <c r="AG33" i="12"/>
  <c r="AF33" i="12"/>
  <c r="AE33" i="12"/>
  <c r="AD33" i="12"/>
  <c r="AC33" i="12"/>
  <c r="AB33" i="12"/>
  <c r="AA33" i="12"/>
  <c r="Z33" i="12"/>
  <c r="Y33" i="12"/>
  <c r="X33" i="12"/>
  <c r="W33" i="12"/>
  <c r="V33" i="12"/>
  <c r="AM32" i="12"/>
  <c r="AL32" i="12"/>
  <c r="AK32" i="12"/>
  <c r="AJ32" i="12"/>
  <c r="AI32" i="12"/>
  <c r="AH32" i="12"/>
  <c r="AG32" i="12"/>
  <c r="AF32" i="12"/>
  <c r="AE32" i="12"/>
  <c r="AD32" i="12"/>
  <c r="AC32" i="12"/>
  <c r="AB32" i="12"/>
  <c r="AA32" i="12"/>
  <c r="Z32" i="12"/>
  <c r="Y32" i="12"/>
  <c r="X32" i="12"/>
  <c r="W32" i="12"/>
  <c r="V32" i="12"/>
  <c r="AM31" i="12"/>
  <c r="AL31" i="12"/>
  <c r="AK31" i="12"/>
  <c r="AJ31" i="12"/>
  <c r="AI31" i="12"/>
  <c r="AH31" i="12"/>
  <c r="AG31" i="12"/>
  <c r="AF31" i="12"/>
  <c r="AE31" i="12"/>
  <c r="AD31" i="12"/>
  <c r="AC31" i="12"/>
  <c r="AB31" i="12"/>
  <c r="AM30" i="12"/>
  <c r="AL30" i="12"/>
  <c r="AK30" i="12"/>
  <c r="AJ30" i="12"/>
  <c r="AI30" i="12"/>
  <c r="AH30" i="12"/>
  <c r="AG30" i="12"/>
  <c r="AF30" i="12"/>
  <c r="AE30" i="12"/>
  <c r="AD30" i="12"/>
  <c r="AC30" i="12"/>
  <c r="AB30" i="12"/>
  <c r="AA30" i="12"/>
  <c r="Z30" i="12"/>
  <c r="Y30" i="12"/>
  <c r="X30" i="12"/>
  <c r="W30" i="12"/>
  <c r="V30" i="12"/>
  <c r="AM29" i="12"/>
  <c r="AL29" i="12"/>
  <c r="AK29" i="12"/>
  <c r="AJ29" i="12"/>
  <c r="AI29" i="12"/>
  <c r="AH29" i="12"/>
  <c r="AG29" i="12"/>
  <c r="AF29" i="12"/>
  <c r="AE29" i="12"/>
  <c r="AD29" i="12"/>
  <c r="AC29" i="12"/>
  <c r="AB29" i="12"/>
  <c r="AA29" i="12"/>
  <c r="Z29" i="12"/>
  <c r="Y29" i="12"/>
  <c r="X29" i="12"/>
  <c r="W29" i="12"/>
  <c r="V29" i="12"/>
  <c r="AM28" i="12"/>
  <c r="AL28" i="12"/>
  <c r="AK28" i="12"/>
  <c r="AJ28" i="12"/>
  <c r="AI28" i="12"/>
  <c r="AH28" i="12"/>
  <c r="AG28" i="12"/>
  <c r="AF28" i="12"/>
  <c r="AE28" i="12"/>
  <c r="AD28" i="12"/>
  <c r="AC28" i="12"/>
  <c r="AB28" i="12"/>
  <c r="AA28" i="12"/>
  <c r="Z28" i="12"/>
  <c r="Y28" i="12"/>
  <c r="X28" i="12"/>
  <c r="W28" i="12"/>
  <c r="V28" i="12"/>
  <c r="AM27" i="12"/>
  <c r="AL27" i="12"/>
  <c r="AK27" i="12"/>
  <c r="AJ27" i="12"/>
  <c r="AI27" i="12"/>
  <c r="AH27" i="12"/>
  <c r="AG27" i="12"/>
  <c r="AF27" i="12"/>
  <c r="AE27" i="12"/>
  <c r="AD27" i="12"/>
  <c r="AC27" i="12"/>
  <c r="AB27" i="12"/>
  <c r="AA27" i="12"/>
  <c r="Z27" i="12"/>
  <c r="Y27" i="12"/>
  <c r="X27" i="12"/>
  <c r="W27" i="12"/>
  <c r="V27" i="12"/>
  <c r="AM26" i="12"/>
  <c r="AL26" i="12"/>
  <c r="AK26" i="12"/>
  <c r="AJ26" i="12"/>
  <c r="AI26" i="12"/>
  <c r="AH26" i="12"/>
  <c r="AG26" i="12"/>
  <c r="AF26" i="12"/>
  <c r="AE26" i="12"/>
  <c r="AD26" i="12"/>
  <c r="AC26" i="12"/>
  <c r="AB26" i="12"/>
  <c r="AA26" i="12"/>
  <c r="Z26" i="12"/>
  <c r="Y26" i="12"/>
  <c r="X26" i="12"/>
  <c r="W26" i="12"/>
  <c r="V26" i="12"/>
  <c r="AG21" i="12"/>
  <c r="AF21" i="12"/>
  <c r="AE21" i="12"/>
  <c r="AD21" i="12"/>
  <c r="AC21" i="12"/>
  <c r="AB21" i="12"/>
  <c r="AA21" i="12"/>
  <c r="Z21" i="12"/>
  <c r="Y21" i="12"/>
  <c r="X21" i="12"/>
  <c r="W21" i="12"/>
  <c r="AE314" i="8" s="1"/>
  <c r="V21" i="12"/>
  <c r="AM18" i="12"/>
  <c r="AL18" i="12"/>
  <c r="AK18" i="12"/>
  <c r="AJ18" i="12"/>
  <c r="AI18" i="12"/>
  <c r="AH18" i="12"/>
  <c r="AG18" i="12"/>
  <c r="AF18" i="12"/>
  <c r="AE18" i="12"/>
  <c r="AD18" i="12"/>
  <c r="AC18" i="12"/>
  <c r="AB18" i="12"/>
  <c r="AA18" i="12"/>
  <c r="Z18" i="12"/>
  <c r="Y18" i="12"/>
  <c r="X18" i="12"/>
  <c r="W18" i="12"/>
  <c r="V18" i="12"/>
  <c r="AM17" i="12"/>
  <c r="AL17" i="12"/>
  <c r="AK17" i="12"/>
  <c r="AJ17" i="12"/>
  <c r="AI17" i="12"/>
  <c r="AH17" i="12"/>
  <c r="AG17" i="12"/>
  <c r="AF17" i="12"/>
  <c r="AE17" i="12"/>
  <c r="AD17" i="12"/>
  <c r="AC17" i="12"/>
  <c r="AB17" i="12"/>
  <c r="AA17" i="12"/>
  <c r="Z17" i="12"/>
  <c r="Y17" i="12"/>
  <c r="X17" i="12"/>
  <c r="W17" i="12"/>
  <c r="V17" i="12"/>
  <c r="AM16" i="12"/>
  <c r="AL16" i="12"/>
  <c r="AH171" i="8" s="1"/>
  <c r="AK16" i="12"/>
  <c r="AG171" i="8" s="1"/>
  <c r="AJ16" i="12"/>
  <c r="AI16" i="12"/>
  <c r="AE171" i="8" s="1"/>
  <c r="AH16" i="12"/>
  <c r="AG16" i="12"/>
  <c r="AF16" i="12"/>
  <c r="AE16" i="12"/>
  <c r="AD16" i="12"/>
  <c r="AC16" i="12"/>
  <c r="AB16" i="12"/>
  <c r="AA16" i="12"/>
  <c r="AI169" i="8" s="1"/>
  <c r="Z16" i="12"/>
  <c r="Y16" i="12"/>
  <c r="AG169" i="8" s="1"/>
  <c r="X16" i="12"/>
  <c r="W16" i="12"/>
  <c r="V16" i="12"/>
  <c r="AM15" i="12"/>
  <c r="AL15" i="12"/>
  <c r="AK15" i="12"/>
  <c r="AJ15" i="12"/>
  <c r="AI15" i="12"/>
  <c r="AH15" i="12"/>
  <c r="AG15" i="12"/>
  <c r="AF15" i="12"/>
  <c r="AE15" i="12"/>
  <c r="AD15" i="12"/>
  <c r="AC15" i="12"/>
  <c r="AB15" i="12"/>
  <c r="AA15" i="12"/>
  <c r="Z15" i="12"/>
  <c r="Y15" i="12"/>
  <c r="X15" i="12"/>
  <c r="W15" i="12"/>
  <c r="V15" i="12"/>
  <c r="AM14" i="12"/>
  <c r="AL14" i="12"/>
  <c r="AK14" i="12"/>
  <c r="AJ14" i="12"/>
  <c r="AI14" i="12"/>
  <c r="AH14" i="12"/>
  <c r="AG14" i="12"/>
  <c r="AF14" i="12"/>
  <c r="AE14" i="12"/>
  <c r="AD14" i="12"/>
  <c r="AC14" i="12"/>
  <c r="AB14" i="12"/>
  <c r="AA14" i="12"/>
  <c r="Z14" i="12"/>
  <c r="Y14" i="12"/>
  <c r="X14" i="12"/>
  <c r="W14" i="12"/>
  <c r="V14" i="12"/>
  <c r="AM13" i="12"/>
  <c r="AL13" i="12"/>
  <c r="AK13" i="12"/>
  <c r="AJ13" i="12"/>
  <c r="AI13" i="12"/>
  <c r="AH13" i="12"/>
  <c r="AG13" i="12"/>
  <c r="AF13" i="12"/>
  <c r="AE13" i="12"/>
  <c r="AD13" i="12"/>
  <c r="AC13" i="12"/>
  <c r="AB13" i="12"/>
  <c r="AA13" i="12"/>
  <c r="Z13" i="12"/>
  <c r="Y13" i="12"/>
  <c r="X13" i="12"/>
  <c r="W13" i="12"/>
  <c r="V13" i="12"/>
  <c r="AM12" i="12"/>
  <c r="AL12" i="12"/>
  <c r="AK12" i="12"/>
  <c r="AJ12" i="12"/>
  <c r="AI12" i="12"/>
  <c r="AH12" i="12"/>
  <c r="AG12" i="12"/>
  <c r="AF12" i="12"/>
  <c r="AE12" i="12"/>
  <c r="AD12" i="12"/>
  <c r="AC12" i="12"/>
  <c r="AB12" i="12"/>
  <c r="AA12" i="12"/>
  <c r="Z12" i="12"/>
  <c r="Y12" i="12"/>
  <c r="X12" i="12"/>
  <c r="W12" i="12"/>
  <c r="V12" i="12"/>
  <c r="AM11" i="12"/>
  <c r="AL11" i="12"/>
  <c r="AK11" i="12"/>
  <c r="AJ11" i="12"/>
  <c r="AI11" i="12"/>
  <c r="AH11" i="12"/>
  <c r="AG11" i="12"/>
  <c r="AF11" i="12"/>
  <c r="AE11" i="12"/>
  <c r="AD11" i="12"/>
  <c r="AC11" i="12"/>
  <c r="AB11" i="12"/>
  <c r="AA11" i="12"/>
  <c r="Z11" i="12"/>
  <c r="Y11" i="12"/>
  <c r="X11" i="12"/>
  <c r="W11" i="12"/>
  <c r="V11" i="12"/>
  <c r="B11" i="12"/>
  <c r="AH69" i="12"/>
  <c r="AB69" i="12"/>
  <c r="V69" i="12"/>
  <c r="AH54" i="12"/>
  <c r="AB54" i="12"/>
  <c r="V54" i="12"/>
  <c r="AH39" i="12"/>
  <c r="AB39" i="12"/>
  <c r="V39" i="12"/>
  <c r="AH24" i="12"/>
  <c r="AB24" i="12"/>
  <c r="V24" i="12"/>
  <c r="AH9" i="12"/>
  <c r="AB9" i="12"/>
  <c r="V9" i="12"/>
  <c r="S82" i="12"/>
  <c r="AI357" i="8" s="1"/>
  <c r="R82" i="12"/>
  <c r="AH357" i="8" s="1"/>
  <c r="Q82" i="12"/>
  <c r="AG357" i="8" s="1"/>
  <c r="P82" i="12"/>
  <c r="AF357" i="8" s="1"/>
  <c r="O82" i="12"/>
  <c r="AE357" i="8" s="1"/>
  <c r="N82" i="12"/>
  <c r="AD357" i="8" s="1"/>
  <c r="S81" i="12"/>
  <c r="AI328" i="8" s="1"/>
  <c r="R81" i="12"/>
  <c r="AH328" i="8" s="1"/>
  <c r="Q81" i="12"/>
  <c r="AG328" i="8" s="1"/>
  <c r="P81" i="12"/>
  <c r="O81" i="12"/>
  <c r="N81" i="12"/>
  <c r="S80" i="12"/>
  <c r="AI299" i="8" s="1"/>
  <c r="R80" i="12"/>
  <c r="AH299" i="8" s="1"/>
  <c r="Q80" i="12"/>
  <c r="P80" i="12"/>
  <c r="O80" i="12"/>
  <c r="AE299" i="8" s="1"/>
  <c r="N80" i="12"/>
  <c r="AD299" i="8" s="1"/>
  <c r="S79" i="12"/>
  <c r="R79" i="12"/>
  <c r="Q79" i="12"/>
  <c r="AG270" i="8" s="1"/>
  <c r="P79" i="12"/>
  <c r="AF270" i="8" s="1"/>
  <c r="O79" i="12"/>
  <c r="AE270" i="8" s="1"/>
  <c r="N79" i="12"/>
  <c r="AD270" i="8" s="1"/>
  <c r="S78" i="12"/>
  <c r="AI241" i="8" s="1"/>
  <c r="R78" i="12"/>
  <c r="AH241" i="8" s="1"/>
  <c r="Q78" i="12"/>
  <c r="AG241" i="8" s="1"/>
  <c r="P78" i="12"/>
  <c r="AF241" i="8" s="1"/>
  <c r="O78" i="12"/>
  <c r="AE241" i="8" s="1"/>
  <c r="N78" i="12"/>
  <c r="AD241" i="8" s="1"/>
  <c r="S77" i="12"/>
  <c r="AI212" i="8" s="1"/>
  <c r="R77" i="12"/>
  <c r="AH212" i="8" s="1"/>
  <c r="Q77" i="12"/>
  <c r="AG212" i="8" s="1"/>
  <c r="P77" i="12"/>
  <c r="AF212" i="8" s="1"/>
  <c r="O77" i="12"/>
  <c r="N77" i="12"/>
  <c r="S76" i="12"/>
  <c r="R76" i="12"/>
  <c r="Q76" i="12"/>
  <c r="P76" i="12"/>
  <c r="O76" i="12"/>
  <c r="AE183" i="8" s="1"/>
  <c r="N76" i="12"/>
  <c r="AD183" i="8" s="1"/>
  <c r="S75" i="12"/>
  <c r="R75" i="12"/>
  <c r="Q75" i="12"/>
  <c r="AG154" i="8" s="1"/>
  <c r="P75" i="12"/>
  <c r="AF154" i="8" s="1"/>
  <c r="O75" i="12"/>
  <c r="AE154" i="8" s="1"/>
  <c r="N75" i="12"/>
  <c r="AD154" i="8" s="1"/>
  <c r="S74" i="12"/>
  <c r="AI125" i="8" s="1"/>
  <c r="R74" i="12"/>
  <c r="AH125" i="8" s="1"/>
  <c r="Q74" i="12"/>
  <c r="AG125" i="8" s="1"/>
  <c r="P74" i="12"/>
  <c r="AF125" i="8" s="1"/>
  <c r="O74" i="12"/>
  <c r="AE125" i="8" s="1"/>
  <c r="N74" i="12"/>
  <c r="AD125" i="8" s="1"/>
  <c r="S73" i="12"/>
  <c r="AI96" i="8" s="1"/>
  <c r="R73" i="12"/>
  <c r="AH96" i="8" s="1"/>
  <c r="Q73" i="12"/>
  <c r="P73" i="12"/>
  <c r="AF96" i="8" s="1"/>
  <c r="O73" i="12"/>
  <c r="N73" i="12"/>
  <c r="S72" i="12"/>
  <c r="AI67" i="8" s="1"/>
  <c r="R72" i="12"/>
  <c r="Q72" i="12"/>
  <c r="P72" i="12"/>
  <c r="O72" i="12"/>
  <c r="AE67" i="8" s="1"/>
  <c r="N72" i="12"/>
  <c r="AD67" i="8" s="1"/>
  <c r="S71" i="12"/>
  <c r="R71" i="12"/>
  <c r="Q71" i="12"/>
  <c r="AG38" i="8" s="1"/>
  <c r="P71" i="12"/>
  <c r="AF38" i="8" s="1"/>
  <c r="O71" i="12"/>
  <c r="AE38" i="8" s="1"/>
  <c r="N71" i="12"/>
  <c r="AD38" i="8" s="1"/>
  <c r="M82" i="12"/>
  <c r="L82" i="12"/>
  <c r="K82" i="12"/>
  <c r="AG356" i="8" s="1"/>
  <c r="J82" i="12"/>
  <c r="I82" i="12"/>
  <c r="AE356" i="8" s="1"/>
  <c r="H82" i="12"/>
  <c r="AD356" i="8" s="1"/>
  <c r="M81" i="12"/>
  <c r="AI327" i="8" s="1"/>
  <c r="L81" i="12"/>
  <c r="K81" i="12"/>
  <c r="AG327" i="8" s="1"/>
  <c r="J81" i="12"/>
  <c r="AF327" i="8" s="1"/>
  <c r="I81" i="12"/>
  <c r="AE327" i="8" s="1"/>
  <c r="H81" i="12"/>
  <c r="M80" i="12"/>
  <c r="AI298" i="8" s="1"/>
  <c r="L80" i="12"/>
  <c r="AH298" i="8" s="1"/>
  <c r="K80" i="12"/>
  <c r="AG298" i="8" s="1"/>
  <c r="J80" i="12"/>
  <c r="I80" i="12"/>
  <c r="H80" i="12"/>
  <c r="M79" i="12"/>
  <c r="AI269" i="8" s="1"/>
  <c r="L79" i="12"/>
  <c r="K79" i="12"/>
  <c r="J79" i="12"/>
  <c r="I79" i="12"/>
  <c r="AE269" i="8" s="1"/>
  <c r="H79" i="12"/>
  <c r="M78" i="12"/>
  <c r="L78" i="12"/>
  <c r="K78" i="12"/>
  <c r="AG240" i="8" s="1"/>
  <c r="J78" i="12"/>
  <c r="I78" i="12"/>
  <c r="AE240" i="8" s="1"/>
  <c r="H78" i="12"/>
  <c r="AD240" i="8" s="1"/>
  <c r="M77" i="12"/>
  <c r="L77" i="12"/>
  <c r="K77" i="12"/>
  <c r="AG211" i="8" s="1"/>
  <c r="J77" i="12"/>
  <c r="AF211" i="8" s="1"/>
  <c r="I77" i="12"/>
  <c r="AE211" i="8" s="1"/>
  <c r="H77" i="12"/>
  <c r="M76" i="12"/>
  <c r="AI182" i="8" s="1"/>
  <c r="L76" i="12"/>
  <c r="AH182" i="8" s="1"/>
  <c r="K76" i="12"/>
  <c r="J76" i="12"/>
  <c r="I76" i="12"/>
  <c r="H76" i="12"/>
  <c r="M75" i="12"/>
  <c r="AI153" i="8" s="1"/>
  <c r="L75" i="12"/>
  <c r="K75" i="12"/>
  <c r="J75" i="12"/>
  <c r="I75" i="12"/>
  <c r="AE153" i="8" s="1"/>
  <c r="H75" i="12"/>
  <c r="M74" i="12"/>
  <c r="L74" i="12"/>
  <c r="K74" i="12"/>
  <c r="AG124" i="8" s="1"/>
  <c r="J74" i="12"/>
  <c r="I74" i="12"/>
  <c r="AE124" i="8" s="1"/>
  <c r="H74" i="12"/>
  <c r="AD124" i="8" s="1"/>
  <c r="M73" i="12"/>
  <c r="AI95" i="8" s="1"/>
  <c r="L73" i="12"/>
  <c r="K73" i="12"/>
  <c r="AG95" i="8" s="1"/>
  <c r="J73" i="12"/>
  <c r="AF95" i="8" s="1"/>
  <c r="I73" i="12"/>
  <c r="H73" i="12"/>
  <c r="M72" i="12"/>
  <c r="AI66" i="8" s="1"/>
  <c r="L72" i="12"/>
  <c r="AH66" i="8" s="1"/>
  <c r="K72" i="12"/>
  <c r="AG66" i="8" s="1"/>
  <c r="J72" i="12"/>
  <c r="I72" i="12"/>
  <c r="H72" i="12"/>
  <c r="M71" i="12"/>
  <c r="AI37" i="8" s="1"/>
  <c r="L71" i="12"/>
  <c r="K71" i="12"/>
  <c r="J71" i="12"/>
  <c r="I71" i="12"/>
  <c r="AE37" i="8" s="1"/>
  <c r="H71" i="12"/>
  <c r="AD37" i="8" s="1"/>
  <c r="G82" i="12"/>
  <c r="AI355" i="8" s="1"/>
  <c r="F82" i="12"/>
  <c r="AH355" i="8" s="1"/>
  <c r="E82" i="12"/>
  <c r="D82" i="12"/>
  <c r="C82" i="12"/>
  <c r="AE355" i="8" s="1"/>
  <c r="B82" i="12"/>
  <c r="AD355" i="8" s="1"/>
  <c r="G81" i="12"/>
  <c r="F81" i="12"/>
  <c r="E81" i="12"/>
  <c r="AG326" i="8" s="1"/>
  <c r="D81" i="12"/>
  <c r="AF326" i="8" s="1"/>
  <c r="C81" i="12"/>
  <c r="AE326" i="8" s="1"/>
  <c r="B81" i="12"/>
  <c r="AD326" i="8" s="1"/>
  <c r="G80" i="12"/>
  <c r="AI297" i="8" s="1"/>
  <c r="F80" i="12"/>
  <c r="AH297" i="8" s="1"/>
  <c r="E80" i="12"/>
  <c r="D80" i="12"/>
  <c r="AF297" i="8" s="1"/>
  <c r="C80" i="12"/>
  <c r="AE297" i="8" s="1"/>
  <c r="B80" i="12"/>
  <c r="AD297" i="8" s="1"/>
  <c r="G79" i="12"/>
  <c r="AI268" i="8" s="1"/>
  <c r="F79" i="12"/>
  <c r="AH268" i="8" s="1"/>
  <c r="E79" i="12"/>
  <c r="D79" i="12"/>
  <c r="C79" i="12"/>
  <c r="B79" i="12"/>
  <c r="G78" i="12"/>
  <c r="AI239" i="8" s="1"/>
  <c r="F78" i="12"/>
  <c r="AH239" i="8" s="1"/>
  <c r="E78" i="12"/>
  <c r="D78" i="12"/>
  <c r="C78" i="12"/>
  <c r="AE239" i="8" s="1"/>
  <c r="B78" i="12"/>
  <c r="AD239" i="8" s="1"/>
  <c r="G77" i="12"/>
  <c r="F77" i="12"/>
  <c r="E77" i="12"/>
  <c r="D77" i="12"/>
  <c r="AF210" i="8" s="1"/>
  <c r="C77" i="12"/>
  <c r="AE210" i="8" s="1"/>
  <c r="B77" i="12"/>
  <c r="AD210" i="8" s="1"/>
  <c r="G76" i="12"/>
  <c r="AI181" i="8" s="1"/>
  <c r="F76" i="12"/>
  <c r="AH181" i="8" s="1"/>
  <c r="E76" i="12"/>
  <c r="AG181" i="8" s="1"/>
  <c r="D76" i="12"/>
  <c r="AF181" i="8" s="1"/>
  <c r="C76" i="12"/>
  <c r="AE181" i="8" s="1"/>
  <c r="B76" i="12"/>
  <c r="G75" i="12"/>
  <c r="AI152" i="8" s="1"/>
  <c r="F75" i="12"/>
  <c r="AH152" i="8" s="1"/>
  <c r="E75" i="12"/>
  <c r="AG152" i="8" s="1"/>
  <c r="D75" i="12"/>
  <c r="AF152" i="8" s="1"/>
  <c r="C75" i="12"/>
  <c r="B75" i="12"/>
  <c r="G74" i="12"/>
  <c r="AI123" i="8" s="1"/>
  <c r="F74" i="12"/>
  <c r="AH123" i="8" s="1"/>
  <c r="E74" i="12"/>
  <c r="D74" i="12"/>
  <c r="C74" i="12"/>
  <c r="AE123" i="8" s="1"/>
  <c r="B74" i="12"/>
  <c r="AD123" i="8" s="1"/>
  <c r="G73" i="12"/>
  <c r="F73" i="12"/>
  <c r="E73" i="12"/>
  <c r="AG94" i="8" s="1"/>
  <c r="D73" i="12"/>
  <c r="AF94" i="8" s="1"/>
  <c r="C73" i="12"/>
  <c r="AE94" i="8" s="1"/>
  <c r="B73" i="12"/>
  <c r="AD94" i="8" s="1"/>
  <c r="G72" i="12"/>
  <c r="AI65" i="8" s="1"/>
  <c r="F72" i="12"/>
  <c r="AH65" i="8" s="1"/>
  <c r="E72" i="12"/>
  <c r="AG65" i="8" s="1"/>
  <c r="D72" i="12"/>
  <c r="AF65" i="8" s="1"/>
  <c r="C72" i="12"/>
  <c r="B72" i="12"/>
  <c r="G71" i="12"/>
  <c r="AI36" i="8" s="1"/>
  <c r="F71" i="12"/>
  <c r="AH36" i="8" s="1"/>
  <c r="E71" i="12"/>
  <c r="AG36" i="8" s="1"/>
  <c r="D71" i="12"/>
  <c r="AF36" i="8" s="1"/>
  <c r="C71" i="12"/>
  <c r="B71" i="12"/>
  <c r="S67" i="12"/>
  <c r="AI354" i="8" s="1"/>
  <c r="R67" i="12"/>
  <c r="AH354" i="8" s="1"/>
  <c r="Q67" i="12"/>
  <c r="AG354" i="8" s="1"/>
  <c r="P67" i="12"/>
  <c r="AF354" i="8" s="1"/>
  <c r="O67" i="12"/>
  <c r="AE354" i="8" s="1"/>
  <c r="N67" i="12"/>
  <c r="AD354" i="8" s="1"/>
  <c r="S66" i="12"/>
  <c r="AI325" i="8" s="1"/>
  <c r="R66" i="12"/>
  <c r="AH325" i="8" s="1"/>
  <c r="Q66" i="12"/>
  <c r="AG325" i="8" s="1"/>
  <c r="P66" i="12"/>
  <c r="O66" i="12"/>
  <c r="N66" i="12"/>
  <c r="S65" i="12"/>
  <c r="AI296" i="8" s="1"/>
  <c r="R65" i="12"/>
  <c r="AH296" i="8" s="1"/>
  <c r="Q65" i="12"/>
  <c r="P65" i="12"/>
  <c r="O65" i="12"/>
  <c r="AE296" i="8" s="1"/>
  <c r="N65" i="12"/>
  <c r="AD296" i="8" s="1"/>
  <c r="S64" i="12"/>
  <c r="R64" i="12"/>
  <c r="Q64" i="12"/>
  <c r="AG267" i="8" s="1"/>
  <c r="P64" i="12"/>
  <c r="O64" i="12"/>
  <c r="AE267" i="8" s="1"/>
  <c r="N64" i="12"/>
  <c r="AD267" i="8" s="1"/>
  <c r="S63" i="12"/>
  <c r="AI238" i="8" s="1"/>
  <c r="R63" i="12"/>
  <c r="AH238" i="8" s="1"/>
  <c r="Q63" i="12"/>
  <c r="AG238" i="8" s="1"/>
  <c r="P63" i="12"/>
  <c r="AF238" i="8" s="1"/>
  <c r="O63" i="12"/>
  <c r="AE238" i="8" s="1"/>
  <c r="N63" i="12"/>
  <c r="AD238" i="8" s="1"/>
  <c r="S62" i="12"/>
  <c r="AI209" i="8" s="1"/>
  <c r="R62" i="12"/>
  <c r="AH209" i="8" s="1"/>
  <c r="Q62" i="12"/>
  <c r="AG209" i="8" s="1"/>
  <c r="P62" i="12"/>
  <c r="AF209" i="8" s="1"/>
  <c r="O62" i="12"/>
  <c r="N62" i="12"/>
  <c r="S61" i="12"/>
  <c r="R61" i="12"/>
  <c r="AH180" i="8" s="1"/>
  <c r="Q61" i="12"/>
  <c r="P61" i="12"/>
  <c r="O61" i="12"/>
  <c r="AE180" i="8" s="1"/>
  <c r="N61" i="12"/>
  <c r="AD180" i="8" s="1"/>
  <c r="S60" i="12"/>
  <c r="R60" i="12"/>
  <c r="Q60" i="12"/>
  <c r="AG151" i="8" s="1"/>
  <c r="P60" i="12"/>
  <c r="O60" i="12"/>
  <c r="AE151" i="8" s="1"/>
  <c r="N60" i="12"/>
  <c r="AD151" i="8" s="1"/>
  <c r="S59" i="12"/>
  <c r="AI122" i="8" s="1"/>
  <c r="R59" i="12"/>
  <c r="AH122" i="8" s="1"/>
  <c r="Q59" i="12"/>
  <c r="AG122" i="8" s="1"/>
  <c r="P59" i="12"/>
  <c r="AF122" i="8" s="1"/>
  <c r="O59" i="12"/>
  <c r="AE122" i="8" s="1"/>
  <c r="N59" i="12"/>
  <c r="AD122" i="8" s="1"/>
  <c r="S58" i="12"/>
  <c r="AI93" i="8" s="1"/>
  <c r="R58" i="12"/>
  <c r="AH93" i="8" s="1"/>
  <c r="Q58" i="12"/>
  <c r="P58" i="12"/>
  <c r="AF93" i="8" s="1"/>
  <c r="O58" i="12"/>
  <c r="N58" i="12"/>
  <c r="S57" i="12"/>
  <c r="AI64" i="8" s="1"/>
  <c r="R57" i="12"/>
  <c r="Q57" i="12"/>
  <c r="P57" i="12"/>
  <c r="O57" i="12"/>
  <c r="AE64" i="8" s="1"/>
  <c r="N57" i="12"/>
  <c r="AD64" i="8" s="1"/>
  <c r="S56" i="12"/>
  <c r="R56" i="12"/>
  <c r="Q56" i="12"/>
  <c r="AG35" i="8" s="1"/>
  <c r="P56" i="12"/>
  <c r="O56" i="12"/>
  <c r="AE35" i="8" s="1"/>
  <c r="N56" i="12"/>
  <c r="AD35" i="8" s="1"/>
  <c r="M67" i="12"/>
  <c r="L67" i="12"/>
  <c r="K67" i="12"/>
  <c r="AG353" i="8" s="1"/>
  <c r="J67" i="12"/>
  <c r="I67" i="12"/>
  <c r="AE353" i="8" s="1"/>
  <c r="H67" i="12"/>
  <c r="AD353" i="8" s="1"/>
  <c r="M66" i="12"/>
  <c r="AI324" i="8" s="1"/>
  <c r="L66" i="12"/>
  <c r="K66" i="12"/>
  <c r="AG324" i="8" s="1"/>
  <c r="J66" i="12"/>
  <c r="AF324" i="8" s="1"/>
  <c r="I66" i="12"/>
  <c r="AE324" i="8" s="1"/>
  <c r="H66" i="12"/>
  <c r="M65" i="12"/>
  <c r="AI295" i="8" s="1"/>
  <c r="L65" i="12"/>
  <c r="AH295" i="8" s="1"/>
  <c r="K65" i="12"/>
  <c r="AG295" i="8" s="1"/>
  <c r="J65" i="12"/>
  <c r="I65" i="12"/>
  <c r="H65" i="12"/>
  <c r="M64" i="12"/>
  <c r="AI266" i="8" s="1"/>
  <c r="L64" i="12"/>
  <c r="K64" i="12"/>
  <c r="J64" i="12"/>
  <c r="I64" i="12"/>
  <c r="AE266" i="8" s="1"/>
  <c r="H64" i="12"/>
  <c r="M63" i="12"/>
  <c r="L63" i="12"/>
  <c r="K63" i="12"/>
  <c r="AG237" i="8" s="1"/>
  <c r="J63" i="12"/>
  <c r="I63" i="12"/>
  <c r="AE237" i="8" s="1"/>
  <c r="H63" i="12"/>
  <c r="AD237" i="8" s="1"/>
  <c r="M62" i="12"/>
  <c r="L62" i="12"/>
  <c r="K62" i="12"/>
  <c r="AG208" i="8" s="1"/>
  <c r="J62" i="12"/>
  <c r="AF208" i="8" s="1"/>
  <c r="I62" i="12"/>
  <c r="AE208" i="8" s="1"/>
  <c r="H62" i="12"/>
  <c r="M61" i="12"/>
  <c r="AI179" i="8" s="1"/>
  <c r="L61" i="12"/>
  <c r="AH179" i="8" s="1"/>
  <c r="K61" i="12"/>
  <c r="J61" i="12"/>
  <c r="I61" i="12"/>
  <c r="H61" i="12"/>
  <c r="M60" i="12"/>
  <c r="AI150" i="8" s="1"/>
  <c r="L60" i="12"/>
  <c r="K60" i="12"/>
  <c r="J60" i="12"/>
  <c r="I60" i="12"/>
  <c r="AE150" i="8" s="1"/>
  <c r="H60" i="12"/>
  <c r="M59" i="12"/>
  <c r="L59" i="12"/>
  <c r="K59" i="12"/>
  <c r="AG121" i="8" s="1"/>
  <c r="J59" i="12"/>
  <c r="I59" i="12"/>
  <c r="AE121" i="8" s="1"/>
  <c r="H59" i="12"/>
  <c r="AD121" i="8" s="1"/>
  <c r="M58" i="12"/>
  <c r="AI92" i="8" s="1"/>
  <c r="L58" i="12"/>
  <c r="AH92" i="8" s="1"/>
  <c r="K58" i="12"/>
  <c r="AG92" i="8" s="1"/>
  <c r="J58" i="12"/>
  <c r="AF92" i="8" s="1"/>
  <c r="I58" i="12"/>
  <c r="AE92" i="8" s="1"/>
  <c r="H58" i="12"/>
  <c r="AD92" i="8" s="1"/>
  <c r="M57" i="12"/>
  <c r="AI63" i="8" s="1"/>
  <c r="L57" i="12"/>
  <c r="AH63" i="8" s="1"/>
  <c r="K57" i="12"/>
  <c r="J57" i="12"/>
  <c r="I57" i="12"/>
  <c r="H57" i="12"/>
  <c r="M56" i="12"/>
  <c r="AI34" i="8" s="1"/>
  <c r="L56" i="12"/>
  <c r="AH34" i="8" s="1"/>
  <c r="K56" i="12"/>
  <c r="J56" i="12"/>
  <c r="I56" i="12"/>
  <c r="AE34" i="8" s="1"/>
  <c r="H56" i="12"/>
  <c r="AD34" i="8" s="1"/>
  <c r="G67" i="12"/>
  <c r="AI352" i="8" s="1"/>
  <c r="F67" i="12"/>
  <c r="AH352" i="8" s="1"/>
  <c r="E67" i="12"/>
  <c r="D67" i="12"/>
  <c r="C67" i="12"/>
  <c r="AE352" i="8" s="1"/>
  <c r="B67" i="12"/>
  <c r="AD352" i="8" s="1"/>
  <c r="G66" i="12"/>
  <c r="F66" i="12"/>
  <c r="E66" i="12"/>
  <c r="AG323" i="8" s="1"/>
  <c r="D66" i="12"/>
  <c r="AF323" i="8" s="1"/>
  <c r="C66" i="12"/>
  <c r="AE323" i="8" s="1"/>
  <c r="B66" i="12"/>
  <c r="AD323" i="8" s="1"/>
  <c r="G65" i="12"/>
  <c r="AI294" i="8" s="1"/>
  <c r="F65" i="12"/>
  <c r="AH294" i="8" s="1"/>
  <c r="E65" i="12"/>
  <c r="D65" i="12"/>
  <c r="AF294" i="8" s="1"/>
  <c r="C65" i="12"/>
  <c r="AE294" i="8" s="1"/>
  <c r="B65" i="12"/>
  <c r="AD294" i="8" s="1"/>
  <c r="G64" i="12"/>
  <c r="AI265" i="8" s="1"/>
  <c r="F64" i="12"/>
  <c r="AH265" i="8" s="1"/>
  <c r="E64" i="12"/>
  <c r="D64" i="12"/>
  <c r="C64" i="12"/>
  <c r="B64" i="12"/>
  <c r="G63" i="12"/>
  <c r="AI236" i="8" s="1"/>
  <c r="F63" i="12"/>
  <c r="AH236" i="8" s="1"/>
  <c r="E63" i="12"/>
  <c r="D63" i="12"/>
  <c r="C63" i="12"/>
  <c r="AE236" i="8" s="1"/>
  <c r="B63" i="12"/>
  <c r="G62" i="12"/>
  <c r="F62" i="12"/>
  <c r="E62" i="12"/>
  <c r="D62" i="12"/>
  <c r="AF207" i="8" s="1"/>
  <c r="C62" i="12"/>
  <c r="AE207" i="8" s="1"/>
  <c r="B62" i="12"/>
  <c r="AD207" i="8" s="1"/>
  <c r="G61" i="12"/>
  <c r="AI178" i="8" s="1"/>
  <c r="F61" i="12"/>
  <c r="E61" i="12"/>
  <c r="AG178" i="8" s="1"/>
  <c r="D61" i="12"/>
  <c r="AF178" i="8" s="1"/>
  <c r="C61" i="12"/>
  <c r="AE178" i="8" s="1"/>
  <c r="B61" i="12"/>
  <c r="G60" i="12"/>
  <c r="AI149" i="8" s="1"/>
  <c r="F60" i="12"/>
  <c r="AH149" i="8" s="1"/>
  <c r="E60" i="12"/>
  <c r="D60" i="12"/>
  <c r="AF149" i="8" s="1"/>
  <c r="C60" i="12"/>
  <c r="B60" i="12"/>
  <c r="G59" i="12"/>
  <c r="AI120" i="8" s="1"/>
  <c r="F59" i="12"/>
  <c r="AH120" i="8" s="1"/>
  <c r="E59" i="12"/>
  <c r="D59" i="12"/>
  <c r="C59" i="12"/>
  <c r="AE120" i="8" s="1"/>
  <c r="B59" i="12"/>
  <c r="G58" i="12"/>
  <c r="F58" i="12"/>
  <c r="E58" i="12"/>
  <c r="AG91" i="8" s="1"/>
  <c r="D58" i="12"/>
  <c r="AF91" i="8" s="1"/>
  <c r="C58" i="12"/>
  <c r="AE91" i="8" s="1"/>
  <c r="B58" i="12"/>
  <c r="AD91" i="8" s="1"/>
  <c r="G57" i="12"/>
  <c r="AI62" i="8" s="1"/>
  <c r="F57" i="12"/>
  <c r="E57" i="12"/>
  <c r="AG62" i="8" s="1"/>
  <c r="D57" i="12"/>
  <c r="AF62" i="8" s="1"/>
  <c r="C57" i="12"/>
  <c r="AE62" i="8" s="1"/>
  <c r="B57" i="12"/>
  <c r="G56" i="12"/>
  <c r="AI33" i="8" s="1"/>
  <c r="F56" i="12"/>
  <c r="AH33" i="8" s="1"/>
  <c r="E56" i="12"/>
  <c r="D56" i="12"/>
  <c r="AF33" i="8" s="1"/>
  <c r="C56" i="12"/>
  <c r="B56" i="12"/>
  <c r="S52" i="12"/>
  <c r="AI351" i="8" s="1"/>
  <c r="R52" i="12"/>
  <c r="AH351" i="8" s="1"/>
  <c r="Q52" i="12"/>
  <c r="AG351" i="8" s="1"/>
  <c r="P52" i="12"/>
  <c r="AF351" i="8" s="1"/>
  <c r="O52" i="12"/>
  <c r="AE351" i="8" s="1"/>
  <c r="N52" i="12"/>
  <c r="AD351" i="8" s="1"/>
  <c r="S51" i="12"/>
  <c r="AI322" i="8" s="1"/>
  <c r="R51" i="12"/>
  <c r="AH322" i="8" s="1"/>
  <c r="Q51" i="12"/>
  <c r="AG322" i="8" s="1"/>
  <c r="P51" i="12"/>
  <c r="O51" i="12"/>
  <c r="N51" i="12"/>
  <c r="S50" i="12"/>
  <c r="AI293" i="8" s="1"/>
  <c r="R50" i="12"/>
  <c r="AH293" i="8" s="1"/>
  <c r="Q50" i="12"/>
  <c r="P50" i="12"/>
  <c r="O50" i="12"/>
  <c r="AE293" i="8" s="1"/>
  <c r="N50" i="12"/>
  <c r="AD293" i="8" s="1"/>
  <c r="S49" i="12"/>
  <c r="R49" i="12"/>
  <c r="Q49" i="12"/>
  <c r="AG264" i="8" s="1"/>
  <c r="P49" i="12"/>
  <c r="O49" i="12"/>
  <c r="AE264" i="8" s="1"/>
  <c r="N49" i="12"/>
  <c r="AD264" i="8" s="1"/>
  <c r="S48" i="12"/>
  <c r="AI235" i="8" s="1"/>
  <c r="R48" i="12"/>
  <c r="AH235" i="8" s="1"/>
  <c r="Q48" i="12"/>
  <c r="AG235" i="8" s="1"/>
  <c r="P48" i="12"/>
  <c r="AF235" i="8" s="1"/>
  <c r="O48" i="12"/>
  <c r="AE235" i="8" s="1"/>
  <c r="N48" i="12"/>
  <c r="AD235" i="8" s="1"/>
  <c r="S47" i="12"/>
  <c r="AI206" i="8" s="1"/>
  <c r="R47" i="12"/>
  <c r="AH206" i="8" s="1"/>
  <c r="Q47" i="12"/>
  <c r="AG206" i="8" s="1"/>
  <c r="P47" i="12"/>
  <c r="AF206" i="8" s="1"/>
  <c r="O47" i="12"/>
  <c r="N47" i="12"/>
  <c r="S46" i="12"/>
  <c r="R46" i="12"/>
  <c r="AH177" i="8" s="1"/>
  <c r="Q46" i="12"/>
  <c r="P46" i="12"/>
  <c r="O46" i="12"/>
  <c r="AE177" i="8" s="1"/>
  <c r="N46" i="12"/>
  <c r="AD177" i="8" s="1"/>
  <c r="S45" i="12"/>
  <c r="R45" i="12"/>
  <c r="Q45" i="12"/>
  <c r="AG148" i="8" s="1"/>
  <c r="P45" i="12"/>
  <c r="O45" i="12"/>
  <c r="AE148" i="8" s="1"/>
  <c r="N45" i="12"/>
  <c r="AD148" i="8" s="1"/>
  <c r="S44" i="12"/>
  <c r="AI119" i="8" s="1"/>
  <c r="R44" i="12"/>
  <c r="AH119" i="8" s="1"/>
  <c r="Q44" i="12"/>
  <c r="AG119" i="8" s="1"/>
  <c r="P44" i="12"/>
  <c r="AF119" i="8" s="1"/>
  <c r="O44" i="12"/>
  <c r="AE119" i="8" s="1"/>
  <c r="N44" i="12"/>
  <c r="AD119" i="8" s="1"/>
  <c r="S43" i="12"/>
  <c r="AI90" i="8" s="1"/>
  <c r="R43" i="12"/>
  <c r="AH90" i="8" s="1"/>
  <c r="Q43" i="12"/>
  <c r="P43" i="12"/>
  <c r="AF90" i="8" s="1"/>
  <c r="O43" i="12"/>
  <c r="N43" i="12"/>
  <c r="S42" i="12"/>
  <c r="AI61" i="8" s="1"/>
  <c r="R42" i="12"/>
  <c r="Q42" i="12"/>
  <c r="P42" i="12"/>
  <c r="O42" i="12"/>
  <c r="AE61" i="8" s="1"/>
  <c r="N42" i="12"/>
  <c r="AD61" i="8" s="1"/>
  <c r="S41" i="12"/>
  <c r="R41" i="12"/>
  <c r="Q41" i="12"/>
  <c r="AG32" i="8" s="1"/>
  <c r="P41" i="12"/>
  <c r="O41" i="12"/>
  <c r="AE32" i="8" s="1"/>
  <c r="N41" i="12"/>
  <c r="AD32" i="8" s="1"/>
  <c r="M52" i="12"/>
  <c r="L52" i="12"/>
  <c r="K52" i="12"/>
  <c r="AG350" i="8" s="1"/>
  <c r="J52" i="12"/>
  <c r="I52" i="12"/>
  <c r="AE350" i="8" s="1"/>
  <c r="H52" i="12"/>
  <c r="AD350" i="8" s="1"/>
  <c r="M51" i="12"/>
  <c r="AI321" i="8" s="1"/>
  <c r="L51" i="12"/>
  <c r="K51" i="12"/>
  <c r="AG321" i="8" s="1"/>
  <c r="J51" i="12"/>
  <c r="AF321" i="8" s="1"/>
  <c r="I51" i="12"/>
  <c r="AE321" i="8" s="1"/>
  <c r="H51" i="12"/>
  <c r="M50" i="12"/>
  <c r="AI292" i="8" s="1"/>
  <c r="L50" i="12"/>
  <c r="AH292" i="8" s="1"/>
  <c r="K50" i="12"/>
  <c r="J50" i="12"/>
  <c r="I50" i="12"/>
  <c r="H50" i="12"/>
  <c r="M49" i="12"/>
  <c r="AI263" i="8" s="1"/>
  <c r="L49" i="12"/>
  <c r="K49" i="12"/>
  <c r="J49" i="12"/>
  <c r="I49" i="12"/>
  <c r="AE263" i="8" s="1"/>
  <c r="H49" i="12"/>
  <c r="M48" i="12"/>
  <c r="L48" i="12"/>
  <c r="K48" i="12"/>
  <c r="AG234" i="8" s="1"/>
  <c r="J48" i="12"/>
  <c r="I48" i="12"/>
  <c r="AE234" i="8" s="1"/>
  <c r="H48" i="12"/>
  <c r="AD234" i="8" s="1"/>
  <c r="M47" i="12"/>
  <c r="L47" i="12"/>
  <c r="K47" i="12"/>
  <c r="AG205" i="8" s="1"/>
  <c r="J47" i="12"/>
  <c r="AF205" i="8" s="1"/>
  <c r="I47" i="12"/>
  <c r="AE205" i="8" s="1"/>
  <c r="H47" i="12"/>
  <c r="M46" i="12"/>
  <c r="AI176" i="8" s="1"/>
  <c r="L46" i="12"/>
  <c r="AH176" i="8" s="1"/>
  <c r="K46" i="12"/>
  <c r="J46" i="12"/>
  <c r="I46" i="12"/>
  <c r="H46" i="12"/>
  <c r="M45" i="12"/>
  <c r="AI147" i="8" s="1"/>
  <c r="L45" i="12"/>
  <c r="K45" i="12"/>
  <c r="J45" i="12"/>
  <c r="I45" i="12"/>
  <c r="AE147" i="8" s="1"/>
  <c r="H45" i="12"/>
  <c r="M44" i="12"/>
  <c r="L44" i="12"/>
  <c r="K44" i="12"/>
  <c r="AG118" i="8" s="1"/>
  <c r="J44" i="12"/>
  <c r="I44" i="12"/>
  <c r="AE118" i="8" s="1"/>
  <c r="H44" i="12"/>
  <c r="AD118" i="8" s="1"/>
  <c r="M43" i="12"/>
  <c r="AI89" i="8" s="1"/>
  <c r="L43" i="12"/>
  <c r="K43" i="12"/>
  <c r="AG89" i="8" s="1"/>
  <c r="J43" i="12"/>
  <c r="AF89" i="8" s="1"/>
  <c r="I43" i="12"/>
  <c r="AE89" i="8" s="1"/>
  <c r="H43" i="12"/>
  <c r="M42" i="12"/>
  <c r="AI60" i="8" s="1"/>
  <c r="L42" i="12"/>
  <c r="AH60" i="8" s="1"/>
  <c r="K42" i="12"/>
  <c r="J42" i="12"/>
  <c r="I42" i="12"/>
  <c r="H42" i="12"/>
  <c r="M41" i="12"/>
  <c r="AI31" i="8" s="1"/>
  <c r="L41" i="12"/>
  <c r="AH31" i="8" s="1"/>
  <c r="K41" i="12"/>
  <c r="J41" i="12"/>
  <c r="I41" i="12"/>
  <c r="AE31" i="8" s="1"/>
  <c r="H41" i="12"/>
  <c r="AD31" i="8" s="1"/>
  <c r="G52" i="12"/>
  <c r="AI349" i="8" s="1"/>
  <c r="F52" i="12"/>
  <c r="AH349" i="8" s="1"/>
  <c r="E52" i="12"/>
  <c r="D52" i="12"/>
  <c r="C52" i="12"/>
  <c r="AE349" i="8" s="1"/>
  <c r="B52" i="12"/>
  <c r="G51" i="12"/>
  <c r="F51" i="12"/>
  <c r="E51" i="12"/>
  <c r="AG320" i="8" s="1"/>
  <c r="D51" i="12"/>
  <c r="AF320" i="8" s="1"/>
  <c r="C51" i="12"/>
  <c r="AE320" i="8" s="1"/>
  <c r="B51" i="12"/>
  <c r="AD320" i="8" s="1"/>
  <c r="G50" i="12"/>
  <c r="AI291" i="8" s="1"/>
  <c r="F50" i="12"/>
  <c r="E50" i="12"/>
  <c r="D50" i="12"/>
  <c r="AF291" i="8" s="1"/>
  <c r="C50" i="12"/>
  <c r="AE291" i="8" s="1"/>
  <c r="B50" i="12"/>
  <c r="AD291" i="8" s="1"/>
  <c r="G49" i="12"/>
  <c r="AI262" i="8" s="1"/>
  <c r="F49" i="12"/>
  <c r="AH262" i="8" s="1"/>
  <c r="E49" i="12"/>
  <c r="D49" i="12"/>
  <c r="C49" i="12"/>
  <c r="B49" i="12"/>
  <c r="G48" i="12"/>
  <c r="AI233" i="8" s="1"/>
  <c r="F48" i="12"/>
  <c r="AH233" i="8" s="1"/>
  <c r="E48" i="12"/>
  <c r="D48" i="12"/>
  <c r="C48" i="12"/>
  <c r="AE233" i="8" s="1"/>
  <c r="B48" i="12"/>
  <c r="G47" i="12"/>
  <c r="F47" i="12"/>
  <c r="E47" i="12"/>
  <c r="D47" i="12"/>
  <c r="AF204" i="8" s="1"/>
  <c r="C47" i="12"/>
  <c r="AE204" i="8" s="1"/>
  <c r="B47" i="12"/>
  <c r="AD204" i="8" s="1"/>
  <c r="G46" i="12"/>
  <c r="AI175" i="8" s="1"/>
  <c r="F46" i="12"/>
  <c r="E46" i="12"/>
  <c r="AG175" i="8" s="1"/>
  <c r="D46" i="12"/>
  <c r="AF175" i="8" s="1"/>
  <c r="C46" i="12"/>
  <c r="AE175" i="8" s="1"/>
  <c r="G45" i="12"/>
  <c r="AI146" i="8" s="1"/>
  <c r="F45" i="12"/>
  <c r="AH146" i="8" s="1"/>
  <c r="E45" i="12"/>
  <c r="D45" i="12"/>
  <c r="AF146" i="8" s="1"/>
  <c r="C45" i="12"/>
  <c r="B45" i="12"/>
  <c r="G44" i="12"/>
  <c r="AI117" i="8" s="1"/>
  <c r="F44" i="12"/>
  <c r="AH117" i="8" s="1"/>
  <c r="E44" i="12"/>
  <c r="D44" i="12"/>
  <c r="C44" i="12"/>
  <c r="AE117" i="8" s="1"/>
  <c r="B44" i="12"/>
  <c r="G43" i="12"/>
  <c r="F43" i="12"/>
  <c r="E43" i="12"/>
  <c r="D43" i="12"/>
  <c r="AF88" i="8" s="1"/>
  <c r="C43" i="12"/>
  <c r="B43" i="12"/>
  <c r="AD88" i="8" s="1"/>
  <c r="G42" i="12"/>
  <c r="AI59" i="8" s="1"/>
  <c r="F42" i="12"/>
  <c r="E42" i="12"/>
  <c r="D42" i="12"/>
  <c r="AF59" i="8" s="1"/>
  <c r="C42" i="12"/>
  <c r="B42" i="12"/>
  <c r="G41" i="12"/>
  <c r="AI30" i="8" s="1"/>
  <c r="F41" i="12"/>
  <c r="AH30" i="8" s="1"/>
  <c r="E41" i="12"/>
  <c r="D41" i="12"/>
  <c r="AF30" i="8" s="1"/>
  <c r="C41" i="12"/>
  <c r="B41" i="12"/>
  <c r="AI348" i="8"/>
  <c r="AH348" i="8"/>
  <c r="AF348" i="8"/>
  <c r="AE348" i="8"/>
  <c r="AD348" i="8"/>
  <c r="AI319" i="8"/>
  <c r="AH319" i="8"/>
  <c r="S35" i="12"/>
  <c r="AI290" i="8" s="1"/>
  <c r="R35" i="12"/>
  <c r="AH290" i="8" s="1"/>
  <c r="Q35" i="12"/>
  <c r="P35" i="12"/>
  <c r="O35" i="12"/>
  <c r="N35" i="12"/>
  <c r="AD290" i="8" s="1"/>
  <c r="AG261" i="8"/>
  <c r="AD261" i="8"/>
  <c r="S33" i="12"/>
  <c r="AI232" i="8" s="1"/>
  <c r="R33" i="12"/>
  <c r="Q33" i="12"/>
  <c r="P33" i="12"/>
  <c r="AF232" i="8" s="1"/>
  <c r="O33" i="12"/>
  <c r="N33" i="12"/>
  <c r="S32" i="12"/>
  <c r="R32" i="12"/>
  <c r="Q32" i="12"/>
  <c r="P32" i="12"/>
  <c r="O32" i="12"/>
  <c r="N32" i="12"/>
  <c r="S31" i="12"/>
  <c r="R31" i="12"/>
  <c r="Q31" i="12"/>
  <c r="P31" i="12"/>
  <c r="AF174" i="8" s="1"/>
  <c r="O31" i="12"/>
  <c r="N31" i="12"/>
  <c r="S30" i="12"/>
  <c r="R30" i="12"/>
  <c r="Q30" i="12"/>
  <c r="P30" i="12"/>
  <c r="O30" i="12"/>
  <c r="N30" i="12"/>
  <c r="S29" i="12"/>
  <c r="R29" i="12"/>
  <c r="Q29" i="12"/>
  <c r="P29" i="12"/>
  <c r="AF116" i="8" s="1"/>
  <c r="O29" i="12"/>
  <c r="N29" i="12"/>
  <c r="AD116" i="8" s="1"/>
  <c r="S28" i="12"/>
  <c r="R28" i="12"/>
  <c r="Q28" i="12"/>
  <c r="P28" i="12"/>
  <c r="AF87" i="8" s="1"/>
  <c r="O28" i="12"/>
  <c r="N28" i="12"/>
  <c r="S27" i="12"/>
  <c r="AI58" i="8" s="1"/>
  <c r="R27" i="12"/>
  <c r="AH58" i="8" s="1"/>
  <c r="Q27" i="12"/>
  <c r="P27" i="12"/>
  <c r="AF58" i="8" s="1"/>
  <c r="O27" i="12"/>
  <c r="N27" i="12"/>
  <c r="S26" i="12"/>
  <c r="R26" i="12"/>
  <c r="Q26" i="12"/>
  <c r="P26" i="12"/>
  <c r="O26" i="12"/>
  <c r="N26" i="12"/>
  <c r="AD347" i="8"/>
  <c r="AI318" i="8"/>
  <c r="AH318" i="8"/>
  <c r="AF318" i="8"/>
  <c r="AE318" i="8"/>
  <c r="AD318" i="8"/>
  <c r="AH289" i="8"/>
  <c r="AG289" i="8"/>
  <c r="AF289" i="8"/>
  <c r="AE260" i="8"/>
  <c r="M33" i="12"/>
  <c r="L33" i="12"/>
  <c r="K33" i="12"/>
  <c r="J33" i="12"/>
  <c r="I33" i="12"/>
  <c r="H33" i="12"/>
  <c r="M32" i="12"/>
  <c r="AI202" i="8" s="1"/>
  <c r="L32" i="12"/>
  <c r="K32" i="12"/>
  <c r="J32" i="12"/>
  <c r="I32" i="12"/>
  <c r="AE202" i="8" s="1"/>
  <c r="H32" i="12"/>
  <c r="AD202" i="8" s="1"/>
  <c r="M31" i="12"/>
  <c r="L31" i="12"/>
  <c r="K31" i="12"/>
  <c r="AG173" i="8" s="1"/>
  <c r="J31" i="12"/>
  <c r="I31" i="12"/>
  <c r="H31" i="12"/>
  <c r="M30" i="12"/>
  <c r="AI144" i="8" s="1"/>
  <c r="L30" i="12"/>
  <c r="AH144" i="8" s="1"/>
  <c r="K30" i="12"/>
  <c r="J30" i="12"/>
  <c r="I30" i="12"/>
  <c r="H30" i="12"/>
  <c r="M29" i="12"/>
  <c r="L29" i="12"/>
  <c r="K29" i="12"/>
  <c r="J29" i="12"/>
  <c r="I29" i="12"/>
  <c r="H29" i="12"/>
  <c r="AD115" i="8" s="1"/>
  <c r="M28" i="12"/>
  <c r="L28" i="12"/>
  <c r="K28" i="12"/>
  <c r="J28" i="12"/>
  <c r="AF86" i="8" s="1"/>
  <c r="I28" i="12"/>
  <c r="AE86" i="8" s="1"/>
  <c r="H28" i="12"/>
  <c r="AD86" i="8" s="1"/>
  <c r="M27" i="12"/>
  <c r="L27" i="12"/>
  <c r="AH57" i="8" s="1"/>
  <c r="K27" i="12"/>
  <c r="AG57" i="8" s="1"/>
  <c r="J27" i="12"/>
  <c r="AF57" i="8" s="1"/>
  <c r="I27" i="12"/>
  <c r="H27" i="12"/>
  <c r="M26" i="12"/>
  <c r="AI28" i="8" s="1"/>
  <c r="L26" i="12"/>
  <c r="AH28" i="8" s="1"/>
  <c r="K26" i="12"/>
  <c r="J26" i="12"/>
  <c r="I26" i="12"/>
  <c r="H26" i="12"/>
  <c r="AI346" i="8"/>
  <c r="AH346" i="8"/>
  <c r="AE346" i="8"/>
  <c r="AG317" i="8"/>
  <c r="AF317" i="8"/>
  <c r="AE317" i="8"/>
  <c r="AD317" i="8"/>
  <c r="AI288" i="8"/>
  <c r="AG288" i="8"/>
  <c r="AF288" i="8"/>
  <c r="AE288" i="8"/>
  <c r="AD288" i="8"/>
  <c r="AI259" i="8"/>
  <c r="AH259" i="8"/>
  <c r="AG259" i="8"/>
  <c r="AF259" i="8"/>
  <c r="AE259" i="8"/>
  <c r="AD259" i="8"/>
  <c r="G33" i="12"/>
  <c r="AI230" i="8" s="1"/>
  <c r="F33" i="12"/>
  <c r="AH230" i="8" s="1"/>
  <c r="E33" i="12"/>
  <c r="D33" i="12"/>
  <c r="C33" i="12"/>
  <c r="AE230" i="8" s="1"/>
  <c r="B33" i="12"/>
  <c r="G32" i="12"/>
  <c r="AI201" i="8" s="1"/>
  <c r="F32" i="12"/>
  <c r="AH201" i="8" s="1"/>
  <c r="E32" i="12"/>
  <c r="D32" i="12"/>
  <c r="C32" i="12"/>
  <c r="B32" i="12"/>
  <c r="AI172" i="8"/>
  <c r="AG172" i="8"/>
  <c r="AF172" i="8"/>
  <c r="AE172" i="8"/>
  <c r="G30" i="12"/>
  <c r="F30" i="12"/>
  <c r="AH143" i="8" s="1"/>
  <c r="E30" i="12"/>
  <c r="D30" i="12"/>
  <c r="AF143" i="8" s="1"/>
  <c r="C30" i="12"/>
  <c r="AE143" i="8" s="1"/>
  <c r="B30" i="12"/>
  <c r="AD143" i="8" s="1"/>
  <c r="G29" i="12"/>
  <c r="AI114" i="8" s="1"/>
  <c r="F29" i="12"/>
  <c r="AH114" i="8" s="1"/>
  <c r="E29" i="12"/>
  <c r="D29" i="12"/>
  <c r="C29" i="12"/>
  <c r="B29" i="12"/>
  <c r="G28" i="12"/>
  <c r="AI85" i="8" s="1"/>
  <c r="F28" i="12"/>
  <c r="E28" i="12"/>
  <c r="D28" i="12"/>
  <c r="C28" i="12"/>
  <c r="B28" i="12"/>
  <c r="AD85" i="8" s="1"/>
  <c r="G27" i="12"/>
  <c r="F27" i="12"/>
  <c r="E27" i="12"/>
  <c r="D27" i="12"/>
  <c r="AF56" i="8" s="1"/>
  <c r="C27" i="12"/>
  <c r="B27" i="12"/>
  <c r="AD56" i="8" s="1"/>
  <c r="G26" i="12"/>
  <c r="F26" i="12"/>
  <c r="AH27" i="8" s="1"/>
  <c r="E26" i="12"/>
  <c r="D26" i="12"/>
  <c r="AF27" i="8" s="1"/>
  <c r="C26" i="12"/>
  <c r="AE27" i="8" s="1"/>
  <c r="B26" i="12"/>
  <c r="AD27" i="8" s="1"/>
  <c r="AF345" i="8"/>
  <c r="AD345" i="8"/>
  <c r="AI316" i="8"/>
  <c r="AH316" i="8"/>
  <c r="AG316" i="8"/>
  <c r="AF316" i="8"/>
  <c r="AI287" i="8"/>
  <c r="AG287" i="8"/>
  <c r="AF287" i="8"/>
  <c r="AE287" i="8"/>
  <c r="AG258" i="8"/>
  <c r="AE258" i="8"/>
  <c r="AD258" i="8"/>
  <c r="S18" i="12"/>
  <c r="AI229" i="8" s="1"/>
  <c r="R18" i="12"/>
  <c r="AH229" i="8" s="1"/>
  <c r="Q18" i="12"/>
  <c r="P18" i="12"/>
  <c r="O18" i="12"/>
  <c r="N18" i="12"/>
  <c r="AD229" i="8" s="1"/>
  <c r="S17" i="12"/>
  <c r="R17" i="12"/>
  <c r="Q17" i="12"/>
  <c r="P17" i="12"/>
  <c r="O17" i="12"/>
  <c r="N17" i="12"/>
  <c r="AI171" i="8"/>
  <c r="AF171" i="8"/>
  <c r="AD171" i="8"/>
  <c r="S15" i="12"/>
  <c r="R15" i="12"/>
  <c r="Q15" i="12"/>
  <c r="P15" i="12"/>
  <c r="O15" i="12"/>
  <c r="N15" i="12"/>
  <c r="S14" i="12"/>
  <c r="AI113" i="8" s="1"/>
  <c r="R14" i="12"/>
  <c r="AH113" i="8" s="1"/>
  <c r="Q14" i="12"/>
  <c r="P14" i="12"/>
  <c r="O14" i="12"/>
  <c r="N14" i="12"/>
  <c r="AD113" i="8" s="1"/>
  <c r="S13" i="12"/>
  <c r="AI84" i="8" s="1"/>
  <c r="R13" i="12"/>
  <c r="Q13" i="12"/>
  <c r="P13" i="12"/>
  <c r="AF84" i="8" s="1"/>
  <c r="O13" i="12"/>
  <c r="N13" i="12"/>
  <c r="S12" i="12"/>
  <c r="R12" i="12"/>
  <c r="AH55" i="8" s="1"/>
  <c r="Q12" i="12"/>
  <c r="P12" i="12"/>
  <c r="AF55" i="8" s="1"/>
  <c r="O12" i="12"/>
  <c r="AE55" i="8" s="1"/>
  <c r="N12" i="12"/>
  <c r="AD55" i="8" s="1"/>
  <c r="S11" i="12"/>
  <c r="R11" i="12"/>
  <c r="Q11" i="12"/>
  <c r="P11" i="12"/>
  <c r="O11" i="12"/>
  <c r="N11" i="12"/>
  <c r="AI315" i="8"/>
  <c r="AF315" i="8"/>
  <c r="AD315" i="8"/>
  <c r="AE257" i="8"/>
  <c r="M18" i="12"/>
  <c r="L18" i="12"/>
  <c r="K18" i="12"/>
  <c r="J18" i="12"/>
  <c r="I18" i="12"/>
  <c r="H18" i="12"/>
  <c r="M17" i="12"/>
  <c r="AI199" i="8" s="1"/>
  <c r="L17" i="12"/>
  <c r="AH199" i="8" s="1"/>
  <c r="K17" i="12"/>
  <c r="J17" i="12"/>
  <c r="AF199" i="8" s="1"/>
  <c r="I17" i="12"/>
  <c r="H17" i="12"/>
  <c r="AD199" i="8" s="1"/>
  <c r="M15" i="12"/>
  <c r="L15" i="12"/>
  <c r="AH141" i="8" s="1"/>
  <c r="K15" i="12"/>
  <c r="J15" i="12"/>
  <c r="I15" i="12"/>
  <c r="H15" i="12"/>
  <c r="M14" i="12"/>
  <c r="L14" i="12"/>
  <c r="K14" i="12"/>
  <c r="J14" i="12"/>
  <c r="I14" i="12"/>
  <c r="H14" i="12"/>
  <c r="M13" i="12"/>
  <c r="AI83" i="8" s="1"/>
  <c r="L13" i="12"/>
  <c r="K13" i="12"/>
  <c r="J13" i="12"/>
  <c r="I13" i="12"/>
  <c r="H13" i="12"/>
  <c r="AD83" i="8" s="1"/>
  <c r="M12" i="12"/>
  <c r="L12" i="12"/>
  <c r="K12" i="12"/>
  <c r="J12" i="12"/>
  <c r="AF54" i="8" s="1"/>
  <c r="I12" i="12"/>
  <c r="H12" i="12"/>
  <c r="M11" i="12"/>
  <c r="L11" i="12"/>
  <c r="K11" i="12"/>
  <c r="J11" i="12"/>
  <c r="I11" i="12"/>
  <c r="H11" i="12"/>
  <c r="AH343" i="8"/>
  <c r="AD314" i="8"/>
  <c r="AI285" i="8"/>
  <c r="AF285" i="8"/>
  <c r="AI256" i="8"/>
  <c r="AH256" i="8"/>
  <c r="AG256" i="8"/>
  <c r="G18" i="12"/>
  <c r="F18" i="12"/>
  <c r="E18" i="12"/>
  <c r="D18" i="12"/>
  <c r="C18" i="12"/>
  <c r="AE227" i="8" s="1"/>
  <c r="B18" i="12"/>
  <c r="G17" i="12"/>
  <c r="F17" i="12"/>
  <c r="E17" i="12"/>
  <c r="D17" i="12"/>
  <c r="C17" i="12"/>
  <c r="B17" i="12"/>
  <c r="G15" i="12"/>
  <c r="AI140" i="8" s="1"/>
  <c r="F15" i="12"/>
  <c r="E15" i="12"/>
  <c r="D15" i="12"/>
  <c r="AF140" i="8" s="1"/>
  <c r="C15" i="12"/>
  <c r="B15" i="12"/>
  <c r="G14" i="12"/>
  <c r="F14" i="12"/>
  <c r="E14" i="12"/>
  <c r="D14" i="12"/>
  <c r="C14" i="12"/>
  <c r="AE111" i="8" s="1"/>
  <c r="B14" i="12"/>
  <c r="G13" i="12"/>
  <c r="F13" i="12"/>
  <c r="E13" i="12"/>
  <c r="D13" i="12"/>
  <c r="C13" i="12"/>
  <c r="AE82" i="8" s="1"/>
  <c r="B13" i="12"/>
  <c r="G12" i="12"/>
  <c r="AI53" i="8" s="1"/>
  <c r="F12" i="12"/>
  <c r="E12" i="12"/>
  <c r="D12" i="12"/>
  <c r="C12" i="12"/>
  <c r="B12" i="12"/>
  <c r="G11" i="12"/>
  <c r="F11" i="12"/>
  <c r="E11" i="12"/>
  <c r="D11" i="12"/>
  <c r="C11" i="12"/>
  <c r="AF203" i="8" l="1"/>
  <c r="AD29" i="8"/>
  <c r="AH87" i="8"/>
  <c r="AD145" i="8"/>
  <c r="AH174" i="8"/>
  <c r="AD232" i="8"/>
  <c r="AE142" i="8"/>
  <c r="AE345" i="8"/>
  <c r="AE347" i="8"/>
  <c r="AE116" i="8"/>
  <c r="AE232" i="8"/>
  <c r="AE88" i="8"/>
  <c r="AE290" i="8"/>
  <c r="AE59" i="8"/>
  <c r="AE141" i="8"/>
  <c r="AE56" i="8"/>
  <c r="AG231" i="8"/>
  <c r="AG33" i="8"/>
  <c r="AG149" i="8"/>
  <c r="AG55" i="8"/>
  <c r="AG26" i="8"/>
  <c r="AG142" i="8"/>
  <c r="AG56" i="8"/>
  <c r="AG58" i="8"/>
  <c r="AG174" i="8"/>
  <c r="AG30" i="8"/>
  <c r="AG146" i="8"/>
  <c r="AG60" i="8"/>
  <c r="AG292" i="8"/>
  <c r="AG63" i="8"/>
  <c r="AG27" i="8"/>
  <c r="AG143" i="8"/>
  <c r="AG348" i="8"/>
  <c r="AG82" i="8"/>
  <c r="AG201" i="8"/>
  <c r="AG347" i="8"/>
  <c r="AG319" i="8"/>
  <c r="AG88" i="8"/>
  <c r="AG198" i="8"/>
  <c r="AG87" i="8"/>
  <c r="AG203" i="8"/>
  <c r="AG59" i="8"/>
  <c r="AI177" i="8"/>
  <c r="AI56" i="8"/>
  <c r="AE114" i="8"/>
  <c r="AG29" i="8"/>
  <c r="AG145" i="8"/>
  <c r="AG229" i="8"/>
  <c r="AE198" i="8"/>
  <c r="AG113" i="8"/>
  <c r="AI345" i="8"/>
  <c r="AG85" i="8"/>
  <c r="AI116" i="8"/>
  <c r="AE343" i="8"/>
  <c r="AI200" i="8"/>
  <c r="AI174" i="8"/>
  <c r="AG176" i="8"/>
  <c r="AG179" i="8"/>
  <c r="AG182" i="8"/>
  <c r="AE174" i="8"/>
  <c r="AI180" i="8"/>
  <c r="AI183" i="8"/>
  <c r="AE28" i="8"/>
  <c r="AI86" i="8"/>
  <c r="AE144" i="8"/>
  <c r="AD231" i="8"/>
  <c r="AI173" i="8"/>
  <c r="AG115" i="8"/>
  <c r="AH320" i="8"/>
  <c r="AH323" i="8"/>
  <c r="AH326" i="8"/>
  <c r="AH173" i="8"/>
  <c r="AF177" i="8"/>
  <c r="AF180" i="8"/>
  <c r="AF183" i="8"/>
  <c r="AG262" i="8"/>
  <c r="AG265" i="8"/>
  <c r="AG268" i="8"/>
  <c r="AH287" i="8"/>
  <c r="AI289" i="8"/>
  <c r="AF286" i="8"/>
  <c r="AD285" i="8"/>
  <c r="AG291" i="8"/>
  <c r="AG294" i="8"/>
  <c r="AG297" i="8"/>
  <c r="AG285" i="8"/>
  <c r="AF319" i="8"/>
  <c r="AF322" i="8"/>
  <c r="AF325" i="8"/>
  <c r="AF328" i="8"/>
  <c r="AG314" i="8"/>
  <c r="AF293" i="8"/>
  <c r="AF296" i="8"/>
  <c r="AF299" i="8"/>
  <c r="AE231" i="8"/>
  <c r="AG232" i="8"/>
  <c r="AE229" i="8"/>
  <c r="AG200" i="8"/>
  <c r="AI203" i="8"/>
  <c r="AG140" i="8"/>
  <c r="AI143" i="8"/>
  <c r="AD146" i="8"/>
  <c r="AD149" i="8"/>
  <c r="AD152" i="8"/>
  <c r="AE145" i="8"/>
  <c r="AI57" i="8"/>
  <c r="AI55" i="8"/>
  <c r="AF61" i="8"/>
  <c r="AF64" i="8"/>
  <c r="AF67" i="8"/>
  <c r="AI27" i="8"/>
  <c r="AD30" i="8"/>
  <c r="AD33" i="8"/>
  <c r="AD36" i="8"/>
  <c r="AE29" i="8"/>
  <c r="AG345" i="8"/>
  <c r="AG204" i="8"/>
  <c r="AG207" i="8"/>
  <c r="AG210" i="8"/>
  <c r="AE201" i="8"/>
  <c r="AF202" i="8"/>
  <c r="AH204" i="8"/>
  <c r="AH207" i="8"/>
  <c r="AH210" i="8"/>
  <c r="AD201" i="8"/>
  <c r="AF200" i="8"/>
  <c r="AH203" i="8"/>
  <c r="AI205" i="8"/>
  <c r="AI208" i="8"/>
  <c r="AI211" i="8"/>
  <c r="AE115" i="8"/>
  <c r="AE113" i="8"/>
  <c r="AG116" i="8"/>
  <c r="AE95" i="8"/>
  <c r="AE85" i="8"/>
  <c r="AG90" i="8"/>
  <c r="AG93" i="8"/>
  <c r="AG96" i="8"/>
  <c r="AH88" i="8"/>
  <c r="AH91" i="8"/>
  <c r="AH94" i="8"/>
  <c r="AG84" i="8"/>
  <c r="AH85" i="8"/>
  <c r="AI87" i="8"/>
  <c r="AG53" i="8"/>
  <c r="AD59" i="8"/>
  <c r="AD62" i="8"/>
  <c r="AD65" i="8"/>
  <c r="AE58" i="8"/>
  <c r="AF63" i="8"/>
  <c r="AH61" i="8"/>
  <c r="AH64" i="8"/>
  <c r="AH67" i="8"/>
  <c r="AH315" i="8"/>
  <c r="AD26" i="8"/>
  <c r="AH84" i="8"/>
  <c r="AD142" i="8"/>
  <c r="AH200" i="8"/>
  <c r="AI317" i="8"/>
  <c r="AD82" i="8"/>
  <c r="AH140" i="8"/>
  <c r="AD198" i="8"/>
  <c r="AF113" i="8"/>
  <c r="AF229" i="8"/>
  <c r="AD58" i="8"/>
  <c r="AH116" i="8"/>
  <c r="AD174" i="8"/>
  <c r="AH232" i="8"/>
  <c r="AD287" i="8"/>
  <c r="AH345" i="8"/>
  <c r="AF85" i="8"/>
  <c r="AF201" i="8"/>
  <c r="AF53" i="8"/>
  <c r="AF169" i="8"/>
  <c r="AG290" i="8"/>
  <c r="AE30" i="8"/>
  <c r="AI88" i="8"/>
  <c r="AE146" i="8"/>
  <c r="AI204" i="8"/>
  <c r="AI320" i="8"/>
  <c r="AG61" i="8"/>
  <c r="AG177" i="8"/>
  <c r="AG293" i="8"/>
  <c r="AE33" i="8"/>
  <c r="AI91" i="8"/>
  <c r="AE149" i="8"/>
  <c r="AI207" i="8"/>
  <c r="AI323" i="8"/>
  <c r="AG64" i="8"/>
  <c r="AG180" i="8"/>
  <c r="AG296" i="8"/>
  <c r="AE36" i="8"/>
  <c r="AI94" i="8"/>
  <c r="AE152" i="8"/>
  <c r="AI210" i="8"/>
  <c r="AI326" i="8"/>
  <c r="AG67" i="8"/>
  <c r="AG183" i="8"/>
  <c r="AG299" i="8"/>
  <c r="AD28" i="8"/>
  <c r="AH86" i="8"/>
  <c r="AD144" i="8"/>
  <c r="AH202" i="8"/>
  <c r="AD260" i="8"/>
  <c r="AF262" i="8"/>
  <c r="AF265" i="8"/>
  <c r="AF268" i="8"/>
  <c r="AD257" i="8"/>
  <c r="AD262" i="8"/>
  <c r="AD265" i="8"/>
  <c r="AD268" i="8"/>
  <c r="AE262" i="8"/>
  <c r="AE265" i="8"/>
  <c r="AE268" i="8"/>
  <c r="AH260" i="8"/>
  <c r="AF256" i="8"/>
  <c r="AH257" i="8"/>
  <c r="AF24" i="8"/>
  <c r="AH24" i="8"/>
  <c r="AH25" i="8"/>
  <c r="AI24" i="8"/>
  <c r="AD25" i="8"/>
  <c r="AH83" i="8"/>
  <c r="AD141" i="8"/>
  <c r="AF26" i="8"/>
  <c r="AF142" i="8"/>
  <c r="AF258" i="8"/>
  <c r="AH56" i="8"/>
  <c r="AD114" i="8"/>
  <c r="AH172" i="8"/>
  <c r="AD230" i="8"/>
  <c r="AH288" i="8"/>
  <c r="AD346" i="8"/>
  <c r="AF29" i="8"/>
  <c r="AF145" i="8"/>
  <c r="AF261" i="8"/>
  <c r="AH59" i="8"/>
  <c r="AD117" i="8"/>
  <c r="AH175" i="8"/>
  <c r="AD233" i="8"/>
  <c r="AH291" i="8"/>
  <c r="AD349" i="8"/>
  <c r="AF32" i="8"/>
  <c r="AF148" i="8"/>
  <c r="AF264" i="8"/>
  <c r="AH62" i="8"/>
  <c r="AD120" i="8"/>
  <c r="AH178" i="8"/>
  <c r="AD236" i="8"/>
  <c r="AF35" i="8"/>
  <c r="AF151" i="8"/>
  <c r="AF267" i="8"/>
  <c r="AD111" i="8"/>
  <c r="AH169" i="8"/>
  <c r="AH285" i="8"/>
  <c r="AH53" i="8"/>
  <c r="AD227" i="8"/>
  <c r="AD343" i="8"/>
  <c r="AF82" i="8"/>
  <c r="AF198" i="8"/>
  <c r="AF314" i="8"/>
  <c r="AE25" i="8"/>
  <c r="AG24" i="8"/>
  <c r="AE65" i="8"/>
  <c r="AH314" i="8"/>
  <c r="AH82" i="8"/>
  <c r="AH198" i="8"/>
  <c r="AD256" i="8"/>
  <c r="AD140" i="8"/>
  <c r="AE256" i="8"/>
  <c r="AI198" i="8"/>
  <c r="AE24" i="8"/>
  <c r="AI314" i="8"/>
  <c r="AE140" i="8"/>
  <c r="AI82" i="8"/>
  <c r="AH183" i="8"/>
  <c r="AG54" i="8"/>
  <c r="AG170" i="8"/>
  <c r="AG286" i="8"/>
  <c r="AH54" i="8"/>
  <c r="AD112" i="8"/>
  <c r="AH170" i="8"/>
  <c r="AD228" i="8"/>
  <c r="AH286" i="8"/>
  <c r="AD344" i="8"/>
  <c r="AE83" i="8"/>
  <c r="AI141" i="8"/>
  <c r="AE199" i="8"/>
  <c r="AI257" i="8"/>
  <c r="AE315" i="8"/>
  <c r="AI25" i="8"/>
  <c r="AF83" i="8"/>
  <c r="AE53" i="8"/>
  <c r="AI111" i="8"/>
  <c r="AE169" i="8"/>
  <c r="AI227" i="8"/>
  <c r="AE285" i="8"/>
  <c r="AI343" i="8"/>
  <c r="AD53" i="8"/>
  <c r="AH111" i="8"/>
  <c r="AH227" i="8"/>
  <c r="AF170" i="8"/>
  <c r="AF173" i="8"/>
  <c r="AF176" i="8"/>
  <c r="AD169" i="8"/>
  <c r="AD172" i="8"/>
  <c r="AD175" i="8"/>
  <c r="AD178" i="8"/>
  <c r="AD181" i="8"/>
  <c r="AF290" i="8"/>
  <c r="AE26" i="8"/>
  <c r="AI26" i="8"/>
  <c r="AE84" i="8"/>
  <c r="AI142" i="8"/>
  <c r="AE200" i="8"/>
  <c r="AI258" i="8"/>
  <c r="AE316" i="8"/>
  <c r="AG114" i="8"/>
  <c r="AG230" i="8"/>
  <c r="AG346" i="8"/>
  <c r="AI29" i="8"/>
  <c r="AE87" i="8"/>
  <c r="AI145" i="8"/>
  <c r="AE203" i="8"/>
  <c r="AI261" i="8"/>
  <c r="AE319" i="8"/>
  <c r="AG117" i="8"/>
  <c r="AG233" i="8"/>
  <c r="AG349" i="8"/>
  <c r="AI32" i="8"/>
  <c r="AE90" i="8"/>
  <c r="AI148" i="8"/>
  <c r="AE206" i="8"/>
  <c r="AI264" i="8"/>
  <c r="AE322" i="8"/>
  <c r="AG120" i="8"/>
  <c r="AG236" i="8"/>
  <c r="AG352" i="8"/>
  <c r="AI35" i="8"/>
  <c r="AE93" i="8"/>
  <c r="AI151" i="8"/>
  <c r="AE209" i="8"/>
  <c r="AI267" i="8"/>
  <c r="AE325" i="8"/>
  <c r="AG123" i="8"/>
  <c r="AG239" i="8"/>
  <c r="AG355" i="8"/>
  <c r="AI38" i="8"/>
  <c r="AE96" i="8"/>
  <c r="AI154" i="8"/>
  <c r="AE212" i="8"/>
  <c r="AI270" i="8"/>
  <c r="AE328" i="8"/>
  <c r="AE112" i="8"/>
  <c r="AI170" i="8"/>
  <c r="AG28" i="8"/>
  <c r="AG144" i="8"/>
  <c r="AG260" i="8"/>
  <c r="AG31" i="8"/>
  <c r="AG147" i="8"/>
  <c r="AG263" i="8"/>
  <c r="AG34" i="8"/>
  <c r="AG150" i="8"/>
  <c r="AG266" i="8"/>
  <c r="AG37" i="8"/>
  <c r="AG153" i="8"/>
  <c r="AG269" i="8"/>
  <c r="AI54" i="8"/>
  <c r="AE228" i="8"/>
  <c r="AF112" i="8"/>
  <c r="AF228" i="8"/>
  <c r="AF344" i="8"/>
  <c r="AF115" i="8"/>
  <c r="AF231" i="8"/>
  <c r="AF347" i="8"/>
  <c r="AF28" i="8"/>
  <c r="AF144" i="8"/>
  <c r="AF260" i="8"/>
  <c r="AF31" i="8"/>
  <c r="AF147" i="8"/>
  <c r="AF263" i="8"/>
  <c r="AF34" i="8"/>
  <c r="AF150" i="8"/>
  <c r="AF266" i="8"/>
  <c r="AF37" i="8"/>
  <c r="AF153" i="8"/>
  <c r="AF269" i="8"/>
  <c r="AH26" i="8"/>
  <c r="AD84" i="8"/>
  <c r="AH142" i="8"/>
  <c r="AD200" i="8"/>
  <c r="AH258" i="8"/>
  <c r="AD316" i="8"/>
  <c r="AF114" i="8"/>
  <c r="AF230" i="8"/>
  <c r="AF346" i="8"/>
  <c r="AH29" i="8"/>
  <c r="AD87" i="8"/>
  <c r="AH145" i="8"/>
  <c r="AD203" i="8"/>
  <c r="AH261" i="8"/>
  <c r="AD319" i="8"/>
  <c r="AF117" i="8"/>
  <c r="AF233" i="8"/>
  <c r="AF349" i="8"/>
  <c r="AH32" i="8"/>
  <c r="AD90" i="8"/>
  <c r="AH148" i="8"/>
  <c r="AD206" i="8"/>
  <c r="AH264" i="8"/>
  <c r="AD322" i="8"/>
  <c r="AF120" i="8"/>
  <c r="AF236" i="8"/>
  <c r="AF352" i="8"/>
  <c r="AH35" i="8"/>
  <c r="AD93" i="8"/>
  <c r="AH151" i="8"/>
  <c r="AD209" i="8"/>
  <c r="AH267" i="8"/>
  <c r="AD325" i="8"/>
  <c r="AF123" i="8"/>
  <c r="AF239" i="8"/>
  <c r="AF355" i="8"/>
  <c r="AH38" i="8"/>
  <c r="AD96" i="8"/>
  <c r="AH154" i="8"/>
  <c r="AD212" i="8"/>
  <c r="AH270" i="8"/>
  <c r="AD328" i="8"/>
  <c r="AD173" i="8"/>
  <c r="AH231" i="8"/>
  <c r="AH347" i="8"/>
  <c r="AD60" i="8"/>
  <c r="AH118" i="8"/>
  <c r="AD176" i="8"/>
  <c r="AH234" i="8"/>
  <c r="AD292" i="8"/>
  <c r="AH350" i="8"/>
  <c r="AD63" i="8"/>
  <c r="AH121" i="8"/>
  <c r="AD179" i="8"/>
  <c r="AH237" i="8"/>
  <c r="AD295" i="8"/>
  <c r="AH353" i="8"/>
  <c r="AD66" i="8"/>
  <c r="AH124" i="8"/>
  <c r="AD182" i="8"/>
  <c r="AH240" i="8"/>
  <c r="AD298" i="8"/>
  <c r="AD57" i="8"/>
  <c r="AH115" i="8"/>
  <c r="AD289" i="8"/>
  <c r="AG83" i="8"/>
  <c r="AG199" i="8"/>
  <c r="AG315" i="8"/>
  <c r="AE57" i="8"/>
  <c r="AG86" i="8"/>
  <c r="AI115" i="8"/>
  <c r="AE173" i="8"/>
  <c r="AG202" i="8"/>
  <c r="AI231" i="8"/>
  <c r="AE289" i="8"/>
  <c r="AG318" i="8"/>
  <c r="AI347" i="8"/>
  <c r="AE60" i="8"/>
  <c r="AI118" i="8"/>
  <c r="AE176" i="8"/>
  <c r="AI234" i="8"/>
  <c r="AE292" i="8"/>
  <c r="AI350" i="8"/>
  <c r="AE63" i="8"/>
  <c r="AI121" i="8"/>
  <c r="AE179" i="8"/>
  <c r="AI237" i="8"/>
  <c r="AE295" i="8"/>
  <c r="AI353" i="8"/>
  <c r="AE66" i="8"/>
  <c r="AI124" i="8"/>
  <c r="AE182" i="8"/>
  <c r="AI240" i="8"/>
  <c r="AE298" i="8"/>
  <c r="AI356" i="8"/>
  <c r="AI286" i="8"/>
  <c r="AE344" i="8"/>
  <c r="AE54" i="8"/>
  <c r="AI112" i="8"/>
  <c r="AE170" i="8"/>
  <c r="AI228" i="8"/>
  <c r="AI344" i="8"/>
  <c r="AF141" i="8"/>
  <c r="AF257" i="8"/>
  <c r="AF25" i="8"/>
  <c r="AG25" i="8"/>
  <c r="AG141" i="8"/>
  <c r="AG257" i="8"/>
  <c r="AG112" i="8"/>
  <c r="AG228" i="8"/>
  <c r="AG344" i="8"/>
  <c r="AD54" i="8"/>
  <c r="AH112" i="8"/>
  <c r="AD170" i="8"/>
  <c r="AH228" i="8"/>
  <c r="AD286" i="8"/>
  <c r="AH344" i="8"/>
  <c r="AE286" i="8"/>
  <c r="F6" i="12"/>
  <c r="AF111" i="8"/>
  <c r="AF227" i="8"/>
  <c r="AF343" i="8"/>
  <c r="E7" i="12"/>
  <c r="AG111" i="8"/>
  <c r="AG227" i="8"/>
  <c r="AG343" i="8"/>
  <c r="E2" i="12"/>
  <c r="F5" i="12"/>
  <c r="AH356" i="8"/>
  <c r="F2" i="12"/>
  <c r="F7" i="12"/>
  <c r="E6" i="12"/>
  <c r="AD24" i="8"/>
  <c r="E5" i="12"/>
  <c r="AF60" i="8"/>
  <c r="AD89" i="8"/>
  <c r="AH89" i="8"/>
  <c r="AF118" i="8"/>
  <c r="AD147" i="8"/>
  <c r="AH147" i="8"/>
  <c r="AD205" i="8"/>
  <c r="AH205" i="8"/>
  <c r="AF234" i="8"/>
  <c r="AD263" i="8"/>
  <c r="AH263" i="8"/>
  <c r="AF292" i="8"/>
  <c r="AD321" i="8"/>
  <c r="AH321" i="8"/>
  <c r="AF350" i="8"/>
  <c r="AF121" i="8"/>
  <c r="AD150" i="8"/>
  <c r="AH150" i="8"/>
  <c r="AF179" i="8"/>
  <c r="AD208" i="8"/>
  <c r="AH208" i="8"/>
  <c r="AF237" i="8"/>
  <c r="AD266" i="8"/>
  <c r="AH266" i="8"/>
  <c r="AF295" i="8"/>
  <c r="AD324" i="8"/>
  <c r="AH324" i="8"/>
  <c r="AF353" i="8"/>
  <c r="AH37" i="8"/>
  <c r="AF66" i="8"/>
  <c r="AD95" i="8"/>
  <c r="AH95" i="8"/>
  <c r="AF124" i="8"/>
  <c r="AD153" i="8"/>
  <c r="AH153" i="8"/>
  <c r="AF182" i="8"/>
  <c r="AD211" i="8"/>
  <c r="AH211" i="8"/>
  <c r="AF240" i="8"/>
  <c r="AD269" i="8"/>
  <c r="AH269" i="8"/>
  <c r="AF298" i="8"/>
  <c r="AD327" i="8"/>
  <c r="AH327" i="8"/>
  <c r="AF356" i="8"/>
  <c r="S71" i="11"/>
  <c r="R71" i="11"/>
  <c r="Q71" i="11"/>
  <c r="P71" i="11"/>
  <c r="O71" i="11"/>
  <c r="N71" i="11"/>
  <c r="M71" i="11"/>
  <c r="L71" i="11"/>
  <c r="K71" i="11"/>
  <c r="J71" i="11"/>
  <c r="I71" i="11"/>
  <c r="H71" i="11"/>
  <c r="G71" i="11"/>
  <c r="F71" i="11"/>
  <c r="E71" i="11"/>
  <c r="D71" i="11"/>
  <c r="C71" i="11"/>
  <c r="B71" i="11"/>
  <c r="S56" i="11"/>
  <c r="R56" i="11"/>
  <c r="Q56" i="11"/>
  <c r="P56" i="11"/>
  <c r="O56" i="11"/>
  <c r="N56" i="11"/>
  <c r="M56" i="11"/>
  <c r="L56" i="11"/>
  <c r="K56" i="11"/>
  <c r="J56" i="11"/>
  <c r="I56" i="11"/>
  <c r="H56" i="11"/>
  <c r="G56" i="11"/>
  <c r="F56" i="11"/>
  <c r="E56" i="11"/>
  <c r="D56" i="11"/>
  <c r="C56" i="11"/>
  <c r="B56" i="11"/>
  <c r="S41" i="11"/>
  <c r="R41" i="11"/>
  <c r="Q41" i="11"/>
  <c r="P41" i="11"/>
  <c r="O41" i="11"/>
  <c r="N41" i="11"/>
  <c r="M41" i="11"/>
  <c r="L41" i="11"/>
  <c r="K41" i="11"/>
  <c r="J41" i="11"/>
  <c r="I41" i="11"/>
  <c r="H41" i="11"/>
  <c r="G41" i="11"/>
  <c r="F41" i="11"/>
  <c r="E41" i="11"/>
  <c r="D41" i="11"/>
  <c r="C41" i="11"/>
  <c r="B41" i="11"/>
  <c r="S26" i="11"/>
  <c r="R26" i="11"/>
  <c r="Q26" i="11"/>
  <c r="P26" i="11"/>
  <c r="O26" i="11"/>
  <c r="N26" i="11"/>
  <c r="M26" i="11"/>
  <c r="L26" i="11"/>
  <c r="K26" i="11"/>
  <c r="J26" i="11"/>
  <c r="I26" i="11"/>
  <c r="H26" i="11"/>
  <c r="G26" i="11"/>
  <c r="F26" i="11"/>
  <c r="E26" i="11"/>
  <c r="D26" i="11"/>
  <c r="C26" i="11"/>
  <c r="B26" i="11"/>
  <c r="S11" i="11"/>
  <c r="R11" i="11"/>
  <c r="Q11" i="11"/>
  <c r="P11" i="11"/>
  <c r="O11" i="11"/>
  <c r="N11" i="11"/>
  <c r="M11" i="11"/>
  <c r="L11" i="11"/>
  <c r="K11" i="11"/>
  <c r="J11" i="11"/>
  <c r="I11" i="11"/>
  <c r="H11" i="11"/>
  <c r="G11" i="11"/>
  <c r="F11" i="11"/>
  <c r="E11" i="11"/>
  <c r="D11" i="11"/>
  <c r="C11" i="11"/>
  <c r="B11" i="11"/>
  <c r="F3" i="12" l="1"/>
  <c r="O82" i="7"/>
  <c r="N82" i="7"/>
  <c r="O81" i="7"/>
  <c r="N81" i="7"/>
  <c r="O80" i="7"/>
  <c r="N80" i="7"/>
  <c r="O79" i="7"/>
  <c r="N79" i="7"/>
  <c r="O78" i="7"/>
  <c r="N78" i="7"/>
  <c r="O77" i="7"/>
  <c r="N77" i="7"/>
  <c r="O76" i="7"/>
  <c r="N76" i="7"/>
  <c r="O75" i="7"/>
  <c r="N75" i="7"/>
  <c r="O74" i="7"/>
  <c r="N74" i="7"/>
  <c r="O73" i="7"/>
  <c r="N73" i="7"/>
  <c r="O72" i="7"/>
  <c r="N72" i="7"/>
  <c r="O71" i="7"/>
  <c r="N71" i="7"/>
  <c r="I82" i="7" l="1"/>
  <c r="H82" i="7"/>
  <c r="I81" i="7"/>
  <c r="H81" i="7"/>
  <c r="I80" i="7"/>
  <c r="H80" i="7"/>
  <c r="I79" i="7"/>
  <c r="H79" i="7"/>
  <c r="I78" i="7"/>
  <c r="H78" i="7"/>
  <c r="I77" i="7"/>
  <c r="H77" i="7"/>
  <c r="I76" i="7"/>
  <c r="H76" i="7"/>
  <c r="I75" i="7"/>
  <c r="H75" i="7"/>
  <c r="I74" i="7"/>
  <c r="H74" i="7"/>
  <c r="I73" i="7"/>
  <c r="H73" i="7"/>
  <c r="I72" i="7"/>
  <c r="H72" i="7"/>
  <c r="I71" i="7"/>
  <c r="H71" i="7"/>
  <c r="C82" i="7"/>
  <c r="B82" i="7"/>
  <c r="C81" i="7"/>
  <c r="B81" i="7"/>
  <c r="C80" i="7"/>
  <c r="B80" i="7"/>
  <c r="C79" i="7"/>
  <c r="B79" i="7"/>
  <c r="C78" i="7"/>
  <c r="B78" i="7"/>
  <c r="C77" i="7"/>
  <c r="B77" i="7"/>
  <c r="C76" i="7"/>
  <c r="B76" i="7"/>
  <c r="C75" i="7"/>
  <c r="B75" i="7"/>
  <c r="C74" i="7"/>
  <c r="B74" i="7"/>
  <c r="C73" i="7"/>
  <c r="B73" i="7"/>
  <c r="C72" i="7"/>
  <c r="B72" i="7"/>
  <c r="C71" i="7"/>
  <c r="B71" i="7"/>
  <c r="O67" i="7"/>
  <c r="N67" i="7"/>
  <c r="O66" i="7"/>
  <c r="N66" i="7"/>
  <c r="O65" i="7"/>
  <c r="N65" i="7"/>
  <c r="O64" i="7"/>
  <c r="N64" i="7"/>
  <c r="O63" i="7"/>
  <c r="N63" i="7"/>
  <c r="O62" i="7"/>
  <c r="N62" i="7"/>
  <c r="O61" i="7"/>
  <c r="N61" i="7"/>
  <c r="O60" i="7"/>
  <c r="N60" i="7"/>
  <c r="O59" i="7"/>
  <c r="N59" i="7"/>
  <c r="O58" i="7"/>
  <c r="N58" i="7"/>
  <c r="O57" i="7"/>
  <c r="N57" i="7"/>
  <c r="O56" i="7"/>
  <c r="N56" i="7"/>
  <c r="I67" i="7"/>
  <c r="H67" i="7"/>
  <c r="I66" i="7"/>
  <c r="H66" i="7"/>
  <c r="I65" i="7"/>
  <c r="H65" i="7"/>
  <c r="I64" i="7"/>
  <c r="H64" i="7"/>
  <c r="I63" i="7"/>
  <c r="H63" i="7"/>
  <c r="I62" i="7"/>
  <c r="H62" i="7"/>
  <c r="I61" i="7"/>
  <c r="H61" i="7"/>
  <c r="I60" i="7"/>
  <c r="H60" i="7"/>
  <c r="I59" i="7"/>
  <c r="H59" i="7"/>
  <c r="I58" i="7"/>
  <c r="H58" i="7"/>
  <c r="I57" i="7"/>
  <c r="H57" i="7"/>
  <c r="I56" i="7"/>
  <c r="H56" i="7"/>
  <c r="C67" i="7"/>
  <c r="B67" i="7"/>
  <c r="C66" i="7"/>
  <c r="B66" i="7"/>
  <c r="C65" i="7"/>
  <c r="B65" i="7"/>
  <c r="C64" i="7"/>
  <c r="B64" i="7"/>
  <c r="C63" i="7"/>
  <c r="B63" i="7"/>
  <c r="C62" i="7"/>
  <c r="B62" i="7"/>
  <c r="C61" i="7"/>
  <c r="B61" i="7"/>
  <c r="C60" i="7"/>
  <c r="B60" i="7"/>
  <c r="C59" i="7"/>
  <c r="B59" i="7"/>
  <c r="C58" i="7"/>
  <c r="B58" i="7"/>
  <c r="C57" i="7"/>
  <c r="B57" i="7"/>
  <c r="C56" i="7"/>
  <c r="B56" i="7"/>
  <c r="O52" i="7"/>
  <c r="N52" i="7"/>
  <c r="O51" i="7"/>
  <c r="N51" i="7"/>
  <c r="O50" i="7"/>
  <c r="N50" i="7"/>
  <c r="O49" i="7"/>
  <c r="N49" i="7"/>
  <c r="O48" i="7"/>
  <c r="N48" i="7"/>
  <c r="O47" i="7"/>
  <c r="N47" i="7"/>
  <c r="O46" i="7"/>
  <c r="N46" i="7"/>
  <c r="O45" i="7"/>
  <c r="N45" i="7"/>
  <c r="O44" i="7"/>
  <c r="N44" i="7"/>
  <c r="O43" i="7"/>
  <c r="N43" i="7"/>
  <c r="O42" i="7"/>
  <c r="N42" i="7"/>
  <c r="O41" i="7"/>
  <c r="N41" i="7"/>
  <c r="I52" i="7"/>
  <c r="H52" i="7"/>
  <c r="I51" i="7"/>
  <c r="H51" i="7"/>
  <c r="I50" i="7"/>
  <c r="H50" i="7"/>
  <c r="I49" i="7"/>
  <c r="H49" i="7"/>
  <c r="I48" i="7"/>
  <c r="H48" i="7"/>
  <c r="I47" i="7"/>
  <c r="H47" i="7"/>
  <c r="I46" i="7"/>
  <c r="H46" i="7"/>
  <c r="I45" i="7"/>
  <c r="H45" i="7"/>
  <c r="I44" i="7"/>
  <c r="H44" i="7"/>
  <c r="I43" i="7"/>
  <c r="H43" i="7"/>
  <c r="I42" i="7"/>
  <c r="H42" i="7"/>
  <c r="I41" i="7"/>
  <c r="H41" i="7"/>
  <c r="C52" i="7"/>
  <c r="B52" i="7"/>
  <c r="C51" i="7"/>
  <c r="B51" i="7"/>
  <c r="C50" i="7"/>
  <c r="B50" i="7"/>
  <c r="C49" i="7"/>
  <c r="B49" i="7"/>
  <c r="C48" i="7"/>
  <c r="B48" i="7"/>
  <c r="C47" i="7"/>
  <c r="B47" i="7"/>
  <c r="C46" i="7"/>
  <c r="B46" i="7"/>
  <c r="C45" i="7"/>
  <c r="B45" i="7"/>
  <c r="C44" i="7"/>
  <c r="B44" i="7"/>
  <c r="C43" i="7"/>
  <c r="B43" i="7"/>
  <c r="C42" i="7"/>
  <c r="B42" i="7"/>
  <c r="C41" i="7"/>
  <c r="B41" i="7"/>
  <c r="O37" i="7"/>
  <c r="N37" i="7"/>
  <c r="O36" i="7"/>
  <c r="N36" i="7"/>
  <c r="O35" i="7"/>
  <c r="N35" i="7"/>
  <c r="O34" i="7"/>
  <c r="N34" i="7"/>
  <c r="O33" i="7"/>
  <c r="N33" i="7"/>
  <c r="O32" i="7"/>
  <c r="N32" i="7"/>
  <c r="O31" i="7"/>
  <c r="N31" i="7"/>
  <c r="O30" i="7"/>
  <c r="N30" i="7"/>
  <c r="O29" i="7"/>
  <c r="N29" i="7"/>
  <c r="O28" i="7"/>
  <c r="N28" i="7"/>
  <c r="O27" i="7"/>
  <c r="N27" i="7"/>
  <c r="O26" i="7"/>
  <c r="N26" i="7"/>
  <c r="I37" i="7"/>
  <c r="H37" i="7"/>
  <c r="I36" i="7"/>
  <c r="H36" i="7"/>
  <c r="I35" i="7"/>
  <c r="H35" i="7"/>
  <c r="I34" i="7"/>
  <c r="H34" i="7"/>
  <c r="I33" i="7"/>
  <c r="H33" i="7"/>
  <c r="I32" i="7"/>
  <c r="H32" i="7"/>
  <c r="I31" i="7"/>
  <c r="H31" i="7"/>
  <c r="I30" i="7"/>
  <c r="H30" i="7"/>
  <c r="I29" i="7"/>
  <c r="H29" i="7"/>
  <c r="I28" i="7"/>
  <c r="H28" i="7"/>
  <c r="I27" i="7"/>
  <c r="H27" i="7"/>
  <c r="I26" i="7"/>
  <c r="H26" i="7"/>
  <c r="C37" i="7"/>
  <c r="B37" i="7"/>
  <c r="C36" i="7"/>
  <c r="B36" i="7"/>
  <c r="C35" i="7"/>
  <c r="B35" i="7"/>
  <c r="C34" i="7"/>
  <c r="B34" i="7"/>
  <c r="C33" i="7"/>
  <c r="B33" i="7"/>
  <c r="C32" i="7"/>
  <c r="B32" i="7"/>
  <c r="C31" i="7"/>
  <c r="B31" i="7"/>
  <c r="C30" i="7"/>
  <c r="B30" i="7"/>
  <c r="C29" i="7"/>
  <c r="B29" i="7"/>
  <c r="C28" i="7"/>
  <c r="B28" i="7"/>
  <c r="C27" i="7"/>
  <c r="B27" i="7"/>
  <c r="C26" i="7"/>
  <c r="B26" i="7"/>
  <c r="O22" i="7"/>
  <c r="N22" i="7"/>
  <c r="O21" i="7"/>
  <c r="N21" i="7"/>
  <c r="O20" i="7"/>
  <c r="N20" i="7"/>
  <c r="O19" i="7"/>
  <c r="N19" i="7"/>
  <c r="O18" i="7"/>
  <c r="N18" i="7"/>
  <c r="O17" i="7"/>
  <c r="N17" i="7"/>
  <c r="O16" i="7"/>
  <c r="N16" i="7"/>
  <c r="O15" i="7"/>
  <c r="N15" i="7"/>
  <c r="O14" i="7"/>
  <c r="N14" i="7"/>
  <c r="O13" i="7"/>
  <c r="N13" i="7"/>
  <c r="O12" i="7"/>
  <c r="N12" i="7"/>
  <c r="O11" i="7"/>
  <c r="N11" i="7"/>
  <c r="I22" i="7"/>
  <c r="H22" i="7"/>
  <c r="I21" i="7"/>
  <c r="H21" i="7"/>
  <c r="I20" i="7"/>
  <c r="H20" i="7"/>
  <c r="I19" i="7"/>
  <c r="H19" i="7"/>
  <c r="I18" i="7"/>
  <c r="H18" i="7"/>
  <c r="I17" i="7"/>
  <c r="H17" i="7"/>
  <c r="I16" i="7"/>
  <c r="H16" i="7"/>
  <c r="I15" i="7"/>
  <c r="H15" i="7"/>
  <c r="I14" i="7"/>
  <c r="H14" i="7"/>
  <c r="I13" i="7"/>
  <c r="H13" i="7"/>
  <c r="I12" i="7"/>
  <c r="H12" i="7"/>
  <c r="I11" i="7"/>
  <c r="H11" i="7"/>
  <c r="C22" i="7"/>
  <c r="C21" i="7"/>
  <c r="C20" i="7"/>
  <c r="C19" i="7"/>
  <c r="C18" i="7"/>
  <c r="C17" i="7"/>
  <c r="C16" i="7"/>
  <c r="C15" i="7"/>
  <c r="R75" i="7"/>
  <c r="P75" i="7"/>
  <c r="L75" i="7"/>
  <c r="J75" i="7"/>
  <c r="F75" i="7"/>
  <c r="D75" i="7"/>
  <c r="R60" i="7"/>
  <c r="P60" i="7"/>
  <c r="L60" i="7"/>
  <c r="J60" i="7"/>
  <c r="F60" i="7"/>
  <c r="D60" i="7"/>
  <c r="R45" i="7"/>
  <c r="P45" i="7"/>
  <c r="L45" i="7"/>
  <c r="J45" i="7"/>
  <c r="F45" i="7"/>
  <c r="D45" i="7"/>
  <c r="R30" i="7"/>
  <c r="P30" i="7"/>
  <c r="L30" i="7"/>
  <c r="J30" i="7"/>
  <c r="F30" i="7"/>
  <c r="D30" i="7"/>
  <c r="R15" i="7"/>
  <c r="P15" i="7"/>
  <c r="L15" i="7"/>
  <c r="J15" i="7"/>
  <c r="F15" i="7"/>
  <c r="D15" i="7"/>
  <c r="B15" i="7"/>
  <c r="C14" i="7"/>
  <c r="R74" i="7"/>
  <c r="P74" i="7"/>
  <c r="L74" i="7"/>
  <c r="J74" i="7"/>
  <c r="F74" i="7"/>
  <c r="D74" i="7"/>
  <c r="R59" i="7"/>
  <c r="P59" i="7"/>
  <c r="L59" i="7"/>
  <c r="J59" i="7"/>
  <c r="F59" i="7"/>
  <c r="D59" i="7"/>
  <c r="R44" i="7"/>
  <c r="P44" i="7"/>
  <c r="L44" i="7"/>
  <c r="J44" i="7"/>
  <c r="F44" i="7"/>
  <c r="D44" i="7"/>
  <c r="R29" i="7"/>
  <c r="P29" i="7"/>
  <c r="L29" i="7"/>
  <c r="J29" i="7"/>
  <c r="F29" i="7"/>
  <c r="D29" i="7"/>
  <c r="R14" i="7"/>
  <c r="P14" i="7"/>
  <c r="L14" i="7"/>
  <c r="J14" i="7"/>
  <c r="F14" i="7"/>
  <c r="D14" i="7"/>
  <c r="B14" i="7"/>
  <c r="C13" i="7"/>
  <c r="C12" i="7"/>
  <c r="R72" i="7"/>
  <c r="P72" i="7"/>
  <c r="L72" i="7"/>
  <c r="J72" i="7"/>
  <c r="F72" i="7"/>
  <c r="D72" i="7"/>
  <c r="R57" i="7"/>
  <c r="P57" i="7"/>
  <c r="L57" i="7"/>
  <c r="J57" i="7"/>
  <c r="F57" i="7"/>
  <c r="D57" i="7"/>
  <c r="R42" i="7"/>
  <c r="P42" i="7"/>
  <c r="L42" i="7"/>
  <c r="J42" i="7"/>
  <c r="F42" i="7"/>
  <c r="D42" i="7"/>
  <c r="R27" i="7"/>
  <c r="P27" i="7"/>
  <c r="L27" i="7"/>
  <c r="J27" i="7"/>
  <c r="F27" i="7"/>
  <c r="D27" i="7"/>
  <c r="R12" i="7"/>
  <c r="P12" i="7"/>
  <c r="L12" i="7"/>
  <c r="J12" i="7"/>
  <c r="F12" i="7"/>
  <c r="D12" i="7"/>
  <c r="B12" i="7"/>
  <c r="C11" i="7"/>
  <c r="R71" i="7"/>
  <c r="P71" i="7"/>
  <c r="L71" i="7"/>
  <c r="J71" i="7"/>
  <c r="F71" i="7"/>
  <c r="D71" i="7"/>
  <c r="R56" i="7"/>
  <c r="P56" i="7"/>
  <c r="L56" i="7"/>
  <c r="J56" i="7"/>
  <c r="F56" i="7"/>
  <c r="D56" i="7"/>
  <c r="R41" i="7"/>
  <c r="P41" i="7"/>
  <c r="L41" i="7"/>
  <c r="J41" i="7"/>
  <c r="F41" i="7"/>
  <c r="D41" i="7"/>
  <c r="R26" i="7"/>
  <c r="P26" i="7"/>
  <c r="L26" i="7"/>
  <c r="J26" i="7"/>
  <c r="F26" i="7"/>
  <c r="D26" i="7"/>
  <c r="R11" i="7"/>
  <c r="P11" i="7"/>
  <c r="L11" i="7"/>
  <c r="J11" i="7"/>
  <c r="F11" i="7"/>
  <c r="D11" i="7"/>
  <c r="B11" i="7"/>
  <c r="B22" i="7"/>
  <c r="B21" i="7"/>
  <c r="B20" i="7"/>
  <c r="B19" i="7"/>
  <c r="B18" i="7"/>
  <c r="B17" i="7"/>
  <c r="B16" i="7"/>
  <c r="B13" i="7"/>
  <c r="V4" i="7"/>
  <c r="W4" i="7"/>
  <c r="V5" i="7"/>
  <c r="W5" i="7"/>
  <c r="V6" i="7"/>
  <c r="W6" i="7"/>
  <c r="V7" i="7"/>
  <c r="W7" i="7"/>
  <c r="V8" i="7"/>
  <c r="W8" i="7"/>
  <c r="B9" i="7"/>
  <c r="H9" i="7"/>
  <c r="N9" i="7"/>
  <c r="V9" i="7"/>
  <c r="W9" i="7"/>
  <c r="V10" i="7"/>
  <c r="W10" i="7"/>
  <c r="E11" i="7"/>
  <c r="G11" i="7"/>
  <c r="K11" i="7"/>
  <c r="M11" i="7"/>
  <c r="Q11" i="7"/>
  <c r="S11" i="7"/>
  <c r="V11" i="7"/>
  <c r="W11" i="7"/>
  <c r="E12" i="7"/>
  <c r="G12" i="7"/>
  <c r="K12" i="7"/>
  <c r="M12" i="7"/>
  <c r="Q12" i="7"/>
  <c r="S12" i="7"/>
  <c r="V12" i="7"/>
  <c r="W12" i="7"/>
  <c r="D13" i="7"/>
  <c r="E13" i="7"/>
  <c r="F13" i="7"/>
  <c r="G13" i="7"/>
  <c r="J13" i="7"/>
  <c r="K13" i="7"/>
  <c r="L13" i="7"/>
  <c r="M13" i="7"/>
  <c r="P13" i="7"/>
  <c r="Q13" i="7"/>
  <c r="R13" i="7"/>
  <c r="S13" i="7"/>
  <c r="V13" i="7"/>
  <c r="W13" i="7"/>
  <c r="E14" i="7"/>
  <c r="G14" i="7"/>
  <c r="K14" i="7"/>
  <c r="M14" i="7"/>
  <c r="Q14" i="7"/>
  <c r="S14" i="7"/>
  <c r="V14" i="7"/>
  <c r="W14" i="7"/>
  <c r="E15" i="7"/>
  <c r="G15" i="7"/>
  <c r="K15" i="7"/>
  <c r="M15" i="7"/>
  <c r="Q15" i="7"/>
  <c r="S15" i="7"/>
  <c r="V15" i="7"/>
  <c r="W15" i="7"/>
  <c r="D16" i="7"/>
  <c r="E16" i="7"/>
  <c r="F16" i="7"/>
  <c r="G16" i="7"/>
  <c r="J16" i="7"/>
  <c r="K16" i="7"/>
  <c r="L16" i="7"/>
  <c r="M16" i="7"/>
  <c r="P16" i="7"/>
  <c r="Q16" i="7"/>
  <c r="R16" i="7"/>
  <c r="S16" i="7"/>
  <c r="W16" i="7"/>
  <c r="D17" i="7"/>
  <c r="E17" i="7"/>
  <c r="F17" i="7"/>
  <c r="G17" i="7"/>
  <c r="J17" i="7"/>
  <c r="K17" i="7"/>
  <c r="L17" i="7"/>
  <c r="M17" i="7"/>
  <c r="P17" i="7"/>
  <c r="Q17" i="7"/>
  <c r="R17" i="7"/>
  <c r="S17" i="7"/>
  <c r="W17" i="7"/>
  <c r="D18" i="7"/>
  <c r="E18" i="7"/>
  <c r="F18" i="7"/>
  <c r="G18" i="7"/>
  <c r="J18" i="7"/>
  <c r="K18" i="7"/>
  <c r="L18" i="7"/>
  <c r="M18" i="7"/>
  <c r="P18" i="7"/>
  <c r="Q18" i="7"/>
  <c r="R18" i="7"/>
  <c r="S18" i="7"/>
  <c r="W18" i="7"/>
  <c r="D19" i="7"/>
  <c r="E19" i="7"/>
  <c r="F19" i="7"/>
  <c r="G19" i="7"/>
  <c r="J19" i="7"/>
  <c r="K19" i="7"/>
  <c r="L19" i="7"/>
  <c r="M19" i="7"/>
  <c r="P19" i="7"/>
  <c r="Q19" i="7"/>
  <c r="R19" i="7"/>
  <c r="S19" i="7"/>
  <c r="D20" i="7"/>
  <c r="E20" i="7"/>
  <c r="F20" i="7"/>
  <c r="G20" i="7"/>
  <c r="J20" i="7"/>
  <c r="K20" i="7"/>
  <c r="L20" i="7"/>
  <c r="M20" i="7"/>
  <c r="P20" i="7"/>
  <c r="Q20" i="7"/>
  <c r="R20" i="7"/>
  <c r="S20" i="7"/>
  <c r="D21" i="7"/>
  <c r="E21" i="7"/>
  <c r="F21" i="7"/>
  <c r="G21" i="7"/>
  <c r="J21" i="7"/>
  <c r="K21" i="7"/>
  <c r="L21" i="7"/>
  <c r="M21" i="7"/>
  <c r="P21" i="7"/>
  <c r="Q21" i="7"/>
  <c r="R21" i="7"/>
  <c r="S21" i="7"/>
  <c r="D22" i="7"/>
  <c r="E22" i="7"/>
  <c r="F22" i="7"/>
  <c r="G22" i="7"/>
  <c r="J22" i="7"/>
  <c r="K22" i="7"/>
  <c r="L22" i="7"/>
  <c r="M22" i="7"/>
  <c r="P22" i="7"/>
  <c r="Q22" i="7"/>
  <c r="R22" i="7"/>
  <c r="S22" i="7"/>
  <c r="B24" i="7"/>
  <c r="H24" i="7"/>
  <c r="N24" i="7"/>
  <c r="E26" i="7"/>
  <c r="G26" i="7"/>
  <c r="K26" i="7"/>
  <c r="M26" i="7"/>
  <c r="Q26" i="7"/>
  <c r="S26" i="7"/>
  <c r="E27" i="7"/>
  <c r="G27" i="7"/>
  <c r="K27" i="7"/>
  <c r="M27" i="7"/>
  <c r="Q27" i="7"/>
  <c r="S27" i="7"/>
  <c r="D28" i="7"/>
  <c r="E28" i="7"/>
  <c r="F28" i="7"/>
  <c r="G28" i="7"/>
  <c r="J28" i="7"/>
  <c r="K28" i="7"/>
  <c r="L28" i="7"/>
  <c r="M28" i="7"/>
  <c r="P28" i="7"/>
  <c r="Q28" i="7"/>
  <c r="R28" i="7"/>
  <c r="S28" i="7"/>
  <c r="E29" i="7"/>
  <c r="G29" i="7"/>
  <c r="K29" i="7"/>
  <c r="M29" i="7"/>
  <c r="Q29" i="7"/>
  <c r="S29" i="7"/>
  <c r="E30" i="7"/>
  <c r="G30" i="7"/>
  <c r="K30" i="7"/>
  <c r="M30" i="7"/>
  <c r="Q30" i="7"/>
  <c r="S30" i="7"/>
  <c r="D31" i="7"/>
  <c r="E31" i="7"/>
  <c r="F31" i="7"/>
  <c r="G31" i="7"/>
  <c r="J31" i="7"/>
  <c r="K31" i="7"/>
  <c r="L31" i="7"/>
  <c r="M31" i="7"/>
  <c r="P31" i="7"/>
  <c r="Q31" i="7"/>
  <c r="R31" i="7"/>
  <c r="S31" i="7"/>
  <c r="D32" i="7"/>
  <c r="E32" i="7"/>
  <c r="F32" i="7"/>
  <c r="G32" i="7"/>
  <c r="J32" i="7"/>
  <c r="K32" i="7"/>
  <c r="L32" i="7"/>
  <c r="M32" i="7"/>
  <c r="P32" i="7"/>
  <c r="Q32" i="7"/>
  <c r="R32" i="7"/>
  <c r="S32" i="7"/>
  <c r="D33" i="7"/>
  <c r="E33" i="7"/>
  <c r="F33" i="7"/>
  <c r="G33" i="7"/>
  <c r="J33" i="7"/>
  <c r="K33" i="7"/>
  <c r="L33" i="7"/>
  <c r="M33" i="7"/>
  <c r="P33" i="7"/>
  <c r="Q33" i="7"/>
  <c r="R33" i="7"/>
  <c r="S33" i="7"/>
  <c r="D34" i="7"/>
  <c r="E34" i="7"/>
  <c r="F34" i="7"/>
  <c r="G34" i="7"/>
  <c r="J34" i="7"/>
  <c r="K34" i="7"/>
  <c r="L34" i="7"/>
  <c r="M34" i="7"/>
  <c r="P34" i="7"/>
  <c r="Q34" i="7"/>
  <c r="R34" i="7"/>
  <c r="S34" i="7"/>
  <c r="D35" i="7"/>
  <c r="E35" i="7"/>
  <c r="F35" i="7"/>
  <c r="G35" i="7"/>
  <c r="J35" i="7"/>
  <c r="K35" i="7"/>
  <c r="L35" i="7"/>
  <c r="M35" i="7"/>
  <c r="P35" i="7"/>
  <c r="Q35" i="7"/>
  <c r="R35" i="7"/>
  <c r="S35" i="7"/>
  <c r="D36" i="7"/>
  <c r="E36" i="7"/>
  <c r="F36" i="7"/>
  <c r="G36" i="7"/>
  <c r="J36" i="7"/>
  <c r="K36" i="7"/>
  <c r="L36" i="7"/>
  <c r="M36" i="7"/>
  <c r="P36" i="7"/>
  <c r="Q36" i="7"/>
  <c r="R36" i="7"/>
  <c r="S36" i="7"/>
  <c r="D37" i="7"/>
  <c r="E37" i="7"/>
  <c r="F37" i="7"/>
  <c r="G37" i="7"/>
  <c r="J37" i="7"/>
  <c r="K37" i="7"/>
  <c r="L37" i="7"/>
  <c r="M37" i="7"/>
  <c r="P37" i="7"/>
  <c r="Q37" i="7"/>
  <c r="R37" i="7"/>
  <c r="S37" i="7"/>
  <c r="B39" i="7"/>
  <c r="H39" i="7"/>
  <c r="N39" i="7"/>
  <c r="E41" i="7"/>
  <c r="G41" i="7"/>
  <c r="K41" i="7"/>
  <c r="M41" i="7"/>
  <c r="Q41" i="7"/>
  <c r="S41" i="7"/>
  <c r="E42" i="7"/>
  <c r="G42" i="7"/>
  <c r="K42" i="7"/>
  <c r="M42" i="7"/>
  <c r="Q42" i="7"/>
  <c r="S42" i="7"/>
  <c r="D43" i="7"/>
  <c r="E43" i="7"/>
  <c r="F43" i="7"/>
  <c r="G43" i="7"/>
  <c r="J43" i="7"/>
  <c r="K43" i="7"/>
  <c r="L43" i="7"/>
  <c r="M43" i="7"/>
  <c r="P43" i="7"/>
  <c r="Q43" i="7"/>
  <c r="R43" i="7"/>
  <c r="S43" i="7"/>
  <c r="E44" i="7"/>
  <c r="G44" i="7"/>
  <c r="K44" i="7"/>
  <c r="M44" i="7"/>
  <c r="Q44" i="7"/>
  <c r="S44" i="7"/>
  <c r="E45" i="7"/>
  <c r="G45" i="7"/>
  <c r="K45" i="7"/>
  <c r="M45" i="7"/>
  <c r="Q45" i="7"/>
  <c r="S45" i="7"/>
  <c r="D46" i="7"/>
  <c r="E46" i="7"/>
  <c r="F46" i="7"/>
  <c r="G46" i="7"/>
  <c r="J46" i="7"/>
  <c r="K46" i="7"/>
  <c r="L46" i="7"/>
  <c r="M46" i="7"/>
  <c r="P46" i="7"/>
  <c r="Q46" i="7"/>
  <c r="R46" i="7"/>
  <c r="S46" i="7"/>
  <c r="D47" i="7"/>
  <c r="E47" i="7"/>
  <c r="F47" i="7"/>
  <c r="G47" i="7"/>
  <c r="J47" i="7"/>
  <c r="K47" i="7"/>
  <c r="L47" i="7"/>
  <c r="M47" i="7"/>
  <c r="P47" i="7"/>
  <c r="Q47" i="7"/>
  <c r="R47" i="7"/>
  <c r="S47" i="7"/>
  <c r="D48" i="7"/>
  <c r="E48" i="7"/>
  <c r="F48" i="7"/>
  <c r="G48" i="7"/>
  <c r="J48" i="7"/>
  <c r="K48" i="7"/>
  <c r="L48" i="7"/>
  <c r="M48" i="7"/>
  <c r="P48" i="7"/>
  <c r="Q48" i="7"/>
  <c r="R48" i="7"/>
  <c r="S48" i="7"/>
  <c r="D49" i="7"/>
  <c r="E49" i="7"/>
  <c r="F49" i="7"/>
  <c r="G49" i="7"/>
  <c r="J49" i="7"/>
  <c r="K49" i="7"/>
  <c r="L49" i="7"/>
  <c r="M49" i="7"/>
  <c r="P49" i="7"/>
  <c r="Q49" i="7"/>
  <c r="R49" i="7"/>
  <c r="S49" i="7"/>
  <c r="D50" i="7"/>
  <c r="E50" i="7"/>
  <c r="F50" i="7"/>
  <c r="G50" i="7"/>
  <c r="J50" i="7"/>
  <c r="K50" i="7"/>
  <c r="L50" i="7"/>
  <c r="M50" i="7"/>
  <c r="P50" i="7"/>
  <c r="Q50" i="7"/>
  <c r="R50" i="7"/>
  <c r="S50" i="7"/>
  <c r="D51" i="7"/>
  <c r="E51" i="7"/>
  <c r="F51" i="7"/>
  <c r="G51" i="7"/>
  <c r="J51" i="7"/>
  <c r="K51" i="7"/>
  <c r="L51" i="7"/>
  <c r="M51" i="7"/>
  <c r="P51" i="7"/>
  <c r="Q51" i="7"/>
  <c r="R51" i="7"/>
  <c r="S51" i="7"/>
  <c r="D52" i="7"/>
  <c r="E52" i="7"/>
  <c r="F52" i="7"/>
  <c r="G52" i="7"/>
  <c r="J52" i="7"/>
  <c r="K52" i="7"/>
  <c r="L52" i="7"/>
  <c r="M52" i="7"/>
  <c r="P52" i="7"/>
  <c r="Q52" i="7"/>
  <c r="R52" i="7"/>
  <c r="S52" i="7"/>
  <c r="B54" i="7"/>
  <c r="H54" i="7"/>
  <c r="N54" i="7"/>
  <c r="E56" i="7"/>
  <c r="G56" i="7"/>
  <c r="K56" i="7"/>
  <c r="M56" i="7"/>
  <c r="Q56" i="7"/>
  <c r="S56" i="7"/>
  <c r="E57" i="7"/>
  <c r="G57" i="7"/>
  <c r="K57" i="7"/>
  <c r="M57" i="7"/>
  <c r="Q57" i="7"/>
  <c r="S57" i="7"/>
  <c r="D58" i="7"/>
  <c r="E58" i="7"/>
  <c r="F58" i="7"/>
  <c r="G58" i="7"/>
  <c r="J58" i="7"/>
  <c r="K58" i="7"/>
  <c r="L58" i="7"/>
  <c r="M58" i="7"/>
  <c r="P58" i="7"/>
  <c r="Q58" i="7"/>
  <c r="R58" i="7"/>
  <c r="S58" i="7"/>
  <c r="E59" i="7"/>
  <c r="G59" i="7"/>
  <c r="K59" i="7"/>
  <c r="M59" i="7"/>
  <c r="Q59" i="7"/>
  <c r="S59" i="7"/>
  <c r="E60" i="7"/>
  <c r="G60" i="7"/>
  <c r="K60" i="7"/>
  <c r="M60" i="7"/>
  <c r="Q60" i="7"/>
  <c r="S60" i="7"/>
  <c r="D61" i="7"/>
  <c r="E61" i="7"/>
  <c r="F61" i="7"/>
  <c r="G61" i="7"/>
  <c r="J61" i="7"/>
  <c r="K61" i="7"/>
  <c r="L61" i="7"/>
  <c r="M61" i="7"/>
  <c r="P61" i="7"/>
  <c r="Q61" i="7"/>
  <c r="R61" i="7"/>
  <c r="S61" i="7"/>
  <c r="D62" i="7"/>
  <c r="E62" i="7"/>
  <c r="F62" i="7"/>
  <c r="G62" i="7"/>
  <c r="J62" i="7"/>
  <c r="K62" i="7"/>
  <c r="L62" i="7"/>
  <c r="M62" i="7"/>
  <c r="P62" i="7"/>
  <c r="Q62" i="7"/>
  <c r="R62" i="7"/>
  <c r="S62" i="7"/>
  <c r="D63" i="7"/>
  <c r="E63" i="7"/>
  <c r="F63" i="7"/>
  <c r="G63" i="7"/>
  <c r="J63" i="7"/>
  <c r="K63" i="7"/>
  <c r="L63" i="7"/>
  <c r="M63" i="7"/>
  <c r="P63" i="7"/>
  <c r="Q63" i="7"/>
  <c r="R63" i="7"/>
  <c r="S63" i="7"/>
  <c r="D64" i="7"/>
  <c r="E64" i="7"/>
  <c r="F64" i="7"/>
  <c r="G64" i="7"/>
  <c r="J64" i="7"/>
  <c r="K64" i="7"/>
  <c r="L64" i="7"/>
  <c r="M64" i="7"/>
  <c r="P64" i="7"/>
  <c r="Q64" i="7"/>
  <c r="R64" i="7"/>
  <c r="S64" i="7"/>
  <c r="D65" i="7"/>
  <c r="E65" i="7"/>
  <c r="F65" i="7"/>
  <c r="G65" i="7"/>
  <c r="J65" i="7"/>
  <c r="K65" i="7"/>
  <c r="L65" i="7"/>
  <c r="M65" i="7"/>
  <c r="P65" i="7"/>
  <c r="Q65" i="7"/>
  <c r="R65" i="7"/>
  <c r="S65" i="7"/>
  <c r="D66" i="7"/>
  <c r="E66" i="7"/>
  <c r="F66" i="7"/>
  <c r="G66" i="7"/>
  <c r="J66" i="7"/>
  <c r="K66" i="7"/>
  <c r="L66" i="7"/>
  <c r="M66" i="7"/>
  <c r="P66" i="7"/>
  <c r="Q66" i="7"/>
  <c r="R66" i="7"/>
  <c r="S66" i="7"/>
  <c r="D67" i="7"/>
  <c r="E67" i="7"/>
  <c r="F67" i="7"/>
  <c r="G67" i="7"/>
  <c r="J67" i="7"/>
  <c r="K67" i="7"/>
  <c r="L67" i="7"/>
  <c r="M67" i="7"/>
  <c r="P67" i="7"/>
  <c r="Q67" i="7"/>
  <c r="R67" i="7"/>
  <c r="S67" i="7"/>
  <c r="B69" i="7"/>
  <c r="H69" i="7"/>
  <c r="N69" i="7"/>
  <c r="E71" i="7"/>
  <c r="G71" i="7"/>
  <c r="K71" i="7"/>
  <c r="M71" i="7"/>
  <c r="Q71" i="7"/>
  <c r="S71" i="7"/>
  <c r="E72" i="7"/>
  <c r="G72" i="7"/>
  <c r="K72" i="7"/>
  <c r="M72" i="7"/>
  <c r="Q72" i="7"/>
  <c r="S72" i="7"/>
  <c r="D73" i="7"/>
  <c r="E73" i="7"/>
  <c r="F73" i="7"/>
  <c r="G73" i="7"/>
  <c r="J73" i="7"/>
  <c r="K73" i="7"/>
  <c r="L73" i="7"/>
  <c r="M73" i="7"/>
  <c r="P73" i="7"/>
  <c r="Q73" i="7"/>
  <c r="R73" i="7"/>
  <c r="S73" i="7"/>
  <c r="E74" i="7"/>
  <c r="G74" i="7"/>
  <c r="K74" i="7"/>
  <c r="M74" i="7"/>
  <c r="Q74" i="7"/>
  <c r="S74" i="7"/>
  <c r="E75" i="7"/>
  <c r="G75" i="7"/>
  <c r="K75" i="7"/>
  <c r="M75" i="7"/>
  <c r="Q75" i="7"/>
  <c r="S75" i="7"/>
  <c r="D76" i="7"/>
  <c r="E76" i="7"/>
  <c r="F76" i="7"/>
  <c r="G76" i="7"/>
  <c r="J76" i="7"/>
  <c r="K76" i="7"/>
  <c r="L76" i="7"/>
  <c r="M76" i="7"/>
  <c r="P76" i="7"/>
  <c r="Q76" i="7"/>
  <c r="R76" i="7"/>
  <c r="S76" i="7"/>
  <c r="D77" i="7"/>
  <c r="E77" i="7"/>
  <c r="F77" i="7"/>
  <c r="G77" i="7"/>
  <c r="J77" i="7"/>
  <c r="K77" i="7"/>
  <c r="L77" i="7"/>
  <c r="M77" i="7"/>
  <c r="P77" i="7"/>
  <c r="Q77" i="7"/>
  <c r="R77" i="7"/>
  <c r="S77" i="7"/>
  <c r="D78" i="7"/>
  <c r="E78" i="7"/>
  <c r="F78" i="7"/>
  <c r="G78" i="7"/>
  <c r="J78" i="7"/>
  <c r="K78" i="7"/>
  <c r="L78" i="7"/>
  <c r="M78" i="7"/>
  <c r="P78" i="7"/>
  <c r="Q78" i="7"/>
  <c r="R78" i="7"/>
  <c r="S78" i="7"/>
  <c r="D79" i="7"/>
  <c r="E79" i="7"/>
  <c r="F79" i="7"/>
  <c r="G79" i="7"/>
  <c r="J79" i="7"/>
  <c r="K79" i="7"/>
  <c r="L79" i="7"/>
  <c r="M79" i="7"/>
  <c r="P79" i="7"/>
  <c r="Q79" i="7"/>
  <c r="R79" i="7"/>
  <c r="S79" i="7"/>
  <c r="D80" i="7"/>
  <c r="E80" i="7"/>
  <c r="F80" i="7"/>
  <c r="G80" i="7"/>
  <c r="J80" i="7"/>
  <c r="K80" i="7"/>
  <c r="L80" i="7"/>
  <c r="M80" i="7"/>
  <c r="P80" i="7"/>
  <c r="Q80" i="7"/>
  <c r="R80" i="7"/>
  <c r="S80" i="7"/>
  <c r="D81" i="7"/>
  <c r="E81" i="7"/>
  <c r="F81" i="7"/>
  <c r="G81" i="7"/>
  <c r="J81" i="7"/>
  <c r="K81" i="7"/>
  <c r="L81" i="7"/>
  <c r="M81" i="7"/>
  <c r="P81" i="7"/>
  <c r="Q81" i="7"/>
  <c r="R81" i="7"/>
  <c r="S81" i="7"/>
  <c r="D82" i="7"/>
  <c r="E82" i="7"/>
  <c r="F82" i="7"/>
  <c r="G82" i="7"/>
  <c r="J82" i="7"/>
  <c r="K82" i="7"/>
  <c r="L82" i="7"/>
  <c r="M82" i="7"/>
  <c r="P82" i="7"/>
  <c r="Q82" i="7"/>
  <c r="R82" i="7"/>
  <c r="S82" i="7"/>
  <c r="G18" i="5"/>
  <c r="G17" i="5"/>
  <c r="G16" i="5"/>
  <c r="G15" i="5"/>
  <c r="G14" i="5"/>
  <c r="G13" i="5"/>
  <c r="G12" i="5"/>
  <c r="G11" i="5"/>
  <c r="G10" i="5"/>
  <c r="G9" i="5"/>
  <c r="G8" i="5"/>
  <c r="G7" i="5"/>
  <c r="G6" i="5"/>
  <c r="G5" i="5"/>
  <c r="G4" i="5"/>
  <c r="F18" i="5"/>
  <c r="F17" i="5"/>
  <c r="F16" i="5"/>
  <c r="F15" i="5"/>
  <c r="F14" i="5"/>
  <c r="F13" i="5"/>
  <c r="F12" i="5"/>
  <c r="F11" i="5"/>
  <c r="F10" i="5"/>
  <c r="F9" i="5"/>
  <c r="F8" i="5"/>
  <c r="F7" i="5"/>
  <c r="F6" i="5"/>
  <c r="F5" i="5"/>
  <c r="F4" i="5"/>
  <c r="A357" i="8"/>
  <c r="A356" i="8"/>
  <c r="A355" i="8"/>
  <c r="A354" i="8"/>
  <c r="A353" i="8"/>
  <c r="A352" i="8"/>
  <c r="A351" i="8"/>
  <c r="A350" i="8"/>
  <c r="A349" i="8"/>
  <c r="A348" i="8"/>
  <c r="A347" i="8"/>
  <c r="A346" i="8"/>
  <c r="A345" i="8"/>
  <c r="A344" i="8"/>
  <c r="A343" i="8"/>
  <c r="A328" i="8"/>
  <c r="A327" i="8"/>
  <c r="A326" i="8"/>
  <c r="A325" i="8"/>
  <c r="A324" i="8"/>
  <c r="A323" i="8"/>
  <c r="A322" i="8"/>
  <c r="A321" i="8"/>
  <c r="A320" i="8"/>
  <c r="A319" i="8"/>
  <c r="A318" i="8"/>
  <c r="A317" i="8"/>
  <c r="A316" i="8"/>
  <c r="A315" i="8"/>
  <c r="A314" i="8"/>
  <c r="A299" i="8"/>
  <c r="A298" i="8"/>
  <c r="A297" i="8"/>
  <c r="A296" i="8"/>
  <c r="A295" i="8"/>
  <c r="A294" i="8"/>
  <c r="A293" i="8"/>
  <c r="A292" i="8"/>
  <c r="A291" i="8"/>
  <c r="A290" i="8"/>
  <c r="A289" i="8"/>
  <c r="A288" i="8"/>
  <c r="A287" i="8"/>
  <c r="A286" i="8"/>
  <c r="A285" i="8"/>
  <c r="A270" i="8"/>
  <c r="A269" i="8"/>
  <c r="A268" i="8"/>
  <c r="A267" i="8"/>
  <c r="A266" i="8"/>
  <c r="A265" i="8"/>
  <c r="A264" i="8"/>
  <c r="A263" i="8"/>
  <c r="A262" i="8"/>
  <c r="A261" i="8"/>
  <c r="A260" i="8"/>
  <c r="A259" i="8"/>
  <c r="A258" i="8"/>
  <c r="A257" i="8"/>
  <c r="A256" i="8"/>
  <c r="A241" i="8"/>
  <c r="A240" i="8"/>
  <c r="A239" i="8"/>
  <c r="A238" i="8"/>
  <c r="A237" i="8"/>
  <c r="A236" i="8"/>
  <c r="A235" i="8"/>
  <c r="A234" i="8"/>
  <c r="A233" i="8"/>
  <c r="A232" i="8"/>
  <c r="A231" i="8"/>
  <c r="A230" i="8"/>
  <c r="A229" i="8"/>
  <c r="A228" i="8"/>
  <c r="A227" i="8"/>
  <c r="A212" i="8"/>
  <c r="A211" i="8"/>
  <c r="A210" i="8"/>
  <c r="A209" i="8"/>
  <c r="A208" i="8"/>
  <c r="A207" i="8"/>
  <c r="A206" i="8"/>
  <c r="A205" i="8"/>
  <c r="A204" i="8"/>
  <c r="A203" i="8"/>
  <c r="A202" i="8"/>
  <c r="A201" i="8"/>
  <c r="A200" i="8"/>
  <c r="A199" i="8"/>
  <c r="A198" i="8"/>
  <c r="A183" i="8"/>
  <c r="A182" i="8"/>
  <c r="A181" i="8"/>
  <c r="A180" i="8"/>
  <c r="A179" i="8"/>
  <c r="A178" i="8"/>
  <c r="A177" i="8"/>
  <c r="A176" i="8"/>
  <c r="A175" i="8"/>
  <c r="A174" i="8"/>
  <c r="A173" i="8"/>
  <c r="A172" i="8"/>
  <c r="A171" i="8"/>
  <c r="A170" i="8"/>
  <c r="A169" i="8"/>
  <c r="A154" i="8"/>
  <c r="A153" i="8"/>
  <c r="A152" i="8"/>
  <c r="A151" i="8"/>
  <c r="A150" i="8"/>
  <c r="A149" i="8"/>
  <c r="A148" i="8"/>
  <c r="A147" i="8"/>
  <c r="A146" i="8"/>
  <c r="A145" i="8"/>
  <c r="A144" i="8"/>
  <c r="A143" i="8"/>
  <c r="A142" i="8"/>
  <c r="A141" i="8"/>
  <c r="A140" i="8"/>
  <c r="A125" i="8"/>
  <c r="A124" i="8"/>
  <c r="A123" i="8"/>
  <c r="A122" i="8"/>
  <c r="A121" i="8"/>
  <c r="A120" i="8"/>
  <c r="A119" i="8"/>
  <c r="A118" i="8"/>
  <c r="A117" i="8"/>
  <c r="A116" i="8"/>
  <c r="A115" i="8"/>
  <c r="A114" i="8"/>
  <c r="A113" i="8"/>
  <c r="A112" i="8"/>
  <c r="A111" i="8"/>
  <c r="A96" i="8"/>
  <c r="A95" i="8"/>
  <c r="A94" i="8"/>
  <c r="A93" i="8"/>
  <c r="A92" i="8"/>
  <c r="A91" i="8"/>
  <c r="A90" i="8"/>
  <c r="A89" i="8"/>
  <c r="A88" i="8"/>
  <c r="A87" i="8"/>
  <c r="A86" i="8"/>
  <c r="A85" i="8"/>
  <c r="A84" i="8"/>
  <c r="A83" i="8"/>
  <c r="A82" i="8"/>
  <c r="A67" i="8"/>
  <c r="A66" i="8"/>
  <c r="A65" i="8"/>
  <c r="A64" i="8"/>
  <c r="A63" i="8"/>
  <c r="A62" i="8"/>
  <c r="A61" i="8"/>
  <c r="A60" i="8"/>
  <c r="A59" i="8"/>
  <c r="A58" i="8"/>
  <c r="A57" i="8"/>
  <c r="A56" i="8"/>
  <c r="A55" i="8"/>
  <c r="A54" i="8"/>
  <c r="A53" i="8"/>
  <c r="Q10" i="8"/>
  <c r="P10" i="8"/>
  <c r="O10" i="8"/>
  <c r="N10" i="8"/>
  <c r="M10" i="8"/>
  <c r="L10" i="8"/>
  <c r="K10" i="8"/>
  <c r="J10" i="8"/>
  <c r="I10" i="8"/>
  <c r="H10" i="8"/>
  <c r="G10" i="8"/>
  <c r="F10" i="8"/>
  <c r="E10" i="8"/>
  <c r="D10" i="8"/>
  <c r="C10" i="8"/>
  <c r="A38" i="8"/>
  <c r="A37" i="8"/>
  <c r="A36" i="8"/>
  <c r="A35" i="8"/>
  <c r="A34" i="8"/>
  <c r="A33" i="8"/>
  <c r="A32" i="8"/>
  <c r="A31" i="8"/>
  <c r="A30" i="8"/>
  <c r="A29" i="8"/>
  <c r="A28" i="8"/>
  <c r="A27" i="8"/>
  <c r="A26" i="8"/>
  <c r="A25" i="8"/>
  <c r="A24" i="8"/>
  <c r="D5" i="7" l="1"/>
  <c r="D6" i="7"/>
  <c r="D7" i="7"/>
  <c r="C6" i="7"/>
  <c r="D2" i="7"/>
  <c r="C7" i="7"/>
  <c r="C2" i="7"/>
  <c r="C5" i="7"/>
  <c r="D3" i="7" l="1"/>
  <c r="P18" i="5" l="1"/>
  <c r="P17" i="5"/>
  <c r="P16" i="5"/>
  <c r="P15" i="5"/>
  <c r="P14" i="5"/>
  <c r="P13" i="5"/>
  <c r="P12" i="5"/>
  <c r="P11" i="5"/>
  <c r="P10" i="5"/>
  <c r="P9" i="5"/>
  <c r="P8" i="5"/>
  <c r="P7" i="5"/>
  <c r="P6" i="5"/>
  <c r="P5" i="5"/>
  <c r="P4" i="5"/>
  <c r="R82" i="10" l="1"/>
  <c r="P82" i="10"/>
  <c r="O82" i="10"/>
  <c r="N82" i="10"/>
  <c r="R81" i="10"/>
  <c r="S81" i="10" s="1"/>
  <c r="P81" i="10"/>
  <c r="Q81" i="10" s="1"/>
  <c r="O81" i="10"/>
  <c r="N81" i="10"/>
  <c r="R80" i="10"/>
  <c r="S80" i="10" s="1"/>
  <c r="P80" i="10"/>
  <c r="O80" i="10"/>
  <c r="N80" i="10"/>
  <c r="R79" i="10"/>
  <c r="S79" i="10" s="1"/>
  <c r="P79" i="10"/>
  <c r="Q79" i="10" s="1"/>
  <c r="O79" i="10"/>
  <c r="N79" i="10"/>
  <c r="R78" i="10"/>
  <c r="S78" i="10" s="1"/>
  <c r="P78" i="10"/>
  <c r="Q78" i="10" s="1"/>
  <c r="O78" i="10"/>
  <c r="N78" i="10"/>
  <c r="R77" i="10"/>
  <c r="S77" i="10" s="1"/>
  <c r="P77" i="10"/>
  <c r="Q77" i="10" s="1"/>
  <c r="O77" i="10"/>
  <c r="N77" i="10"/>
  <c r="R76" i="10"/>
  <c r="S76" i="10" s="1"/>
  <c r="P76" i="10"/>
  <c r="O76" i="10"/>
  <c r="N76" i="10"/>
  <c r="R75" i="10"/>
  <c r="S75" i="10" s="1"/>
  <c r="P75" i="10"/>
  <c r="Q75" i="10" s="1"/>
  <c r="O75" i="10"/>
  <c r="N75" i="10"/>
  <c r="R74" i="10"/>
  <c r="S74" i="10" s="1"/>
  <c r="P74" i="10"/>
  <c r="O74" i="10"/>
  <c r="N74" i="10"/>
  <c r="R73" i="10"/>
  <c r="S73" i="10" s="1"/>
  <c r="P73" i="10"/>
  <c r="Q73" i="10" s="1"/>
  <c r="O73" i="10"/>
  <c r="N73" i="10"/>
  <c r="R72" i="10"/>
  <c r="S72" i="10" s="1"/>
  <c r="P72" i="10"/>
  <c r="O72" i="10"/>
  <c r="N72" i="10"/>
  <c r="R71" i="10"/>
  <c r="S71" i="10" s="1"/>
  <c r="P71" i="10"/>
  <c r="O71" i="10"/>
  <c r="N71" i="10"/>
  <c r="Q80" i="10"/>
  <c r="Q76" i="10"/>
  <c r="Q74" i="10"/>
  <c r="Q72" i="10"/>
  <c r="Q71" i="10"/>
  <c r="L82" i="10"/>
  <c r="J82" i="10"/>
  <c r="I82" i="10"/>
  <c r="H82" i="10"/>
  <c r="L81" i="10"/>
  <c r="M81" i="10" s="1"/>
  <c r="J81" i="10"/>
  <c r="K81" i="10" s="1"/>
  <c r="I81" i="10"/>
  <c r="H81" i="10"/>
  <c r="L80" i="10"/>
  <c r="M80" i="10" s="1"/>
  <c r="J80" i="10"/>
  <c r="K80" i="10" s="1"/>
  <c r="I80" i="10"/>
  <c r="H80" i="10"/>
  <c r="L79" i="10"/>
  <c r="M79" i="10" s="1"/>
  <c r="J79" i="10"/>
  <c r="K79" i="10" s="1"/>
  <c r="I79" i="10"/>
  <c r="H79" i="10"/>
  <c r="L78" i="10"/>
  <c r="M78" i="10" s="1"/>
  <c r="J78" i="10"/>
  <c r="K78" i="10" s="1"/>
  <c r="I78" i="10"/>
  <c r="H78" i="10"/>
  <c r="L77" i="10"/>
  <c r="M77" i="10" s="1"/>
  <c r="J77" i="10"/>
  <c r="K77" i="10" s="1"/>
  <c r="I77" i="10"/>
  <c r="H77" i="10"/>
  <c r="L76" i="10"/>
  <c r="M76" i="10" s="1"/>
  <c r="J76" i="10"/>
  <c r="K76" i="10" s="1"/>
  <c r="I76" i="10"/>
  <c r="H76" i="10"/>
  <c r="L75" i="10"/>
  <c r="M75" i="10" s="1"/>
  <c r="J75" i="10"/>
  <c r="K75" i="10" s="1"/>
  <c r="I75" i="10"/>
  <c r="H75" i="10"/>
  <c r="L74" i="10"/>
  <c r="M74" i="10" s="1"/>
  <c r="J74" i="10"/>
  <c r="I74" i="10"/>
  <c r="H74" i="10"/>
  <c r="L73" i="10"/>
  <c r="M73" i="10" s="1"/>
  <c r="J73" i="10"/>
  <c r="K73" i="10" s="1"/>
  <c r="I73" i="10"/>
  <c r="H73" i="10"/>
  <c r="L72" i="10"/>
  <c r="M72" i="10" s="1"/>
  <c r="J72" i="10"/>
  <c r="K72" i="10" s="1"/>
  <c r="I72" i="10"/>
  <c r="H72" i="10"/>
  <c r="L71" i="10"/>
  <c r="M71" i="10" s="1"/>
  <c r="J71" i="10"/>
  <c r="K71" i="10" s="1"/>
  <c r="I71" i="10"/>
  <c r="H71" i="10"/>
  <c r="K74" i="10"/>
  <c r="F82" i="10"/>
  <c r="D82" i="10"/>
  <c r="C82" i="10"/>
  <c r="B82" i="10"/>
  <c r="F81" i="10"/>
  <c r="G81" i="10" s="1"/>
  <c r="D81" i="10"/>
  <c r="E81" i="10" s="1"/>
  <c r="C81" i="10"/>
  <c r="B81" i="10"/>
  <c r="F80" i="10"/>
  <c r="D80" i="10"/>
  <c r="C80" i="10"/>
  <c r="B80" i="10"/>
  <c r="F79" i="10"/>
  <c r="G79" i="10" s="1"/>
  <c r="D79" i="10"/>
  <c r="E79" i="10" s="1"/>
  <c r="C79" i="10"/>
  <c r="B79" i="10"/>
  <c r="F78" i="10"/>
  <c r="G78" i="10" s="1"/>
  <c r="D78" i="10"/>
  <c r="E78" i="10" s="1"/>
  <c r="C78" i="10"/>
  <c r="B78" i="10"/>
  <c r="F77" i="10"/>
  <c r="G77" i="10" s="1"/>
  <c r="D77" i="10"/>
  <c r="E77" i="10" s="1"/>
  <c r="C77" i="10"/>
  <c r="B77" i="10"/>
  <c r="F76" i="10"/>
  <c r="G76" i="10" s="1"/>
  <c r="D76" i="10"/>
  <c r="E76" i="10" s="1"/>
  <c r="C76" i="10"/>
  <c r="B76" i="10"/>
  <c r="F75" i="10"/>
  <c r="G75" i="10" s="1"/>
  <c r="D75" i="10"/>
  <c r="E75" i="10" s="1"/>
  <c r="C75" i="10"/>
  <c r="B75" i="10"/>
  <c r="F74" i="10"/>
  <c r="G74" i="10" s="1"/>
  <c r="D74" i="10"/>
  <c r="E74" i="10" s="1"/>
  <c r="C74" i="10"/>
  <c r="B74" i="10"/>
  <c r="F73" i="10"/>
  <c r="G73" i="10" s="1"/>
  <c r="D73" i="10"/>
  <c r="E73" i="10" s="1"/>
  <c r="C73" i="10"/>
  <c r="B73" i="10"/>
  <c r="F72" i="10"/>
  <c r="G72" i="10" s="1"/>
  <c r="D72" i="10"/>
  <c r="E72" i="10" s="1"/>
  <c r="C72" i="10"/>
  <c r="B72" i="10"/>
  <c r="F71" i="10"/>
  <c r="G71" i="10" s="1"/>
  <c r="D71" i="10"/>
  <c r="E71" i="10" s="1"/>
  <c r="C71" i="10"/>
  <c r="B71" i="10"/>
  <c r="G80" i="10"/>
  <c r="E80" i="10"/>
  <c r="R67" i="10"/>
  <c r="P67" i="10"/>
  <c r="O67" i="10"/>
  <c r="N67" i="10"/>
  <c r="R66" i="10"/>
  <c r="S66" i="10" s="1"/>
  <c r="P66" i="10"/>
  <c r="Q66" i="10" s="1"/>
  <c r="O66" i="10"/>
  <c r="N66" i="10"/>
  <c r="R65" i="10"/>
  <c r="S65" i="10" s="1"/>
  <c r="P65" i="10"/>
  <c r="Q65" i="10" s="1"/>
  <c r="O65" i="10"/>
  <c r="N65" i="10"/>
  <c r="R64" i="10"/>
  <c r="S64" i="10" s="1"/>
  <c r="P64" i="10"/>
  <c r="Q64" i="10" s="1"/>
  <c r="O64" i="10"/>
  <c r="N64" i="10"/>
  <c r="R63" i="10"/>
  <c r="S63" i="10" s="1"/>
  <c r="P63" i="10"/>
  <c r="Q63" i="10" s="1"/>
  <c r="O63" i="10"/>
  <c r="N63" i="10"/>
  <c r="R62" i="10"/>
  <c r="S62" i="10" s="1"/>
  <c r="P62" i="10"/>
  <c r="Q62" i="10" s="1"/>
  <c r="O62" i="10"/>
  <c r="N62" i="10"/>
  <c r="R61" i="10"/>
  <c r="S61" i="10" s="1"/>
  <c r="P61" i="10"/>
  <c r="Q61" i="10" s="1"/>
  <c r="O61" i="10"/>
  <c r="N61" i="10"/>
  <c r="R60" i="10"/>
  <c r="S60" i="10" s="1"/>
  <c r="P60" i="10"/>
  <c r="Q60" i="10" s="1"/>
  <c r="O60" i="10"/>
  <c r="N60" i="10"/>
  <c r="R59" i="10"/>
  <c r="S59" i="10" s="1"/>
  <c r="P59" i="10"/>
  <c r="Q59" i="10" s="1"/>
  <c r="O59" i="10"/>
  <c r="N59" i="10"/>
  <c r="R58" i="10"/>
  <c r="S58" i="10" s="1"/>
  <c r="P58" i="10"/>
  <c r="Q58" i="10" s="1"/>
  <c r="O58" i="10"/>
  <c r="N58" i="10"/>
  <c r="R57" i="10"/>
  <c r="S57" i="10" s="1"/>
  <c r="P57" i="10"/>
  <c r="Q57" i="10" s="1"/>
  <c r="O57" i="10"/>
  <c r="N57" i="10"/>
  <c r="R56" i="10"/>
  <c r="S56" i="10" s="1"/>
  <c r="P56" i="10"/>
  <c r="Q56" i="10" s="1"/>
  <c r="O56" i="10"/>
  <c r="N56" i="10"/>
  <c r="L67" i="10"/>
  <c r="J67" i="10"/>
  <c r="I67" i="10"/>
  <c r="H67" i="10"/>
  <c r="L66" i="10"/>
  <c r="M66" i="10" s="1"/>
  <c r="J66" i="10"/>
  <c r="K66" i="10" s="1"/>
  <c r="I66" i="10"/>
  <c r="H66" i="10"/>
  <c r="L65" i="10"/>
  <c r="J65" i="10"/>
  <c r="I65" i="10"/>
  <c r="H65" i="10"/>
  <c r="L64" i="10"/>
  <c r="M64" i="10" s="1"/>
  <c r="J64" i="10"/>
  <c r="K64" i="10" s="1"/>
  <c r="I64" i="10"/>
  <c r="H64" i="10"/>
  <c r="L63" i="10"/>
  <c r="M63" i="10" s="1"/>
  <c r="J63" i="10"/>
  <c r="K63" i="10" s="1"/>
  <c r="I63" i="10"/>
  <c r="H63" i="10"/>
  <c r="L62" i="10"/>
  <c r="M62" i="10" s="1"/>
  <c r="J62" i="10"/>
  <c r="K62" i="10" s="1"/>
  <c r="I62" i="10"/>
  <c r="H62" i="10"/>
  <c r="L61" i="10"/>
  <c r="M61" i="10" s="1"/>
  <c r="J61" i="10"/>
  <c r="K61" i="10" s="1"/>
  <c r="I61" i="10"/>
  <c r="H61" i="10"/>
  <c r="L60" i="10"/>
  <c r="M60" i="10" s="1"/>
  <c r="J60" i="10"/>
  <c r="K60" i="10" s="1"/>
  <c r="I60" i="10"/>
  <c r="H60" i="10"/>
  <c r="L59" i="10"/>
  <c r="M59" i="10" s="1"/>
  <c r="J59" i="10"/>
  <c r="I59" i="10"/>
  <c r="H59" i="10"/>
  <c r="L58" i="10"/>
  <c r="M58" i="10" s="1"/>
  <c r="J58" i="10"/>
  <c r="K58" i="10" s="1"/>
  <c r="I58" i="10"/>
  <c r="H58" i="10"/>
  <c r="L57" i="10"/>
  <c r="M57" i="10" s="1"/>
  <c r="J57" i="10"/>
  <c r="K57" i="10" s="1"/>
  <c r="I57" i="10"/>
  <c r="H57" i="10"/>
  <c r="L56" i="10"/>
  <c r="M56" i="10" s="1"/>
  <c r="J56" i="10"/>
  <c r="K56" i="10" s="1"/>
  <c r="I56" i="10"/>
  <c r="H56" i="10"/>
  <c r="M65" i="10"/>
  <c r="K65" i="10"/>
  <c r="K59" i="10"/>
  <c r="F67" i="10"/>
  <c r="D67" i="10"/>
  <c r="C67" i="10"/>
  <c r="B67" i="10"/>
  <c r="F66" i="10"/>
  <c r="G66" i="10" s="1"/>
  <c r="D66" i="10"/>
  <c r="E66" i="10" s="1"/>
  <c r="C66" i="10"/>
  <c r="B66" i="10"/>
  <c r="F65" i="10"/>
  <c r="G65" i="10" s="1"/>
  <c r="D65" i="10"/>
  <c r="E65" i="10" s="1"/>
  <c r="C65" i="10"/>
  <c r="B65" i="10"/>
  <c r="F64" i="10"/>
  <c r="G64" i="10" s="1"/>
  <c r="D64" i="10"/>
  <c r="E64" i="10" s="1"/>
  <c r="C64" i="10"/>
  <c r="B64" i="10"/>
  <c r="F63" i="10"/>
  <c r="G63" i="10" s="1"/>
  <c r="D63" i="10"/>
  <c r="E63" i="10" s="1"/>
  <c r="C63" i="10"/>
  <c r="B63" i="10"/>
  <c r="F62" i="10"/>
  <c r="G62" i="10" s="1"/>
  <c r="D62" i="10"/>
  <c r="E62" i="10" s="1"/>
  <c r="C62" i="10"/>
  <c r="B62" i="10"/>
  <c r="F61" i="10"/>
  <c r="G61" i="10" s="1"/>
  <c r="D61" i="10"/>
  <c r="E61" i="10" s="1"/>
  <c r="C61" i="10"/>
  <c r="B61" i="10"/>
  <c r="F60" i="10"/>
  <c r="G60" i="10" s="1"/>
  <c r="D60" i="10"/>
  <c r="E60" i="10" s="1"/>
  <c r="C60" i="10"/>
  <c r="B60" i="10"/>
  <c r="F59" i="10"/>
  <c r="G59" i="10" s="1"/>
  <c r="D59" i="10"/>
  <c r="E59" i="10" s="1"/>
  <c r="C59" i="10"/>
  <c r="B59" i="10"/>
  <c r="F58" i="10"/>
  <c r="G58" i="10" s="1"/>
  <c r="D58" i="10"/>
  <c r="E58" i="10" s="1"/>
  <c r="C58" i="10"/>
  <c r="B58" i="10"/>
  <c r="F57" i="10"/>
  <c r="G57" i="10" s="1"/>
  <c r="D57" i="10"/>
  <c r="E57" i="10" s="1"/>
  <c r="C57" i="10"/>
  <c r="B57" i="10"/>
  <c r="F56" i="10"/>
  <c r="G56" i="10" s="1"/>
  <c r="D56" i="10"/>
  <c r="E56" i="10" s="1"/>
  <c r="C56" i="10"/>
  <c r="B56" i="10"/>
  <c r="R52" i="10"/>
  <c r="P52" i="10"/>
  <c r="O52" i="10"/>
  <c r="N52" i="10"/>
  <c r="R51" i="10"/>
  <c r="S51" i="10" s="1"/>
  <c r="P51" i="10"/>
  <c r="Q51" i="10" s="1"/>
  <c r="O51" i="10"/>
  <c r="N51" i="10"/>
  <c r="R50" i="10"/>
  <c r="S50" i="10" s="1"/>
  <c r="P50" i="10"/>
  <c r="Q50" i="10" s="1"/>
  <c r="O50" i="10"/>
  <c r="N50" i="10"/>
  <c r="R49" i="10"/>
  <c r="S49" i="10" s="1"/>
  <c r="P49" i="10"/>
  <c r="Q49" i="10" s="1"/>
  <c r="O49" i="10"/>
  <c r="N49" i="10"/>
  <c r="R48" i="10"/>
  <c r="S48" i="10" s="1"/>
  <c r="P48" i="10"/>
  <c r="Q48" i="10" s="1"/>
  <c r="O48" i="10"/>
  <c r="N48" i="10"/>
  <c r="R47" i="10"/>
  <c r="S47" i="10" s="1"/>
  <c r="P47" i="10"/>
  <c r="Q47" i="10" s="1"/>
  <c r="O47" i="10"/>
  <c r="N47" i="10"/>
  <c r="R46" i="10"/>
  <c r="S46" i="10" s="1"/>
  <c r="P46" i="10"/>
  <c r="Q46" i="10" s="1"/>
  <c r="O46" i="10"/>
  <c r="N46" i="10"/>
  <c r="R45" i="10"/>
  <c r="S45" i="10" s="1"/>
  <c r="P45" i="10"/>
  <c r="Q45" i="10" s="1"/>
  <c r="O45" i="10"/>
  <c r="N45" i="10"/>
  <c r="R44" i="10"/>
  <c r="S44" i="10" s="1"/>
  <c r="P44" i="10"/>
  <c r="Q44" i="10" s="1"/>
  <c r="O44" i="10"/>
  <c r="N44" i="10"/>
  <c r="R43" i="10"/>
  <c r="S43" i="10" s="1"/>
  <c r="P43" i="10"/>
  <c r="Q43" i="10" s="1"/>
  <c r="O43" i="10"/>
  <c r="N43" i="10"/>
  <c r="R42" i="10"/>
  <c r="S42" i="10" s="1"/>
  <c r="P42" i="10"/>
  <c r="Q42" i="10" s="1"/>
  <c r="O42" i="10"/>
  <c r="N42" i="10"/>
  <c r="R41" i="10"/>
  <c r="S41" i="10" s="1"/>
  <c r="P41" i="10"/>
  <c r="Q41" i="10" s="1"/>
  <c r="O41" i="10"/>
  <c r="N41" i="10"/>
  <c r="L52" i="10"/>
  <c r="J52" i="10"/>
  <c r="I52" i="10"/>
  <c r="H52" i="10"/>
  <c r="L51" i="10"/>
  <c r="M51" i="10" s="1"/>
  <c r="J51" i="10"/>
  <c r="K51" i="10" s="1"/>
  <c r="I51" i="10"/>
  <c r="H51" i="10"/>
  <c r="L50" i="10"/>
  <c r="M50" i="10" s="1"/>
  <c r="J50" i="10"/>
  <c r="K50" i="10" s="1"/>
  <c r="I50" i="10"/>
  <c r="H50" i="10"/>
  <c r="L49" i="10"/>
  <c r="M49" i="10" s="1"/>
  <c r="J49" i="10"/>
  <c r="K49" i="10" s="1"/>
  <c r="I49" i="10"/>
  <c r="H49" i="10"/>
  <c r="L48" i="10"/>
  <c r="J48" i="10"/>
  <c r="K48" i="10" s="1"/>
  <c r="I48" i="10"/>
  <c r="H48" i="10"/>
  <c r="L47" i="10"/>
  <c r="M47" i="10" s="1"/>
  <c r="J47" i="10"/>
  <c r="K47" i="10" s="1"/>
  <c r="I47" i="10"/>
  <c r="H47" i="10"/>
  <c r="L46" i="10"/>
  <c r="M46" i="10" s="1"/>
  <c r="J46" i="10"/>
  <c r="K46" i="10" s="1"/>
  <c r="I46" i="10"/>
  <c r="H46" i="10"/>
  <c r="L45" i="10"/>
  <c r="M45" i="10" s="1"/>
  <c r="J45" i="10"/>
  <c r="K45" i="10" s="1"/>
  <c r="I45" i="10"/>
  <c r="H45" i="10"/>
  <c r="L44" i="10"/>
  <c r="M44" i="10" s="1"/>
  <c r="J44" i="10"/>
  <c r="K44" i="10" s="1"/>
  <c r="I44" i="10"/>
  <c r="H44" i="10"/>
  <c r="L43" i="10"/>
  <c r="M43" i="10" s="1"/>
  <c r="J43" i="10"/>
  <c r="K43" i="10" s="1"/>
  <c r="I43" i="10"/>
  <c r="H43" i="10"/>
  <c r="L42" i="10"/>
  <c r="M42" i="10" s="1"/>
  <c r="J42" i="10"/>
  <c r="K42" i="10" s="1"/>
  <c r="I42" i="10"/>
  <c r="H42" i="10"/>
  <c r="L41" i="10"/>
  <c r="M41" i="10" s="1"/>
  <c r="J41" i="10"/>
  <c r="K41" i="10" s="1"/>
  <c r="I41" i="10"/>
  <c r="H41" i="10"/>
  <c r="M48" i="10"/>
  <c r="F52" i="10"/>
  <c r="D52" i="10"/>
  <c r="C52" i="10"/>
  <c r="B52" i="10"/>
  <c r="F51" i="10"/>
  <c r="G51" i="10" s="1"/>
  <c r="D51" i="10"/>
  <c r="E51" i="10" s="1"/>
  <c r="C51" i="10"/>
  <c r="B51" i="10"/>
  <c r="F50" i="10"/>
  <c r="G50" i="10" s="1"/>
  <c r="D50" i="10"/>
  <c r="E50" i="10" s="1"/>
  <c r="C50" i="10"/>
  <c r="B50" i="10"/>
  <c r="F49" i="10"/>
  <c r="G49" i="10" s="1"/>
  <c r="D49" i="10"/>
  <c r="E49" i="10" s="1"/>
  <c r="C49" i="10"/>
  <c r="B49" i="10"/>
  <c r="F48" i="10"/>
  <c r="G48" i="10" s="1"/>
  <c r="D48" i="10"/>
  <c r="E48" i="10" s="1"/>
  <c r="C48" i="10"/>
  <c r="B48" i="10"/>
  <c r="F47" i="10"/>
  <c r="G47" i="10" s="1"/>
  <c r="D47" i="10"/>
  <c r="E47" i="10" s="1"/>
  <c r="C47" i="10"/>
  <c r="B47" i="10"/>
  <c r="F46" i="10"/>
  <c r="G46" i="10" s="1"/>
  <c r="D46" i="10"/>
  <c r="E46" i="10" s="1"/>
  <c r="C46" i="10"/>
  <c r="B46" i="10"/>
  <c r="F45" i="10"/>
  <c r="G45" i="10" s="1"/>
  <c r="D45" i="10"/>
  <c r="E45" i="10" s="1"/>
  <c r="C45" i="10"/>
  <c r="B45" i="10"/>
  <c r="F44" i="10"/>
  <c r="G44" i="10" s="1"/>
  <c r="D44" i="10"/>
  <c r="E44" i="10" s="1"/>
  <c r="C44" i="10"/>
  <c r="B44" i="10"/>
  <c r="F43" i="10"/>
  <c r="G43" i="10" s="1"/>
  <c r="D43" i="10"/>
  <c r="E43" i="10" s="1"/>
  <c r="C43" i="10"/>
  <c r="B43" i="10"/>
  <c r="F42" i="10"/>
  <c r="G42" i="10" s="1"/>
  <c r="D42" i="10"/>
  <c r="E42" i="10" s="1"/>
  <c r="C42" i="10"/>
  <c r="B42" i="10"/>
  <c r="F41" i="10"/>
  <c r="G41" i="10" s="1"/>
  <c r="D41" i="10"/>
  <c r="E41" i="10" s="1"/>
  <c r="C41" i="10"/>
  <c r="B41" i="10"/>
  <c r="R37" i="10"/>
  <c r="P37" i="10"/>
  <c r="O37" i="10"/>
  <c r="N37" i="10"/>
  <c r="R36" i="10"/>
  <c r="S36" i="10" s="1"/>
  <c r="P36" i="10"/>
  <c r="Q36" i="10" s="1"/>
  <c r="O36" i="10"/>
  <c r="N36" i="10"/>
  <c r="R35" i="10"/>
  <c r="S35" i="10" s="1"/>
  <c r="P35" i="10"/>
  <c r="Q35" i="10" s="1"/>
  <c r="O35" i="10"/>
  <c r="N35" i="10"/>
  <c r="R34" i="10"/>
  <c r="S34" i="10" s="1"/>
  <c r="P34" i="10"/>
  <c r="Q34" i="10" s="1"/>
  <c r="O34" i="10"/>
  <c r="N34" i="10"/>
  <c r="R33" i="10"/>
  <c r="S33" i="10" s="1"/>
  <c r="P33" i="10"/>
  <c r="Q33" i="10" s="1"/>
  <c r="O33" i="10"/>
  <c r="N33" i="10"/>
  <c r="R32" i="10"/>
  <c r="S32" i="10" s="1"/>
  <c r="P32" i="10"/>
  <c r="Q32" i="10" s="1"/>
  <c r="O32" i="10"/>
  <c r="N32" i="10"/>
  <c r="R31" i="10"/>
  <c r="S31" i="10" s="1"/>
  <c r="P31" i="10"/>
  <c r="Q31" i="10" s="1"/>
  <c r="O31" i="10"/>
  <c r="N31" i="10"/>
  <c r="R30" i="10"/>
  <c r="S30" i="10" s="1"/>
  <c r="P30" i="10"/>
  <c r="Q30" i="10" s="1"/>
  <c r="O30" i="10"/>
  <c r="N30" i="10"/>
  <c r="R29" i="10"/>
  <c r="S29" i="10" s="1"/>
  <c r="P29" i="10"/>
  <c r="Q29" i="10" s="1"/>
  <c r="O29" i="10"/>
  <c r="N29" i="10"/>
  <c r="R28" i="10"/>
  <c r="S28" i="10" s="1"/>
  <c r="P28" i="10"/>
  <c r="Q28" i="10" s="1"/>
  <c r="O28" i="10"/>
  <c r="N28" i="10"/>
  <c r="R27" i="10"/>
  <c r="S27" i="10" s="1"/>
  <c r="P27" i="10"/>
  <c r="Q27" i="10" s="1"/>
  <c r="O27" i="10"/>
  <c r="N27" i="10"/>
  <c r="R26" i="10"/>
  <c r="S26" i="10" s="1"/>
  <c r="P26" i="10"/>
  <c r="Q26" i="10" s="1"/>
  <c r="O26" i="10"/>
  <c r="N26" i="10"/>
  <c r="L37" i="10"/>
  <c r="J37" i="10"/>
  <c r="I37" i="10"/>
  <c r="H37" i="10"/>
  <c r="L36" i="10"/>
  <c r="M36" i="10" s="1"/>
  <c r="J36" i="10"/>
  <c r="K36" i="10" s="1"/>
  <c r="I36" i="10"/>
  <c r="H36" i="10"/>
  <c r="L35" i="10"/>
  <c r="M35" i="10" s="1"/>
  <c r="J35" i="10"/>
  <c r="K35" i="10" s="1"/>
  <c r="I35" i="10"/>
  <c r="H35" i="10"/>
  <c r="L34" i="10"/>
  <c r="M34" i="10" s="1"/>
  <c r="J34" i="10"/>
  <c r="K34" i="10" s="1"/>
  <c r="I34" i="10"/>
  <c r="H34" i="10"/>
  <c r="L33" i="10"/>
  <c r="M33" i="10" s="1"/>
  <c r="J33" i="10"/>
  <c r="K33" i="10" s="1"/>
  <c r="I33" i="10"/>
  <c r="H33" i="10"/>
  <c r="L32" i="10"/>
  <c r="M32" i="10" s="1"/>
  <c r="J32" i="10"/>
  <c r="K32" i="10" s="1"/>
  <c r="I32" i="10"/>
  <c r="H32" i="10"/>
  <c r="L31" i="10"/>
  <c r="M31" i="10" s="1"/>
  <c r="J31" i="10"/>
  <c r="K31" i="10" s="1"/>
  <c r="I31" i="10"/>
  <c r="H31" i="10"/>
  <c r="L30" i="10"/>
  <c r="M30" i="10" s="1"/>
  <c r="J30" i="10"/>
  <c r="K30" i="10" s="1"/>
  <c r="I30" i="10"/>
  <c r="H30" i="10"/>
  <c r="L29" i="10"/>
  <c r="M29" i="10" s="1"/>
  <c r="J29" i="10"/>
  <c r="K29" i="10" s="1"/>
  <c r="I29" i="10"/>
  <c r="H29" i="10"/>
  <c r="L28" i="10"/>
  <c r="M28" i="10" s="1"/>
  <c r="J28" i="10"/>
  <c r="K28" i="10" s="1"/>
  <c r="I28" i="10"/>
  <c r="H28" i="10"/>
  <c r="L27" i="10"/>
  <c r="M27" i="10" s="1"/>
  <c r="J27" i="10"/>
  <c r="K27" i="10" s="1"/>
  <c r="I27" i="10"/>
  <c r="H27" i="10"/>
  <c r="L26" i="10"/>
  <c r="M26" i="10" s="1"/>
  <c r="J26" i="10"/>
  <c r="K26" i="10" s="1"/>
  <c r="I26" i="10"/>
  <c r="H26" i="10"/>
  <c r="F37" i="10"/>
  <c r="D37" i="10"/>
  <c r="C37" i="10"/>
  <c r="B37" i="10"/>
  <c r="F36" i="10"/>
  <c r="G36" i="10" s="1"/>
  <c r="D36" i="10"/>
  <c r="E36" i="10" s="1"/>
  <c r="C36" i="10"/>
  <c r="B36" i="10"/>
  <c r="F35" i="10"/>
  <c r="G35" i="10" s="1"/>
  <c r="D35" i="10"/>
  <c r="E35" i="10" s="1"/>
  <c r="C35" i="10"/>
  <c r="B35" i="10"/>
  <c r="F34" i="10"/>
  <c r="G34" i="10" s="1"/>
  <c r="D34" i="10"/>
  <c r="E34" i="10" s="1"/>
  <c r="C34" i="10"/>
  <c r="B34" i="10"/>
  <c r="F33" i="10"/>
  <c r="G33" i="10" s="1"/>
  <c r="D33" i="10"/>
  <c r="E33" i="10" s="1"/>
  <c r="C33" i="10"/>
  <c r="B33" i="10"/>
  <c r="F32" i="10"/>
  <c r="G32" i="10" s="1"/>
  <c r="D32" i="10"/>
  <c r="E32" i="10" s="1"/>
  <c r="C32" i="10"/>
  <c r="B32" i="10"/>
  <c r="F31" i="10"/>
  <c r="G31" i="10" s="1"/>
  <c r="D31" i="10"/>
  <c r="E31" i="10" s="1"/>
  <c r="C31" i="10"/>
  <c r="B31" i="10"/>
  <c r="F30" i="10"/>
  <c r="G30" i="10" s="1"/>
  <c r="D30" i="10"/>
  <c r="E30" i="10" s="1"/>
  <c r="C30" i="10"/>
  <c r="B30" i="10"/>
  <c r="F29" i="10"/>
  <c r="D29" i="10"/>
  <c r="E29" i="10" s="1"/>
  <c r="C29" i="10"/>
  <c r="B29" i="10"/>
  <c r="F28" i="10"/>
  <c r="G28" i="10" s="1"/>
  <c r="D28" i="10"/>
  <c r="E28" i="10" s="1"/>
  <c r="C28" i="10"/>
  <c r="B28" i="10"/>
  <c r="F27" i="10"/>
  <c r="G27" i="10" s="1"/>
  <c r="D27" i="10"/>
  <c r="E27" i="10" s="1"/>
  <c r="C27" i="10"/>
  <c r="B27" i="10"/>
  <c r="F26" i="10"/>
  <c r="G26" i="10" s="1"/>
  <c r="D26" i="10"/>
  <c r="E26" i="10" s="1"/>
  <c r="C26" i="10"/>
  <c r="B26" i="10"/>
  <c r="G29" i="10"/>
  <c r="R22" i="10"/>
  <c r="P22" i="10"/>
  <c r="O22" i="10"/>
  <c r="N22" i="10"/>
  <c r="R21" i="10"/>
  <c r="S21" i="10" s="1"/>
  <c r="P21" i="10"/>
  <c r="Q21" i="10" s="1"/>
  <c r="O21" i="10"/>
  <c r="N21" i="10"/>
  <c r="R20" i="10"/>
  <c r="S20" i="10" s="1"/>
  <c r="P20" i="10"/>
  <c r="Q20" i="10" s="1"/>
  <c r="O20" i="10"/>
  <c r="N20" i="10"/>
  <c r="R19" i="10"/>
  <c r="S19" i="10" s="1"/>
  <c r="P19" i="10"/>
  <c r="Q19" i="10" s="1"/>
  <c r="O19" i="10"/>
  <c r="N19" i="10"/>
  <c r="R18" i="10"/>
  <c r="S18" i="10" s="1"/>
  <c r="P18" i="10"/>
  <c r="Q18" i="10" s="1"/>
  <c r="O18" i="10"/>
  <c r="N18" i="10"/>
  <c r="R17" i="10"/>
  <c r="S17" i="10" s="1"/>
  <c r="P17" i="10"/>
  <c r="Q17" i="10" s="1"/>
  <c r="O17" i="10"/>
  <c r="N17" i="10"/>
  <c r="R16" i="10"/>
  <c r="S16" i="10" s="1"/>
  <c r="P16" i="10"/>
  <c r="Q16" i="10" s="1"/>
  <c r="O16" i="10"/>
  <c r="N16" i="10"/>
  <c r="R15" i="10"/>
  <c r="S15" i="10" s="1"/>
  <c r="P15" i="10"/>
  <c r="Q15" i="10" s="1"/>
  <c r="O15" i="10"/>
  <c r="N15" i="10"/>
  <c r="R14" i="10"/>
  <c r="S14" i="10" s="1"/>
  <c r="P14" i="10"/>
  <c r="Q14" i="10" s="1"/>
  <c r="O14" i="10"/>
  <c r="N14" i="10"/>
  <c r="R13" i="10"/>
  <c r="S13" i="10" s="1"/>
  <c r="P13" i="10"/>
  <c r="Q13" i="10" s="1"/>
  <c r="O13" i="10"/>
  <c r="N13" i="10"/>
  <c r="R12" i="10"/>
  <c r="S12" i="10" s="1"/>
  <c r="P12" i="10"/>
  <c r="Q12" i="10" s="1"/>
  <c r="O12" i="10"/>
  <c r="N12" i="10"/>
  <c r="R11" i="10"/>
  <c r="S11" i="10" s="1"/>
  <c r="P11" i="10"/>
  <c r="Q11" i="10" s="1"/>
  <c r="O11" i="10"/>
  <c r="N11" i="10"/>
  <c r="L22" i="10"/>
  <c r="J22" i="10"/>
  <c r="I22" i="10"/>
  <c r="H22" i="10"/>
  <c r="L21" i="10"/>
  <c r="M21" i="10" s="1"/>
  <c r="J21" i="10"/>
  <c r="K21" i="10" s="1"/>
  <c r="I21" i="10"/>
  <c r="H21" i="10"/>
  <c r="L20" i="10"/>
  <c r="M20" i="10" s="1"/>
  <c r="J20" i="10"/>
  <c r="K20" i="10" s="1"/>
  <c r="I20" i="10"/>
  <c r="H20" i="10"/>
  <c r="L19" i="10"/>
  <c r="M19" i="10" s="1"/>
  <c r="J19" i="10"/>
  <c r="K19" i="10" s="1"/>
  <c r="I19" i="10"/>
  <c r="H19" i="10"/>
  <c r="L18" i="10"/>
  <c r="M18" i="10" s="1"/>
  <c r="J18" i="10"/>
  <c r="K18" i="10" s="1"/>
  <c r="I18" i="10"/>
  <c r="H18" i="10"/>
  <c r="L17" i="10"/>
  <c r="M17" i="10" s="1"/>
  <c r="J17" i="10"/>
  <c r="K17" i="10" s="1"/>
  <c r="I17" i="10"/>
  <c r="H17" i="10"/>
  <c r="L16" i="10"/>
  <c r="M16" i="10" s="1"/>
  <c r="J16" i="10"/>
  <c r="K16" i="10" s="1"/>
  <c r="I16" i="10"/>
  <c r="H16" i="10"/>
  <c r="L15" i="10"/>
  <c r="M15" i="10" s="1"/>
  <c r="J15" i="10"/>
  <c r="K15" i="10" s="1"/>
  <c r="I15" i="10"/>
  <c r="H15" i="10"/>
  <c r="L14" i="10"/>
  <c r="M14" i="10" s="1"/>
  <c r="J14" i="10"/>
  <c r="K14" i="10" s="1"/>
  <c r="I14" i="10"/>
  <c r="H14" i="10"/>
  <c r="L13" i="10"/>
  <c r="M13" i="10" s="1"/>
  <c r="J13" i="10"/>
  <c r="K13" i="10" s="1"/>
  <c r="I13" i="10"/>
  <c r="H13" i="10"/>
  <c r="L12" i="10"/>
  <c r="M12" i="10" s="1"/>
  <c r="J12" i="10"/>
  <c r="K12" i="10" s="1"/>
  <c r="I12" i="10"/>
  <c r="H12" i="10"/>
  <c r="L11" i="10"/>
  <c r="M11" i="10" s="1"/>
  <c r="J11" i="10"/>
  <c r="K11" i="10" s="1"/>
  <c r="I11" i="10"/>
  <c r="H11" i="10"/>
  <c r="C11" i="10"/>
  <c r="C12" i="10"/>
  <c r="H9" i="10"/>
  <c r="W5" i="10"/>
  <c r="V5" i="10"/>
  <c r="F12" i="10"/>
  <c r="G12" i="10" s="1"/>
  <c r="D12" i="10"/>
  <c r="E12" i="10" s="1"/>
  <c r="B12" i="10"/>
  <c r="C13" i="10"/>
  <c r="C14" i="10"/>
  <c r="C15" i="10"/>
  <c r="C16" i="10"/>
  <c r="C17" i="10"/>
  <c r="C18" i="10"/>
  <c r="C19" i="10"/>
  <c r="C20" i="10"/>
  <c r="C21" i="10"/>
  <c r="F22" i="10"/>
  <c r="D22" i="10"/>
  <c r="C22" i="10"/>
  <c r="B22" i="10"/>
  <c r="F13" i="10"/>
  <c r="G13" i="10" s="1"/>
  <c r="D13" i="10"/>
  <c r="E13" i="10" s="1"/>
  <c r="B13" i="10"/>
  <c r="F14" i="10"/>
  <c r="G14" i="10" s="1"/>
  <c r="D14" i="10"/>
  <c r="E14" i="10" s="1"/>
  <c r="B14" i="10"/>
  <c r="F15" i="10"/>
  <c r="G15" i="10" s="1"/>
  <c r="D15" i="10"/>
  <c r="E15" i="10" s="1"/>
  <c r="B15" i="10"/>
  <c r="F16" i="10"/>
  <c r="G16" i="10" s="1"/>
  <c r="D16" i="10"/>
  <c r="E16" i="10" s="1"/>
  <c r="B16" i="10"/>
  <c r="F17" i="10"/>
  <c r="G17" i="10" s="1"/>
  <c r="D17" i="10"/>
  <c r="E17" i="10" s="1"/>
  <c r="B17" i="10"/>
  <c r="F18" i="10"/>
  <c r="G18" i="10" s="1"/>
  <c r="D18" i="10"/>
  <c r="E18" i="10" s="1"/>
  <c r="B18" i="10"/>
  <c r="F19" i="10"/>
  <c r="G19" i="10" s="1"/>
  <c r="D19" i="10"/>
  <c r="E19" i="10" s="1"/>
  <c r="B19" i="10"/>
  <c r="F20" i="10"/>
  <c r="G20" i="10" s="1"/>
  <c r="D20" i="10"/>
  <c r="E20" i="10" s="1"/>
  <c r="B20" i="10"/>
  <c r="F21" i="10"/>
  <c r="G21" i="10" s="1"/>
  <c r="D21" i="10"/>
  <c r="E21" i="10" s="1"/>
  <c r="B21" i="10"/>
  <c r="F11" i="10"/>
  <c r="D11" i="10"/>
  <c r="B11" i="10"/>
  <c r="S71" i="9"/>
  <c r="R71" i="9"/>
  <c r="Q71" i="9"/>
  <c r="P71" i="9"/>
  <c r="O71" i="9"/>
  <c r="N71" i="9"/>
  <c r="M71" i="9"/>
  <c r="L71" i="9"/>
  <c r="K71" i="9"/>
  <c r="J71" i="9"/>
  <c r="I71" i="9"/>
  <c r="H71" i="9"/>
  <c r="G71" i="9"/>
  <c r="F71" i="9"/>
  <c r="E71" i="9"/>
  <c r="D71" i="9"/>
  <c r="C71" i="9"/>
  <c r="B71" i="9"/>
  <c r="S56" i="9"/>
  <c r="R56" i="9"/>
  <c r="Q56" i="9"/>
  <c r="P56" i="9"/>
  <c r="O56" i="9"/>
  <c r="N56" i="9"/>
  <c r="M56" i="9"/>
  <c r="L56" i="9"/>
  <c r="K56" i="9"/>
  <c r="J56" i="9"/>
  <c r="I56" i="9"/>
  <c r="H56" i="9"/>
  <c r="G56" i="9"/>
  <c r="F56" i="9"/>
  <c r="E56" i="9"/>
  <c r="D56" i="9"/>
  <c r="C56" i="9"/>
  <c r="B56" i="9"/>
  <c r="S41" i="9"/>
  <c r="R41" i="9"/>
  <c r="Q41" i="9"/>
  <c r="P41" i="9"/>
  <c r="O41" i="9"/>
  <c r="N41" i="9"/>
  <c r="M41" i="9"/>
  <c r="L41" i="9"/>
  <c r="K41" i="9"/>
  <c r="J41" i="9"/>
  <c r="I41" i="9"/>
  <c r="H41" i="9"/>
  <c r="G41" i="9"/>
  <c r="F41" i="9"/>
  <c r="E41" i="9"/>
  <c r="D41" i="9"/>
  <c r="C41" i="9"/>
  <c r="B41" i="9"/>
  <c r="S26" i="9"/>
  <c r="R26" i="9"/>
  <c r="Q26" i="9"/>
  <c r="P26" i="9"/>
  <c r="O26" i="9"/>
  <c r="N26" i="9"/>
  <c r="M26" i="9"/>
  <c r="L26" i="9"/>
  <c r="K26" i="9"/>
  <c r="J26" i="9"/>
  <c r="I26" i="9"/>
  <c r="H26" i="9"/>
  <c r="G26" i="9"/>
  <c r="F26" i="9"/>
  <c r="E26" i="9"/>
  <c r="D26" i="9"/>
  <c r="C26" i="9"/>
  <c r="B26" i="9"/>
  <c r="S11" i="9"/>
  <c r="R11" i="9"/>
  <c r="Q11" i="9"/>
  <c r="P11" i="9"/>
  <c r="O11" i="9"/>
  <c r="N11" i="9"/>
  <c r="M11" i="9"/>
  <c r="L11" i="9"/>
  <c r="K11" i="9"/>
  <c r="J11" i="9"/>
  <c r="I11" i="9"/>
  <c r="H11" i="9"/>
  <c r="G11" i="9"/>
  <c r="F11" i="9"/>
  <c r="E11" i="9"/>
  <c r="D11" i="9"/>
  <c r="C11" i="9"/>
  <c r="B11" i="9"/>
  <c r="N69" i="10"/>
  <c r="H69" i="10"/>
  <c r="B69" i="10"/>
  <c r="N54" i="10"/>
  <c r="H54" i="10"/>
  <c r="B54" i="10"/>
  <c r="N39" i="10"/>
  <c r="H39" i="10"/>
  <c r="B39" i="10"/>
  <c r="N24" i="10"/>
  <c r="H24" i="10"/>
  <c r="B24" i="10"/>
  <c r="N9" i="10"/>
  <c r="B9" i="10"/>
  <c r="G52" i="10" l="1"/>
  <c r="K22" i="10"/>
  <c r="S22" i="10"/>
  <c r="E37" i="10"/>
  <c r="K37" i="10"/>
  <c r="K52" i="10"/>
  <c r="G67" i="10"/>
  <c r="K67" i="10"/>
  <c r="E82" i="10"/>
  <c r="Q82" i="10"/>
  <c r="Q22" i="10"/>
  <c r="E67" i="10"/>
  <c r="S67" i="10"/>
  <c r="M82" i="10"/>
  <c r="E22" i="10"/>
  <c r="M22" i="10"/>
  <c r="G37" i="10"/>
  <c r="M37" i="10"/>
  <c r="Q37" i="10"/>
  <c r="M52" i="10"/>
  <c r="Q52" i="10"/>
  <c r="M67" i="10"/>
  <c r="G82" i="10"/>
  <c r="S82" i="10"/>
  <c r="G22" i="10"/>
  <c r="S37" i="10"/>
  <c r="E52" i="10"/>
  <c r="S52" i="10"/>
  <c r="Q67" i="10"/>
  <c r="K82" i="10"/>
  <c r="C6" i="10"/>
  <c r="C5" i="10"/>
  <c r="C6" i="12"/>
  <c r="G6" i="12" s="1"/>
  <c r="D6" i="12"/>
  <c r="H6" i="12" s="1"/>
  <c r="C7" i="10"/>
  <c r="D5" i="10"/>
  <c r="C7" i="12"/>
  <c r="G7" i="12" s="1"/>
  <c r="D2" i="12"/>
  <c r="H2" i="12" s="1"/>
  <c r="D7" i="12"/>
  <c r="H7" i="12" s="1"/>
  <c r="D5" i="12"/>
  <c r="H5" i="12" s="1"/>
  <c r="C2" i="10"/>
  <c r="E11" i="10"/>
  <c r="G11" i="10"/>
  <c r="S82" i="11"/>
  <c r="R82" i="11"/>
  <c r="Q82" i="11"/>
  <c r="P82" i="11"/>
  <c r="O82" i="11"/>
  <c r="N82" i="11"/>
  <c r="M82" i="11"/>
  <c r="L82" i="11"/>
  <c r="K82" i="11"/>
  <c r="J82" i="11"/>
  <c r="I82" i="11"/>
  <c r="H82" i="11"/>
  <c r="G82" i="11"/>
  <c r="F82" i="11"/>
  <c r="E82" i="11"/>
  <c r="D82" i="11"/>
  <c r="C82" i="11"/>
  <c r="B82" i="11"/>
  <c r="S81" i="11"/>
  <c r="R81" i="11"/>
  <c r="Q81" i="11"/>
  <c r="P81" i="11"/>
  <c r="O81" i="11"/>
  <c r="N81" i="11"/>
  <c r="M81" i="11"/>
  <c r="L81" i="11"/>
  <c r="K81" i="11"/>
  <c r="J81" i="11"/>
  <c r="I81" i="11"/>
  <c r="H81" i="11"/>
  <c r="G81" i="11"/>
  <c r="F81" i="11"/>
  <c r="E81" i="11"/>
  <c r="D81" i="11"/>
  <c r="C81" i="11"/>
  <c r="B81" i="11"/>
  <c r="S80" i="11"/>
  <c r="R80" i="11"/>
  <c r="Q80" i="11"/>
  <c r="P80" i="11"/>
  <c r="O80" i="11"/>
  <c r="N80" i="11"/>
  <c r="M80" i="11"/>
  <c r="L80" i="11"/>
  <c r="K80" i="11"/>
  <c r="J80" i="11"/>
  <c r="I80" i="11"/>
  <c r="H80" i="11"/>
  <c r="G80" i="11"/>
  <c r="F80" i="11"/>
  <c r="E80" i="11"/>
  <c r="D80" i="11"/>
  <c r="C80" i="11"/>
  <c r="B80" i="11"/>
  <c r="S79" i="11"/>
  <c r="R79" i="11"/>
  <c r="Q79" i="11"/>
  <c r="P79" i="11"/>
  <c r="O79" i="11"/>
  <c r="N79" i="11"/>
  <c r="M79" i="11"/>
  <c r="L79" i="11"/>
  <c r="K79" i="11"/>
  <c r="J79" i="11"/>
  <c r="I79" i="11"/>
  <c r="H79" i="11"/>
  <c r="G79" i="11"/>
  <c r="F79" i="11"/>
  <c r="E79" i="11"/>
  <c r="D79" i="11"/>
  <c r="C79" i="11"/>
  <c r="B79" i="11"/>
  <c r="S78" i="11"/>
  <c r="R78" i="11"/>
  <c r="Q78" i="11"/>
  <c r="P78" i="11"/>
  <c r="O78" i="11"/>
  <c r="N78" i="11"/>
  <c r="M78" i="11"/>
  <c r="L78" i="11"/>
  <c r="K78" i="11"/>
  <c r="J78" i="11"/>
  <c r="I78" i="11"/>
  <c r="H78" i="11"/>
  <c r="G78" i="11"/>
  <c r="F78" i="11"/>
  <c r="E78" i="11"/>
  <c r="D78" i="11"/>
  <c r="C78" i="11"/>
  <c r="B78" i="11"/>
  <c r="S77" i="11"/>
  <c r="R77" i="11"/>
  <c r="Q77" i="11"/>
  <c r="P77" i="11"/>
  <c r="O77" i="11"/>
  <c r="N77" i="11"/>
  <c r="M77" i="11"/>
  <c r="L77" i="11"/>
  <c r="K77" i="11"/>
  <c r="J77" i="11"/>
  <c r="I77" i="11"/>
  <c r="H77" i="11"/>
  <c r="G77" i="11"/>
  <c r="F77" i="11"/>
  <c r="E77" i="11"/>
  <c r="D77" i="11"/>
  <c r="C77" i="11"/>
  <c r="B77" i="11"/>
  <c r="S76" i="11"/>
  <c r="R76" i="11"/>
  <c r="Q76" i="11"/>
  <c r="P76" i="11"/>
  <c r="O76" i="11"/>
  <c r="N76" i="11"/>
  <c r="M76" i="11"/>
  <c r="L76" i="11"/>
  <c r="K76" i="11"/>
  <c r="J76" i="11"/>
  <c r="I76" i="11"/>
  <c r="H76" i="11"/>
  <c r="G76" i="11"/>
  <c r="F76" i="11"/>
  <c r="E76" i="11"/>
  <c r="D76" i="11"/>
  <c r="C76" i="11"/>
  <c r="B76" i="11"/>
  <c r="S75" i="11"/>
  <c r="R75" i="11"/>
  <c r="Q75" i="11"/>
  <c r="P75" i="11"/>
  <c r="O75" i="11"/>
  <c r="N75" i="11"/>
  <c r="M75" i="11"/>
  <c r="L75" i="11"/>
  <c r="K75" i="11"/>
  <c r="J75" i="11"/>
  <c r="I75" i="11"/>
  <c r="H75" i="11"/>
  <c r="G75" i="11"/>
  <c r="F75" i="11"/>
  <c r="E75" i="11"/>
  <c r="D75" i="11"/>
  <c r="C75" i="11"/>
  <c r="B75" i="11"/>
  <c r="S74" i="11"/>
  <c r="R74" i="11"/>
  <c r="Q74" i="11"/>
  <c r="P74" i="11"/>
  <c r="O74" i="11"/>
  <c r="N74" i="11"/>
  <c r="M74" i="11"/>
  <c r="L74" i="11"/>
  <c r="K74" i="11"/>
  <c r="J74" i="11"/>
  <c r="I74" i="11"/>
  <c r="H74" i="11"/>
  <c r="G74" i="11"/>
  <c r="F74" i="11"/>
  <c r="E74" i="11"/>
  <c r="D74" i="11"/>
  <c r="C74" i="11"/>
  <c r="B74" i="11"/>
  <c r="S73" i="11"/>
  <c r="R73" i="11"/>
  <c r="Q73" i="11"/>
  <c r="P73" i="11"/>
  <c r="O73" i="11"/>
  <c r="N73" i="11"/>
  <c r="M73" i="11"/>
  <c r="L73" i="11"/>
  <c r="K73" i="11"/>
  <c r="J73" i="11"/>
  <c r="I73" i="11"/>
  <c r="H73" i="11"/>
  <c r="G73" i="11"/>
  <c r="F73" i="11"/>
  <c r="E73" i="11"/>
  <c r="D73" i="11"/>
  <c r="C73" i="11"/>
  <c r="B73" i="11"/>
  <c r="S72" i="11"/>
  <c r="R72" i="11"/>
  <c r="Q72" i="11"/>
  <c r="P72" i="11"/>
  <c r="O72" i="11"/>
  <c r="N72" i="11"/>
  <c r="M72" i="11"/>
  <c r="L72" i="11"/>
  <c r="K72" i="11"/>
  <c r="J72" i="11"/>
  <c r="I72" i="11"/>
  <c r="H72" i="11"/>
  <c r="G72" i="11"/>
  <c r="F72" i="11"/>
  <c r="E72" i="11"/>
  <c r="D72" i="11"/>
  <c r="C72" i="11"/>
  <c r="B72" i="11"/>
  <c r="S67" i="11"/>
  <c r="R67" i="11"/>
  <c r="Q67" i="11"/>
  <c r="P67" i="11"/>
  <c r="O67" i="11"/>
  <c r="N67" i="11"/>
  <c r="M67" i="11"/>
  <c r="L67" i="11"/>
  <c r="K67" i="11"/>
  <c r="J67" i="11"/>
  <c r="I67" i="11"/>
  <c r="H67" i="11"/>
  <c r="G67" i="11"/>
  <c r="F67" i="11"/>
  <c r="E67" i="11"/>
  <c r="D67" i="11"/>
  <c r="C67" i="11"/>
  <c r="B67" i="11"/>
  <c r="S66" i="11"/>
  <c r="R66" i="11"/>
  <c r="Q66" i="11"/>
  <c r="P66" i="11"/>
  <c r="O66" i="11"/>
  <c r="N66" i="11"/>
  <c r="M66" i="11"/>
  <c r="L66" i="11"/>
  <c r="K66" i="11"/>
  <c r="J66" i="11"/>
  <c r="I66" i="11"/>
  <c r="H66" i="11"/>
  <c r="G66" i="11"/>
  <c r="F66" i="11"/>
  <c r="E66" i="11"/>
  <c r="D66" i="11"/>
  <c r="C66" i="11"/>
  <c r="B66" i="11"/>
  <c r="S65" i="11"/>
  <c r="R65" i="11"/>
  <c r="Q65" i="11"/>
  <c r="P65" i="11"/>
  <c r="O65" i="11"/>
  <c r="N65" i="11"/>
  <c r="M65" i="11"/>
  <c r="L65" i="11"/>
  <c r="K65" i="11"/>
  <c r="J65" i="11"/>
  <c r="I65" i="11"/>
  <c r="H65" i="11"/>
  <c r="G65" i="11"/>
  <c r="F65" i="11"/>
  <c r="E65" i="11"/>
  <c r="D65" i="11"/>
  <c r="C65" i="11"/>
  <c r="B65" i="11"/>
  <c r="S64" i="11"/>
  <c r="R64" i="11"/>
  <c r="Q64" i="11"/>
  <c r="P64" i="11"/>
  <c r="O64" i="11"/>
  <c r="N64" i="11"/>
  <c r="M64" i="11"/>
  <c r="L64" i="11"/>
  <c r="K64" i="11"/>
  <c r="J64" i="11"/>
  <c r="I64" i="11"/>
  <c r="H64" i="11"/>
  <c r="G64" i="11"/>
  <c r="F64" i="11"/>
  <c r="E64" i="11"/>
  <c r="D64" i="11"/>
  <c r="C64" i="11"/>
  <c r="B64" i="11"/>
  <c r="S63" i="11"/>
  <c r="R63" i="11"/>
  <c r="Q63" i="11"/>
  <c r="P63" i="11"/>
  <c r="O63" i="11"/>
  <c r="N63" i="11"/>
  <c r="M63" i="11"/>
  <c r="L63" i="11"/>
  <c r="K63" i="11"/>
  <c r="J63" i="11"/>
  <c r="I63" i="11"/>
  <c r="H63" i="11"/>
  <c r="G63" i="11"/>
  <c r="F63" i="11"/>
  <c r="E63" i="11"/>
  <c r="D63" i="11"/>
  <c r="C63" i="11"/>
  <c r="B63" i="11"/>
  <c r="S62" i="11"/>
  <c r="R62" i="11"/>
  <c r="Q62" i="11"/>
  <c r="P62" i="11"/>
  <c r="O62" i="11"/>
  <c r="N62" i="11"/>
  <c r="M62" i="11"/>
  <c r="L62" i="11"/>
  <c r="K62" i="11"/>
  <c r="J62" i="11"/>
  <c r="I62" i="11"/>
  <c r="H62" i="11"/>
  <c r="G62" i="11"/>
  <c r="F62" i="11"/>
  <c r="E62" i="11"/>
  <c r="D62" i="11"/>
  <c r="C62" i="11"/>
  <c r="B62" i="11"/>
  <c r="S61" i="11"/>
  <c r="R61" i="11"/>
  <c r="Q61" i="11"/>
  <c r="P61" i="11"/>
  <c r="O61" i="11"/>
  <c r="N61" i="11"/>
  <c r="M61" i="11"/>
  <c r="L61" i="11"/>
  <c r="K61" i="11"/>
  <c r="J61" i="11"/>
  <c r="I61" i="11"/>
  <c r="H61" i="11"/>
  <c r="G61" i="11"/>
  <c r="F61" i="11"/>
  <c r="E61" i="11"/>
  <c r="D61" i="11"/>
  <c r="C61" i="11"/>
  <c r="B61" i="11"/>
  <c r="S60" i="11"/>
  <c r="R60" i="11"/>
  <c r="Q60" i="11"/>
  <c r="P60" i="11"/>
  <c r="O60" i="11"/>
  <c r="N60" i="11"/>
  <c r="M60" i="11"/>
  <c r="L60" i="11"/>
  <c r="K60" i="11"/>
  <c r="J60" i="11"/>
  <c r="I60" i="11"/>
  <c r="H60" i="11"/>
  <c r="G60" i="11"/>
  <c r="F60" i="11"/>
  <c r="E60" i="11"/>
  <c r="D60" i="11"/>
  <c r="C60" i="11"/>
  <c r="B60" i="11"/>
  <c r="S59" i="11"/>
  <c r="R59" i="11"/>
  <c r="Q59" i="11"/>
  <c r="P59" i="11"/>
  <c r="O59" i="11"/>
  <c r="N59" i="11"/>
  <c r="M59" i="11"/>
  <c r="L59" i="11"/>
  <c r="K59" i="11"/>
  <c r="J59" i="11"/>
  <c r="I59" i="11"/>
  <c r="H59" i="11"/>
  <c r="G59" i="11"/>
  <c r="F59" i="11"/>
  <c r="E59" i="11"/>
  <c r="D59" i="11"/>
  <c r="C59" i="11"/>
  <c r="B59" i="11"/>
  <c r="S58" i="11"/>
  <c r="R58" i="11"/>
  <c r="Q58" i="11"/>
  <c r="P58" i="11"/>
  <c r="O58" i="11"/>
  <c r="N58" i="11"/>
  <c r="M58" i="11"/>
  <c r="L58" i="11"/>
  <c r="K58" i="11"/>
  <c r="J58" i="11"/>
  <c r="I58" i="11"/>
  <c r="H58" i="11"/>
  <c r="G58" i="11"/>
  <c r="F58" i="11"/>
  <c r="E58" i="11"/>
  <c r="D58" i="11"/>
  <c r="C58" i="11"/>
  <c r="B58" i="11"/>
  <c r="S57" i="11"/>
  <c r="R57" i="11"/>
  <c r="Q57" i="11"/>
  <c r="P57" i="11"/>
  <c r="O57" i="11"/>
  <c r="N57" i="11"/>
  <c r="M57" i="11"/>
  <c r="L57" i="11"/>
  <c r="K57" i="11"/>
  <c r="J57" i="11"/>
  <c r="I57" i="11"/>
  <c r="H57" i="11"/>
  <c r="G57" i="11"/>
  <c r="F57" i="11"/>
  <c r="E57" i="11"/>
  <c r="D57" i="11"/>
  <c r="C57" i="11"/>
  <c r="B57" i="11"/>
  <c r="S52" i="11"/>
  <c r="R52" i="11"/>
  <c r="Q52" i="11"/>
  <c r="P52" i="11"/>
  <c r="O52" i="11"/>
  <c r="N52" i="11"/>
  <c r="M52" i="11"/>
  <c r="L52" i="11"/>
  <c r="K52" i="11"/>
  <c r="J52" i="11"/>
  <c r="I52" i="11"/>
  <c r="H52" i="11"/>
  <c r="G52" i="11"/>
  <c r="F52" i="11"/>
  <c r="E52" i="11"/>
  <c r="D52" i="11"/>
  <c r="C52" i="11"/>
  <c r="B52" i="11"/>
  <c r="S51" i="11"/>
  <c r="R51" i="11"/>
  <c r="Q51" i="11"/>
  <c r="P51" i="11"/>
  <c r="O51" i="11"/>
  <c r="N51" i="11"/>
  <c r="M51" i="11"/>
  <c r="L51" i="11"/>
  <c r="K51" i="11"/>
  <c r="J51" i="11"/>
  <c r="I51" i="11"/>
  <c r="H51" i="11"/>
  <c r="G51" i="11"/>
  <c r="F51" i="11"/>
  <c r="E51" i="11"/>
  <c r="D51" i="11"/>
  <c r="C51" i="11"/>
  <c r="B51" i="11"/>
  <c r="S50" i="11"/>
  <c r="R50" i="11"/>
  <c r="Q50" i="11"/>
  <c r="P50" i="11"/>
  <c r="O50" i="11"/>
  <c r="N50" i="11"/>
  <c r="M50" i="11"/>
  <c r="L50" i="11"/>
  <c r="K50" i="11"/>
  <c r="J50" i="11"/>
  <c r="I50" i="11"/>
  <c r="H50" i="11"/>
  <c r="G50" i="11"/>
  <c r="F50" i="11"/>
  <c r="E50" i="11"/>
  <c r="D50" i="11"/>
  <c r="C50" i="11"/>
  <c r="B50" i="11"/>
  <c r="S49" i="11"/>
  <c r="R49" i="11"/>
  <c r="Q49" i="11"/>
  <c r="P49" i="11"/>
  <c r="O49" i="11"/>
  <c r="N49" i="11"/>
  <c r="M49" i="11"/>
  <c r="L49" i="11"/>
  <c r="K49" i="11"/>
  <c r="J49" i="11"/>
  <c r="I49" i="11"/>
  <c r="H49" i="11"/>
  <c r="G49" i="11"/>
  <c r="F49" i="11"/>
  <c r="E49" i="11"/>
  <c r="D49" i="11"/>
  <c r="C49" i="11"/>
  <c r="B49" i="11"/>
  <c r="S48" i="11"/>
  <c r="R48" i="11"/>
  <c r="Q48" i="11"/>
  <c r="P48" i="11"/>
  <c r="O48" i="11"/>
  <c r="N48" i="11"/>
  <c r="M48" i="11"/>
  <c r="L48" i="11"/>
  <c r="K48" i="11"/>
  <c r="J48" i="11"/>
  <c r="I48" i="11"/>
  <c r="H48" i="11"/>
  <c r="G48" i="11"/>
  <c r="F48" i="11"/>
  <c r="E48" i="11"/>
  <c r="D48" i="11"/>
  <c r="C48" i="11"/>
  <c r="B48" i="11"/>
  <c r="S47" i="11"/>
  <c r="R47" i="11"/>
  <c r="Q47" i="11"/>
  <c r="P47" i="11"/>
  <c r="O47" i="11"/>
  <c r="N47" i="11"/>
  <c r="M47" i="11"/>
  <c r="L47" i="11"/>
  <c r="K47" i="11"/>
  <c r="J47" i="11"/>
  <c r="I47" i="11"/>
  <c r="H47" i="11"/>
  <c r="G47" i="11"/>
  <c r="F47" i="11"/>
  <c r="E47" i="11"/>
  <c r="D47" i="11"/>
  <c r="C47" i="11"/>
  <c r="B47" i="11"/>
  <c r="S46" i="11"/>
  <c r="R46" i="11"/>
  <c r="Q46" i="11"/>
  <c r="P46" i="11"/>
  <c r="O46" i="11"/>
  <c r="N46" i="11"/>
  <c r="M46" i="11"/>
  <c r="L46" i="11"/>
  <c r="K46" i="11"/>
  <c r="J46" i="11"/>
  <c r="I46" i="11"/>
  <c r="H46" i="11"/>
  <c r="G46" i="11"/>
  <c r="F46" i="11"/>
  <c r="E46" i="11"/>
  <c r="D46" i="11"/>
  <c r="C46" i="11"/>
  <c r="B46" i="11"/>
  <c r="S45" i="11"/>
  <c r="R45" i="11"/>
  <c r="Q45" i="11"/>
  <c r="P45" i="11"/>
  <c r="O45" i="11"/>
  <c r="N45" i="11"/>
  <c r="M45" i="11"/>
  <c r="L45" i="11"/>
  <c r="K45" i="11"/>
  <c r="J45" i="11"/>
  <c r="I45" i="11"/>
  <c r="H45" i="11"/>
  <c r="G45" i="11"/>
  <c r="F45" i="11"/>
  <c r="E45" i="11"/>
  <c r="D45" i="11"/>
  <c r="C45" i="11"/>
  <c r="B45" i="11"/>
  <c r="S44" i="11"/>
  <c r="R44" i="11"/>
  <c r="Q44" i="11"/>
  <c r="P44" i="11"/>
  <c r="O44" i="11"/>
  <c r="N44" i="11"/>
  <c r="M44" i="11"/>
  <c r="L44" i="11"/>
  <c r="K44" i="11"/>
  <c r="J44" i="11"/>
  <c r="I44" i="11"/>
  <c r="H44" i="11"/>
  <c r="G44" i="11"/>
  <c r="F44" i="11"/>
  <c r="E44" i="11"/>
  <c r="D44" i="11"/>
  <c r="C44" i="11"/>
  <c r="B44" i="11"/>
  <c r="S43" i="11"/>
  <c r="R43" i="11"/>
  <c r="Q43" i="11"/>
  <c r="P43" i="11"/>
  <c r="O43" i="11"/>
  <c r="N43" i="11"/>
  <c r="M43" i="11"/>
  <c r="L43" i="11"/>
  <c r="K43" i="11"/>
  <c r="J43" i="11"/>
  <c r="I43" i="11"/>
  <c r="H43" i="11"/>
  <c r="G43" i="11"/>
  <c r="F43" i="11"/>
  <c r="E43" i="11"/>
  <c r="D43" i="11"/>
  <c r="C43" i="11"/>
  <c r="B43" i="11"/>
  <c r="S42" i="11"/>
  <c r="R42" i="11"/>
  <c r="Q42" i="11"/>
  <c r="P42" i="11"/>
  <c r="O42" i="11"/>
  <c r="N42" i="11"/>
  <c r="M42" i="11"/>
  <c r="L42" i="11"/>
  <c r="K42" i="11"/>
  <c r="J42" i="11"/>
  <c r="I42" i="11"/>
  <c r="H42" i="11"/>
  <c r="G42" i="11"/>
  <c r="F42" i="11"/>
  <c r="E42" i="11"/>
  <c r="D42" i="11"/>
  <c r="C42" i="11"/>
  <c r="B42" i="11"/>
  <c r="S37" i="11"/>
  <c r="R37" i="11"/>
  <c r="Q37" i="11"/>
  <c r="P37" i="11"/>
  <c r="O37" i="11"/>
  <c r="N37" i="11"/>
  <c r="M37" i="11"/>
  <c r="L37" i="11"/>
  <c r="K37" i="11"/>
  <c r="J37" i="11"/>
  <c r="I37" i="11"/>
  <c r="H37" i="11"/>
  <c r="G37" i="11"/>
  <c r="F37" i="11"/>
  <c r="E37" i="11"/>
  <c r="D37" i="11"/>
  <c r="C37" i="11"/>
  <c r="B37" i="11"/>
  <c r="S36" i="11"/>
  <c r="R36" i="11"/>
  <c r="Q36" i="11"/>
  <c r="P36" i="11"/>
  <c r="O36" i="11"/>
  <c r="N36" i="11"/>
  <c r="M36" i="11"/>
  <c r="L36" i="11"/>
  <c r="K36" i="11"/>
  <c r="J36" i="11"/>
  <c r="I36" i="11"/>
  <c r="H36" i="11"/>
  <c r="G36" i="11"/>
  <c r="F36" i="11"/>
  <c r="E36" i="11"/>
  <c r="D36" i="11"/>
  <c r="C36" i="11"/>
  <c r="B36" i="11"/>
  <c r="S35" i="11"/>
  <c r="R35" i="11"/>
  <c r="Q35" i="11"/>
  <c r="P35" i="11"/>
  <c r="O35" i="11"/>
  <c r="N35" i="11"/>
  <c r="M35" i="11"/>
  <c r="L35" i="11"/>
  <c r="K35" i="11"/>
  <c r="J35" i="11"/>
  <c r="I35" i="11"/>
  <c r="H35" i="11"/>
  <c r="G35" i="11"/>
  <c r="F35" i="11"/>
  <c r="E35" i="11"/>
  <c r="D35" i="11"/>
  <c r="C35" i="11"/>
  <c r="B35" i="11"/>
  <c r="S34" i="11"/>
  <c r="R34" i="11"/>
  <c r="Q34" i="11"/>
  <c r="P34" i="11"/>
  <c r="O34" i="11"/>
  <c r="N34" i="11"/>
  <c r="M34" i="11"/>
  <c r="L34" i="11"/>
  <c r="K34" i="11"/>
  <c r="J34" i="11"/>
  <c r="I34" i="11"/>
  <c r="H34" i="11"/>
  <c r="G34" i="11"/>
  <c r="F34" i="11"/>
  <c r="E34" i="11"/>
  <c r="D34" i="11"/>
  <c r="C34" i="11"/>
  <c r="B34" i="11"/>
  <c r="S33" i="11"/>
  <c r="R33" i="11"/>
  <c r="Q33" i="11"/>
  <c r="P33" i="11"/>
  <c r="O33" i="11"/>
  <c r="N33" i="11"/>
  <c r="M33" i="11"/>
  <c r="L33" i="11"/>
  <c r="K33" i="11"/>
  <c r="J33" i="11"/>
  <c r="I33" i="11"/>
  <c r="H33" i="11"/>
  <c r="G33" i="11"/>
  <c r="F33" i="11"/>
  <c r="E33" i="11"/>
  <c r="D33" i="11"/>
  <c r="C33" i="11"/>
  <c r="B33" i="11"/>
  <c r="S32" i="11"/>
  <c r="R32" i="11"/>
  <c r="Q32" i="11"/>
  <c r="P32" i="11"/>
  <c r="O32" i="11"/>
  <c r="N32" i="11"/>
  <c r="M32" i="11"/>
  <c r="L32" i="11"/>
  <c r="K32" i="11"/>
  <c r="J32" i="11"/>
  <c r="I32" i="11"/>
  <c r="H32" i="11"/>
  <c r="G32" i="11"/>
  <c r="F32" i="11"/>
  <c r="E32" i="11"/>
  <c r="D32" i="11"/>
  <c r="C32" i="11"/>
  <c r="B32" i="11"/>
  <c r="S31" i="11"/>
  <c r="R31" i="11"/>
  <c r="Q31" i="11"/>
  <c r="P31" i="11"/>
  <c r="O31" i="11"/>
  <c r="N31" i="11"/>
  <c r="M31" i="11"/>
  <c r="L31" i="11"/>
  <c r="K31" i="11"/>
  <c r="J31" i="11"/>
  <c r="I31" i="11"/>
  <c r="H31" i="11"/>
  <c r="G31" i="11"/>
  <c r="F31" i="11"/>
  <c r="E31" i="11"/>
  <c r="D31" i="11"/>
  <c r="C31" i="11"/>
  <c r="B31" i="11"/>
  <c r="S30" i="11"/>
  <c r="R30" i="11"/>
  <c r="Q30" i="11"/>
  <c r="P30" i="11"/>
  <c r="O30" i="11"/>
  <c r="N30" i="11"/>
  <c r="M30" i="11"/>
  <c r="L30" i="11"/>
  <c r="K30" i="11"/>
  <c r="J30" i="11"/>
  <c r="I30" i="11"/>
  <c r="H30" i="11"/>
  <c r="G30" i="11"/>
  <c r="F30" i="11"/>
  <c r="E30" i="11"/>
  <c r="D30" i="11"/>
  <c r="C30" i="11"/>
  <c r="B30" i="11"/>
  <c r="S29" i="11"/>
  <c r="R29" i="11"/>
  <c r="Q29" i="11"/>
  <c r="P29" i="11"/>
  <c r="O29" i="11"/>
  <c r="N29" i="11"/>
  <c r="M29" i="11"/>
  <c r="L29" i="11"/>
  <c r="K29" i="11"/>
  <c r="J29" i="11"/>
  <c r="I29" i="11"/>
  <c r="H29" i="11"/>
  <c r="G29" i="11"/>
  <c r="F29" i="11"/>
  <c r="E29" i="11"/>
  <c r="D29" i="11"/>
  <c r="C29" i="11"/>
  <c r="B29" i="11"/>
  <c r="S28" i="11"/>
  <c r="R28" i="11"/>
  <c r="Q28" i="11"/>
  <c r="P28" i="11"/>
  <c r="O28" i="11"/>
  <c r="N28" i="11"/>
  <c r="M28" i="11"/>
  <c r="L28" i="11"/>
  <c r="K28" i="11"/>
  <c r="J28" i="11"/>
  <c r="I28" i="11"/>
  <c r="H28" i="11"/>
  <c r="G28" i="11"/>
  <c r="F28" i="11"/>
  <c r="E28" i="11"/>
  <c r="D28" i="11"/>
  <c r="C28" i="11"/>
  <c r="B28" i="11"/>
  <c r="S27" i="11"/>
  <c r="R27" i="11"/>
  <c r="Q27" i="11"/>
  <c r="P27" i="11"/>
  <c r="O27" i="11"/>
  <c r="N27" i="11"/>
  <c r="M27" i="11"/>
  <c r="L27" i="11"/>
  <c r="K27" i="11"/>
  <c r="J27" i="11"/>
  <c r="I27" i="11"/>
  <c r="H27" i="11"/>
  <c r="G27" i="11"/>
  <c r="F27" i="11"/>
  <c r="E27" i="11"/>
  <c r="D27" i="11"/>
  <c r="C27" i="11"/>
  <c r="B27" i="11"/>
  <c r="S22" i="11"/>
  <c r="R22" i="11"/>
  <c r="Q22" i="11"/>
  <c r="P22" i="11"/>
  <c r="O22" i="11"/>
  <c r="N22" i="11"/>
  <c r="M22" i="11"/>
  <c r="L22" i="11"/>
  <c r="K22" i="11"/>
  <c r="J22" i="11"/>
  <c r="I22" i="11"/>
  <c r="H22" i="11"/>
  <c r="G22" i="11"/>
  <c r="F22" i="11"/>
  <c r="E22" i="11"/>
  <c r="D22" i="11"/>
  <c r="C22" i="11"/>
  <c r="B22" i="11"/>
  <c r="S21" i="11"/>
  <c r="R21" i="11"/>
  <c r="Q21" i="11"/>
  <c r="P21" i="11"/>
  <c r="O21" i="11"/>
  <c r="N21" i="11"/>
  <c r="M21" i="11"/>
  <c r="L21" i="11"/>
  <c r="K21" i="11"/>
  <c r="J21" i="11"/>
  <c r="I21" i="11"/>
  <c r="H21" i="11"/>
  <c r="G21" i="11"/>
  <c r="F21" i="11"/>
  <c r="E21" i="11"/>
  <c r="D21" i="11"/>
  <c r="C21" i="11"/>
  <c r="B21" i="11"/>
  <c r="S20" i="11"/>
  <c r="R20" i="11"/>
  <c r="Q20" i="11"/>
  <c r="P20" i="11"/>
  <c r="O20" i="11"/>
  <c r="N20" i="11"/>
  <c r="M20" i="11"/>
  <c r="L20" i="11"/>
  <c r="K20" i="11"/>
  <c r="J20" i="11"/>
  <c r="I20" i="11"/>
  <c r="H20" i="11"/>
  <c r="G20" i="11"/>
  <c r="F20" i="11"/>
  <c r="E20" i="11"/>
  <c r="D20" i="11"/>
  <c r="C20" i="11"/>
  <c r="B20" i="11"/>
  <c r="S19" i="11"/>
  <c r="R19" i="11"/>
  <c r="Q19" i="11"/>
  <c r="P19" i="11"/>
  <c r="O19" i="11"/>
  <c r="N19" i="11"/>
  <c r="M19" i="11"/>
  <c r="L19" i="11"/>
  <c r="K19" i="11"/>
  <c r="J19" i="11"/>
  <c r="I19" i="11"/>
  <c r="H19" i="11"/>
  <c r="G19" i="11"/>
  <c r="F19" i="11"/>
  <c r="E19" i="11"/>
  <c r="D19" i="11"/>
  <c r="C19" i="11"/>
  <c r="B19" i="11"/>
  <c r="S18" i="11"/>
  <c r="R18" i="11"/>
  <c r="Q18" i="11"/>
  <c r="P18" i="11"/>
  <c r="O18" i="11"/>
  <c r="N18" i="11"/>
  <c r="M18" i="11"/>
  <c r="L18" i="11"/>
  <c r="K18" i="11"/>
  <c r="J18" i="11"/>
  <c r="I18" i="11"/>
  <c r="H18" i="11"/>
  <c r="G18" i="11"/>
  <c r="F18" i="11"/>
  <c r="E18" i="11"/>
  <c r="D18" i="11"/>
  <c r="C18" i="11"/>
  <c r="B18" i="11"/>
  <c r="S17" i="11"/>
  <c r="R17" i="11"/>
  <c r="Q17" i="11"/>
  <c r="P17" i="11"/>
  <c r="O17" i="11"/>
  <c r="N17" i="11"/>
  <c r="M17" i="11"/>
  <c r="L17" i="11"/>
  <c r="K17" i="11"/>
  <c r="J17" i="11"/>
  <c r="I17" i="11"/>
  <c r="H17" i="11"/>
  <c r="G17" i="11"/>
  <c r="F17" i="11"/>
  <c r="E17" i="11"/>
  <c r="D17" i="11"/>
  <c r="C17" i="11"/>
  <c r="B17" i="11"/>
  <c r="S16" i="11"/>
  <c r="R16" i="11"/>
  <c r="Q16" i="11"/>
  <c r="P16" i="11"/>
  <c r="O16" i="11"/>
  <c r="N16" i="11"/>
  <c r="M16" i="11"/>
  <c r="L16" i="11"/>
  <c r="K16" i="11"/>
  <c r="J16" i="11"/>
  <c r="I16" i="11"/>
  <c r="H16" i="11"/>
  <c r="G16" i="11"/>
  <c r="F16" i="11"/>
  <c r="E16" i="11"/>
  <c r="D16" i="11"/>
  <c r="C16" i="11"/>
  <c r="B16" i="11"/>
  <c r="S15" i="11"/>
  <c r="R15" i="11"/>
  <c r="Q15" i="11"/>
  <c r="P15" i="11"/>
  <c r="O15" i="11"/>
  <c r="N15" i="11"/>
  <c r="M15" i="11"/>
  <c r="L15" i="11"/>
  <c r="K15" i="11"/>
  <c r="J15" i="11"/>
  <c r="I15" i="11"/>
  <c r="H15" i="11"/>
  <c r="G15" i="11"/>
  <c r="F15" i="11"/>
  <c r="E15" i="11"/>
  <c r="D15" i="11"/>
  <c r="C15" i="11"/>
  <c r="B15" i="11"/>
  <c r="S14" i="11"/>
  <c r="R14" i="11"/>
  <c r="Q14" i="11"/>
  <c r="P14" i="11"/>
  <c r="O14" i="11"/>
  <c r="N14" i="11"/>
  <c r="M14" i="11"/>
  <c r="L14" i="11"/>
  <c r="K14" i="11"/>
  <c r="J14" i="11"/>
  <c r="I14" i="11"/>
  <c r="H14" i="11"/>
  <c r="G14" i="11"/>
  <c r="F14" i="11"/>
  <c r="E14" i="11"/>
  <c r="D14" i="11"/>
  <c r="C14" i="11"/>
  <c r="B14" i="11"/>
  <c r="S13" i="11"/>
  <c r="R13" i="11"/>
  <c r="Q13" i="11"/>
  <c r="P13" i="11"/>
  <c r="O13" i="11"/>
  <c r="N13" i="11"/>
  <c r="M13" i="11"/>
  <c r="L13" i="11"/>
  <c r="K13" i="11"/>
  <c r="J13" i="11"/>
  <c r="I13" i="11"/>
  <c r="H13" i="11"/>
  <c r="G13" i="11"/>
  <c r="F13" i="11"/>
  <c r="E13" i="11"/>
  <c r="D13" i="11"/>
  <c r="C13" i="11"/>
  <c r="B13" i="11"/>
  <c r="S12" i="11"/>
  <c r="R12" i="11"/>
  <c r="Q12" i="11"/>
  <c r="P12" i="11"/>
  <c r="O12" i="11"/>
  <c r="N12" i="11"/>
  <c r="M12" i="11"/>
  <c r="L12" i="11"/>
  <c r="K12" i="11"/>
  <c r="J12" i="11"/>
  <c r="I12" i="11"/>
  <c r="H12" i="11"/>
  <c r="G12" i="11"/>
  <c r="F12" i="11"/>
  <c r="E12" i="11"/>
  <c r="D12" i="11"/>
  <c r="C12" i="11"/>
  <c r="B12" i="11"/>
  <c r="N69" i="11"/>
  <c r="H69" i="11"/>
  <c r="B69" i="11"/>
  <c r="N54" i="11"/>
  <c r="H54" i="11"/>
  <c r="B54" i="11"/>
  <c r="N39" i="11"/>
  <c r="H39" i="11"/>
  <c r="B39" i="11"/>
  <c r="N24" i="11"/>
  <c r="H24" i="11"/>
  <c r="B24" i="11"/>
  <c r="N9" i="11"/>
  <c r="H9" i="11"/>
  <c r="B9" i="11"/>
  <c r="S82" i="9"/>
  <c r="R82" i="9"/>
  <c r="Q82" i="9"/>
  <c r="P82" i="9"/>
  <c r="O82" i="9"/>
  <c r="N82" i="9"/>
  <c r="S81" i="9"/>
  <c r="R81" i="9"/>
  <c r="Q81" i="9"/>
  <c r="P81" i="9"/>
  <c r="O81" i="9"/>
  <c r="N81" i="9"/>
  <c r="S80" i="9"/>
  <c r="R80" i="9"/>
  <c r="Q80" i="9"/>
  <c r="P80" i="9"/>
  <c r="O80" i="9"/>
  <c r="N80" i="9"/>
  <c r="S79" i="9"/>
  <c r="R79" i="9"/>
  <c r="Q79" i="9"/>
  <c r="P79" i="9"/>
  <c r="O79" i="9"/>
  <c r="N79" i="9"/>
  <c r="S78" i="9"/>
  <c r="R78" i="9"/>
  <c r="Q78" i="9"/>
  <c r="P78" i="9"/>
  <c r="O78" i="9"/>
  <c r="N78" i="9"/>
  <c r="S77" i="9"/>
  <c r="R77" i="9"/>
  <c r="Q77" i="9"/>
  <c r="P77" i="9"/>
  <c r="O77" i="9"/>
  <c r="N77" i="9"/>
  <c r="S76" i="9"/>
  <c r="R76" i="9"/>
  <c r="Q76" i="9"/>
  <c r="P76" i="9"/>
  <c r="O76" i="9"/>
  <c r="N76" i="9"/>
  <c r="S75" i="9"/>
  <c r="R75" i="9"/>
  <c r="Q75" i="9"/>
  <c r="P75" i="9"/>
  <c r="O75" i="9"/>
  <c r="N75" i="9"/>
  <c r="S74" i="9"/>
  <c r="R74" i="9"/>
  <c r="Q74" i="9"/>
  <c r="P74" i="9"/>
  <c r="O74" i="9"/>
  <c r="N74" i="9"/>
  <c r="S73" i="9"/>
  <c r="R73" i="9"/>
  <c r="Q73" i="9"/>
  <c r="P73" i="9"/>
  <c r="O73" i="9"/>
  <c r="N73" i="9"/>
  <c r="S72" i="9"/>
  <c r="R72" i="9"/>
  <c r="Q72" i="9"/>
  <c r="P72" i="9"/>
  <c r="O72" i="9"/>
  <c r="N72" i="9"/>
  <c r="M82" i="9"/>
  <c r="L82" i="9"/>
  <c r="K82" i="9"/>
  <c r="J82" i="9"/>
  <c r="I82" i="9"/>
  <c r="H82" i="9"/>
  <c r="M81" i="9"/>
  <c r="L81" i="9"/>
  <c r="K81" i="9"/>
  <c r="J81" i="9"/>
  <c r="I81" i="9"/>
  <c r="H81" i="9"/>
  <c r="M80" i="9"/>
  <c r="L80" i="9"/>
  <c r="K80" i="9"/>
  <c r="J80" i="9"/>
  <c r="I80" i="9"/>
  <c r="H80" i="9"/>
  <c r="M79" i="9"/>
  <c r="L79" i="9"/>
  <c r="K79" i="9"/>
  <c r="J79" i="9"/>
  <c r="I79" i="9"/>
  <c r="H79" i="9"/>
  <c r="M78" i="9"/>
  <c r="L78" i="9"/>
  <c r="K78" i="9"/>
  <c r="J78" i="9"/>
  <c r="I78" i="9"/>
  <c r="H78" i="9"/>
  <c r="M77" i="9"/>
  <c r="L77" i="9"/>
  <c r="K77" i="9"/>
  <c r="J77" i="9"/>
  <c r="I77" i="9"/>
  <c r="H77" i="9"/>
  <c r="M76" i="9"/>
  <c r="L76" i="9"/>
  <c r="K76" i="9"/>
  <c r="J76" i="9"/>
  <c r="I76" i="9"/>
  <c r="H76" i="9"/>
  <c r="M75" i="9"/>
  <c r="L75" i="9"/>
  <c r="K75" i="9"/>
  <c r="J75" i="9"/>
  <c r="I75" i="9"/>
  <c r="H75" i="9"/>
  <c r="M74" i="9"/>
  <c r="L74" i="9"/>
  <c r="K74" i="9"/>
  <c r="J74" i="9"/>
  <c r="I74" i="9"/>
  <c r="H74" i="9"/>
  <c r="M73" i="9"/>
  <c r="L73" i="9"/>
  <c r="K73" i="9"/>
  <c r="J73" i="9"/>
  <c r="I73" i="9"/>
  <c r="H73" i="9"/>
  <c r="M72" i="9"/>
  <c r="L72" i="9"/>
  <c r="K72" i="9"/>
  <c r="J72" i="9"/>
  <c r="I72" i="9"/>
  <c r="H72" i="9"/>
  <c r="G82" i="9"/>
  <c r="F82" i="9"/>
  <c r="E82" i="9"/>
  <c r="D82" i="9"/>
  <c r="C82" i="9"/>
  <c r="B82" i="9"/>
  <c r="G81" i="9"/>
  <c r="F81" i="9"/>
  <c r="E81" i="9"/>
  <c r="D81" i="9"/>
  <c r="C81" i="9"/>
  <c r="B81" i="9"/>
  <c r="G80" i="9"/>
  <c r="F80" i="9"/>
  <c r="E80" i="9"/>
  <c r="D80" i="9"/>
  <c r="C80" i="9"/>
  <c r="B80" i="9"/>
  <c r="G79" i="9"/>
  <c r="F79" i="9"/>
  <c r="E79" i="9"/>
  <c r="D79" i="9"/>
  <c r="C79" i="9"/>
  <c r="B79" i="9"/>
  <c r="G78" i="9"/>
  <c r="F78" i="9"/>
  <c r="E78" i="9"/>
  <c r="D78" i="9"/>
  <c r="C78" i="9"/>
  <c r="B78" i="9"/>
  <c r="G77" i="9"/>
  <c r="F77" i="9"/>
  <c r="E77" i="9"/>
  <c r="D77" i="9"/>
  <c r="C77" i="9"/>
  <c r="B77" i="9"/>
  <c r="G76" i="9"/>
  <c r="F76" i="9"/>
  <c r="E76" i="9"/>
  <c r="D76" i="9"/>
  <c r="C76" i="9"/>
  <c r="B76" i="9"/>
  <c r="G75" i="9"/>
  <c r="F75" i="9"/>
  <c r="E75" i="9"/>
  <c r="D75" i="9"/>
  <c r="C75" i="9"/>
  <c r="B75" i="9"/>
  <c r="G74" i="9"/>
  <c r="F74" i="9"/>
  <c r="E74" i="9"/>
  <c r="D74" i="9"/>
  <c r="C74" i="9"/>
  <c r="B74" i="9"/>
  <c r="G73" i="9"/>
  <c r="F73" i="9"/>
  <c r="E73" i="9"/>
  <c r="D73" i="9"/>
  <c r="C73" i="9"/>
  <c r="B73" i="9"/>
  <c r="G72" i="9"/>
  <c r="F72" i="9"/>
  <c r="E72" i="9"/>
  <c r="D72" i="9"/>
  <c r="C72" i="9"/>
  <c r="B72" i="9"/>
  <c r="S67" i="9"/>
  <c r="R67" i="9"/>
  <c r="Q67" i="9"/>
  <c r="P67" i="9"/>
  <c r="O67" i="9"/>
  <c r="N67" i="9"/>
  <c r="S66" i="9"/>
  <c r="R66" i="9"/>
  <c r="Q66" i="9"/>
  <c r="P66" i="9"/>
  <c r="O66" i="9"/>
  <c r="N66" i="9"/>
  <c r="S65" i="9"/>
  <c r="R65" i="9"/>
  <c r="Q65" i="9"/>
  <c r="P65" i="9"/>
  <c r="O65" i="9"/>
  <c r="N65" i="9"/>
  <c r="S64" i="9"/>
  <c r="R64" i="9"/>
  <c r="Q64" i="9"/>
  <c r="P64" i="9"/>
  <c r="O64" i="9"/>
  <c r="N64" i="9"/>
  <c r="S63" i="9"/>
  <c r="R63" i="9"/>
  <c r="Q63" i="9"/>
  <c r="P63" i="9"/>
  <c r="O63" i="9"/>
  <c r="N63" i="9"/>
  <c r="S62" i="9"/>
  <c r="R62" i="9"/>
  <c r="Q62" i="9"/>
  <c r="P62" i="9"/>
  <c r="O62" i="9"/>
  <c r="N62" i="9"/>
  <c r="S61" i="9"/>
  <c r="R61" i="9"/>
  <c r="Q61" i="9"/>
  <c r="P61" i="9"/>
  <c r="O61" i="9"/>
  <c r="N61" i="9"/>
  <c r="S60" i="9"/>
  <c r="R60" i="9"/>
  <c r="Q60" i="9"/>
  <c r="P60" i="9"/>
  <c r="O60" i="9"/>
  <c r="N60" i="9"/>
  <c r="S59" i="9"/>
  <c r="R59" i="9"/>
  <c r="Q59" i="9"/>
  <c r="P59" i="9"/>
  <c r="O59" i="9"/>
  <c r="N59" i="9"/>
  <c r="S58" i="9"/>
  <c r="R58" i="9"/>
  <c r="Q58" i="9"/>
  <c r="P58" i="9"/>
  <c r="O58" i="9"/>
  <c r="N58" i="9"/>
  <c r="S57" i="9"/>
  <c r="R57" i="9"/>
  <c r="Q57" i="9"/>
  <c r="P57" i="9"/>
  <c r="O57" i="9"/>
  <c r="N57" i="9"/>
  <c r="M67" i="9"/>
  <c r="L67" i="9"/>
  <c r="K67" i="9"/>
  <c r="J67" i="9"/>
  <c r="I67" i="9"/>
  <c r="H67" i="9"/>
  <c r="M66" i="9"/>
  <c r="L66" i="9"/>
  <c r="K66" i="9"/>
  <c r="J66" i="9"/>
  <c r="I66" i="9"/>
  <c r="H66" i="9"/>
  <c r="M65" i="9"/>
  <c r="L65" i="9"/>
  <c r="K65" i="9"/>
  <c r="J65" i="9"/>
  <c r="I65" i="9"/>
  <c r="H65" i="9"/>
  <c r="M64" i="9"/>
  <c r="L64" i="9"/>
  <c r="K64" i="9"/>
  <c r="J64" i="9"/>
  <c r="I64" i="9"/>
  <c r="H64" i="9"/>
  <c r="M63" i="9"/>
  <c r="L63" i="9"/>
  <c r="K63" i="9"/>
  <c r="J63" i="9"/>
  <c r="I63" i="9"/>
  <c r="H63" i="9"/>
  <c r="M62" i="9"/>
  <c r="L62" i="9"/>
  <c r="K62" i="9"/>
  <c r="J62" i="9"/>
  <c r="I62" i="9"/>
  <c r="H62" i="9"/>
  <c r="M61" i="9"/>
  <c r="L61" i="9"/>
  <c r="K61" i="9"/>
  <c r="J61" i="9"/>
  <c r="I61" i="9"/>
  <c r="H61" i="9"/>
  <c r="M60" i="9"/>
  <c r="L60" i="9"/>
  <c r="K60" i="9"/>
  <c r="J60" i="9"/>
  <c r="I60" i="9"/>
  <c r="H60" i="9"/>
  <c r="M59" i="9"/>
  <c r="L59" i="9"/>
  <c r="K59" i="9"/>
  <c r="J59" i="9"/>
  <c r="I59" i="9"/>
  <c r="H59" i="9"/>
  <c r="M58" i="9"/>
  <c r="L58" i="9"/>
  <c r="K58" i="9"/>
  <c r="J58" i="9"/>
  <c r="I58" i="9"/>
  <c r="H58" i="9"/>
  <c r="M57" i="9"/>
  <c r="L57" i="9"/>
  <c r="K57" i="9"/>
  <c r="J57" i="9"/>
  <c r="I57" i="9"/>
  <c r="H57" i="9"/>
  <c r="G67" i="9"/>
  <c r="F67" i="9"/>
  <c r="E67" i="9"/>
  <c r="D67" i="9"/>
  <c r="C67" i="9"/>
  <c r="B67" i="9"/>
  <c r="G66" i="9"/>
  <c r="F66" i="9"/>
  <c r="E66" i="9"/>
  <c r="D66" i="9"/>
  <c r="C66" i="9"/>
  <c r="B66" i="9"/>
  <c r="G65" i="9"/>
  <c r="F65" i="9"/>
  <c r="E65" i="9"/>
  <c r="D65" i="9"/>
  <c r="C65" i="9"/>
  <c r="B65" i="9"/>
  <c r="G64" i="9"/>
  <c r="F64" i="9"/>
  <c r="E64" i="9"/>
  <c r="D64" i="9"/>
  <c r="C64" i="9"/>
  <c r="B64" i="9"/>
  <c r="G63" i="9"/>
  <c r="F63" i="9"/>
  <c r="E63" i="9"/>
  <c r="D63" i="9"/>
  <c r="C63" i="9"/>
  <c r="B63" i="9"/>
  <c r="G62" i="9"/>
  <c r="F62" i="9"/>
  <c r="E62" i="9"/>
  <c r="D62" i="9"/>
  <c r="C62" i="9"/>
  <c r="B62" i="9"/>
  <c r="G61" i="9"/>
  <c r="F61" i="9"/>
  <c r="E61" i="9"/>
  <c r="D61" i="9"/>
  <c r="C61" i="9"/>
  <c r="B61" i="9"/>
  <c r="G60" i="9"/>
  <c r="F60" i="9"/>
  <c r="E60" i="9"/>
  <c r="D60" i="9"/>
  <c r="C60" i="9"/>
  <c r="B60" i="9"/>
  <c r="G59" i="9"/>
  <c r="F59" i="9"/>
  <c r="E59" i="9"/>
  <c r="D59" i="9"/>
  <c r="C59" i="9"/>
  <c r="B59" i="9"/>
  <c r="G58" i="9"/>
  <c r="F58" i="9"/>
  <c r="E58" i="9"/>
  <c r="D58" i="9"/>
  <c r="C58" i="9"/>
  <c r="B58" i="9"/>
  <c r="G57" i="9"/>
  <c r="F57" i="9"/>
  <c r="E57" i="9"/>
  <c r="D57" i="9"/>
  <c r="C57" i="9"/>
  <c r="B57" i="9"/>
  <c r="S52" i="9"/>
  <c r="R52" i="9"/>
  <c r="Q52" i="9"/>
  <c r="P52" i="9"/>
  <c r="O52" i="9"/>
  <c r="N52" i="9"/>
  <c r="S51" i="9"/>
  <c r="R51" i="9"/>
  <c r="Q51" i="9"/>
  <c r="P51" i="9"/>
  <c r="O51" i="9"/>
  <c r="N51" i="9"/>
  <c r="S50" i="9"/>
  <c r="R50" i="9"/>
  <c r="Q50" i="9"/>
  <c r="P50" i="9"/>
  <c r="O50" i="9"/>
  <c r="N50" i="9"/>
  <c r="S49" i="9"/>
  <c r="R49" i="9"/>
  <c r="Q49" i="9"/>
  <c r="P49" i="9"/>
  <c r="O49" i="9"/>
  <c r="N49" i="9"/>
  <c r="S48" i="9"/>
  <c r="R48" i="9"/>
  <c r="Q48" i="9"/>
  <c r="P48" i="9"/>
  <c r="O48" i="9"/>
  <c r="N48" i="9"/>
  <c r="S47" i="9"/>
  <c r="R47" i="9"/>
  <c r="Q47" i="9"/>
  <c r="P47" i="9"/>
  <c r="O47" i="9"/>
  <c r="N47" i="9"/>
  <c r="S46" i="9"/>
  <c r="R46" i="9"/>
  <c r="Q46" i="9"/>
  <c r="P46" i="9"/>
  <c r="O46" i="9"/>
  <c r="N46" i="9"/>
  <c r="S45" i="9"/>
  <c r="R45" i="9"/>
  <c r="Q45" i="9"/>
  <c r="P45" i="9"/>
  <c r="O45" i="9"/>
  <c r="N45" i="9"/>
  <c r="S44" i="9"/>
  <c r="R44" i="9"/>
  <c r="Q44" i="9"/>
  <c r="P44" i="9"/>
  <c r="O44" i="9"/>
  <c r="N44" i="9"/>
  <c r="S43" i="9"/>
  <c r="R43" i="9"/>
  <c r="Q43" i="9"/>
  <c r="P43" i="9"/>
  <c r="O43" i="9"/>
  <c r="N43" i="9"/>
  <c r="S42" i="9"/>
  <c r="R42" i="9"/>
  <c r="Q42" i="9"/>
  <c r="P42" i="9"/>
  <c r="O42" i="9"/>
  <c r="N42" i="9"/>
  <c r="M52" i="9"/>
  <c r="L52" i="9"/>
  <c r="K52" i="9"/>
  <c r="J52" i="9"/>
  <c r="I52" i="9"/>
  <c r="H52" i="9"/>
  <c r="M51" i="9"/>
  <c r="L51" i="9"/>
  <c r="K51" i="9"/>
  <c r="J51" i="9"/>
  <c r="I51" i="9"/>
  <c r="H51" i="9"/>
  <c r="M50" i="9"/>
  <c r="L50" i="9"/>
  <c r="K50" i="9"/>
  <c r="J50" i="9"/>
  <c r="I50" i="9"/>
  <c r="H50" i="9"/>
  <c r="M49" i="9"/>
  <c r="L49" i="9"/>
  <c r="K49" i="9"/>
  <c r="J49" i="9"/>
  <c r="I49" i="9"/>
  <c r="H49" i="9"/>
  <c r="M48" i="9"/>
  <c r="L48" i="9"/>
  <c r="K48" i="9"/>
  <c r="J48" i="9"/>
  <c r="I48" i="9"/>
  <c r="H48" i="9"/>
  <c r="M47" i="9"/>
  <c r="L47" i="9"/>
  <c r="K47" i="9"/>
  <c r="J47" i="9"/>
  <c r="I47" i="9"/>
  <c r="H47" i="9"/>
  <c r="M46" i="9"/>
  <c r="L46" i="9"/>
  <c r="K46" i="9"/>
  <c r="J46" i="9"/>
  <c r="I46" i="9"/>
  <c r="H46" i="9"/>
  <c r="M45" i="9"/>
  <c r="L45" i="9"/>
  <c r="K45" i="9"/>
  <c r="J45" i="9"/>
  <c r="I45" i="9"/>
  <c r="H45" i="9"/>
  <c r="M44" i="9"/>
  <c r="L44" i="9"/>
  <c r="K44" i="9"/>
  <c r="J44" i="9"/>
  <c r="I44" i="9"/>
  <c r="H44" i="9"/>
  <c r="M43" i="9"/>
  <c r="L43" i="9"/>
  <c r="K43" i="9"/>
  <c r="J43" i="9"/>
  <c r="I43" i="9"/>
  <c r="H43" i="9"/>
  <c r="M42" i="9"/>
  <c r="L42" i="9"/>
  <c r="K42" i="9"/>
  <c r="J42" i="9"/>
  <c r="I42" i="9"/>
  <c r="H42" i="9"/>
  <c r="G52" i="9"/>
  <c r="F52" i="9"/>
  <c r="E52" i="9"/>
  <c r="D52" i="9"/>
  <c r="C52" i="9"/>
  <c r="B52" i="9"/>
  <c r="G51" i="9"/>
  <c r="F51" i="9"/>
  <c r="E51" i="9"/>
  <c r="D51" i="9"/>
  <c r="C51" i="9"/>
  <c r="B51" i="9"/>
  <c r="G50" i="9"/>
  <c r="F50" i="9"/>
  <c r="E50" i="9"/>
  <c r="D50" i="9"/>
  <c r="C50" i="9"/>
  <c r="B50" i="9"/>
  <c r="G49" i="9"/>
  <c r="F49" i="9"/>
  <c r="E49" i="9"/>
  <c r="D49" i="9"/>
  <c r="C49" i="9"/>
  <c r="B49" i="9"/>
  <c r="G48" i="9"/>
  <c r="F48" i="9"/>
  <c r="E48" i="9"/>
  <c r="D48" i="9"/>
  <c r="C48" i="9"/>
  <c r="B48" i="9"/>
  <c r="G47" i="9"/>
  <c r="F47" i="9"/>
  <c r="E47" i="9"/>
  <c r="D47" i="9"/>
  <c r="C47" i="9"/>
  <c r="B47" i="9"/>
  <c r="G46" i="9"/>
  <c r="F46" i="9"/>
  <c r="E46" i="9"/>
  <c r="D46" i="9"/>
  <c r="C46" i="9"/>
  <c r="B46" i="9"/>
  <c r="G45" i="9"/>
  <c r="F45" i="9"/>
  <c r="E45" i="9"/>
  <c r="D45" i="9"/>
  <c r="C45" i="9"/>
  <c r="B45" i="9"/>
  <c r="G44" i="9"/>
  <c r="F44" i="9"/>
  <c r="E44" i="9"/>
  <c r="D44" i="9"/>
  <c r="C44" i="9"/>
  <c r="B44" i="9"/>
  <c r="G43" i="9"/>
  <c r="F43" i="9"/>
  <c r="E43" i="9"/>
  <c r="D43" i="9"/>
  <c r="C43" i="9"/>
  <c r="B43" i="9"/>
  <c r="G42" i="9"/>
  <c r="F42" i="9"/>
  <c r="E42" i="9"/>
  <c r="D42" i="9"/>
  <c r="C42" i="9"/>
  <c r="B42" i="9"/>
  <c r="S37" i="9"/>
  <c r="R37" i="9"/>
  <c r="Q37" i="9"/>
  <c r="P37" i="9"/>
  <c r="O37" i="9"/>
  <c r="N37" i="9"/>
  <c r="S36" i="9"/>
  <c r="R36" i="9"/>
  <c r="Q36" i="9"/>
  <c r="P36" i="9"/>
  <c r="O36" i="9"/>
  <c r="N36" i="9"/>
  <c r="S35" i="9"/>
  <c r="R35" i="9"/>
  <c r="Q35" i="9"/>
  <c r="P35" i="9"/>
  <c r="O35" i="9"/>
  <c r="N35" i="9"/>
  <c r="S34" i="9"/>
  <c r="R34" i="9"/>
  <c r="Q34" i="9"/>
  <c r="P34" i="9"/>
  <c r="O34" i="9"/>
  <c r="N34" i="9"/>
  <c r="S33" i="9"/>
  <c r="R33" i="9"/>
  <c r="Q33" i="9"/>
  <c r="P33" i="9"/>
  <c r="O33" i="9"/>
  <c r="N33" i="9"/>
  <c r="S32" i="9"/>
  <c r="R32" i="9"/>
  <c r="Q32" i="9"/>
  <c r="P32" i="9"/>
  <c r="O32" i="9"/>
  <c r="N32" i="9"/>
  <c r="S31" i="9"/>
  <c r="R31" i="9"/>
  <c r="Q31" i="9"/>
  <c r="P31" i="9"/>
  <c r="O31" i="9"/>
  <c r="N31" i="9"/>
  <c r="S30" i="9"/>
  <c r="R30" i="9"/>
  <c r="Q30" i="9"/>
  <c r="P30" i="9"/>
  <c r="O30" i="9"/>
  <c r="N30" i="9"/>
  <c r="S29" i="9"/>
  <c r="R29" i="9"/>
  <c r="Q29" i="9"/>
  <c r="P29" i="9"/>
  <c r="O29" i="9"/>
  <c r="N29" i="9"/>
  <c r="S28" i="9"/>
  <c r="R28" i="9"/>
  <c r="Q28" i="9"/>
  <c r="P28" i="9"/>
  <c r="O28" i="9"/>
  <c r="N28" i="9"/>
  <c r="S27" i="9"/>
  <c r="R27" i="9"/>
  <c r="Q27" i="9"/>
  <c r="P27" i="9"/>
  <c r="O27" i="9"/>
  <c r="N27" i="9"/>
  <c r="M37" i="9"/>
  <c r="L37" i="9"/>
  <c r="K37" i="9"/>
  <c r="J37" i="9"/>
  <c r="I37" i="9"/>
  <c r="H37" i="9"/>
  <c r="M36" i="9"/>
  <c r="L36" i="9"/>
  <c r="K36" i="9"/>
  <c r="J36" i="9"/>
  <c r="I36" i="9"/>
  <c r="H36" i="9"/>
  <c r="M35" i="9"/>
  <c r="L35" i="9"/>
  <c r="K35" i="9"/>
  <c r="J35" i="9"/>
  <c r="I35" i="9"/>
  <c r="H35" i="9"/>
  <c r="M34" i="9"/>
  <c r="L34" i="9"/>
  <c r="K34" i="9"/>
  <c r="J34" i="9"/>
  <c r="I34" i="9"/>
  <c r="H34" i="9"/>
  <c r="M33" i="9"/>
  <c r="L33" i="9"/>
  <c r="K33" i="9"/>
  <c r="J33" i="9"/>
  <c r="I33" i="9"/>
  <c r="H33" i="9"/>
  <c r="M32" i="9"/>
  <c r="L32" i="9"/>
  <c r="K32" i="9"/>
  <c r="J32" i="9"/>
  <c r="I32" i="9"/>
  <c r="H32" i="9"/>
  <c r="M31" i="9"/>
  <c r="L31" i="9"/>
  <c r="K31" i="9"/>
  <c r="J31" i="9"/>
  <c r="I31" i="9"/>
  <c r="H31" i="9"/>
  <c r="M30" i="9"/>
  <c r="L30" i="9"/>
  <c r="K30" i="9"/>
  <c r="J30" i="9"/>
  <c r="I30" i="9"/>
  <c r="H30" i="9"/>
  <c r="M29" i="9"/>
  <c r="L29" i="9"/>
  <c r="K29" i="9"/>
  <c r="J29" i="9"/>
  <c r="I29" i="9"/>
  <c r="H29" i="9"/>
  <c r="M28" i="9"/>
  <c r="L28" i="9"/>
  <c r="K28" i="9"/>
  <c r="J28" i="9"/>
  <c r="I28" i="9"/>
  <c r="H28" i="9"/>
  <c r="M27" i="9"/>
  <c r="L27" i="9"/>
  <c r="K27" i="9"/>
  <c r="J27" i="9"/>
  <c r="I27" i="9"/>
  <c r="H27" i="9"/>
  <c r="G37" i="9"/>
  <c r="F37" i="9"/>
  <c r="E37" i="9"/>
  <c r="D37" i="9"/>
  <c r="C37" i="9"/>
  <c r="B37" i="9"/>
  <c r="G36" i="9"/>
  <c r="F36" i="9"/>
  <c r="E36" i="9"/>
  <c r="D36" i="9"/>
  <c r="C36" i="9"/>
  <c r="B36" i="9"/>
  <c r="G35" i="9"/>
  <c r="F35" i="9"/>
  <c r="E35" i="9"/>
  <c r="D35" i="9"/>
  <c r="C35" i="9"/>
  <c r="B35" i="9"/>
  <c r="G34" i="9"/>
  <c r="F34" i="9"/>
  <c r="E34" i="9"/>
  <c r="D34" i="9"/>
  <c r="C34" i="9"/>
  <c r="B34" i="9"/>
  <c r="G33" i="9"/>
  <c r="F33" i="9"/>
  <c r="E33" i="9"/>
  <c r="D33" i="9"/>
  <c r="C33" i="9"/>
  <c r="B33" i="9"/>
  <c r="G32" i="9"/>
  <c r="F32" i="9"/>
  <c r="E32" i="9"/>
  <c r="D32" i="9"/>
  <c r="C32" i="9"/>
  <c r="B32" i="9"/>
  <c r="G31" i="9"/>
  <c r="F31" i="9"/>
  <c r="E31" i="9"/>
  <c r="D31" i="9"/>
  <c r="C31" i="9"/>
  <c r="B31" i="9"/>
  <c r="G30" i="9"/>
  <c r="F30" i="9"/>
  <c r="E30" i="9"/>
  <c r="D30" i="9"/>
  <c r="C30" i="9"/>
  <c r="B30" i="9"/>
  <c r="G29" i="9"/>
  <c r="F29" i="9"/>
  <c r="E29" i="9"/>
  <c r="D29" i="9"/>
  <c r="C29" i="9"/>
  <c r="B29" i="9"/>
  <c r="G28" i="9"/>
  <c r="F28" i="9"/>
  <c r="E28" i="9"/>
  <c r="D28" i="9"/>
  <c r="C28" i="9"/>
  <c r="B28" i="9"/>
  <c r="G27" i="9"/>
  <c r="F27" i="9"/>
  <c r="E27" i="9"/>
  <c r="D27" i="9"/>
  <c r="C27" i="9"/>
  <c r="B27" i="9"/>
  <c r="I22" i="9"/>
  <c r="M22" i="9"/>
  <c r="K22" i="9"/>
  <c r="L22" i="9"/>
  <c r="J22" i="9"/>
  <c r="H22" i="9"/>
  <c r="S22" i="9"/>
  <c r="R22" i="9"/>
  <c r="Q22" i="9"/>
  <c r="P22" i="9"/>
  <c r="O22" i="9"/>
  <c r="N22" i="9"/>
  <c r="S21" i="9"/>
  <c r="R21" i="9"/>
  <c r="Q21" i="9"/>
  <c r="P21" i="9"/>
  <c r="O21" i="9"/>
  <c r="N21" i="9"/>
  <c r="S20" i="9"/>
  <c r="R20" i="9"/>
  <c r="Q20" i="9"/>
  <c r="P20" i="9"/>
  <c r="O20" i="9"/>
  <c r="N20" i="9"/>
  <c r="S19" i="9"/>
  <c r="R19" i="9"/>
  <c r="Q19" i="9"/>
  <c r="P19" i="9"/>
  <c r="O19" i="9"/>
  <c r="N19" i="9"/>
  <c r="S18" i="9"/>
  <c r="R18" i="9"/>
  <c r="Q18" i="9"/>
  <c r="P18" i="9"/>
  <c r="O18" i="9"/>
  <c r="N18" i="9"/>
  <c r="S17" i="9"/>
  <c r="R17" i="9"/>
  <c r="Q17" i="9"/>
  <c r="P17" i="9"/>
  <c r="O17" i="9"/>
  <c r="N17" i="9"/>
  <c r="S16" i="9"/>
  <c r="R16" i="9"/>
  <c r="Q16" i="9"/>
  <c r="P16" i="9"/>
  <c r="O16" i="9"/>
  <c r="N16" i="9"/>
  <c r="S15" i="9"/>
  <c r="R15" i="9"/>
  <c r="Q15" i="9"/>
  <c r="P15" i="9"/>
  <c r="O15" i="9"/>
  <c r="N15" i="9"/>
  <c r="S14" i="9"/>
  <c r="R14" i="9"/>
  <c r="Q14" i="9"/>
  <c r="P14" i="9"/>
  <c r="O14" i="9"/>
  <c r="N14" i="9"/>
  <c r="S13" i="9"/>
  <c r="R13" i="9"/>
  <c r="Q13" i="9"/>
  <c r="P13" i="9"/>
  <c r="O13" i="9"/>
  <c r="N13" i="9"/>
  <c r="S12" i="9"/>
  <c r="R12" i="9"/>
  <c r="Q12" i="9"/>
  <c r="P12" i="9"/>
  <c r="O12" i="9"/>
  <c r="N12" i="9"/>
  <c r="M21" i="9"/>
  <c r="L21" i="9"/>
  <c r="K21" i="9"/>
  <c r="J21" i="9"/>
  <c r="I21" i="9"/>
  <c r="H21" i="9"/>
  <c r="M20" i="9"/>
  <c r="L20" i="9"/>
  <c r="K20" i="9"/>
  <c r="J20" i="9"/>
  <c r="I20" i="9"/>
  <c r="H20" i="9"/>
  <c r="M19" i="9"/>
  <c r="L19" i="9"/>
  <c r="K19" i="9"/>
  <c r="J19" i="9"/>
  <c r="I19" i="9"/>
  <c r="H19" i="9"/>
  <c r="M18" i="9"/>
  <c r="L18" i="9"/>
  <c r="K18" i="9"/>
  <c r="J18" i="9"/>
  <c r="I18" i="9"/>
  <c r="H18" i="9"/>
  <c r="M17" i="9"/>
  <c r="L17" i="9"/>
  <c r="K17" i="9"/>
  <c r="J17" i="9"/>
  <c r="I17" i="9"/>
  <c r="H17" i="9"/>
  <c r="M16" i="9"/>
  <c r="L16" i="9"/>
  <c r="K16" i="9"/>
  <c r="J16" i="9"/>
  <c r="I16" i="9"/>
  <c r="H16" i="9"/>
  <c r="M15" i="9"/>
  <c r="L15" i="9"/>
  <c r="K15" i="9"/>
  <c r="J15" i="9"/>
  <c r="I15" i="9"/>
  <c r="H15" i="9"/>
  <c r="M14" i="9"/>
  <c r="L14" i="9"/>
  <c r="K14" i="9"/>
  <c r="J14" i="9"/>
  <c r="I14" i="9"/>
  <c r="H14" i="9"/>
  <c r="M13" i="9"/>
  <c r="L13" i="9"/>
  <c r="K13" i="9"/>
  <c r="J13" i="9"/>
  <c r="I13" i="9"/>
  <c r="H13" i="9"/>
  <c r="M12" i="9"/>
  <c r="L12" i="9"/>
  <c r="K12" i="9"/>
  <c r="J12" i="9"/>
  <c r="I12" i="9"/>
  <c r="H12" i="9"/>
  <c r="G12" i="9"/>
  <c r="F12" i="9"/>
  <c r="E12" i="9"/>
  <c r="D12" i="9"/>
  <c r="B12" i="9"/>
  <c r="C12" i="9"/>
  <c r="C13" i="9"/>
  <c r="G13" i="9"/>
  <c r="E13" i="9"/>
  <c r="F13" i="9"/>
  <c r="D13" i="9"/>
  <c r="B13" i="9"/>
  <c r="C14" i="9"/>
  <c r="G14" i="9"/>
  <c r="E14" i="9"/>
  <c r="F14" i="9"/>
  <c r="D14" i="9"/>
  <c r="B14" i="9"/>
  <c r="C15" i="9"/>
  <c r="G15" i="9"/>
  <c r="E15" i="9"/>
  <c r="F15" i="9"/>
  <c r="D15" i="9"/>
  <c r="B15" i="9"/>
  <c r="C16" i="9"/>
  <c r="G16" i="9"/>
  <c r="E16" i="9"/>
  <c r="F16" i="9"/>
  <c r="D16" i="9"/>
  <c r="B16" i="9"/>
  <c r="C17" i="9"/>
  <c r="G17" i="9"/>
  <c r="E17" i="9"/>
  <c r="F17" i="9"/>
  <c r="D17" i="9"/>
  <c r="B17" i="9"/>
  <c r="C18" i="9"/>
  <c r="G18" i="9"/>
  <c r="E18" i="9"/>
  <c r="F18" i="9"/>
  <c r="D18" i="9"/>
  <c r="B18" i="9"/>
  <c r="C19" i="9"/>
  <c r="G19" i="9"/>
  <c r="E19" i="9"/>
  <c r="F19" i="9"/>
  <c r="D19" i="9"/>
  <c r="B19" i="9"/>
  <c r="G22" i="9"/>
  <c r="F22" i="9"/>
  <c r="E22" i="9"/>
  <c r="D22" i="9"/>
  <c r="C22" i="9"/>
  <c r="B22" i="9"/>
  <c r="G21" i="9"/>
  <c r="F21" i="9"/>
  <c r="E21" i="9"/>
  <c r="D21" i="9"/>
  <c r="C21" i="9"/>
  <c r="B21" i="9"/>
  <c r="G20" i="9"/>
  <c r="F20" i="9"/>
  <c r="E20" i="9"/>
  <c r="D20" i="9"/>
  <c r="C20" i="9"/>
  <c r="B20" i="9"/>
  <c r="B9" i="9"/>
  <c r="W4" i="9"/>
  <c r="D6" i="10" l="1"/>
  <c r="D7" i="10"/>
  <c r="D2" i="10"/>
  <c r="D6" i="11"/>
  <c r="C7" i="11"/>
  <c r="C5" i="11"/>
  <c r="C6" i="11"/>
  <c r="C6" i="9"/>
  <c r="D5" i="11"/>
  <c r="D7" i="11"/>
  <c r="D7" i="9"/>
  <c r="D6" i="9"/>
  <c r="D5" i="9"/>
  <c r="C7" i="9"/>
  <c r="C2" i="9"/>
  <c r="C2" i="11"/>
  <c r="D2" i="9"/>
  <c r="D2" i="11"/>
  <c r="Y3"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Y160" i="3"/>
  <c r="Y159" i="3"/>
  <c r="Y158" i="3"/>
  <c r="Y157" i="3"/>
  <c r="Y156" i="3"/>
  <c r="Y155" i="3"/>
  <c r="Y154" i="3"/>
  <c r="Y153"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Y102" i="3"/>
  <c r="Y101" i="3"/>
  <c r="Y100" i="3"/>
  <c r="Y99" i="3"/>
  <c r="Y98" i="3"/>
  <c r="Y97" i="3"/>
  <c r="Y96" i="3"/>
  <c r="Y95" i="3"/>
  <c r="Y94" i="3"/>
  <c r="Y93" i="3"/>
  <c r="Y92" i="3"/>
  <c r="Y91" i="3"/>
  <c r="Y90" i="3"/>
  <c r="Y89" i="3"/>
  <c r="Y88" i="3"/>
  <c r="Y87" i="3"/>
  <c r="Y86" i="3"/>
  <c r="Y85" i="3"/>
  <c r="Y84" i="3"/>
  <c r="Y83" i="3"/>
  <c r="Y82" i="3"/>
  <c r="Y81" i="3"/>
  <c r="Y80" i="3"/>
  <c r="Y79" i="3"/>
  <c r="Y78" i="3"/>
  <c r="Y77" i="3"/>
  <c r="Y76" i="3"/>
  <c r="Y75" i="3"/>
  <c r="Y74" i="3"/>
  <c r="Y73" i="3"/>
  <c r="Y72" i="3"/>
  <c r="Y71" i="3"/>
  <c r="Y70" i="3"/>
  <c r="Y69" i="3"/>
  <c r="Y68" i="3"/>
  <c r="Y67" i="3"/>
  <c r="Y66" i="3"/>
  <c r="Y65" i="3"/>
  <c r="Y64" i="3"/>
  <c r="Y63" i="3"/>
  <c r="Y62" i="3"/>
  <c r="Y61" i="3"/>
  <c r="Y60" i="3"/>
  <c r="Y59" i="3"/>
  <c r="Y58" i="3"/>
  <c r="Y57" i="3"/>
  <c r="Y56" i="3"/>
  <c r="Y55" i="3"/>
  <c r="Y54" i="3"/>
  <c r="Y53" i="3"/>
  <c r="Y52" i="3"/>
  <c r="Y51"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Y10" i="3"/>
  <c r="Y9" i="3"/>
  <c r="Y8" i="3"/>
  <c r="Y7" i="3"/>
  <c r="Y6" i="3"/>
  <c r="Y5" i="3"/>
  <c r="Y4" i="3"/>
  <c r="D3" i="9" l="1"/>
  <c r="D3" i="11"/>
  <c r="O23" i="18"/>
  <c r="O22" i="18"/>
  <c r="O21" i="18"/>
  <c r="O20" i="18"/>
  <c r="O19" i="18"/>
  <c r="O18" i="18"/>
  <c r="O17" i="18"/>
  <c r="O16" i="18"/>
  <c r="O15" i="18"/>
  <c r="O14" i="18"/>
  <c r="O13" i="18"/>
  <c r="O12" i="18"/>
  <c r="O11" i="18"/>
  <c r="O10" i="18"/>
  <c r="O9" i="18"/>
  <c r="O8" i="18"/>
  <c r="O7" i="18"/>
  <c r="O6" i="18"/>
  <c r="O5" i="18"/>
  <c r="O4" i="18"/>
  <c r="O3" i="18"/>
  <c r="I3" i="18" l="1"/>
  <c r="Q3" i="18" s="1"/>
  <c r="I23" i="18"/>
  <c r="Q23" i="18" s="1"/>
  <c r="I22" i="18"/>
  <c r="Q22" i="18" s="1"/>
  <c r="I21" i="18"/>
  <c r="Q21" i="18" s="1"/>
  <c r="I20" i="18"/>
  <c r="I19" i="18"/>
  <c r="Q19" i="18" s="1"/>
  <c r="I18" i="18"/>
  <c r="Q18" i="18" s="1"/>
  <c r="I17" i="18"/>
  <c r="Q17" i="18" s="1"/>
  <c r="I16" i="18"/>
  <c r="Q16" i="18" s="1"/>
  <c r="I15" i="18"/>
  <c r="Q15" i="18" s="1"/>
  <c r="I14" i="18"/>
  <c r="Q14" i="18" s="1"/>
  <c r="I13" i="18"/>
  <c r="Q13" i="18" s="1"/>
  <c r="I12" i="18"/>
  <c r="Q12" i="18" s="1"/>
  <c r="I11" i="18"/>
  <c r="Q11" i="18" s="1"/>
  <c r="I10" i="18"/>
  <c r="Q10" i="18" s="1"/>
  <c r="I9" i="18"/>
  <c r="Q9" i="18" s="1"/>
  <c r="I8" i="18"/>
  <c r="Q8" i="18" s="1"/>
  <c r="I7" i="18"/>
  <c r="Q7" i="18" s="1"/>
  <c r="I6" i="18"/>
  <c r="Q6" i="18" s="1"/>
  <c r="I5" i="18"/>
  <c r="Q5" i="18" s="1"/>
  <c r="I4" i="18"/>
  <c r="Q4" i="18" s="1"/>
  <c r="Q20" i="18" l="1"/>
  <c r="Z11" i="3"/>
  <c r="O11" i="3"/>
  <c r="K11" i="3"/>
  <c r="G11" i="3"/>
  <c r="P54" i="2" l="1"/>
  <c r="L54" i="2"/>
  <c r="H54" i="2"/>
  <c r="X53" i="2" l="1"/>
  <c r="T53" i="2"/>
  <c r="P53" i="2"/>
  <c r="L53" i="2"/>
  <c r="H53" i="2"/>
  <c r="X52" i="2"/>
  <c r="T52" i="2"/>
  <c r="P52" i="2"/>
  <c r="L52" i="2"/>
  <c r="H52" i="2"/>
  <c r="P51" i="2"/>
  <c r="L51" i="2"/>
  <c r="H51" i="2"/>
  <c r="P50" i="2"/>
  <c r="L50" i="2"/>
  <c r="H50" i="2"/>
  <c r="P49" i="2"/>
  <c r="L49" i="2"/>
  <c r="H49" i="2"/>
  <c r="P47" i="2" l="1"/>
  <c r="L47" i="2"/>
  <c r="H47" i="2"/>
  <c r="X44" i="2" l="1"/>
  <c r="T44" i="2"/>
  <c r="P44" i="2"/>
  <c r="L44" i="2"/>
  <c r="H44" i="2"/>
  <c r="V15" i="11" l="1"/>
  <c r="V14" i="11"/>
  <c r="V13" i="11"/>
  <c r="V12" i="11"/>
  <c r="V11" i="11"/>
  <c r="V10" i="11"/>
  <c r="V9" i="11"/>
  <c r="V8" i="11"/>
  <c r="V7" i="11"/>
  <c r="V6" i="11"/>
  <c r="V5" i="11"/>
  <c r="V4" i="11"/>
  <c r="V15" i="10"/>
  <c r="V14" i="10"/>
  <c r="V13" i="10"/>
  <c r="V12" i="10"/>
  <c r="V11" i="10"/>
  <c r="V10" i="10"/>
  <c r="V9" i="10"/>
  <c r="V8" i="10"/>
  <c r="V7" i="10"/>
  <c r="V6" i="10"/>
  <c r="V4" i="10"/>
  <c r="V15" i="9"/>
  <c r="V14" i="9"/>
  <c r="V13" i="9"/>
  <c r="V12" i="9"/>
  <c r="V11" i="9"/>
  <c r="V10" i="9"/>
  <c r="V9" i="9"/>
  <c r="V8" i="9"/>
  <c r="V7" i="9"/>
  <c r="V6" i="9"/>
  <c r="V5" i="9"/>
  <c r="V4" i="9"/>
  <c r="AW27" i="3"/>
  <c r="AW26" i="3"/>
  <c r="AW25" i="3"/>
  <c r="AW24" i="3"/>
  <c r="AW23" i="3"/>
  <c r="AW22" i="3"/>
  <c r="AW21" i="3"/>
  <c r="AW20" i="3"/>
  <c r="AW19" i="3"/>
  <c r="AW18" i="3"/>
  <c r="AW17" i="3"/>
  <c r="AV17" i="3"/>
  <c r="AU17" i="3"/>
  <c r="AW16" i="3"/>
  <c r="AV16" i="3"/>
  <c r="AU16" i="3"/>
  <c r="AW15" i="3"/>
  <c r="AV15" i="3"/>
  <c r="AU15" i="3"/>
  <c r="AG77" i="3" s="1"/>
  <c r="AW14" i="3"/>
  <c r="AV14" i="3"/>
  <c r="AP65" i="3" s="1"/>
  <c r="AU14" i="3"/>
  <c r="AT14" i="3"/>
  <c r="AW13" i="3"/>
  <c r="AV13" i="3"/>
  <c r="AL63" i="3" s="1"/>
  <c r="AU13" i="3"/>
  <c r="AT13" i="3"/>
  <c r="AW12" i="3"/>
  <c r="AV12" i="3"/>
  <c r="AH60" i="3" s="1"/>
  <c r="AU12" i="3"/>
  <c r="AT12" i="3"/>
  <c r="AW11" i="3"/>
  <c r="AV11" i="3"/>
  <c r="AP43" i="3" s="1"/>
  <c r="AU11" i="3"/>
  <c r="AO48" i="3" s="1"/>
  <c r="AT11" i="3"/>
  <c r="AW10" i="3"/>
  <c r="AV10" i="3"/>
  <c r="AL41" i="3" s="1"/>
  <c r="AU10" i="3"/>
  <c r="AK50" i="3" s="1"/>
  <c r="AT10" i="3"/>
  <c r="AW9" i="3"/>
  <c r="AV9" i="3"/>
  <c r="AH43" i="3" s="1"/>
  <c r="AU9" i="3"/>
  <c r="AF50" i="3" s="1"/>
  <c r="D320" i="8" s="1"/>
  <c r="AT9" i="3"/>
  <c r="AW8" i="3"/>
  <c r="AV8" i="3"/>
  <c r="AP25" i="3" s="1"/>
  <c r="AU8" i="3"/>
  <c r="AN27" i="3" s="1"/>
  <c r="D87" i="8" s="1"/>
  <c r="AT8" i="3"/>
  <c r="AW7" i="3"/>
  <c r="AV7" i="3"/>
  <c r="AL25" i="3" s="1"/>
  <c r="AU7" i="3"/>
  <c r="AK33" i="3" s="1"/>
  <c r="AT7" i="3"/>
  <c r="AW6" i="3"/>
  <c r="AV6" i="3"/>
  <c r="AH27" i="3" s="1"/>
  <c r="AU6" i="3"/>
  <c r="AF35" i="3" s="1"/>
  <c r="D317" i="8" s="1"/>
  <c r="AT6" i="3"/>
  <c r="AW5" i="3"/>
  <c r="AV5" i="3"/>
  <c r="AP20" i="3" s="1"/>
  <c r="AU5" i="3"/>
  <c r="AN21" i="3" s="1"/>
  <c r="D345" i="8" s="1"/>
  <c r="AT5" i="3"/>
  <c r="AW4" i="3"/>
  <c r="AV4" i="3"/>
  <c r="AL20" i="3" s="1"/>
  <c r="AU4" i="3"/>
  <c r="AJ21" i="3" s="1"/>
  <c r="D344" i="8" s="1"/>
  <c r="AT4" i="3"/>
  <c r="AW3" i="3"/>
  <c r="AV3" i="3"/>
  <c r="AH20" i="3" s="1"/>
  <c r="AU3" i="3"/>
  <c r="AF14" i="3" s="1"/>
  <c r="D140" i="8" s="1"/>
  <c r="AT3" i="3"/>
  <c r="AX27" i="2"/>
  <c r="AX26" i="2"/>
  <c r="AX25" i="2"/>
  <c r="AX24" i="2"/>
  <c r="AX23" i="2"/>
  <c r="AX22" i="2"/>
  <c r="AX21" i="2"/>
  <c r="AX20" i="2"/>
  <c r="AX19" i="2"/>
  <c r="AX18" i="2"/>
  <c r="AX17" i="2"/>
  <c r="AX16" i="2"/>
  <c r="AX15" i="2"/>
  <c r="AX14" i="2"/>
  <c r="AX13" i="2"/>
  <c r="AX12" i="2"/>
  <c r="AX11" i="2"/>
  <c r="AX10" i="2"/>
  <c r="AX9" i="2"/>
  <c r="AX8" i="2"/>
  <c r="AX7" i="2"/>
  <c r="AX6" i="2"/>
  <c r="AX5" i="2"/>
  <c r="AX4" i="2"/>
  <c r="AX3" i="2"/>
  <c r="AU14" i="2"/>
  <c r="AU13" i="2"/>
  <c r="AU12" i="2"/>
  <c r="AU11" i="2"/>
  <c r="AU10" i="2"/>
  <c r="AU9" i="2"/>
  <c r="AU8" i="2"/>
  <c r="AU7" i="2"/>
  <c r="AU6" i="2"/>
  <c r="AU5" i="2"/>
  <c r="AU4" i="2"/>
  <c r="AU3" i="2"/>
  <c r="B5" i="6"/>
  <c r="A8" i="17"/>
  <c r="A7" i="17"/>
  <c r="A6" i="17"/>
  <c r="A5" i="17"/>
  <c r="A4" i="17"/>
  <c r="A3" i="17"/>
  <c r="P32" i="17"/>
  <c r="O32" i="17"/>
  <c r="M32" i="17"/>
  <c r="L32" i="17"/>
  <c r="K32" i="17"/>
  <c r="J32" i="17"/>
  <c r="I32" i="17"/>
  <c r="H32" i="17"/>
  <c r="G32" i="17"/>
  <c r="F32" i="17"/>
  <c r="E32" i="17"/>
  <c r="D32" i="17"/>
  <c r="C32" i="17"/>
  <c r="B32" i="17"/>
  <c r="AB194" i="3"/>
  <c r="Z194" i="3"/>
  <c r="W194" i="3"/>
  <c r="S194" i="3"/>
  <c r="O194" i="3"/>
  <c r="AA194" i="3" s="1"/>
  <c r="AC194" i="3" s="1"/>
  <c r="K194" i="3"/>
  <c r="G194" i="3"/>
  <c r="AB193" i="3"/>
  <c r="Z193" i="3"/>
  <c r="W193" i="3"/>
  <c r="S193" i="3"/>
  <c r="O193" i="3"/>
  <c r="K193" i="3"/>
  <c r="G193" i="3"/>
  <c r="AB192" i="3"/>
  <c r="Z192" i="3"/>
  <c r="W192" i="3"/>
  <c r="S192" i="3"/>
  <c r="O192" i="3"/>
  <c r="K192" i="3"/>
  <c r="G192" i="3"/>
  <c r="AB191" i="3"/>
  <c r="Z191" i="3"/>
  <c r="W191" i="3"/>
  <c r="S191" i="3"/>
  <c r="O191" i="3"/>
  <c r="K191" i="3"/>
  <c r="G191" i="3"/>
  <c r="AB190" i="3"/>
  <c r="Z190" i="3"/>
  <c r="W190" i="3"/>
  <c r="S190" i="3"/>
  <c r="O190" i="3"/>
  <c r="AA190" i="3" s="1"/>
  <c r="AC190" i="3" s="1"/>
  <c r="K190" i="3"/>
  <c r="G190" i="3"/>
  <c r="AB189" i="3"/>
  <c r="Z189" i="3"/>
  <c r="W189" i="3"/>
  <c r="S189" i="3"/>
  <c r="O189" i="3"/>
  <c r="K189" i="3"/>
  <c r="G189" i="3"/>
  <c r="AB188" i="3"/>
  <c r="Z188" i="3"/>
  <c r="W188" i="3"/>
  <c r="S188" i="3"/>
  <c r="O188" i="3"/>
  <c r="K188" i="3"/>
  <c r="G188" i="3"/>
  <c r="AB187" i="3"/>
  <c r="Z187" i="3"/>
  <c r="W187" i="3"/>
  <c r="S187" i="3"/>
  <c r="O187" i="3"/>
  <c r="K187" i="3"/>
  <c r="G187" i="3"/>
  <c r="AB186" i="3"/>
  <c r="Z186" i="3"/>
  <c r="W186" i="3"/>
  <c r="S186" i="3"/>
  <c r="O186" i="3"/>
  <c r="AA186" i="3" s="1"/>
  <c r="AC186" i="3" s="1"/>
  <c r="K186" i="3"/>
  <c r="G186" i="3"/>
  <c r="AB185" i="3"/>
  <c r="Z185" i="3"/>
  <c r="W185" i="3"/>
  <c r="S185" i="3"/>
  <c r="O185" i="3"/>
  <c r="K185" i="3"/>
  <c r="G185" i="3"/>
  <c r="AB184" i="3"/>
  <c r="Z184" i="3"/>
  <c r="W184" i="3"/>
  <c r="S184" i="3"/>
  <c r="O184" i="3"/>
  <c r="K184" i="3"/>
  <c r="G184" i="3"/>
  <c r="AB183" i="3"/>
  <c r="Z183" i="3"/>
  <c r="W183" i="3"/>
  <c r="S183" i="3"/>
  <c r="O183" i="3"/>
  <c r="K183" i="3"/>
  <c r="G183" i="3"/>
  <c r="AB182" i="3"/>
  <c r="Z182" i="3"/>
  <c r="W182" i="3"/>
  <c r="S182" i="3"/>
  <c r="O182" i="3"/>
  <c r="AA182" i="3" s="1"/>
  <c r="AC182" i="3" s="1"/>
  <c r="K182" i="3"/>
  <c r="G182" i="3"/>
  <c r="AB181" i="3"/>
  <c r="Z181" i="3"/>
  <c r="W181" i="3"/>
  <c r="S181" i="3"/>
  <c r="O181" i="3"/>
  <c r="K181" i="3"/>
  <c r="G181" i="3"/>
  <c r="AB180" i="3"/>
  <c r="Z180" i="3"/>
  <c r="W180" i="3"/>
  <c r="S180" i="3"/>
  <c r="O180" i="3"/>
  <c r="K180" i="3"/>
  <c r="G180" i="3"/>
  <c r="AB179" i="3"/>
  <c r="Z179" i="3"/>
  <c r="W179" i="3"/>
  <c r="S179" i="3"/>
  <c r="O179" i="3"/>
  <c r="K179" i="3"/>
  <c r="G179" i="3"/>
  <c r="AB178" i="3"/>
  <c r="Z178" i="3"/>
  <c r="W178" i="3"/>
  <c r="S178" i="3"/>
  <c r="O178" i="3"/>
  <c r="AA178" i="3" s="1"/>
  <c r="AC178" i="3" s="1"/>
  <c r="K178" i="3"/>
  <c r="G178" i="3"/>
  <c r="AB177" i="3"/>
  <c r="Z177" i="3"/>
  <c r="W177" i="3"/>
  <c r="S177" i="3"/>
  <c r="O177" i="3"/>
  <c r="K177" i="3"/>
  <c r="G177" i="3"/>
  <c r="AB176" i="3"/>
  <c r="Z176" i="3"/>
  <c r="W176" i="3"/>
  <c r="S176" i="3"/>
  <c r="O176" i="3"/>
  <c r="K176" i="3"/>
  <c r="G176" i="3"/>
  <c r="AB175" i="3"/>
  <c r="Z175" i="3"/>
  <c r="W175" i="3"/>
  <c r="S175" i="3"/>
  <c r="O175" i="3"/>
  <c r="K175" i="3"/>
  <c r="G175" i="3"/>
  <c r="AB174" i="3"/>
  <c r="Z174" i="3"/>
  <c r="W174" i="3"/>
  <c r="S174" i="3"/>
  <c r="O174" i="3"/>
  <c r="AA174" i="3" s="1"/>
  <c r="AC174" i="3" s="1"/>
  <c r="K174" i="3"/>
  <c r="G174" i="3"/>
  <c r="AB173" i="3"/>
  <c r="Z173" i="3"/>
  <c r="W173" i="3"/>
  <c r="S173" i="3"/>
  <c r="O173" i="3"/>
  <c r="K173" i="3"/>
  <c r="G173" i="3"/>
  <c r="AB172" i="3"/>
  <c r="Z172" i="3"/>
  <c r="W172" i="3"/>
  <c r="S172" i="3"/>
  <c r="O172" i="3"/>
  <c r="K172" i="3"/>
  <c r="G172" i="3"/>
  <c r="AB171" i="3"/>
  <c r="Z171" i="3"/>
  <c r="W171" i="3"/>
  <c r="S171" i="3"/>
  <c r="O171" i="3"/>
  <c r="K171" i="3"/>
  <c r="G171" i="3"/>
  <c r="AB170" i="3"/>
  <c r="Z170" i="3"/>
  <c r="W170" i="3"/>
  <c r="S170" i="3"/>
  <c r="O170" i="3"/>
  <c r="K170" i="3"/>
  <c r="G170" i="3"/>
  <c r="AB169" i="3"/>
  <c r="Z169" i="3"/>
  <c r="W169" i="3"/>
  <c r="S169" i="3"/>
  <c r="O169" i="3"/>
  <c r="K169" i="3"/>
  <c r="G169" i="3"/>
  <c r="AB168" i="3"/>
  <c r="Z168" i="3"/>
  <c r="W168" i="3"/>
  <c r="S168" i="3"/>
  <c r="O168" i="3"/>
  <c r="K168" i="3"/>
  <c r="G168" i="3"/>
  <c r="AB167" i="3"/>
  <c r="Z167" i="3"/>
  <c r="W167" i="3"/>
  <c r="S167" i="3"/>
  <c r="O167" i="3"/>
  <c r="K167" i="3"/>
  <c r="G167" i="3"/>
  <c r="AB166" i="3"/>
  <c r="Z166" i="3"/>
  <c r="W166" i="3"/>
  <c r="S166" i="3"/>
  <c r="O166" i="3"/>
  <c r="K166" i="3"/>
  <c r="G166" i="3"/>
  <c r="AB165" i="3"/>
  <c r="Z165" i="3"/>
  <c r="W165" i="3"/>
  <c r="S165" i="3"/>
  <c r="O165" i="3"/>
  <c r="K165" i="3"/>
  <c r="G165" i="3"/>
  <c r="AB164" i="3"/>
  <c r="Z164" i="3"/>
  <c r="W164" i="3"/>
  <c r="S164" i="3"/>
  <c r="O164" i="3"/>
  <c r="K164" i="3"/>
  <c r="G164" i="3"/>
  <c r="AB163" i="3"/>
  <c r="Z163" i="3"/>
  <c r="W163" i="3"/>
  <c r="S163" i="3"/>
  <c r="O163" i="3"/>
  <c r="K163" i="3"/>
  <c r="G163" i="3"/>
  <c r="AB162" i="3"/>
  <c r="Z162" i="3"/>
  <c r="W162" i="3"/>
  <c r="S162" i="3"/>
  <c r="O162" i="3"/>
  <c r="K162" i="3"/>
  <c r="G162" i="3"/>
  <c r="AB161" i="3"/>
  <c r="Z161" i="3"/>
  <c r="W161" i="3"/>
  <c r="S161" i="3"/>
  <c r="O161" i="3"/>
  <c r="K161" i="3"/>
  <c r="G161" i="3"/>
  <c r="AB160" i="3"/>
  <c r="Z160" i="3"/>
  <c r="W160" i="3"/>
  <c r="S160" i="3"/>
  <c r="O160" i="3"/>
  <c r="K160" i="3"/>
  <c r="G160" i="3"/>
  <c r="AB159" i="3"/>
  <c r="Z159" i="3"/>
  <c r="W159" i="3"/>
  <c r="S159" i="3"/>
  <c r="O159" i="3"/>
  <c r="K159" i="3"/>
  <c r="G159" i="3"/>
  <c r="AB158" i="3"/>
  <c r="Z158" i="3"/>
  <c r="W158" i="3"/>
  <c r="S158" i="3"/>
  <c r="O158" i="3"/>
  <c r="K158" i="3"/>
  <c r="G158" i="3"/>
  <c r="AB157" i="3"/>
  <c r="Z157" i="3"/>
  <c r="W157" i="3"/>
  <c r="S157" i="3"/>
  <c r="O157" i="3"/>
  <c r="K157" i="3"/>
  <c r="G157" i="3"/>
  <c r="AB156" i="3"/>
  <c r="Z156" i="3"/>
  <c r="W156" i="3"/>
  <c r="S156" i="3"/>
  <c r="O156" i="3"/>
  <c r="K156" i="3"/>
  <c r="G156" i="3"/>
  <c r="AB155" i="3"/>
  <c r="Z155" i="3"/>
  <c r="W155" i="3"/>
  <c r="S155" i="3"/>
  <c r="O155" i="3"/>
  <c r="K155" i="3"/>
  <c r="G155" i="3"/>
  <c r="AB154" i="3"/>
  <c r="Z154" i="3"/>
  <c r="W154" i="3"/>
  <c r="S154" i="3"/>
  <c r="O154" i="3"/>
  <c r="K154" i="3"/>
  <c r="G154" i="3"/>
  <c r="AB153" i="3"/>
  <c r="Z153" i="3"/>
  <c r="W153" i="3"/>
  <c r="S153" i="3"/>
  <c r="O153" i="3"/>
  <c r="K153" i="3"/>
  <c r="G153" i="3"/>
  <c r="AB152" i="3"/>
  <c r="Z152" i="3"/>
  <c r="W152" i="3"/>
  <c r="S152" i="3"/>
  <c r="O152" i="3"/>
  <c r="K152" i="3"/>
  <c r="G152" i="3"/>
  <c r="AB151" i="3"/>
  <c r="Z151" i="3"/>
  <c r="W151" i="3"/>
  <c r="S151" i="3"/>
  <c r="O151" i="3"/>
  <c r="K151" i="3"/>
  <c r="G151" i="3"/>
  <c r="AB150" i="3"/>
  <c r="Z150" i="3"/>
  <c r="W150" i="3"/>
  <c r="S150" i="3"/>
  <c r="O150" i="3"/>
  <c r="K150" i="3"/>
  <c r="G150" i="3"/>
  <c r="AB149" i="3"/>
  <c r="Z149" i="3"/>
  <c r="W149" i="3"/>
  <c r="S149" i="3"/>
  <c r="O149" i="3"/>
  <c r="K149" i="3"/>
  <c r="G149" i="3"/>
  <c r="AB148" i="3"/>
  <c r="Z148" i="3"/>
  <c r="W148" i="3"/>
  <c r="S148" i="3"/>
  <c r="O148" i="3"/>
  <c r="K148" i="3"/>
  <c r="G148" i="3"/>
  <c r="AB147" i="3"/>
  <c r="Z147" i="3"/>
  <c r="W147" i="3"/>
  <c r="S147" i="3"/>
  <c r="O147" i="3"/>
  <c r="K147" i="3"/>
  <c r="G147" i="3"/>
  <c r="AB146" i="3"/>
  <c r="Z146" i="3"/>
  <c r="W146" i="3"/>
  <c r="S146" i="3"/>
  <c r="O146" i="3"/>
  <c r="K146" i="3"/>
  <c r="G146" i="3"/>
  <c r="AB145" i="3"/>
  <c r="Z145" i="3"/>
  <c r="W145" i="3"/>
  <c r="S145" i="3"/>
  <c r="O145" i="3"/>
  <c r="K145" i="3"/>
  <c r="G145" i="3"/>
  <c r="AB144" i="3"/>
  <c r="Z144" i="3"/>
  <c r="W144" i="3"/>
  <c r="S144" i="3"/>
  <c r="O144" i="3"/>
  <c r="K144" i="3"/>
  <c r="G144" i="3"/>
  <c r="AB143" i="3"/>
  <c r="Z143" i="3"/>
  <c r="W143" i="3"/>
  <c r="S143" i="3"/>
  <c r="O143" i="3"/>
  <c r="K143" i="3"/>
  <c r="G143" i="3"/>
  <c r="AB142" i="3"/>
  <c r="Z142" i="3"/>
  <c r="W142" i="3"/>
  <c r="S142" i="3"/>
  <c r="O142" i="3"/>
  <c r="K142" i="3"/>
  <c r="G142" i="3"/>
  <c r="AB141" i="3"/>
  <c r="Z141" i="3"/>
  <c r="W141" i="3"/>
  <c r="S141" i="3"/>
  <c r="O141" i="3"/>
  <c r="K141" i="3"/>
  <c r="G141" i="3"/>
  <c r="AB140" i="3"/>
  <c r="Z140" i="3"/>
  <c r="W140" i="3"/>
  <c r="S140" i="3"/>
  <c r="O140" i="3"/>
  <c r="K140" i="3"/>
  <c r="G140" i="3"/>
  <c r="AB139" i="3"/>
  <c r="Z139" i="3"/>
  <c r="W139" i="3"/>
  <c r="S139" i="3"/>
  <c r="AA139" i="3" s="1"/>
  <c r="AC139" i="3" s="1"/>
  <c r="O139" i="3"/>
  <c r="K139" i="3"/>
  <c r="G139" i="3"/>
  <c r="AB138" i="3"/>
  <c r="Z138" i="3"/>
  <c r="W138" i="3"/>
  <c r="S138" i="3"/>
  <c r="O138" i="3"/>
  <c r="K138" i="3"/>
  <c r="G138" i="3"/>
  <c r="AB137" i="3"/>
  <c r="Z137" i="3"/>
  <c r="W137" i="3"/>
  <c r="S137" i="3"/>
  <c r="O137" i="3"/>
  <c r="K137" i="3"/>
  <c r="G137" i="3"/>
  <c r="AB136" i="3"/>
  <c r="Z136" i="3"/>
  <c r="W136" i="3"/>
  <c r="S136" i="3"/>
  <c r="O136" i="3"/>
  <c r="K136" i="3"/>
  <c r="G136" i="3"/>
  <c r="AB135" i="3"/>
  <c r="Z135" i="3"/>
  <c r="W135" i="3"/>
  <c r="S135" i="3"/>
  <c r="O135" i="3"/>
  <c r="K135" i="3"/>
  <c r="G135" i="3"/>
  <c r="AB134" i="3"/>
  <c r="Z134" i="3"/>
  <c r="W134" i="3"/>
  <c r="S134" i="3"/>
  <c r="O134" i="3"/>
  <c r="K134" i="3"/>
  <c r="G134" i="3"/>
  <c r="AB133" i="3"/>
  <c r="Z133" i="3"/>
  <c r="W133" i="3"/>
  <c r="S133" i="3"/>
  <c r="O133" i="3"/>
  <c r="K133" i="3"/>
  <c r="G133" i="3"/>
  <c r="AB132" i="3"/>
  <c r="Z132" i="3"/>
  <c r="W132" i="3"/>
  <c r="S132" i="3"/>
  <c r="O132" i="3"/>
  <c r="K132" i="3"/>
  <c r="G132" i="3"/>
  <c r="AB131" i="3"/>
  <c r="Z131" i="3"/>
  <c r="W131" i="3"/>
  <c r="S131" i="3"/>
  <c r="O131" i="3"/>
  <c r="K131" i="3"/>
  <c r="G131" i="3"/>
  <c r="AB130" i="3"/>
  <c r="Z130" i="3"/>
  <c r="W130" i="3"/>
  <c r="S130" i="3"/>
  <c r="O130" i="3"/>
  <c r="K130" i="3"/>
  <c r="G130" i="3"/>
  <c r="AB129" i="3"/>
  <c r="Z129" i="3"/>
  <c r="W129" i="3"/>
  <c r="S129" i="3"/>
  <c r="O129" i="3"/>
  <c r="K129" i="3"/>
  <c r="G129" i="3"/>
  <c r="AB128" i="3"/>
  <c r="Z128" i="3"/>
  <c r="W128" i="3"/>
  <c r="S128" i="3"/>
  <c r="O128" i="3"/>
  <c r="K128" i="3"/>
  <c r="G128" i="3"/>
  <c r="AB127" i="3"/>
  <c r="Z127" i="3"/>
  <c r="W127" i="3"/>
  <c r="S127" i="3"/>
  <c r="O127" i="3"/>
  <c r="K127" i="3"/>
  <c r="G127" i="3"/>
  <c r="AB126" i="3"/>
  <c r="Z126" i="3"/>
  <c r="W126" i="3"/>
  <c r="S126" i="3"/>
  <c r="O126" i="3"/>
  <c r="K126" i="3"/>
  <c r="G126" i="3"/>
  <c r="AB125" i="3"/>
  <c r="Z125" i="3"/>
  <c r="W125" i="3"/>
  <c r="S125" i="3"/>
  <c r="O125" i="3"/>
  <c r="K125" i="3"/>
  <c r="G125" i="3"/>
  <c r="AB124" i="3"/>
  <c r="Z124" i="3"/>
  <c r="W124" i="3"/>
  <c r="S124" i="3"/>
  <c r="O124" i="3"/>
  <c r="K124" i="3"/>
  <c r="G124" i="3"/>
  <c r="AB123" i="3"/>
  <c r="Z123" i="3"/>
  <c r="W123" i="3"/>
  <c r="S123" i="3"/>
  <c r="O123" i="3"/>
  <c r="K123" i="3"/>
  <c r="G123" i="3"/>
  <c r="AB122" i="3"/>
  <c r="Z122" i="3"/>
  <c r="W122" i="3"/>
  <c r="S122" i="3"/>
  <c r="O122" i="3"/>
  <c r="K122" i="3"/>
  <c r="G122" i="3"/>
  <c r="AB121" i="3"/>
  <c r="Z121" i="3"/>
  <c r="W121" i="3"/>
  <c r="S121" i="3"/>
  <c r="O121" i="3"/>
  <c r="K121" i="3"/>
  <c r="G121" i="3"/>
  <c r="AB120" i="3"/>
  <c r="Z120" i="3"/>
  <c r="W120" i="3"/>
  <c r="S120" i="3"/>
  <c r="O120" i="3"/>
  <c r="K120" i="3"/>
  <c r="G120" i="3"/>
  <c r="AB119" i="3"/>
  <c r="Z119" i="3"/>
  <c r="W119" i="3"/>
  <c r="S119" i="3"/>
  <c r="O119" i="3"/>
  <c r="K119" i="3"/>
  <c r="G119" i="3"/>
  <c r="AB118" i="3"/>
  <c r="Z118" i="3"/>
  <c r="W118" i="3"/>
  <c r="S118" i="3"/>
  <c r="O118" i="3"/>
  <c r="K118" i="3"/>
  <c r="G118" i="3"/>
  <c r="AB117" i="3"/>
  <c r="Z117" i="3"/>
  <c r="W117" i="3"/>
  <c r="S117" i="3"/>
  <c r="O117" i="3"/>
  <c r="K117" i="3"/>
  <c r="G117" i="3"/>
  <c r="AB116" i="3"/>
  <c r="Z116" i="3"/>
  <c r="W116" i="3"/>
  <c r="S116" i="3"/>
  <c r="O116" i="3"/>
  <c r="K116" i="3"/>
  <c r="G116" i="3"/>
  <c r="AB115" i="3"/>
  <c r="Z115" i="3"/>
  <c r="W115" i="3"/>
  <c r="S115" i="3"/>
  <c r="O115" i="3"/>
  <c r="K115" i="3"/>
  <c r="G115" i="3"/>
  <c r="AB114" i="3"/>
  <c r="Z114" i="3"/>
  <c r="W114" i="3"/>
  <c r="S114" i="3"/>
  <c r="O114" i="3"/>
  <c r="K114" i="3"/>
  <c r="G114" i="3"/>
  <c r="AB113" i="3"/>
  <c r="Z113" i="3"/>
  <c r="W113" i="3"/>
  <c r="S113" i="3"/>
  <c r="O113" i="3"/>
  <c r="K113" i="3"/>
  <c r="G113" i="3"/>
  <c r="AB112" i="3"/>
  <c r="Z112" i="3"/>
  <c r="W112" i="3"/>
  <c r="S112" i="3"/>
  <c r="O112" i="3"/>
  <c r="K112" i="3"/>
  <c r="G112" i="3"/>
  <c r="AB111" i="3"/>
  <c r="Z111" i="3"/>
  <c r="W111" i="3"/>
  <c r="S111" i="3"/>
  <c r="O111" i="3"/>
  <c r="K111" i="3"/>
  <c r="G111" i="3"/>
  <c r="AB110" i="3"/>
  <c r="Z110" i="3"/>
  <c r="W110" i="3"/>
  <c r="S110" i="3"/>
  <c r="O110" i="3"/>
  <c r="K110" i="3"/>
  <c r="G110" i="3"/>
  <c r="AB109" i="3"/>
  <c r="Z109" i="3"/>
  <c r="W109" i="3"/>
  <c r="S109" i="3"/>
  <c r="O109" i="3"/>
  <c r="K109" i="3"/>
  <c r="G109" i="3"/>
  <c r="AB108" i="3"/>
  <c r="Z108" i="3"/>
  <c r="W108" i="3"/>
  <c r="S108" i="3"/>
  <c r="O108" i="3"/>
  <c r="K108" i="3"/>
  <c r="G108" i="3"/>
  <c r="AB107" i="3"/>
  <c r="Z107" i="3"/>
  <c r="W107" i="3"/>
  <c r="S107" i="3"/>
  <c r="O107" i="3"/>
  <c r="K107" i="3"/>
  <c r="G107" i="3"/>
  <c r="AB106" i="3"/>
  <c r="Z106" i="3"/>
  <c r="W106" i="3"/>
  <c r="S106" i="3"/>
  <c r="O106" i="3"/>
  <c r="K106" i="3"/>
  <c r="G106" i="3"/>
  <c r="AB105" i="3"/>
  <c r="Z105" i="3"/>
  <c r="W105" i="3"/>
  <c r="S105" i="3"/>
  <c r="O105" i="3"/>
  <c r="K105" i="3"/>
  <c r="G105" i="3"/>
  <c r="AB104" i="3"/>
  <c r="Z104" i="3"/>
  <c r="W104" i="3"/>
  <c r="S104" i="3"/>
  <c r="O104" i="3"/>
  <c r="K104" i="3"/>
  <c r="G104" i="3"/>
  <c r="AB103" i="3"/>
  <c r="Z103" i="3"/>
  <c r="W103" i="3"/>
  <c r="S103" i="3"/>
  <c r="O103" i="3"/>
  <c r="K103" i="3"/>
  <c r="G103" i="3"/>
  <c r="AB102" i="3"/>
  <c r="Z102" i="3"/>
  <c r="W102" i="3"/>
  <c r="S102" i="3"/>
  <c r="O102" i="3"/>
  <c r="K102" i="3"/>
  <c r="G102" i="3"/>
  <c r="AB101" i="3"/>
  <c r="Z101" i="3"/>
  <c r="W101" i="3"/>
  <c r="S101" i="3"/>
  <c r="O101" i="3"/>
  <c r="K101" i="3"/>
  <c r="G101" i="3"/>
  <c r="AB100" i="3"/>
  <c r="Z100" i="3"/>
  <c r="W100" i="3"/>
  <c r="S100" i="3"/>
  <c r="O100" i="3"/>
  <c r="K100" i="3"/>
  <c r="G100" i="3"/>
  <c r="AB99" i="3"/>
  <c r="Z99" i="3"/>
  <c r="W99" i="3"/>
  <c r="S99" i="3"/>
  <c r="O99" i="3"/>
  <c r="K99" i="3"/>
  <c r="G99" i="3"/>
  <c r="AB98" i="3"/>
  <c r="Z98" i="3"/>
  <c r="W98" i="3"/>
  <c r="S98" i="3"/>
  <c r="O98" i="3"/>
  <c r="K98" i="3"/>
  <c r="G98" i="3"/>
  <c r="AB97" i="3"/>
  <c r="Z97" i="3"/>
  <c r="W97" i="3"/>
  <c r="S97" i="3"/>
  <c r="O97" i="3"/>
  <c r="K97" i="3"/>
  <c r="G97" i="3"/>
  <c r="AB96" i="3"/>
  <c r="Z96" i="3"/>
  <c r="W96" i="3"/>
  <c r="S96" i="3"/>
  <c r="O96" i="3"/>
  <c r="K96" i="3"/>
  <c r="G96" i="3"/>
  <c r="AB95" i="3"/>
  <c r="Z95" i="3"/>
  <c r="W95" i="3"/>
  <c r="S95" i="3"/>
  <c r="O95" i="3"/>
  <c r="K95" i="3"/>
  <c r="G95" i="3"/>
  <c r="AB94" i="3"/>
  <c r="Z94" i="3"/>
  <c r="W94" i="3"/>
  <c r="S94" i="3"/>
  <c r="O94" i="3"/>
  <c r="K94" i="3"/>
  <c r="G94" i="3"/>
  <c r="AB93" i="3"/>
  <c r="Z93" i="3"/>
  <c r="W93" i="3"/>
  <c r="S93" i="3"/>
  <c r="O93" i="3"/>
  <c r="K93" i="3"/>
  <c r="G93" i="3"/>
  <c r="AB92" i="3"/>
  <c r="Z92" i="3"/>
  <c r="W92" i="3"/>
  <c r="S92" i="3"/>
  <c r="O92" i="3"/>
  <c r="K92" i="3"/>
  <c r="G92" i="3"/>
  <c r="AB91" i="3"/>
  <c r="Z91" i="3"/>
  <c r="W91" i="3"/>
  <c r="S91" i="3"/>
  <c r="O91" i="3"/>
  <c r="K91" i="3"/>
  <c r="G91" i="3"/>
  <c r="AB90" i="3"/>
  <c r="Z90" i="3"/>
  <c r="W90" i="3"/>
  <c r="S90" i="3"/>
  <c r="O90" i="3"/>
  <c r="K90" i="3"/>
  <c r="G90" i="3"/>
  <c r="AB89" i="3"/>
  <c r="Z89" i="3"/>
  <c r="W89" i="3"/>
  <c r="S89" i="3"/>
  <c r="O89" i="3"/>
  <c r="K89" i="3"/>
  <c r="G89" i="3"/>
  <c r="AB88" i="3"/>
  <c r="Z88" i="3"/>
  <c r="W88" i="3"/>
  <c r="S88" i="3"/>
  <c r="O88" i="3"/>
  <c r="K88" i="3"/>
  <c r="G88" i="3"/>
  <c r="AB87" i="3"/>
  <c r="Z87" i="3"/>
  <c r="W87" i="3"/>
  <c r="S87" i="3"/>
  <c r="O87" i="3"/>
  <c r="K87" i="3"/>
  <c r="G87" i="3"/>
  <c r="AB86" i="3"/>
  <c r="Z86" i="3"/>
  <c r="W86" i="3"/>
  <c r="S86" i="3"/>
  <c r="O86" i="3"/>
  <c r="K86" i="3"/>
  <c r="G86" i="3"/>
  <c r="AB85" i="3"/>
  <c r="Z85" i="3"/>
  <c r="W85" i="3"/>
  <c r="S85" i="3"/>
  <c r="O85" i="3"/>
  <c r="K85" i="3"/>
  <c r="G85" i="3"/>
  <c r="AB84" i="3"/>
  <c r="Z84" i="3"/>
  <c r="W84" i="3"/>
  <c r="S84" i="3"/>
  <c r="O84" i="3"/>
  <c r="K84" i="3"/>
  <c r="G84" i="3"/>
  <c r="AB83" i="3"/>
  <c r="Z83" i="3"/>
  <c r="W83" i="3"/>
  <c r="S83" i="3"/>
  <c r="O83" i="3"/>
  <c r="K83" i="3"/>
  <c r="G83" i="3"/>
  <c r="AB82" i="3"/>
  <c r="Z82" i="3"/>
  <c r="W82" i="3"/>
  <c r="S82" i="3"/>
  <c r="O82" i="3"/>
  <c r="K82" i="3"/>
  <c r="G82" i="3"/>
  <c r="AB81" i="3"/>
  <c r="Z81" i="3"/>
  <c r="W81" i="3"/>
  <c r="S81" i="3"/>
  <c r="O81" i="3"/>
  <c r="K81" i="3"/>
  <c r="G81" i="3"/>
  <c r="AB80" i="3"/>
  <c r="Z80" i="3"/>
  <c r="W80" i="3"/>
  <c r="S80" i="3"/>
  <c r="O80" i="3"/>
  <c r="K80" i="3"/>
  <c r="G80" i="3"/>
  <c r="AB79" i="3"/>
  <c r="Z79" i="3"/>
  <c r="W79" i="3"/>
  <c r="S79" i="3"/>
  <c r="O79" i="3"/>
  <c r="K79" i="3"/>
  <c r="G79" i="3"/>
  <c r="AB78" i="3"/>
  <c r="Z78" i="3"/>
  <c r="W78" i="3"/>
  <c r="S78" i="3"/>
  <c r="O78" i="3"/>
  <c r="K78" i="3"/>
  <c r="G78" i="3"/>
  <c r="AB77" i="3"/>
  <c r="Z77" i="3"/>
  <c r="W77" i="3"/>
  <c r="S77" i="3"/>
  <c r="O77" i="3"/>
  <c r="K77" i="3"/>
  <c r="G77" i="3"/>
  <c r="AB76" i="3"/>
  <c r="Z76" i="3"/>
  <c r="W76" i="3"/>
  <c r="S76" i="3"/>
  <c r="O76" i="3"/>
  <c r="K76" i="3"/>
  <c r="G76" i="3"/>
  <c r="AL75" i="3"/>
  <c r="AB75" i="3"/>
  <c r="Z75" i="3"/>
  <c r="W75" i="3"/>
  <c r="S75" i="3"/>
  <c r="O75" i="3"/>
  <c r="K75" i="3"/>
  <c r="G75" i="3"/>
  <c r="AA75" i="3" s="1"/>
  <c r="AC75" i="3" s="1"/>
  <c r="AB74" i="3"/>
  <c r="Z74" i="3"/>
  <c r="W74" i="3"/>
  <c r="S74" i="3"/>
  <c r="O74" i="3"/>
  <c r="K74" i="3"/>
  <c r="G74" i="3"/>
  <c r="AB73" i="3"/>
  <c r="Z73" i="3"/>
  <c r="W73" i="3"/>
  <c r="S73" i="3"/>
  <c r="O73" i="3"/>
  <c r="K73" i="3"/>
  <c r="G73" i="3"/>
  <c r="AB72" i="3"/>
  <c r="Z72" i="3"/>
  <c r="W72" i="3"/>
  <c r="S72" i="3"/>
  <c r="O72" i="3"/>
  <c r="K72" i="3"/>
  <c r="G72" i="3"/>
  <c r="AH71" i="3"/>
  <c r="AB71" i="3"/>
  <c r="Z71" i="3"/>
  <c r="W71" i="3"/>
  <c r="S71" i="3"/>
  <c r="O71" i="3"/>
  <c r="K71" i="3"/>
  <c r="G71" i="3"/>
  <c r="AB70" i="3"/>
  <c r="Z70" i="3"/>
  <c r="W70" i="3"/>
  <c r="S70" i="3"/>
  <c r="O70" i="3"/>
  <c r="K70" i="3"/>
  <c r="G70" i="3"/>
  <c r="AB69" i="3"/>
  <c r="Z69" i="3"/>
  <c r="W69" i="3"/>
  <c r="S69" i="3"/>
  <c r="O69" i="3"/>
  <c r="K69" i="3"/>
  <c r="G69" i="3"/>
  <c r="AN68" i="3"/>
  <c r="AJ68" i="3"/>
  <c r="AF68" i="3"/>
  <c r="AB68" i="3"/>
  <c r="Z68" i="3"/>
  <c r="W68" i="3"/>
  <c r="S68" i="3"/>
  <c r="O68" i="3"/>
  <c r="K68" i="3"/>
  <c r="G68" i="3"/>
  <c r="AB67" i="3"/>
  <c r="Z67" i="3"/>
  <c r="W67" i="3"/>
  <c r="S67" i="3"/>
  <c r="O67" i="3"/>
  <c r="K67" i="3"/>
  <c r="G67" i="3"/>
  <c r="AB66" i="3"/>
  <c r="Z66" i="3"/>
  <c r="W66" i="3"/>
  <c r="S66" i="3"/>
  <c r="O66" i="3"/>
  <c r="K66" i="3"/>
  <c r="G66" i="3"/>
  <c r="AB65" i="3"/>
  <c r="Z65" i="3"/>
  <c r="W65" i="3"/>
  <c r="S65" i="3"/>
  <c r="O65" i="3"/>
  <c r="K65" i="3"/>
  <c r="G65" i="3"/>
  <c r="AB64" i="3"/>
  <c r="Z64" i="3"/>
  <c r="W64" i="3"/>
  <c r="S64" i="3"/>
  <c r="O64" i="3"/>
  <c r="K64" i="3"/>
  <c r="G64" i="3"/>
  <c r="AB63" i="3"/>
  <c r="Z63" i="3"/>
  <c r="W63" i="3"/>
  <c r="S63" i="3"/>
  <c r="O63" i="3"/>
  <c r="K63" i="3"/>
  <c r="G63" i="3"/>
  <c r="AB62" i="3"/>
  <c r="Z62" i="3"/>
  <c r="W62" i="3"/>
  <c r="S62" i="3"/>
  <c r="O62" i="3"/>
  <c r="K62" i="3"/>
  <c r="G62" i="3"/>
  <c r="AB61" i="3"/>
  <c r="Z61" i="3"/>
  <c r="W61" i="3"/>
  <c r="S61" i="3"/>
  <c r="O61" i="3"/>
  <c r="K61" i="3"/>
  <c r="G61" i="3"/>
  <c r="AB60" i="3"/>
  <c r="Z60" i="3"/>
  <c r="W60" i="3"/>
  <c r="S60" i="3"/>
  <c r="O60" i="3"/>
  <c r="K60" i="3"/>
  <c r="G60" i="3"/>
  <c r="AB59" i="3"/>
  <c r="Z59" i="3"/>
  <c r="W59" i="3"/>
  <c r="S59" i="3"/>
  <c r="O59" i="3"/>
  <c r="K59" i="3"/>
  <c r="G59" i="3"/>
  <c r="AB58" i="3"/>
  <c r="Z58" i="3"/>
  <c r="W58" i="3"/>
  <c r="S58" i="3"/>
  <c r="O58" i="3"/>
  <c r="K58" i="3"/>
  <c r="G58" i="3"/>
  <c r="AB57" i="3"/>
  <c r="Z57" i="3"/>
  <c r="W57" i="3"/>
  <c r="S57" i="3"/>
  <c r="O57" i="3"/>
  <c r="K57" i="3"/>
  <c r="G57" i="3"/>
  <c r="AB56" i="3"/>
  <c r="Z56" i="3"/>
  <c r="W56" i="3"/>
  <c r="S56" i="3"/>
  <c r="O56" i="3"/>
  <c r="K56" i="3"/>
  <c r="G56" i="3"/>
  <c r="AB55" i="3"/>
  <c r="Z55" i="3"/>
  <c r="W55" i="3"/>
  <c r="S55" i="3"/>
  <c r="O55" i="3"/>
  <c r="K55" i="3"/>
  <c r="G55" i="3"/>
  <c r="AB54" i="3"/>
  <c r="Z54" i="3"/>
  <c r="W54" i="3"/>
  <c r="S54" i="3"/>
  <c r="O54" i="3"/>
  <c r="K54" i="3"/>
  <c r="G54" i="3"/>
  <c r="AN53" i="3"/>
  <c r="AJ53" i="3"/>
  <c r="AF53" i="3"/>
  <c r="AB53" i="3"/>
  <c r="Z53" i="3"/>
  <c r="W53" i="3"/>
  <c r="S53" i="3"/>
  <c r="O53" i="3"/>
  <c r="K53" i="3"/>
  <c r="G53" i="3"/>
  <c r="AB52" i="3"/>
  <c r="Z52" i="3"/>
  <c r="W52" i="3"/>
  <c r="S52" i="3"/>
  <c r="O52" i="3"/>
  <c r="K52" i="3"/>
  <c r="G52" i="3"/>
  <c r="AB51" i="3"/>
  <c r="Z51" i="3"/>
  <c r="W51" i="3"/>
  <c r="S51" i="3"/>
  <c r="O51" i="3"/>
  <c r="K51" i="3"/>
  <c r="G51" i="3"/>
  <c r="AB50" i="3"/>
  <c r="Z50" i="3"/>
  <c r="W50" i="3"/>
  <c r="S50" i="3"/>
  <c r="O50" i="3"/>
  <c r="K50" i="3"/>
  <c r="G50" i="3"/>
  <c r="AB49" i="3"/>
  <c r="Z49" i="3"/>
  <c r="W49" i="3"/>
  <c r="S49" i="3"/>
  <c r="O49" i="3"/>
  <c r="K49" i="3"/>
  <c r="G49" i="3"/>
  <c r="AB48" i="3"/>
  <c r="Z48" i="3"/>
  <c r="W48" i="3"/>
  <c r="S48" i="3"/>
  <c r="O48" i="3"/>
  <c r="K48" i="3"/>
  <c r="G48" i="3"/>
  <c r="AB47" i="3"/>
  <c r="Z47" i="3"/>
  <c r="W47" i="3"/>
  <c r="S47" i="3"/>
  <c r="O47" i="3"/>
  <c r="K47" i="3"/>
  <c r="G47" i="3"/>
  <c r="AB46" i="3"/>
  <c r="Z46" i="3"/>
  <c r="W46" i="3"/>
  <c r="S46" i="3"/>
  <c r="O46" i="3"/>
  <c r="K46" i="3"/>
  <c r="G46" i="3"/>
  <c r="AB45" i="3"/>
  <c r="Z45" i="3"/>
  <c r="W45" i="3"/>
  <c r="S45" i="3"/>
  <c r="O45" i="3"/>
  <c r="K45" i="3"/>
  <c r="G45" i="3"/>
  <c r="AB44" i="3"/>
  <c r="Z44" i="3"/>
  <c r="W44" i="3"/>
  <c r="S44" i="3"/>
  <c r="O44" i="3"/>
  <c r="K44" i="3"/>
  <c r="G44" i="3"/>
  <c r="AB43" i="3"/>
  <c r="Z43" i="3"/>
  <c r="W43" i="3"/>
  <c r="S43" i="3"/>
  <c r="O43" i="3"/>
  <c r="K43" i="3"/>
  <c r="G43" i="3"/>
  <c r="AB42" i="3"/>
  <c r="Z42" i="3"/>
  <c r="W42" i="3"/>
  <c r="S42" i="3"/>
  <c r="O42" i="3"/>
  <c r="K42" i="3"/>
  <c r="G42" i="3"/>
  <c r="AB41" i="3"/>
  <c r="Z41" i="3"/>
  <c r="W41" i="3"/>
  <c r="S41" i="3"/>
  <c r="O41" i="3"/>
  <c r="K41" i="3"/>
  <c r="G41" i="3"/>
  <c r="AB40" i="3"/>
  <c r="Z40" i="3"/>
  <c r="W40" i="3"/>
  <c r="S40" i="3"/>
  <c r="O40" i="3"/>
  <c r="K40" i="3"/>
  <c r="G40" i="3"/>
  <c r="AB39" i="3"/>
  <c r="Z39" i="3"/>
  <c r="W39" i="3"/>
  <c r="S39" i="3"/>
  <c r="O39" i="3"/>
  <c r="K39" i="3"/>
  <c r="G39" i="3"/>
  <c r="AN38" i="3"/>
  <c r="AJ38" i="3"/>
  <c r="AF38" i="3"/>
  <c r="AB38" i="3"/>
  <c r="Z38" i="3"/>
  <c r="W38" i="3"/>
  <c r="S38" i="3"/>
  <c r="O38" i="3"/>
  <c r="K38" i="3"/>
  <c r="G38" i="3"/>
  <c r="AB37" i="3"/>
  <c r="Z37" i="3"/>
  <c r="W37" i="3"/>
  <c r="S37" i="3"/>
  <c r="O37" i="3"/>
  <c r="K37" i="3"/>
  <c r="G37" i="3"/>
  <c r="AB36" i="3"/>
  <c r="Z36" i="3"/>
  <c r="W36" i="3"/>
  <c r="S36" i="3"/>
  <c r="O36" i="3"/>
  <c r="K36" i="3"/>
  <c r="G36" i="3"/>
  <c r="AK35" i="3"/>
  <c r="AB35" i="3"/>
  <c r="Z35" i="3"/>
  <c r="W35" i="3"/>
  <c r="S35" i="3"/>
  <c r="O35" i="3"/>
  <c r="K35" i="3"/>
  <c r="G35" i="3"/>
  <c r="AB34" i="3"/>
  <c r="Z34" i="3"/>
  <c r="W34" i="3"/>
  <c r="S34" i="3"/>
  <c r="O34" i="3"/>
  <c r="K34" i="3"/>
  <c r="G34" i="3"/>
  <c r="AB33" i="3"/>
  <c r="Z33" i="3"/>
  <c r="W33" i="3"/>
  <c r="S33" i="3"/>
  <c r="O33" i="3"/>
  <c r="K33" i="3"/>
  <c r="G33" i="3"/>
  <c r="AB32" i="3"/>
  <c r="Z32" i="3"/>
  <c r="W32" i="3"/>
  <c r="S32" i="3"/>
  <c r="O32" i="3"/>
  <c r="K32" i="3"/>
  <c r="G32" i="3"/>
  <c r="AB31" i="3"/>
  <c r="Z31" i="3"/>
  <c r="W31" i="3"/>
  <c r="S31" i="3"/>
  <c r="O31" i="3"/>
  <c r="K31" i="3"/>
  <c r="G31" i="3"/>
  <c r="AB30" i="3"/>
  <c r="Z30" i="3"/>
  <c r="W30" i="3"/>
  <c r="S30" i="3"/>
  <c r="O30" i="3"/>
  <c r="K30" i="3"/>
  <c r="G30" i="3"/>
  <c r="AB29" i="3"/>
  <c r="Z29" i="3"/>
  <c r="W29" i="3"/>
  <c r="S29" i="3"/>
  <c r="O29" i="3"/>
  <c r="K29" i="3"/>
  <c r="G29" i="3"/>
  <c r="AB28" i="3"/>
  <c r="Z28" i="3"/>
  <c r="W28" i="3"/>
  <c r="S28" i="3"/>
  <c r="O28" i="3"/>
  <c r="K28" i="3"/>
  <c r="G28" i="3"/>
  <c r="AB27" i="3"/>
  <c r="Z27" i="3"/>
  <c r="W27" i="3"/>
  <c r="S27" i="3"/>
  <c r="O27" i="3"/>
  <c r="K27" i="3"/>
  <c r="G27" i="3"/>
  <c r="AB26" i="3"/>
  <c r="Z26" i="3"/>
  <c r="W26" i="3"/>
  <c r="S26" i="3"/>
  <c r="O26" i="3"/>
  <c r="K26" i="3"/>
  <c r="G26" i="3"/>
  <c r="AB25" i="3"/>
  <c r="Z25" i="3"/>
  <c r="W25" i="3"/>
  <c r="S25" i="3"/>
  <c r="O25" i="3"/>
  <c r="K25" i="3"/>
  <c r="G25" i="3"/>
  <c r="AB24" i="3"/>
  <c r="Z24" i="3"/>
  <c r="W24" i="3"/>
  <c r="S24" i="3"/>
  <c r="O24" i="3"/>
  <c r="K24" i="3"/>
  <c r="G24" i="3"/>
  <c r="AN23" i="3"/>
  <c r="AJ23" i="3"/>
  <c r="AF23" i="3"/>
  <c r="AB23" i="3"/>
  <c r="Z23" i="3"/>
  <c r="W23" i="3"/>
  <c r="S23" i="3"/>
  <c r="O23" i="3"/>
  <c r="K23" i="3"/>
  <c r="G23" i="3"/>
  <c r="AB22" i="3"/>
  <c r="Z22" i="3"/>
  <c r="W22" i="3"/>
  <c r="S22" i="3"/>
  <c r="O22" i="3"/>
  <c r="K22" i="3"/>
  <c r="G22" i="3"/>
  <c r="AB21" i="3"/>
  <c r="Z21" i="3"/>
  <c r="W21" i="3"/>
  <c r="S21" i="3"/>
  <c r="O21" i="3"/>
  <c r="K21" i="3"/>
  <c r="G21" i="3"/>
  <c r="AB20" i="3"/>
  <c r="Z20" i="3"/>
  <c r="W20" i="3"/>
  <c r="S20" i="3"/>
  <c r="O20" i="3"/>
  <c r="K20" i="3"/>
  <c r="G20" i="3"/>
  <c r="AB19" i="3"/>
  <c r="Z19" i="3"/>
  <c r="W19" i="3"/>
  <c r="S19" i="3"/>
  <c r="O19" i="3"/>
  <c r="K19" i="3"/>
  <c r="G19" i="3"/>
  <c r="AB18" i="3"/>
  <c r="Z18" i="3"/>
  <c r="W18" i="3"/>
  <c r="S18" i="3"/>
  <c r="O18" i="3"/>
  <c r="K18" i="3"/>
  <c r="G18" i="3"/>
  <c r="AN72" i="3"/>
  <c r="D96" i="8" s="1"/>
  <c r="AB17" i="3"/>
  <c r="Z17" i="3"/>
  <c r="W17" i="3"/>
  <c r="S17" i="3"/>
  <c r="O17" i="3"/>
  <c r="K17" i="3"/>
  <c r="G17" i="3"/>
  <c r="AB16" i="3"/>
  <c r="Z16" i="3"/>
  <c r="W16" i="3"/>
  <c r="S16" i="3"/>
  <c r="O16" i="3"/>
  <c r="K16" i="3"/>
  <c r="G16" i="3"/>
  <c r="AB15" i="3"/>
  <c r="Z15" i="3"/>
  <c r="W15" i="3"/>
  <c r="S15" i="3"/>
  <c r="O15" i="3"/>
  <c r="K15" i="3"/>
  <c r="G15" i="3"/>
  <c r="AO59" i="3"/>
  <c r="AB14" i="3"/>
  <c r="Z14" i="3"/>
  <c r="W14" i="3"/>
  <c r="S14" i="3"/>
  <c r="O14" i="3"/>
  <c r="K14" i="3"/>
  <c r="G14" i="3"/>
  <c r="AK61" i="3"/>
  <c r="AB13" i="3"/>
  <c r="Z13" i="3"/>
  <c r="W13" i="3"/>
  <c r="S13" i="3"/>
  <c r="O13" i="3"/>
  <c r="K13" i="3"/>
  <c r="G13" i="3"/>
  <c r="AG63" i="3"/>
  <c r="AB12" i="3"/>
  <c r="Z12" i="3"/>
  <c r="W12" i="3"/>
  <c r="S12" i="3"/>
  <c r="O12" i="3"/>
  <c r="K12" i="3"/>
  <c r="G12" i="3"/>
  <c r="W11" i="3"/>
  <c r="S11" i="3"/>
  <c r="Z10" i="3"/>
  <c r="W10" i="3"/>
  <c r="S10" i="3"/>
  <c r="O10" i="3"/>
  <c r="K10" i="3"/>
  <c r="G10" i="3"/>
  <c r="Z9" i="3"/>
  <c r="W9" i="3"/>
  <c r="S9" i="3"/>
  <c r="O9" i="3"/>
  <c r="K9" i="3"/>
  <c r="G9" i="3"/>
  <c r="AN8" i="3"/>
  <c r="AJ8" i="3"/>
  <c r="AF8" i="3"/>
  <c r="Z8" i="3"/>
  <c r="W8" i="3"/>
  <c r="S8" i="3"/>
  <c r="O8" i="3"/>
  <c r="K8" i="3"/>
  <c r="G8" i="3"/>
  <c r="Z7" i="3"/>
  <c r="W7" i="3"/>
  <c r="S7" i="3"/>
  <c r="O7" i="3"/>
  <c r="K7" i="3"/>
  <c r="G7" i="3"/>
  <c r="Z6" i="3"/>
  <c r="W6" i="3"/>
  <c r="S6" i="3"/>
  <c r="O6" i="3"/>
  <c r="K6" i="3"/>
  <c r="G6" i="3"/>
  <c r="Z5" i="3"/>
  <c r="W5" i="3"/>
  <c r="S5" i="3"/>
  <c r="O5" i="3"/>
  <c r="K5" i="3"/>
  <c r="G5" i="3"/>
  <c r="Z4" i="3"/>
  <c r="W4" i="3"/>
  <c r="S4" i="3"/>
  <c r="O4" i="3"/>
  <c r="K4" i="3"/>
  <c r="G4" i="3"/>
  <c r="Z3" i="3"/>
  <c r="W3" i="3"/>
  <c r="S3" i="3"/>
  <c r="O3" i="3"/>
  <c r="K3" i="3"/>
  <c r="G3" i="3"/>
  <c r="AC193" i="2"/>
  <c r="AA193" i="2"/>
  <c r="X193" i="2"/>
  <c r="T193" i="2"/>
  <c r="P193" i="2"/>
  <c r="L193" i="2"/>
  <c r="H193" i="2"/>
  <c r="AC192" i="2"/>
  <c r="AA192" i="2"/>
  <c r="X192" i="2"/>
  <c r="T192" i="2"/>
  <c r="P192" i="2"/>
  <c r="L192" i="2"/>
  <c r="H192" i="2"/>
  <c r="AC191" i="2"/>
  <c r="AA191" i="2"/>
  <c r="X191" i="2"/>
  <c r="T191" i="2"/>
  <c r="P191" i="2"/>
  <c r="L191" i="2"/>
  <c r="H191" i="2"/>
  <c r="AC190" i="2"/>
  <c r="AA190" i="2"/>
  <c r="X190" i="2"/>
  <c r="T190" i="2"/>
  <c r="P190" i="2"/>
  <c r="L190" i="2"/>
  <c r="H190" i="2"/>
  <c r="AC189" i="2"/>
  <c r="AA189" i="2"/>
  <c r="X189" i="2"/>
  <c r="T189" i="2"/>
  <c r="P189" i="2"/>
  <c r="L189" i="2"/>
  <c r="H189" i="2"/>
  <c r="AC188" i="2"/>
  <c r="AA188" i="2"/>
  <c r="X188" i="2"/>
  <c r="T188" i="2"/>
  <c r="P188" i="2"/>
  <c r="L188" i="2"/>
  <c r="H188" i="2"/>
  <c r="AC187" i="2"/>
  <c r="AA187" i="2"/>
  <c r="X187" i="2"/>
  <c r="T187" i="2"/>
  <c r="P187" i="2"/>
  <c r="L187" i="2"/>
  <c r="H187" i="2"/>
  <c r="AC186" i="2"/>
  <c r="AA186" i="2"/>
  <c r="X186" i="2"/>
  <c r="T186" i="2"/>
  <c r="P186" i="2"/>
  <c r="L186" i="2"/>
  <c r="H186" i="2"/>
  <c r="AC185" i="2"/>
  <c r="AA185" i="2"/>
  <c r="X185" i="2"/>
  <c r="T185" i="2"/>
  <c r="P185" i="2"/>
  <c r="L185" i="2"/>
  <c r="H185" i="2"/>
  <c r="AC184" i="2"/>
  <c r="AA184" i="2"/>
  <c r="X184" i="2"/>
  <c r="T184" i="2"/>
  <c r="P184" i="2"/>
  <c r="L184" i="2"/>
  <c r="H184" i="2"/>
  <c r="AC183" i="2"/>
  <c r="AA183" i="2"/>
  <c r="X183" i="2"/>
  <c r="T183" i="2"/>
  <c r="P183" i="2"/>
  <c r="L183" i="2"/>
  <c r="H183" i="2"/>
  <c r="AC182" i="2"/>
  <c r="AA182" i="2"/>
  <c r="X182" i="2"/>
  <c r="T182" i="2"/>
  <c r="P182" i="2"/>
  <c r="L182" i="2"/>
  <c r="H182" i="2"/>
  <c r="AC181" i="2"/>
  <c r="AA181" i="2"/>
  <c r="X181" i="2"/>
  <c r="T181" i="2"/>
  <c r="P181" i="2"/>
  <c r="L181" i="2"/>
  <c r="H181" i="2"/>
  <c r="AC180" i="2"/>
  <c r="AA180" i="2"/>
  <c r="X180" i="2"/>
  <c r="T180" i="2"/>
  <c r="P180" i="2"/>
  <c r="L180" i="2"/>
  <c r="H180" i="2"/>
  <c r="AC179" i="2"/>
  <c r="AA179" i="2"/>
  <c r="X179" i="2"/>
  <c r="T179" i="2"/>
  <c r="P179" i="2"/>
  <c r="L179" i="2"/>
  <c r="H179" i="2"/>
  <c r="AC178" i="2"/>
  <c r="AA178" i="2"/>
  <c r="X178" i="2"/>
  <c r="T178" i="2"/>
  <c r="P178" i="2"/>
  <c r="L178" i="2"/>
  <c r="H178" i="2"/>
  <c r="AC177" i="2"/>
  <c r="AA177" i="2"/>
  <c r="X177" i="2"/>
  <c r="T177" i="2"/>
  <c r="P177" i="2"/>
  <c r="L177" i="2"/>
  <c r="H177" i="2"/>
  <c r="AC176" i="2"/>
  <c r="AA176" i="2"/>
  <c r="X176" i="2"/>
  <c r="T176" i="2"/>
  <c r="P176" i="2"/>
  <c r="L176" i="2"/>
  <c r="H176" i="2"/>
  <c r="AC175" i="2"/>
  <c r="AA175" i="2"/>
  <c r="X175" i="2"/>
  <c r="T175" i="2"/>
  <c r="P175" i="2"/>
  <c r="L175" i="2"/>
  <c r="H175" i="2"/>
  <c r="AC174" i="2"/>
  <c r="AA174" i="2"/>
  <c r="X174" i="2"/>
  <c r="T174" i="2"/>
  <c r="P174" i="2"/>
  <c r="L174" i="2"/>
  <c r="H174" i="2"/>
  <c r="AC173" i="2"/>
  <c r="AA173" i="2"/>
  <c r="X173" i="2"/>
  <c r="T173" i="2"/>
  <c r="P173" i="2"/>
  <c r="L173" i="2"/>
  <c r="H173" i="2"/>
  <c r="AC172" i="2"/>
  <c r="AA172" i="2"/>
  <c r="X172" i="2"/>
  <c r="T172" i="2"/>
  <c r="P172" i="2"/>
  <c r="L172" i="2"/>
  <c r="H172" i="2"/>
  <c r="AC171" i="2"/>
  <c r="AA171" i="2"/>
  <c r="X171" i="2"/>
  <c r="T171" i="2"/>
  <c r="P171" i="2"/>
  <c r="L171" i="2"/>
  <c r="H171" i="2"/>
  <c r="AC170" i="2"/>
  <c r="AA170" i="2"/>
  <c r="X170" i="2"/>
  <c r="T170" i="2"/>
  <c r="P170" i="2"/>
  <c r="L170" i="2"/>
  <c r="H170" i="2"/>
  <c r="AC169" i="2"/>
  <c r="AA169" i="2"/>
  <c r="X169" i="2"/>
  <c r="T169" i="2"/>
  <c r="P169" i="2"/>
  <c r="L169" i="2"/>
  <c r="H169" i="2"/>
  <c r="AC168" i="2"/>
  <c r="AA168" i="2"/>
  <c r="X168" i="2"/>
  <c r="T168" i="2"/>
  <c r="P168" i="2"/>
  <c r="L168" i="2"/>
  <c r="H168" i="2"/>
  <c r="AC167" i="2"/>
  <c r="AA167" i="2"/>
  <c r="X167" i="2"/>
  <c r="T167" i="2"/>
  <c r="P167" i="2"/>
  <c r="L167" i="2"/>
  <c r="H167" i="2"/>
  <c r="AC166" i="2"/>
  <c r="AA166" i="2"/>
  <c r="X166" i="2"/>
  <c r="T166" i="2"/>
  <c r="P166" i="2"/>
  <c r="L166" i="2"/>
  <c r="H166" i="2"/>
  <c r="AC165" i="2"/>
  <c r="AA165" i="2"/>
  <c r="X165" i="2"/>
  <c r="T165" i="2"/>
  <c r="P165" i="2"/>
  <c r="L165" i="2"/>
  <c r="H165" i="2"/>
  <c r="AC164" i="2"/>
  <c r="AA164" i="2"/>
  <c r="X164" i="2"/>
  <c r="T164" i="2"/>
  <c r="P164" i="2"/>
  <c r="L164" i="2"/>
  <c r="H164" i="2"/>
  <c r="AC163" i="2"/>
  <c r="AA163" i="2"/>
  <c r="X163" i="2"/>
  <c r="T163" i="2"/>
  <c r="P163" i="2"/>
  <c r="L163" i="2"/>
  <c r="H163" i="2"/>
  <c r="AC162" i="2"/>
  <c r="AA162" i="2"/>
  <c r="X162" i="2"/>
  <c r="T162" i="2"/>
  <c r="P162" i="2"/>
  <c r="L162" i="2"/>
  <c r="H162" i="2"/>
  <c r="AC161" i="2"/>
  <c r="AA161" i="2"/>
  <c r="X161" i="2"/>
  <c r="T161" i="2"/>
  <c r="P161" i="2"/>
  <c r="L161" i="2"/>
  <c r="H161" i="2"/>
  <c r="AC160" i="2"/>
  <c r="AA160" i="2"/>
  <c r="X160" i="2"/>
  <c r="T160" i="2"/>
  <c r="P160" i="2"/>
  <c r="L160" i="2"/>
  <c r="H160" i="2"/>
  <c r="AC159" i="2"/>
  <c r="AA159" i="2"/>
  <c r="X159" i="2"/>
  <c r="T159" i="2"/>
  <c r="P159" i="2"/>
  <c r="L159" i="2"/>
  <c r="H159" i="2"/>
  <c r="AC158" i="2"/>
  <c r="AA158" i="2"/>
  <c r="X158" i="2"/>
  <c r="T158" i="2"/>
  <c r="P158" i="2"/>
  <c r="L158" i="2"/>
  <c r="H158" i="2"/>
  <c r="AC157" i="2"/>
  <c r="AA157" i="2"/>
  <c r="X157" i="2"/>
  <c r="T157" i="2"/>
  <c r="P157" i="2"/>
  <c r="L157" i="2"/>
  <c r="H157" i="2"/>
  <c r="AC156" i="2"/>
  <c r="AA156" i="2"/>
  <c r="X156" i="2"/>
  <c r="T156" i="2"/>
  <c r="P156" i="2"/>
  <c r="L156" i="2"/>
  <c r="H156" i="2"/>
  <c r="AC155" i="2"/>
  <c r="AA155" i="2"/>
  <c r="X155" i="2"/>
  <c r="T155" i="2"/>
  <c r="P155" i="2"/>
  <c r="L155" i="2"/>
  <c r="H155" i="2"/>
  <c r="AC154" i="2"/>
  <c r="AA154" i="2"/>
  <c r="X154" i="2"/>
  <c r="T154" i="2"/>
  <c r="P154" i="2"/>
  <c r="L154" i="2"/>
  <c r="H154" i="2"/>
  <c r="AC153" i="2"/>
  <c r="AA153" i="2"/>
  <c r="X153" i="2"/>
  <c r="T153" i="2"/>
  <c r="P153" i="2"/>
  <c r="L153" i="2"/>
  <c r="H153" i="2"/>
  <c r="AC152" i="2"/>
  <c r="AA152" i="2"/>
  <c r="X152" i="2"/>
  <c r="T152" i="2"/>
  <c r="P152" i="2"/>
  <c r="L152" i="2"/>
  <c r="H152" i="2"/>
  <c r="AC151" i="2"/>
  <c r="AA151" i="2"/>
  <c r="X151" i="2"/>
  <c r="T151" i="2"/>
  <c r="P151" i="2"/>
  <c r="L151" i="2"/>
  <c r="H151" i="2"/>
  <c r="AC150" i="2"/>
  <c r="AA150" i="2"/>
  <c r="X150" i="2"/>
  <c r="T150" i="2"/>
  <c r="P150" i="2"/>
  <c r="L150" i="2"/>
  <c r="H150" i="2"/>
  <c r="AC149" i="2"/>
  <c r="AA149" i="2"/>
  <c r="X149" i="2"/>
  <c r="T149" i="2"/>
  <c r="P149" i="2"/>
  <c r="L149" i="2"/>
  <c r="H149" i="2"/>
  <c r="AC148" i="2"/>
  <c r="AA148" i="2"/>
  <c r="X148" i="2"/>
  <c r="T148" i="2"/>
  <c r="P148" i="2"/>
  <c r="L148" i="2"/>
  <c r="H148" i="2"/>
  <c r="AC147" i="2"/>
  <c r="AA147" i="2"/>
  <c r="X147" i="2"/>
  <c r="T147" i="2"/>
  <c r="P147" i="2"/>
  <c r="L147" i="2"/>
  <c r="H147" i="2"/>
  <c r="AC146" i="2"/>
  <c r="AA146" i="2"/>
  <c r="X146" i="2"/>
  <c r="T146" i="2"/>
  <c r="P146" i="2"/>
  <c r="L146" i="2"/>
  <c r="H146" i="2"/>
  <c r="AC145" i="2"/>
  <c r="AA145" i="2"/>
  <c r="X145" i="2"/>
  <c r="T145" i="2"/>
  <c r="P145" i="2"/>
  <c r="L145" i="2"/>
  <c r="H145" i="2"/>
  <c r="AC144" i="2"/>
  <c r="AA144" i="2"/>
  <c r="X144" i="2"/>
  <c r="T144" i="2"/>
  <c r="P144" i="2"/>
  <c r="L144" i="2"/>
  <c r="H144" i="2"/>
  <c r="AC143" i="2"/>
  <c r="AA143" i="2"/>
  <c r="X143" i="2"/>
  <c r="T143" i="2"/>
  <c r="P143" i="2"/>
  <c r="L143" i="2"/>
  <c r="H143" i="2"/>
  <c r="AC142" i="2"/>
  <c r="AA142" i="2"/>
  <c r="X142" i="2"/>
  <c r="T142" i="2"/>
  <c r="P142" i="2"/>
  <c r="L142" i="2"/>
  <c r="H142" i="2"/>
  <c r="AC141" i="2"/>
  <c r="AA141" i="2"/>
  <c r="X141" i="2"/>
  <c r="T141" i="2"/>
  <c r="P141" i="2"/>
  <c r="L141" i="2"/>
  <c r="H141" i="2"/>
  <c r="AC140" i="2"/>
  <c r="AA140" i="2"/>
  <c r="X140" i="2"/>
  <c r="T140" i="2"/>
  <c r="P140" i="2"/>
  <c r="L140" i="2"/>
  <c r="H140" i="2"/>
  <c r="AC139" i="2"/>
  <c r="AA139" i="2"/>
  <c r="X139" i="2"/>
  <c r="T139" i="2"/>
  <c r="P139" i="2"/>
  <c r="L139" i="2"/>
  <c r="H139" i="2"/>
  <c r="AC138" i="2"/>
  <c r="AA138" i="2"/>
  <c r="X138" i="2"/>
  <c r="T138" i="2"/>
  <c r="P138" i="2"/>
  <c r="L138" i="2"/>
  <c r="H138" i="2"/>
  <c r="AC137" i="2"/>
  <c r="AA137" i="2"/>
  <c r="X137" i="2"/>
  <c r="T137" i="2"/>
  <c r="P137" i="2"/>
  <c r="L137" i="2"/>
  <c r="H137" i="2"/>
  <c r="AC136" i="2"/>
  <c r="AA136" i="2"/>
  <c r="X136" i="2"/>
  <c r="T136" i="2"/>
  <c r="P136" i="2"/>
  <c r="L136" i="2"/>
  <c r="H136" i="2"/>
  <c r="AC135" i="2"/>
  <c r="AA135" i="2"/>
  <c r="X135" i="2"/>
  <c r="T135" i="2"/>
  <c r="P135" i="2"/>
  <c r="L135" i="2"/>
  <c r="H135" i="2"/>
  <c r="AC134" i="2"/>
  <c r="AA134" i="2"/>
  <c r="X134" i="2"/>
  <c r="T134" i="2"/>
  <c r="P134" i="2"/>
  <c r="L134" i="2"/>
  <c r="H134" i="2"/>
  <c r="AC133" i="2"/>
  <c r="AA133" i="2"/>
  <c r="X133" i="2"/>
  <c r="T133" i="2"/>
  <c r="P133" i="2"/>
  <c r="L133" i="2"/>
  <c r="H133" i="2"/>
  <c r="AC132" i="2"/>
  <c r="AA132" i="2"/>
  <c r="X132" i="2"/>
  <c r="T132" i="2"/>
  <c r="P132" i="2"/>
  <c r="L132" i="2"/>
  <c r="H132" i="2"/>
  <c r="AC131" i="2"/>
  <c r="AA131" i="2"/>
  <c r="X131" i="2"/>
  <c r="T131" i="2"/>
  <c r="P131" i="2"/>
  <c r="L131" i="2"/>
  <c r="H131" i="2"/>
  <c r="AC130" i="2"/>
  <c r="AA130" i="2"/>
  <c r="X130" i="2"/>
  <c r="T130" i="2"/>
  <c r="P130" i="2"/>
  <c r="L130" i="2"/>
  <c r="H130" i="2"/>
  <c r="AC129" i="2"/>
  <c r="AA129" i="2"/>
  <c r="X129" i="2"/>
  <c r="T129" i="2"/>
  <c r="P129" i="2"/>
  <c r="L129" i="2"/>
  <c r="H129" i="2"/>
  <c r="AC128" i="2"/>
  <c r="AA128" i="2"/>
  <c r="X128" i="2"/>
  <c r="T128" i="2"/>
  <c r="P128" i="2"/>
  <c r="L128" i="2"/>
  <c r="H128" i="2"/>
  <c r="AC127" i="2"/>
  <c r="AA127" i="2"/>
  <c r="X127" i="2"/>
  <c r="T127" i="2"/>
  <c r="P127" i="2"/>
  <c r="L127" i="2"/>
  <c r="H127" i="2"/>
  <c r="AC126" i="2"/>
  <c r="AA126" i="2"/>
  <c r="X126" i="2"/>
  <c r="T126" i="2"/>
  <c r="P126" i="2"/>
  <c r="L126" i="2"/>
  <c r="H126" i="2"/>
  <c r="AC125" i="2"/>
  <c r="AA125" i="2"/>
  <c r="X125" i="2"/>
  <c r="T125" i="2"/>
  <c r="P125" i="2"/>
  <c r="L125" i="2"/>
  <c r="H125" i="2"/>
  <c r="AC124" i="2"/>
  <c r="AA124" i="2"/>
  <c r="X124" i="2"/>
  <c r="T124" i="2"/>
  <c r="P124" i="2"/>
  <c r="L124" i="2"/>
  <c r="H124" i="2"/>
  <c r="AC123" i="2"/>
  <c r="AA123" i="2"/>
  <c r="X123" i="2"/>
  <c r="T123" i="2"/>
  <c r="P123" i="2"/>
  <c r="L123" i="2"/>
  <c r="H123" i="2"/>
  <c r="AC122" i="2"/>
  <c r="AA122" i="2"/>
  <c r="X122" i="2"/>
  <c r="T122" i="2"/>
  <c r="P122" i="2"/>
  <c r="L122" i="2"/>
  <c r="H122" i="2"/>
  <c r="AC121" i="2"/>
  <c r="AA121" i="2"/>
  <c r="X121" i="2"/>
  <c r="T121" i="2"/>
  <c r="P121" i="2"/>
  <c r="L121" i="2"/>
  <c r="H121" i="2"/>
  <c r="AC120" i="2"/>
  <c r="AA120" i="2"/>
  <c r="X120" i="2"/>
  <c r="T120" i="2"/>
  <c r="P120" i="2"/>
  <c r="L120" i="2"/>
  <c r="H120" i="2"/>
  <c r="AC119" i="2"/>
  <c r="AA119" i="2"/>
  <c r="X119" i="2"/>
  <c r="T119" i="2"/>
  <c r="P119" i="2"/>
  <c r="L119" i="2"/>
  <c r="H119" i="2"/>
  <c r="AC118" i="2"/>
  <c r="AA118" i="2"/>
  <c r="X118" i="2"/>
  <c r="T118" i="2"/>
  <c r="P118" i="2"/>
  <c r="L118" i="2"/>
  <c r="H118" i="2"/>
  <c r="AC117" i="2"/>
  <c r="AA117" i="2"/>
  <c r="X117" i="2"/>
  <c r="T117" i="2"/>
  <c r="P117" i="2"/>
  <c r="L117" i="2"/>
  <c r="H117" i="2"/>
  <c r="AC116" i="2"/>
  <c r="AA116" i="2"/>
  <c r="X116" i="2"/>
  <c r="T116" i="2"/>
  <c r="P116" i="2"/>
  <c r="L116" i="2"/>
  <c r="H116" i="2"/>
  <c r="AC115" i="2"/>
  <c r="AA115" i="2"/>
  <c r="X115" i="2"/>
  <c r="T115" i="2"/>
  <c r="P115" i="2"/>
  <c r="L115" i="2"/>
  <c r="H115" i="2"/>
  <c r="AC114" i="2"/>
  <c r="AA114" i="2"/>
  <c r="X114" i="2"/>
  <c r="T114" i="2"/>
  <c r="P114" i="2"/>
  <c r="L114" i="2"/>
  <c r="H114" i="2"/>
  <c r="AC113" i="2"/>
  <c r="AA113" i="2"/>
  <c r="X113" i="2"/>
  <c r="T113" i="2"/>
  <c r="P113" i="2"/>
  <c r="L113" i="2"/>
  <c r="H113" i="2"/>
  <c r="AC112" i="2"/>
  <c r="AA112" i="2"/>
  <c r="X112" i="2"/>
  <c r="T112" i="2"/>
  <c r="P112" i="2"/>
  <c r="L112" i="2"/>
  <c r="H112" i="2"/>
  <c r="AC111" i="2"/>
  <c r="AA111" i="2"/>
  <c r="X111" i="2"/>
  <c r="T111" i="2"/>
  <c r="P111" i="2"/>
  <c r="L111" i="2"/>
  <c r="H111" i="2"/>
  <c r="AC110" i="2"/>
  <c r="AA110" i="2"/>
  <c r="X110" i="2"/>
  <c r="T110" i="2"/>
  <c r="P110" i="2"/>
  <c r="L110" i="2"/>
  <c r="H110" i="2"/>
  <c r="AC109" i="2"/>
  <c r="AA109" i="2"/>
  <c r="X109" i="2"/>
  <c r="T109" i="2"/>
  <c r="P109" i="2"/>
  <c r="L109" i="2"/>
  <c r="H109" i="2"/>
  <c r="AC108" i="2"/>
  <c r="AA108" i="2"/>
  <c r="X108" i="2"/>
  <c r="T108" i="2"/>
  <c r="P108" i="2"/>
  <c r="L108" i="2"/>
  <c r="H108" i="2"/>
  <c r="AC107" i="2"/>
  <c r="AA107" i="2"/>
  <c r="X107" i="2"/>
  <c r="T107" i="2"/>
  <c r="P107" i="2"/>
  <c r="L107" i="2"/>
  <c r="H107" i="2"/>
  <c r="AC106" i="2"/>
  <c r="AA106" i="2"/>
  <c r="X106" i="2"/>
  <c r="T106" i="2"/>
  <c r="P106" i="2"/>
  <c r="L106" i="2"/>
  <c r="H106" i="2"/>
  <c r="AC105" i="2"/>
  <c r="AA105" i="2"/>
  <c r="X105" i="2"/>
  <c r="T105" i="2"/>
  <c r="P105" i="2"/>
  <c r="L105" i="2"/>
  <c r="H105" i="2"/>
  <c r="AC104" i="2"/>
  <c r="AA104" i="2"/>
  <c r="X104" i="2"/>
  <c r="T104" i="2"/>
  <c r="P104" i="2"/>
  <c r="L104" i="2"/>
  <c r="H104" i="2"/>
  <c r="AC103" i="2"/>
  <c r="AA103" i="2"/>
  <c r="X103" i="2"/>
  <c r="T103" i="2"/>
  <c r="P103" i="2"/>
  <c r="L103" i="2"/>
  <c r="H103" i="2"/>
  <c r="AC102" i="2"/>
  <c r="AA102" i="2"/>
  <c r="X102" i="2"/>
  <c r="T102" i="2"/>
  <c r="P102" i="2"/>
  <c r="L102" i="2"/>
  <c r="H102" i="2"/>
  <c r="AC101" i="2"/>
  <c r="AA101" i="2"/>
  <c r="X101" i="2"/>
  <c r="T101" i="2"/>
  <c r="P101" i="2"/>
  <c r="L101" i="2"/>
  <c r="H101" i="2"/>
  <c r="AC100" i="2"/>
  <c r="AA100" i="2"/>
  <c r="X100" i="2"/>
  <c r="T100" i="2"/>
  <c r="P100" i="2"/>
  <c r="L100" i="2"/>
  <c r="H100" i="2"/>
  <c r="AC99" i="2"/>
  <c r="AA99" i="2"/>
  <c r="X99" i="2"/>
  <c r="T99" i="2"/>
  <c r="P99" i="2"/>
  <c r="L99" i="2"/>
  <c r="H99" i="2"/>
  <c r="AC98" i="2"/>
  <c r="AA98" i="2"/>
  <c r="X98" i="2"/>
  <c r="T98" i="2"/>
  <c r="P98" i="2"/>
  <c r="L98" i="2"/>
  <c r="H98" i="2"/>
  <c r="AC97" i="2"/>
  <c r="AA97" i="2"/>
  <c r="X97" i="2"/>
  <c r="T97" i="2"/>
  <c r="P97" i="2"/>
  <c r="L97" i="2"/>
  <c r="H97" i="2"/>
  <c r="AC96" i="2"/>
  <c r="AA96" i="2"/>
  <c r="X96" i="2"/>
  <c r="T96" i="2"/>
  <c r="P96" i="2"/>
  <c r="L96" i="2"/>
  <c r="H96" i="2"/>
  <c r="AC95" i="2"/>
  <c r="AA95" i="2"/>
  <c r="X95" i="2"/>
  <c r="T95" i="2"/>
  <c r="P95" i="2"/>
  <c r="L95" i="2"/>
  <c r="H95" i="2"/>
  <c r="AC94" i="2"/>
  <c r="AA94" i="2"/>
  <c r="X94" i="2"/>
  <c r="T94" i="2"/>
  <c r="P94" i="2"/>
  <c r="L94" i="2"/>
  <c r="H94" i="2"/>
  <c r="AC93" i="2"/>
  <c r="AA93" i="2"/>
  <c r="X93" i="2"/>
  <c r="T93" i="2"/>
  <c r="P93" i="2"/>
  <c r="L93" i="2"/>
  <c r="H93" i="2"/>
  <c r="AC92" i="2"/>
  <c r="AA92" i="2"/>
  <c r="X92" i="2"/>
  <c r="T92" i="2"/>
  <c r="P92" i="2"/>
  <c r="L92" i="2"/>
  <c r="H92" i="2"/>
  <c r="AC91" i="2"/>
  <c r="AA91" i="2"/>
  <c r="X91" i="2"/>
  <c r="T91" i="2"/>
  <c r="P91" i="2"/>
  <c r="L91" i="2"/>
  <c r="H91" i="2"/>
  <c r="AC90" i="2"/>
  <c r="AA90" i="2"/>
  <c r="X90" i="2"/>
  <c r="T90" i="2"/>
  <c r="P90" i="2"/>
  <c r="L90" i="2"/>
  <c r="H90" i="2"/>
  <c r="AC89" i="2"/>
  <c r="AA89" i="2"/>
  <c r="X89" i="2"/>
  <c r="T89" i="2"/>
  <c r="P89" i="2"/>
  <c r="L89" i="2"/>
  <c r="H89" i="2"/>
  <c r="AC88" i="2"/>
  <c r="AA88" i="2"/>
  <c r="X88" i="2"/>
  <c r="T88" i="2"/>
  <c r="P88" i="2"/>
  <c r="L88" i="2"/>
  <c r="H88" i="2"/>
  <c r="AC87" i="2"/>
  <c r="AA87" i="2"/>
  <c r="X87" i="2"/>
  <c r="T87" i="2"/>
  <c r="P87" i="2"/>
  <c r="L87" i="2"/>
  <c r="H87" i="2"/>
  <c r="AC86" i="2"/>
  <c r="AA86" i="2"/>
  <c r="X86" i="2"/>
  <c r="T86" i="2"/>
  <c r="P86" i="2"/>
  <c r="L86" i="2"/>
  <c r="H86" i="2"/>
  <c r="AC85" i="2"/>
  <c r="AA85" i="2"/>
  <c r="X85" i="2"/>
  <c r="T85" i="2"/>
  <c r="P85" i="2"/>
  <c r="L85" i="2"/>
  <c r="H85" i="2"/>
  <c r="AC84" i="2"/>
  <c r="AA84" i="2"/>
  <c r="X84" i="2"/>
  <c r="T84" i="2"/>
  <c r="P84" i="2"/>
  <c r="L84" i="2"/>
  <c r="H84" i="2"/>
  <c r="AC83" i="2"/>
  <c r="AA83" i="2"/>
  <c r="X83" i="2"/>
  <c r="T83" i="2"/>
  <c r="P83" i="2"/>
  <c r="L83" i="2"/>
  <c r="H83" i="2"/>
  <c r="AC82" i="2"/>
  <c r="AA82" i="2"/>
  <c r="X82" i="2"/>
  <c r="T82" i="2"/>
  <c r="P82" i="2"/>
  <c r="L82" i="2"/>
  <c r="H82" i="2"/>
  <c r="AC81" i="2"/>
  <c r="AA81" i="2"/>
  <c r="X81" i="2"/>
  <c r="T81" i="2"/>
  <c r="P81" i="2"/>
  <c r="L81" i="2"/>
  <c r="H81" i="2"/>
  <c r="AC80" i="2"/>
  <c r="AA80" i="2"/>
  <c r="X80" i="2"/>
  <c r="T80" i="2"/>
  <c r="P80" i="2"/>
  <c r="L80" i="2"/>
  <c r="H80" i="2"/>
  <c r="AC79" i="2"/>
  <c r="AA79" i="2"/>
  <c r="X79" i="2"/>
  <c r="T79" i="2"/>
  <c r="P79" i="2"/>
  <c r="L79" i="2"/>
  <c r="H79" i="2"/>
  <c r="AC78" i="2"/>
  <c r="AA78" i="2"/>
  <c r="X78" i="2"/>
  <c r="T78" i="2"/>
  <c r="P78" i="2"/>
  <c r="L78" i="2"/>
  <c r="H78" i="2"/>
  <c r="AC77" i="2"/>
  <c r="AA77" i="2"/>
  <c r="X77" i="2"/>
  <c r="T77" i="2"/>
  <c r="P77" i="2"/>
  <c r="L77" i="2"/>
  <c r="H77" i="2"/>
  <c r="AC76" i="2"/>
  <c r="AA76" i="2"/>
  <c r="X76" i="2"/>
  <c r="T76" i="2"/>
  <c r="P76" i="2"/>
  <c r="L76" i="2"/>
  <c r="H76" i="2"/>
  <c r="AC75" i="2"/>
  <c r="AA75" i="2"/>
  <c r="X75" i="2"/>
  <c r="T75" i="2"/>
  <c r="P75" i="2"/>
  <c r="L75" i="2"/>
  <c r="H75" i="2"/>
  <c r="AC74" i="2"/>
  <c r="AA74" i="2"/>
  <c r="X74" i="2"/>
  <c r="T74" i="2"/>
  <c r="P74" i="2"/>
  <c r="L74" i="2"/>
  <c r="H74" i="2"/>
  <c r="AC73" i="2"/>
  <c r="AA73" i="2"/>
  <c r="X73" i="2"/>
  <c r="T73" i="2"/>
  <c r="P73" i="2"/>
  <c r="L73" i="2"/>
  <c r="H73" i="2"/>
  <c r="AC72" i="2"/>
  <c r="AA72" i="2"/>
  <c r="X72" i="2"/>
  <c r="T72" i="2"/>
  <c r="P72" i="2"/>
  <c r="L72" i="2"/>
  <c r="H72" i="2"/>
  <c r="AC71" i="2"/>
  <c r="AA71" i="2"/>
  <c r="X71" i="2"/>
  <c r="T71" i="2"/>
  <c r="P71" i="2"/>
  <c r="L71" i="2"/>
  <c r="H71" i="2"/>
  <c r="AC70" i="2"/>
  <c r="AA70" i="2"/>
  <c r="X70" i="2"/>
  <c r="T70" i="2"/>
  <c r="P70" i="2"/>
  <c r="L70" i="2"/>
  <c r="H70" i="2"/>
  <c r="AC69" i="2"/>
  <c r="AA69" i="2"/>
  <c r="X69" i="2"/>
  <c r="T69" i="2"/>
  <c r="P69" i="2"/>
  <c r="L69" i="2"/>
  <c r="H69" i="2"/>
  <c r="AC68" i="2"/>
  <c r="AA68" i="2"/>
  <c r="X68" i="2"/>
  <c r="T68" i="2"/>
  <c r="P68" i="2"/>
  <c r="L68" i="2"/>
  <c r="H68" i="2"/>
  <c r="AO68" i="2"/>
  <c r="AK68" i="2"/>
  <c r="AG68" i="2"/>
  <c r="AC67" i="2"/>
  <c r="AA67" i="2"/>
  <c r="X67" i="2"/>
  <c r="T67" i="2"/>
  <c r="P67" i="2"/>
  <c r="L67" i="2"/>
  <c r="H67" i="2"/>
  <c r="AC66" i="2"/>
  <c r="AA66" i="2"/>
  <c r="X66" i="2"/>
  <c r="T66" i="2"/>
  <c r="P66" i="2"/>
  <c r="L66" i="2"/>
  <c r="H66" i="2"/>
  <c r="AC65" i="2"/>
  <c r="AA65" i="2"/>
  <c r="X65" i="2"/>
  <c r="T65" i="2"/>
  <c r="P65" i="2"/>
  <c r="L65" i="2"/>
  <c r="H65" i="2"/>
  <c r="AC64" i="2"/>
  <c r="AA64" i="2"/>
  <c r="X64" i="2"/>
  <c r="T64" i="2"/>
  <c r="P64" i="2"/>
  <c r="L64" i="2"/>
  <c r="H64" i="2"/>
  <c r="AC63" i="2"/>
  <c r="AA63" i="2"/>
  <c r="X63" i="2"/>
  <c r="T63" i="2"/>
  <c r="P63" i="2"/>
  <c r="L63" i="2"/>
  <c r="H63" i="2"/>
  <c r="AC62" i="2"/>
  <c r="AA62" i="2"/>
  <c r="X62" i="2"/>
  <c r="T62" i="2"/>
  <c r="P62" i="2"/>
  <c r="L62" i="2"/>
  <c r="H62" i="2"/>
  <c r="AC61" i="2"/>
  <c r="AA61" i="2"/>
  <c r="X61" i="2"/>
  <c r="T61" i="2"/>
  <c r="P61" i="2"/>
  <c r="L61" i="2"/>
  <c r="H61" i="2"/>
  <c r="AC60" i="2"/>
  <c r="AA60" i="2"/>
  <c r="X60" i="2"/>
  <c r="T60" i="2"/>
  <c r="P60" i="2"/>
  <c r="L60" i="2"/>
  <c r="H60" i="2"/>
  <c r="AC59" i="2"/>
  <c r="AA59" i="2"/>
  <c r="X59" i="2"/>
  <c r="T59" i="2"/>
  <c r="P59" i="2"/>
  <c r="L59" i="2"/>
  <c r="H59" i="2"/>
  <c r="AC58" i="2"/>
  <c r="AA58" i="2"/>
  <c r="X58" i="2"/>
  <c r="T58" i="2"/>
  <c r="P58" i="2"/>
  <c r="L58" i="2"/>
  <c r="H58" i="2"/>
  <c r="AC57" i="2"/>
  <c r="AA57" i="2"/>
  <c r="X57" i="2"/>
  <c r="T57" i="2"/>
  <c r="P57" i="2"/>
  <c r="L57" i="2"/>
  <c r="H57" i="2"/>
  <c r="AC56" i="2"/>
  <c r="AA56" i="2"/>
  <c r="X56" i="2"/>
  <c r="T56" i="2"/>
  <c r="P56" i="2"/>
  <c r="L56" i="2"/>
  <c r="H56" i="2"/>
  <c r="AC55" i="2"/>
  <c r="AA55" i="2"/>
  <c r="X55" i="2"/>
  <c r="T55" i="2"/>
  <c r="P55" i="2"/>
  <c r="L55" i="2"/>
  <c r="H55" i="2"/>
  <c r="AA54" i="2"/>
  <c r="X54" i="2"/>
  <c r="T54" i="2"/>
  <c r="AB54" i="2" s="1"/>
  <c r="AD54" i="2" s="1"/>
  <c r="AC53" i="2"/>
  <c r="AA53" i="2"/>
  <c r="AB53" i="2"/>
  <c r="AD53" i="2" s="1"/>
  <c r="AO53" i="2"/>
  <c r="AK53" i="2"/>
  <c r="AG53" i="2"/>
  <c r="AA52" i="2"/>
  <c r="AB52" i="2"/>
  <c r="AD52" i="2" s="1"/>
  <c r="AA51" i="2"/>
  <c r="X51" i="2"/>
  <c r="T51" i="2"/>
  <c r="AB51" i="2" s="1"/>
  <c r="AD51" i="2" s="1"/>
  <c r="AA50" i="2"/>
  <c r="X50" i="2"/>
  <c r="T50" i="2"/>
  <c r="AA49" i="2"/>
  <c r="X49" i="2"/>
  <c r="T49" i="2"/>
  <c r="AA48" i="2"/>
  <c r="X48" i="2"/>
  <c r="T48" i="2"/>
  <c r="P48" i="2"/>
  <c r="L48" i="2"/>
  <c r="H48" i="2"/>
  <c r="AC47" i="2"/>
  <c r="AA47" i="2"/>
  <c r="X47" i="2"/>
  <c r="T47" i="2"/>
  <c r="AA46" i="2"/>
  <c r="X46" i="2"/>
  <c r="T46" i="2"/>
  <c r="P46" i="2"/>
  <c r="L46" i="2"/>
  <c r="H46" i="2"/>
  <c r="AC45" i="2"/>
  <c r="AA45" i="2"/>
  <c r="X45" i="2"/>
  <c r="T45" i="2"/>
  <c r="P45" i="2"/>
  <c r="L45" i="2"/>
  <c r="H45" i="2"/>
  <c r="AA44" i="2"/>
  <c r="AB44" i="2"/>
  <c r="AA43" i="2"/>
  <c r="X43" i="2"/>
  <c r="T43" i="2"/>
  <c r="P43" i="2"/>
  <c r="L43" i="2"/>
  <c r="H43" i="2"/>
  <c r="AC41" i="2"/>
  <c r="AA41" i="2"/>
  <c r="X41" i="2"/>
  <c r="T41" i="2"/>
  <c r="P41" i="2"/>
  <c r="L41" i="2"/>
  <c r="H41" i="2"/>
  <c r="AC42" i="2"/>
  <c r="AA42" i="2"/>
  <c r="X42" i="2"/>
  <c r="T42" i="2"/>
  <c r="P42" i="2"/>
  <c r="L42" i="2"/>
  <c r="H42" i="2"/>
  <c r="AC40" i="2"/>
  <c r="AA40" i="2"/>
  <c r="X40" i="2"/>
  <c r="T40" i="2"/>
  <c r="P40" i="2"/>
  <c r="L40" i="2"/>
  <c r="H40" i="2"/>
  <c r="AA39" i="2"/>
  <c r="X39" i="2"/>
  <c r="T39" i="2"/>
  <c r="P39" i="2"/>
  <c r="L39" i="2"/>
  <c r="H39" i="2"/>
  <c r="AC38" i="2"/>
  <c r="AA38" i="2"/>
  <c r="X38" i="2"/>
  <c r="T38" i="2"/>
  <c r="P38" i="2"/>
  <c r="L38" i="2"/>
  <c r="H38" i="2"/>
  <c r="AO38" i="2"/>
  <c r="AK38" i="2"/>
  <c r="AG38" i="2"/>
  <c r="AA37" i="2"/>
  <c r="X37" i="2"/>
  <c r="T37" i="2"/>
  <c r="P37" i="2"/>
  <c r="L37" i="2"/>
  <c r="H37" i="2"/>
  <c r="AC36" i="2"/>
  <c r="AA36" i="2"/>
  <c r="X36" i="2"/>
  <c r="T36" i="2"/>
  <c r="P36" i="2"/>
  <c r="L36" i="2"/>
  <c r="H36" i="2"/>
  <c r="AA35" i="2"/>
  <c r="X35" i="2"/>
  <c r="T35" i="2"/>
  <c r="P35" i="2"/>
  <c r="L35" i="2"/>
  <c r="H35" i="2"/>
  <c r="AC34" i="2"/>
  <c r="AA34" i="2"/>
  <c r="X34" i="2"/>
  <c r="T34" i="2"/>
  <c r="P34" i="2"/>
  <c r="L34" i="2"/>
  <c r="H34" i="2"/>
  <c r="AA33" i="2"/>
  <c r="X33" i="2"/>
  <c r="T33" i="2"/>
  <c r="P33" i="2"/>
  <c r="L33" i="2"/>
  <c r="H33" i="2"/>
  <c r="AA32" i="2"/>
  <c r="X32" i="2"/>
  <c r="T32" i="2"/>
  <c r="P32" i="2"/>
  <c r="L32" i="2"/>
  <c r="H32" i="2"/>
  <c r="AC31" i="2"/>
  <c r="AA31" i="2"/>
  <c r="X31" i="2"/>
  <c r="T31" i="2"/>
  <c r="P31" i="2"/>
  <c r="L31" i="2"/>
  <c r="H31" i="2"/>
  <c r="AC30" i="2"/>
  <c r="AA30" i="2"/>
  <c r="X30" i="2"/>
  <c r="T30" i="2"/>
  <c r="P30" i="2"/>
  <c r="L30" i="2"/>
  <c r="H30" i="2"/>
  <c r="AC29" i="2"/>
  <c r="AA29" i="2"/>
  <c r="X29" i="2"/>
  <c r="T29" i="2"/>
  <c r="P29" i="2"/>
  <c r="L29" i="2"/>
  <c r="H29" i="2"/>
  <c r="AA28" i="2"/>
  <c r="X28" i="2"/>
  <c r="T28" i="2"/>
  <c r="P28" i="2"/>
  <c r="L28" i="2"/>
  <c r="H28" i="2"/>
  <c r="AC27" i="2"/>
  <c r="AA27" i="2"/>
  <c r="X27" i="2"/>
  <c r="T27" i="2"/>
  <c r="P27" i="2"/>
  <c r="L27" i="2"/>
  <c r="H27" i="2"/>
  <c r="AA26" i="2"/>
  <c r="X26" i="2"/>
  <c r="T26" i="2"/>
  <c r="P26" i="2"/>
  <c r="L26" i="2"/>
  <c r="H26" i="2"/>
  <c r="AA25" i="2"/>
  <c r="X25" i="2"/>
  <c r="T25" i="2"/>
  <c r="P25" i="2"/>
  <c r="L25" i="2"/>
  <c r="H25" i="2"/>
  <c r="AA24" i="2"/>
  <c r="X24" i="2"/>
  <c r="T24" i="2"/>
  <c r="P24" i="2"/>
  <c r="L24" i="2"/>
  <c r="H24" i="2"/>
  <c r="AO23" i="2"/>
  <c r="AK23" i="2"/>
  <c r="AG23" i="2"/>
  <c r="AC23" i="2"/>
  <c r="AA23" i="2"/>
  <c r="X23" i="2"/>
  <c r="T23" i="2"/>
  <c r="P23" i="2"/>
  <c r="L23" i="2"/>
  <c r="H23" i="2"/>
  <c r="AA22" i="2"/>
  <c r="X22" i="2"/>
  <c r="T22" i="2"/>
  <c r="P22" i="2"/>
  <c r="L22" i="2"/>
  <c r="H22" i="2"/>
  <c r="AA21" i="2"/>
  <c r="X21" i="2"/>
  <c r="T21" i="2"/>
  <c r="P21" i="2"/>
  <c r="L21" i="2"/>
  <c r="H21" i="2"/>
  <c r="AC20" i="2"/>
  <c r="AA20" i="2"/>
  <c r="X20" i="2"/>
  <c r="T20" i="2"/>
  <c r="P20" i="2"/>
  <c r="L20" i="2"/>
  <c r="H20" i="2"/>
  <c r="AC19" i="2"/>
  <c r="AA19" i="2"/>
  <c r="X19" i="2"/>
  <c r="T19" i="2"/>
  <c r="P19" i="2"/>
  <c r="L19" i="2"/>
  <c r="H19" i="2"/>
  <c r="AC18" i="2"/>
  <c r="AA18" i="2"/>
  <c r="X18" i="2"/>
  <c r="T18" i="2"/>
  <c r="P18" i="2"/>
  <c r="L18" i="2"/>
  <c r="H18" i="2"/>
  <c r="AW17" i="2"/>
  <c r="AV17" i="2"/>
  <c r="AO74" i="2" s="1"/>
  <c r="B154" i="8" s="1"/>
  <c r="AA17" i="2"/>
  <c r="X17" i="2"/>
  <c r="T17" i="2"/>
  <c r="P17" i="2"/>
  <c r="L17" i="2"/>
  <c r="H17" i="2"/>
  <c r="AW16" i="2"/>
  <c r="AM71" i="2" s="1"/>
  <c r="AV16" i="2"/>
  <c r="AL75" i="2" s="1"/>
  <c r="AC16" i="2"/>
  <c r="AA16" i="2"/>
  <c r="X16" i="2"/>
  <c r="T16" i="2"/>
  <c r="P16" i="2"/>
  <c r="L16" i="2"/>
  <c r="H16" i="2"/>
  <c r="AW15" i="2"/>
  <c r="AV15" i="2"/>
  <c r="AA15" i="2"/>
  <c r="X15" i="2"/>
  <c r="T15" i="2"/>
  <c r="P15" i="2"/>
  <c r="L15" i="2"/>
  <c r="H15" i="2"/>
  <c r="AW14" i="2"/>
  <c r="AQ57" i="2" s="1"/>
  <c r="AV14" i="2"/>
  <c r="AO63" i="2" s="1"/>
  <c r="B267" i="8" s="1"/>
  <c r="AC14" i="2"/>
  <c r="AA14" i="2"/>
  <c r="X14" i="2"/>
  <c r="T14" i="2"/>
  <c r="P14" i="2"/>
  <c r="L14" i="2"/>
  <c r="H14" i="2"/>
  <c r="AW13" i="2"/>
  <c r="AM61" i="2" s="1"/>
  <c r="AV13" i="2"/>
  <c r="AL62" i="2" s="1"/>
  <c r="AC13" i="2"/>
  <c r="AA13" i="2"/>
  <c r="X13" i="2"/>
  <c r="T13" i="2"/>
  <c r="P13" i="2"/>
  <c r="L13" i="2"/>
  <c r="H13" i="2"/>
  <c r="AW12" i="2"/>
  <c r="AV12" i="2"/>
  <c r="AG63" i="2" s="1"/>
  <c r="B265" i="8" s="1"/>
  <c r="AA12" i="2"/>
  <c r="X12" i="2"/>
  <c r="T12" i="2"/>
  <c r="P12" i="2"/>
  <c r="L12" i="2"/>
  <c r="H12" i="2"/>
  <c r="AW11" i="2"/>
  <c r="AQ49" i="2" s="1"/>
  <c r="AV11" i="2"/>
  <c r="AO45" i="2" s="1"/>
  <c r="B177" i="8" s="1"/>
  <c r="AC11" i="2"/>
  <c r="AA11" i="2"/>
  <c r="X11" i="2"/>
  <c r="T11" i="2"/>
  <c r="P11" i="2"/>
  <c r="L11" i="2"/>
  <c r="H11" i="2"/>
  <c r="AW10" i="2"/>
  <c r="AM49" i="2" s="1"/>
  <c r="AV10" i="2"/>
  <c r="AA10" i="2"/>
  <c r="X10" i="2"/>
  <c r="T10" i="2"/>
  <c r="P10" i="2"/>
  <c r="L10" i="2"/>
  <c r="H10" i="2"/>
  <c r="AW9" i="2"/>
  <c r="AI49" i="2" s="1"/>
  <c r="AV9" i="2"/>
  <c r="AH49" i="2" s="1"/>
  <c r="AC9" i="2"/>
  <c r="AA9" i="2"/>
  <c r="X9" i="2"/>
  <c r="T9" i="2"/>
  <c r="P9" i="2"/>
  <c r="L9" i="2"/>
  <c r="H9" i="2"/>
  <c r="AW8" i="2"/>
  <c r="AQ28" i="2" s="1"/>
  <c r="AV8" i="2"/>
  <c r="AO30" i="2" s="1"/>
  <c r="B174" i="8" s="1"/>
  <c r="AO8" i="2"/>
  <c r="AK8" i="2"/>
  <c r="AG8" i="2"/>
  <c r="AC7" i="2"/>
  <c r="AA7" i="2"/>
  <c r="X7" i="2"/>
  <c r="T7" i="2"/>
  <c r="P7" i="2"/>
  <c r="L7" i="2"/>
  <c r="H7" i="2"/>
  <c r="AW7" i="2"/>
  <c r="AM35" i="2" s="1"/>
  <c r="AV7" i="2"/>
  <c r="AL36" i="2" s="1"/>
  <c r="AC6" i="2"/>
  <c r="AA6" i="2"/>
  <c r="X6" i="2"/>
  <c r="T6" i="2"/>
  <c r="P6" i="2"/>
  <c r="L6" i="2"/>
  <c r="H6" i="2"/>
  <c r="AW6" i="2"/>
  <c r="AI35" i="2" s="1"/>
  <c r="AV6" i="2"/>
  <c r="AH36" i="2" s="1"/>
  <c r="AC8" i="2"/>
  <c r="AA8" i="2"/>
  <c r="X8" i="2"/>
  <c r="T8" i="2"/>
  <c r="P8" i="2"/>
  <c r="L8" i="2"/>
  <c r="H8" i="2"/>
  <c r="AW5" i="2"/>
  <c r="AQ18" i="2" s="1"/>
  <c r="AV5" i="2"/>
  <c r="AC5" i="2"/>
  <c r="AA5" i="2"/>
  <c r="X5" i="2"/>
  <c r="T5" i="2"/>
  <c r="P5" i="2"/>
  <c r="L5" i="2"/>
  <c r="H5" i="2"/>
  <c r="AW4" i="2"/>
  <c r="AM18" i="2" s="1"/>
  <c r="AV4" i="2"/>
  <c r="AK20" i="2" s="1"/>
  <c r="B315" i="8" s="1"/>
  <c r="AC4" i="2"/>
  <c r="AA4" i="2"/>
  <c r="X4" i="2"/>
  <c r="T4" i="2"/>
  <c r="P4" i="2"/>
  <c r="L4" i="2"/>
  <c r="H4" i="2"/>
  <c r="AW3" i="2"/>
  <c r="AI18" i="2" s="1"/>
  <c r="AV3" i="2"/>
  <c r="AG11" i="2" s="1"/>
  <c r="B53" i="8" s="1"/>
  <c r="AC3" i="2"/>
  <c r="AA3" i="2"/>
  <c r="X3" i="2"/>
  <c r="T3" i="2"/>
  <c r="P3" i="2"/>
  <c r="L3" i="2"/>
  <c r="H3" i="2"/>
  <c r="N69" i="12"/>
  <c r="H69" i="12"/>
  <c r="B69" i="12"/>
  <c r="N54" i="12"/>
  <c r="H54" i="12"/>
  <c r="B54" i="12"/>
  <c r="N39" i="12"/>
  <c r="H39" i="12"/>
  <c r="B39" i="12"/>
  <c r="N24" i="12"/>
  <c r="H24" i="12"/>
  <c r="B24" i="12"/>
  <c r="N9" i="12"/>
  <c r="H9" i="12"/>
  <c r="B9" i="12"/>
  <c r="AA233" i="8"/>
  <c r="Z113" i="8"/>
  <c r="S66" i="8"/>
  <c r="N356" i="8"/>
  <c r="P327" i="8"/>
  <c r="L239" i="8"/>
  <c r="L153" i="8"/>
  <c r="N124" i="8"/>
  <c r="N69" i="9"/>
  <c r="H69" i="9"/>
  <c r="B69" i="9"/>
  <c r="M265" i="8"/>
  <c r="N54" i="9"/>
  <c r="H54" i="9"/>
  <c r="B54" i="9"/>
  <c r="P322" i="8"/>
  <c r="L148" i="8"/>
  <c r="N119" i="8"/>
  <c r="N39" i="9"/>
  <c r="H39" i="9"/>
  <c r="B39" i="9"/>
  <c r="M318" i="8"/>
  <c r="M232" i="8"/>
  <c r="M203" i="8"/>
  <c r="Q145" i="8"/>
  <c r="O144" i="8"/>
  <c r="M58" i="8"/>
  <c r="M57" i="8"/>
  <c r="N24" i="9"/>
  <c r="H24" i="9"/>
  <c r="B24" i="9"/>
  <c r="P344" i="8"/>
  <c r="M315" i="8"/>
  <c r="N314" i="8"/>
  <c r="Q256" i="8"/>
  <c r="M256" i="8"/>
  <c r="M228" i="8"/>
  <c r="O199" i="8"/>
  <c r="Q198" i="8"/>
  <c r="Q170" i="8"/>
  <c r="M170" i="8"/>
  <c r="O141" i="8"/>
  <c r="Q112" i="8"/>
  <c r="M82" i="8"/>
  <c r="Q24" i="8"/>
  <c r="M24" i="8"/>
  <c r="N9" i="9"/>
  <c r="H9" i="9"/>
  <c r="W18" i="11"/>
  <c r="AA212" i="8" s="1"/>
  <c r="W17" i="11"/>
  <c r="W16" i="11"/>
  <c r="X355" i="8" s="1"/>
  <c r="W15" i="11"/>
  <c r="W14" i="11"/>
  <c r="W13" i="11"/>
  <c r="W12" i="11"/>
  <c r="Y322" i="8" s="1"/>
  <c r="W11" i="11"/>
  <c r="W10" i="11"/>
  <c r="W9" i="11"/>
  <c r="Z348" i="8" s="1"/>
  <c r="W8" i="11"/>
  <c r="W7" i="11"/>
  <c r="AB259" i="8" s="1"/>
  <c r="W6" i="11"/>
  <c r="W5" i="11"/>
  <c r="W4" i="11"/>
  <c r="AB24" i="8" s="1"/>
  <c r="W18" i="10"/>
  <c r="T328" i="8" s="1"/>
  <c r="W17" i="10"/>
  <c r="R298" i="8" s="1"/>
  <c r="W16" i="10"/>
  <c r="V65" i="8" s="1"/>
  <c r="W15" i="10"/>
  <c r="T209" i="8" s="1"/>
  <c r="W14" i="10"/>
  <c r="T63" i="8" s="1"/>
  <c r="W13" i="10"/>
  <c r="W12" i="10"/>
  <c r="W206" i="8" s="1"/>
  <c r="W11" i="10"/>
  <c r="S292" i="8" s="1"/>
  <c r="W10" i="10"/>
  <c r="T262" i="8" s="1"/>
  <c r="W9" i="10"/>
  <c r="S203" i="8" s="1"/>
  <c r="W8" i="10"/>
  <c r="T289" i="8" s="1"/>
  <c r="W7" i="10"/>
  <c r="R317" i="8" s="1"/>
  <c r="W6" i="10"/>
  <c r="W142" i="8" s="1"/>
  <c r="R228" i="8"/>
  <c r="W4" i="10"/>
  <c r="W18" i="9"/>
  <c r="P357" i="8" s="1"/>
  <c r="W17" i="9"/>
  <c r="L211" i="8" s="1"/>
  <c r="W16" i="9"/>
  <c r="N210" i="8" s="1"/>
  <c r="W15" i="9"/>
  <c r="M209" i="8" s="1"/>
  <c r="W14" i="9"/>
  <c r="M295" i="8" s="1"/>
  <c r="W13" i="9"/>
  <c r="M323" i="8" s="1"/>
  <c r="W12" i="9"/>
  <c r="P90" i="8" s="1"/>
  <c r="W11" i="9"/>
  <c r="L350" i="8" s="1"/>
  <c r="W10" i="9"/>
  <c r="L204" i="8" s="1"/>
  <c r="W9" i="9"/>
  <c r="M290" i="8" s="1"/>
  <c r="W8" i="9"/>
  <c r="O289" i="8" s="1"/>
  <c r="W7" i="9"/>
  <c r="M288" i="8" s="1"/>
  <c r="W6" i="9"/>
  <c r="M345" i="8" s="1"/>
  <c r="W5" i="9"/>
  <c r="L344" i="8" s="1"/>
  <c r="L343" i="8"/>
  <c r="J343" i="8"/>
  <c r="K357" i="8"/>
  <c r="K356" i="8"/>
  <c r="K355" i="8"/>
  <c r="K354" i="8"/>
  <c r="I353" i="8"/>
  <c r="G352" i="8"/>
  <c r="K351" i="8"/>
  <c r="I350" i="8"/>
  <c r="K349" i="8"/>
  <c r="K348" i="8"/>
  <c r="K347" i="8"/>
  <c r="K346" i="8"/>
  <c r="H345" i="8"/>
  <c r="J344" i="8"/>
  <c r="AO33" i="3" l="1"/>
  <c r="AF15" i="3"/>
  <c r="D169" i="8" s="1"/>
  <c r="AF16" i="3"/>
  <c r="D198" i="8" s="1"/>
  <c r="AF17" i="3"/>
  <c r="D227" i="8" s="1"/>
  <c r="AA14" i="3"/>
  <c r="AC14" i="3" s="1"/>
  <c r="AA16" i="3"/>
  <c r="AC16" i="3" s="1"/>
  <c r="AF18" i="3"/>
  <c r="D256" i="8" s="1"/>
  <c r="AO19" i="3"/>
  <c r="AF20" i="3"/>
  <c r="D314" i="8" s="1"/>
  <c r="AA22" i="3"/>
  <c r="AA66" i="3"/>
  <c r="AC66" i="3" s="1"/>
  <c r="AA112" i="3"/>
  <c r="AC112" i="3" s="1"/>
  <c r="AA116" i="3"/>
  <c r="AC116" i="3" s="1"/>
  <c r="AA120" i="3"/>
  <c r="AC120" i="3" s="1"/>
  <c r="AA124" i="3"/>
  <c r="AC124" i="3" s="1"/>
  <c r="AA127" i="3"/>
  <c r="AC127" i="3" s="1"/>
  <c r="AA131" i="3"/>
  <c r="AC131" i="3" s="1"/>
  <c r="AA135" i="3"/>
  <c r="AC135" i="3" s="1"/>
  <c r="AA141" i="3"/>
  <c r="AC141" i="3" s="1"/>
  <c r="AA145" i="3"/>
  <c r="AC145" i="3" s="1"/>
  <c r="AA149" i="3"/>
  <c r="AC149" i="3" s="1"/>
  <c r="AA153" i="3"/>
  <c r="AC153" i="3" s="1"/>
  <c r="AA172" i="3"/>
  <c r="AC172" i="3" s="1"/>
  <c r="AA176" i="3"/>
  <c r="AC176" i="3" s="1"/>
  <c r="AA180" i="3"/>
  <c r="AC180" i="3" s="1"/>
  <c r="AA184" i="3"/>
  <c r="AC184" i="3" s="1"/>
  <c r="AA188" i="3"/>
  <c r="AC188" i="3" s="1"/>
  <c r="AA192" i="3"/>
  <c r="AC192" i="3" s="1"/>
  <c r="AB75" i="2"/>
  <c r="AD75" i="2" s="1"/>
  <c r="AB80" i="2"/>
  <c r="AD80" i="2" s="1"/>
  <c r="AB82" i="2"/>
  <c r="AD82" i="2" s="1"/>
  <c r="AB83" i="2"/>
  <c r="AD83" i="2" s="1"/>
  <c r="AK26" i="3"/>
  <c r="AA68" i="3"/>
  <c r="AC68" i="3" s="1"/>
  <c r="AF29" i="3"/>
  <c r="D143" i="8" s="1"/>
  <c r="AJ31" i="3"/>
  <c r="D202" i="8" s="1"/>
  <c r="AF11" i="3"/>
  <c r="D53" i="8" s="1"/>
  <c r="AF12" i="3"/>
  <c r="D82" i="8" s="1"/>
  <c r="AJ26" i="3"/>
  <c r="D57" i="8" s="1"/>
  <c r="AJ29" i="3"/>
  <c r="D144" i="8" s="1"/>
  <c r="AF21" i="3"/>
  <c r="D343" i="8" s="1"/>
  <c r="AF10" i="3"/>
  <c r="D24" i="8" s="1"/>
  <c r="AF13" i="3"/>
  <c r="D111" i="8" s="1"/>
  <c r="AN26" i="3"/>
  <c r="D58" i="8" s="1"/>
  <c r="AO29" i="3"/>
  <c r="AK31" i="3"/>
  <c r="AF33" i="3"/>
  <c r="D259" i="8" s="1"/>
  <c r="AF26" i="3"/>
  <c r="D56" i="8" s="1"/>
  <c r="AO31" i="3"/>
  <c r="AJ33" i="3"/>
  <c r="D260" i="8" s="1"/>
  <c r="AJ35" i="3"/>
  <c r="D318" i="8" s="1"/>
  <c r="AL27" i="3"/>
  <c r="AP35" i="3"/>
  <c r="AP51" i="3"/>
  <c r="AL55" i="3"/>
  <c r="AP36" i="3"/>
  <c r="AH36" i="3"/>
  <c r="AG26" i="3"/>
  <c r="AK29" i="3"/>
  <c r="AF31" i="3"/>
  <c r="D201" i="8" s="1"/>
  <c r="AL36" i="3"/>
  <c r="AP19" i="3"/>
  <c r="AP27" i="3"/>
  <c r="AH28" i="3"/>
  <c r="AP31" i="3"/>
  <c r="AH32" i="3"/>
  <c r="AH47" i="3"/>
  <c r="AL49" i="3"/>
  <c r="AH35" i="3"/>
  <c r="AL45" i="3"/>
  <c r="AP47" i="3"/>
  <c r="AP60" i="3"/>
  <c r="AP21" i="3"/>
  <c r="AH25" i="3"/>
  <c r="AP29" i="3"/>
  <c r="AH30" i="3"/>
  <c r="AP33" i="3"/>
  <c r="AH34" i="3"/>
  <c r="AP57" i="3"/>
  <c r="C5" i="12"/>
  <c r="G5" i="12" s="1"/>
  <c r="C2" i="12"/>
  <c r="I315" i="8"/>
  <c r="AI28" i="2"/>
  <c r="AP29" i="2"/>
  <c r="AL55" i="2"/>
  <c r="K54" i="8"/>
  <c r="C5" i="9"/>
  <c r="G170" i="8"/>
  <c r="G228" i="8"/>
  <c r="I83" i="8"/>
  <c r="K228" i="8"/>
  <c r="I141" i="8"/>
  <c r="K286" i="8"/>
  <c r="AI45" i="2"/>
  <c r="O53" i="8"/>
  <c r="O227" i="8"/>
  <c r="P285" i="8"/>
  <c r="Q343" i="8"/>
  <c r="AO21" i="3"/>
  <c r="G26" i="8"/>
  <c r="K84" i="8"/>
  <c r="I171" i="8"/>
  <c r="G258" i="8"/>
  <c r="K316" i="8"/>
  <c r="H59" i="8"/>
  <c r="H150" i="8"/>
  <c r="H299" i="8"/>
  <c r="O55" i="8"/>
  <c r="M84" i="8"/>
  <c r="Q258" i="8"/>
  <c r="P30" i="8"/>
  <c r="L320" i="8"/>
  <c r="O150" i="8"/>
  <c r="AO20" i="2"/>
  <c r="B316" i="8" s="1"/>
  <c r="AO11" i="2"/>
  <c r="B55" i="8" s="1"/>
  <c r="AO10" i="2"/>
  <c r="B26" i="8" s="1"/>
  <c r="AL50" i="2"/>
  <c r="AK47" i="2"/>
  <c r="B234" i="8" s="1"/>
  <c r="AM12" i="2"/>
  <c r="AL49" i="2"/>
  <c r="AK50" i="2"/>
  <c r="B321" i="8" s="1"/>
  <c r="K26" i="8"/>
  <c r="I113" i="8"/>
  <c r="G200" i="8"/>
  <c r="K258" i="8"/>
  <c r="I345" i="8"/>
  <c r="J204" i="8"/>
  <c r="J295" i="8"/>
  <c r="Q84" i="8"/>
  <c r="O113" i="8"/>
  <c r="M142" i="8"/>
  <c r="N59" i="8"/>
  <c r="M179" i="8"/>
  <c r="Q353" i="8"/>
  <c r="N38" i="8"/>
  <c r="P241" i="8"/>
  <c r="AP16" i="2"/>
  <c r="AD44" i="2"/>
  <c r="AC44" i="2"/>
  <c r="AA11" i="3"/>
  <c r="I25" i="8"/>
  <c r="G112" i="8"/>
  <c r="K170" i="8"/>
  <c r="I257" i="8"/>
  <c r="G344" i="8"/>
  <c r="I55" i="8"/>
  <c r="G142" i="8"/>
  <c r="K200" i="8"/>
  <c r="I287" i="8"/>
  <c r="F86" i="8"/>
  <c r="F32" i="8"/>
  <c r="F268" i="8"/>
  <c r="O25" i="8"/>
  <c r="M54" i="8"/>
  <c r="Q82" i="8"/>
  <c r="O111" i="8"/>
  <c r="M140" i="8"/>
  <c r="Q142" i="8"/>
  <c r="O171" i="8"/>
  <c r="M200" i="8"/>
  <c r="Q228" i="8"/>
  <c r="O257" i="8"/>
  <c r="O286" i="8"/>
  <c r="L316" i="8"/>
  <c r="P345" i="8"/>
  <c r="O28" i="8"/>
  <c r="M87" i="8"/>
  <c r="M173" i="8"/>
  <c r="Q260" i="8"/>
  <c r="L88" i="8"/>
  <c r="P262" i="8"/>
  <c r="N351" i="8"/>
  <c r="M33" i="8"/>
  <c r="Q207" i="8"/>
  <c r="L67" i="8"/>
  <c r="P181" i="8"/>
  <c r="N270" i="8"/>
  <c r="AG20" i="2"/>
  <c r="B314" i="8" s="1"/>
  <c r="AG21" i="2"/>
  <c r="B343" i="8" s="1"/>
  <c r="AP36" i="2"/>
  <c r="AO34" i="2"/>
  <c r="B290" i="8" s="1"/>
  <c r="AP33" i="2"/>
  <c r="AK11" i="2"/>
  <c r="B54" i="8" s="1"/>
  <c r="AO21" i="2"/>
  <c r="B345" i="8" s="1"/>
  <c r="AO26" i="2"/>
  <c r="B58" i="8" s="1"/>
  <c r="AI32" i="2"/>
  <c r="AQ41" i="2"/>
  <c r="AL42" i="2"/>
  <c r="AK43" i="2"/>
  <c r="B118" i="8" s="1"/>
  <c r="AB47" i="2"/>
  <c r="AD47" i="2" s="1"/>
  <c r="G54" i="8"/>
  <c r="K112" i="8"/>
  <c r="I199" i="8"/>
  <c r="G286" i="8"/>
  <c r="K344" i="8"/>
  <c r="G84" i="8"/>
  <c r="K142" i="8"/>
  <c r="I229" i="8"/>
  <c r="G316" i="8"/>
  <c r="H231" i="8"/>
  <c r="J322" i="8"/>
  <c r="F154" i="8"/>
  <c r="Q54" i="8"/>
  <c r="O83" i="8"/>
  <c r="M112" i="8"/>
  <c r="Q140" i="8"/>
  <c r="O169" i="8"/>
  <c r="M198" i="8"/>
  <c r="Q200" i="8"/>
  <c r="O229" i="8"/>
  <c r="M258" i="8"/>
  <c r="N287" i="8"/>
  <c r="O29" i="8"/>
  <c r="Q115" i="8"/>
  <c r="O174" i="8"/>
  <c r="N291" i="8"/>
  <c r="Q121" i="8"/>
  <c r="O236" i="8"/>
  <c r="P95" i="8"/>
  <c r="L299" i="8"/>
  <c r="AG10" i="2"/>
  <c r="B24" i="8" s="1"/>
  <c r="AH12" i="2"/>
  <c r="AK15" i="2"/>
  <c r="B170" i="8" s="1"/>
  <c r="AL25" i="2"/>
  <c r="AG46" i="2"/>
  <c r="B204" i="8" s="1"/>
  <c r="AB58" i="2"/>
  <c r="AD58" i="2" s="1"/>
  <c r="AB106" i="2"/>
  <c r="AD106" i="2" s="1"/>
  <c r="AB110" i="2"/>
  <c r="AD110" i="2" s="1"/>
  <c r="AB114" i="2"/>
  <c r="AD114" i="2" s="1"/>
  <c r="AB118" i="2"/>
  <c r="AD118" i="2" s="1"/>
  <c r="AB122" i="2"/>
  <c r="AD122" i="2" s="1"/>
  <c r="AB126" i="2"/>
  <c r="AD126" i="2" s="1"/>
  <c r="AB130" i="2"/>
  <c r="AD130" i="2" s="1"/>
  <c r="AB134" i="2"/>
  <c r="AD134" i="2" s="1"/>
  <c r="AB169" i="2"/>
  <c r="AD169" i="2" s="1"/>
  <c r="AB173" i="2"/>
  <c r="AD173" i="2" s="1"/>
  <c r="AB177" i="2"/>
  <c r="AD177" i="2" s="1"/>
  <c r="AB181" i="2"/>
  <c r="AD181" i="2" s="1"/>
  <c r="AB185" i="2"/>
  <c r="AD185" i="2" s="1"/>
  <c r="AB49" i="2"/>
  <c r="AD49" i="2" s="1"/>
  <c r="AB50" i="2"/>
  <c r="AD50" i="2" s="1"/>
  <c r="AB64" i="2"/>
  <c r="AD64" i="2" s="1"/>
  <c r="AB159" i="2"/>
  <c r="AD159" i="2" s="1"/>
  <c r="AA25" i="3"/>
  <c r="AC25" i="3" s="1"/>
  <c r="AA27" i="3"/>
  <c r="AC27" i="3" s="1"/>
  <c r="AA29" i="3"/>
  <c r="AC29" i="3" s="1"/>
  <c r="AA33" i="3"/>
  <c r="AC33" i="3" s="1"/>
  <c r="AA70" i="3"/>
  <c r="AC70" i="3" s="1"/>
  <c r="AA72" i="3"/>
  <c r="AC72" i="3" s="1"/>
  <c r="AA74" i="3"/>
  <c r="AC74" i="3" s="1"/>
  <c r="AA77" i="3"/>
  <c r="AC77" i="3" s="1"/>
  <c r="AA79" i="3"/>
  <c r="AC79" i="3" s="1"/>
  <c r="AA80" i="3"/>
  <c r="AC80" i="3" s="1"/>
  <c r="AA82" i="3"/>
  <c r="AC82" i="3" s="1"/>
  <c r="AA84" i="3"/>
  <c r="AC84" i="3" s="1"/>
  <c r="AA86" i="3"/>
  <c r="AC86" i="3" s="1"/>
  <c r="AA88" i="3"/>
  <c r="AC88" i="3" s="1"/>
  <c r="AA90" i="3"/>
  <c r="AC90" i="3" s="1"/>
  <c r="AA92" i="3"/>
  <c r="AC92" i="3" s="1"/>
  <c r="AA94" i="3"/>
  <c r="AC94" i="3" s="1"/>
  <c r="AA96" i="3"/>
  <c r="AC96" i="3" s="1"/>
  <c r="AA98" i="3"/>
  <c r="AC98" i="3" s="1"/>
  <c r="AA100" i="3"/>
  <c r="AC100" i="3" s="1"/>
  <c r="AA102" i="3"/>
  <c r="AC102" i="3" s="1"/>
  <c r="AA158" i="3"/>
  <c r="AC158" i="3" s="1"/>
  <c r="AA162" i="3"/>
  <c r="AC162" i="3" s="1"/>
  <c r="AA166" i="3"/>
  <c r="AC166" i="3" s="1"/>
  <c r="AA170" i="3"/>
  <c r="AC170" i="3" s="1"/>
  <c r="AA119" i="3"/>
  <c r="AC119" i="3" s="1"/>
  <c r="AA121" i="3"/>
  <c r="AC121" i="3" s="1"/>
  <c r="AA123" i="3"/>
  <c r="AC123" i="3" s="1"/>
  <c r="AA125" i="3"/>
  <c r="AC125" i="3" s="1"/>
  <c r="AA129" i="3"/>
  <c r="AC129" i="3" s="1"/>
  <c r="AA133" i="3"/>
  <c r="AC133" i="3" s="1"/>
  <c r="AA137" i="3"/>
  <c r="AC137" i="3" s="1"/>
  <c r="AA39" i="3"/>
  <c r="AC39" i="3" s="1"/>
  <c r="AA46" i="3"/>
  <c r="AC46" i="3" s="1"/>
  <c r="AA51" i="3"/>
  <c r="AC51" i="3" s="1"/>
  <c r="AA54" i="3"/>
  <c r="AC54" i="3" s="1"/>
  <c r="AA62" i="3"/>
  <c r="AC62" i="3" s="1"/>
  <c r="AA76" i="3"/>
  <c r="AC76" i="3" s="1"/>
  <c r="AA78" i="3"/>
  <c r="AC78" i="3" s="1"/>
  <c r="AA81" i="3"/>
  <c r="AC81" i="3" s="1"/>
  <c r="AA85" i="3"/>
  <c r="AC85" i="3" s="1"/>
  <c r="AA89" i="3"/>
  <c r="AC89" i="3" s="1"/>
  <c r="AA93" i="3"/>
  <c r="AC93" i="3" s="1"/>
  <c r="AA97" i="3"/>
  <c r="AC97" i="3" s="1"/>
  <c r="AA101" i="3"/>
  <c r="AC101" i="3" s="1"/>
  <c r="AA105" i="3"/>
  <c r="AC105" i="3" s="1"/>
  <c r="AA107" i="3"/>
  <c r="AC107" i="3" s="1"/>
  <c r="AA109" i="3"/>
  <c r="AC109" i="3" s="1"/>
  <c r="AA130" i="3"/>
  <c r="AC130" i="3" s="1"/>
  <c r="AA134" i="3"/>
  <c r="AC134" i="3" s="1"/>
  <c r="AA138" i="3"/>
  <c r="AC138" i="3" s="1"/>
  <c r="AA143" i="3"/>
  <c r="AC143" i="3" s="1"/>
  <c r="AA147" i="3"/>
  <c r="AC147" i="3" s="1"/>
  <c r="AA151" i="3"/>
  <c r="AC151" i="3" s="1"/>
  <c r="AA155" i="3"/>
  <c r="AC155" i="3" s="1"/>
  <c r="AA157" i="3"/>
  <c r="AC157" i="3" s="1"/>
  <c r="AA161" i="3"/>
  <c r="AC161" i="3" s="1"/>
  <c r="AA165" i="3"/>
  <c r="AC165" i="3" s="1"/>
  <c r="AA169" i="3"/>
  <c r="AC169" i="3" s="1"/>
  <c r="AA69" i="3"/>
  <c r="AC69" i="3" s="1"/>
  <c r="AA71" i="3"/>
  <c r="AC71" i="3" s="1"/>
  <c r="AA104" i="3"/>
  <c r="AC104" i="3" s="1"/>
  <c r="AA108" i="3"/>
  <c r="AC108" i="3" s="1"/>
  <c r="AA111" i="3"/>
  <c r="AC111" i="3" s="1"/>
  <c r="AA113" i="3"/>
  <c r="AC113" i="3" s="1"/>
  <c r="AA115" i="3"/>
  <c r="AC115" i="3" s="1"/>
  <c r="AA117" i="3"/>
  <c r="AC117" i="3" s="1"/>
  <c r="AA142" i="3"/>
  <c r="AC142" i="3" s="1"/>
  <c r="AA146" i="3"/>
  <c r="AC146" i="3" s="1"/>
  <c r="AA150" i="3"/>
  <c r="AC150" i="3" s="1"/>
  <c r="AA154" i="3"/>
  <c r="AC154" i="3" s="1"/>
  <c r="AA159" i="3"/>
  <c r="AC159" i="3" s="1"/>
  <c r="AA163" i="3"/>
  <c r="AC163" i="3" s="1"/>
  <c r="AA167" i="3"/>
  <c r="AC167" i="3" s="1"/>
  <c r="AA171" i="3"/>
  <c r="AC171" i="3" s="1"/>
  <c r="AA173" i="3"/>
  <c r="AC173" i="3" s="1"/>
  <c r="AA175" i="3"/>
  <c r="AC175" i="3" s="1"/>
  <c r="AA177" i="3"/>
  <c r="AC177" i="3" s="1"/>
  <c r="AA179" i="3"/>
  <c r="AC179" i="3" s="1"/>
  <c r="AA181" i="3"/>
  <c r="AC181" i="3" s="1"/>
  <c r="AA183" i="3"/>
  <c r="AC183" i="3" s="1"/>
  <c r="AA185" i="3"/>
  <c r="AC185" i="3" s="1"/>
  <c r="AA187" i="3"/>
  <c r="AC187" i="3" s="1"/>
  <c r="AA189" i="3"/>
  <c r="AC189" i="3" s="1"/>
  <c r="AA191" i="3"/>
  <c r="AC191" i="3" s="1"/>
  <c r="AA193" i="3"/>
  <c r="AC193" i="3" s="1"/>
  <c r="AA12" i="3"/>
  <c r="AC12" i="3" s="1"/>
  <c r="AL16" i="2"/>
  <c r="AK10" i="2"/>
  <c r="B25" i="8" s="1"/>
  <c r="AH11" i="2"/>
  <c r="AP11" i="2"/>
  <c r="AP12" i="2"/>
  <c r="AG15" i="2"/>
  <c r="B169" i="8" s="1"/>
  <c r="AM17" i="2"/>
  <c r="AH25" i="2"/>
  <c r="AL29" i="2"/>
  <c r="AK34" i="2"/>
  <c r="B289" i="8" s="1"/>
  <c r="AM36" i="2"/>
  <c r="AH42" i="2"/>
  <c r="AI48" i="2"/>
  <c r="AG49" i="2"/>
  <c r="B291" i="8" s="1"/>
  <c r="AG51" i="2"/>
  <c r="B349" i="8" s="1"/>
  <c r="AB61" i="2"/>
  <c r="AD61" i="2" s="1"/>
  <c r="AM65" i="2"/>
  <c r="AB67" i="2"/>
  <c r="AD67" i="2" s="1"/>
  <c r="AB73" i="2"/>
  <c r="AD73" i="2" s="1"/>
  <c r="AB76" i="2"/>
  <c r="AD76" i="2" s="1"/>
  <c r="AB90" i="2"/>
  <c r="AD90" i="2" s="1"/>
  <c r="AB98" i="2"/>
  <c r="AD98" i="2" s="1"/>
  <c r="AB100" i="2"/>
  <c r="AD100" i="2" s="1"/>
  <c r="AB109" i="2"/>
  <c r="AD109" i="2" s="1"/>
  <c r="AB111" i="2"/>
  <c r="AD111" i="2" s="1"/>
  <c r="AB113" i="2"/>
  <c r="AD113" i="2" s="1"/>
  <c r="AB117" i="2"/>
  <c r="AD117" i="2" s="1"/>
  <c r="AB119" i="2"/>
  <c r="AD119" i="2" s="1"/>
  <c r="AB121" i="2"/>
  <c r="AD121" i="2" s="1"/>
  <c r="AB123" i="2"/>
  <c r="AD123" i="2" s="1"/>
  <c r="AB125" i="2"/>
  <c r="AD125" i="2" s="1"/>
  <c r="AB127" i="2"/>
  <c r="AD127" i="2" s="1"/>
  <c r="AB129" i="2"/>
  <c r="AD129" i="2" s="1"/>
  <c r="AB131" i="2"/>
  <c r="AD131" i="2" s="1"/>
  <c r="AB133" i="2"/>
  <c r="AD133" i="2" s="1"/>
  <c r="AB135" i="2"/>
  <c r="AD135" i="2" s="1"/>
  <c r="AB158" i="2"/>
  <c r="AD158" i="2" s="1"/>
  <c r="AB160" i="2"/>
  <c r="AD160" i="2" s="1"/>
  <c r="AB161" i="2"/>
  <c r="AD161" i="2" s="1"/>
  <c r="AB162" i="2"/>
  <c r="AD162" i="2" s="1"/>
  <c r="AB164" i="2"/>
  <c r="AD164" i="2" s="1"/>
  <c r="AQ17" i="2"/>
  <c r="AB136" i="2"/>
  <c r="AD136" i="2" s="1"/>
  <c r="AB137" i="2"/>
  <c r="AD137" i="2" s="1"/>
  <c r="AB138" i="2"/>
  <c r="AD138" i="2" s="1"/>
  <c r="AB140" i="2"/>
  <c r="AD140" i="2" s="1"/>
  <c r="AB189" i="2"/>
  <c r="AD189" i="2" s="1"/>
  <c r="AB193" i="2"/>
  <c r="AD193" i="2" s="1"/>
  <c r="AG26" i="2"/>
  <c r="B56" i="8" s="1"/>
  <c r="AH62" i="2"/>
  <c r="AL11" i="2"/>
  <c r="AL12" i="2"/>
  <c r="AM13" i="2"/>
  <c r="AO15" i="2"/>
  <c r="B171" i="8" s="1"/>
  <c r="AI19" i="2"/>
  <c r="AP20" i="2"/>
  <c r="AK21" i="2"/>
  <c r="B344" i="8" s="1"/>
  <c r="AB23" i="2"/>
  <c r="AD23" i="2" s="1"/>
  <c r="AP25" i="2"/>
  <c r="AK26" i="2"/>
  <c r="B57" i="8" s="1"/>
  <c r="AM28" i="2"/>
  <c r="AK30" i="2"/>
  <c r="B173" i="8" s="1"/>
  <c r="AM32" i="2"/>
  <c r="AL33" i="2"/>
  <c r="AI41" i="2"/>
  <c r="AP42" i="2"/>
  <c r="AG43" i="2"/>
  <c r="B117" i="8" s="1"/>
  <c r="AL46" i="2"/>
  <c r="AQ47" i="2"/>
  <c r="AB57" i="2"/>
  <c r="AD57" i="2" s="1"/>
  <c r="AB63" i="2"/>
  <c r="AD63" i="2" s="1"/>
  <c r="AB66" i="2"/>
  <c r="AD66" i="2" s="1"/>
  <c r="AB69" i="2"/>
  <c r="AD69" i="2" s="1"/>
  <c r="AB71" i="2"/>
  <c r="AD71" i="2" s="1"/>
  <c r="AB72" i="2"/>
  <c r="AD72" i="2" s="1"/>
  <c r="AB81" i="2"/>
  <c r="AD81" i="2" s="1"/>
  <c r="AB88" i="2"/>
  <c r="AD88" i="2" s="1"/>
  <c r="AB91" i="2"/>
  <c r="AD91" i="2" s="1"/>
  <c r="AB96" i="2"/>
  <c r="AD96" i="2" s="1"/>
  <c r="AB99" i="2"/>
  <c r="AD99" i="2" s="1"/>
  <c r="AB142" i="2"/>
  <c r="AD142" i="2" s="1"/>
  <c r="AB144" i="2"/>
  <c r="AD144" i="2" s="1"/>
  <c r="AB145" i="2"/>
  <c r="AD145" i="2" s="1"/>
  <c r="AB146" i="2"/>
  <c r="AD146" i="2" s="1"/>
  <c r="AB148" i="2"/>
  <c r="AD148" i="2" s="1"/>
  <c r="AB167" i="2"/>
  <c r="AD167" i="2" s="1"/>
  <c r="AB171" i="2"/>
  <c r="AD171" i="2" s="1"/>
  <c r="AB175" i="2"/>
  <c r="AD175" i="2" s="1"/>
  <c r="AB179" i="2"/>
  <c r="AD179" i="2" s="1"/>
  <c r="AB183" i="2"/>
  <c r="AD183" i="2" s="1"/>
  <c r="AB187" i="2"/>
  <c r="AD187" i="2" s="1"/>
  <c r="AB191" i="2"/>
  <c r="AD191" i="2" s="1"/>
  <c r="AG30" i="2"/>
  <c r="B172" i="8" s="1"/>
  <c r="AH33" i="2"/>
  <c r="AH29" i="2"/>
  <c r="AG34" i="2"/>
  <c r="B288" i="8" s="1"/>
  <c r="AI36" i="2"/>
  <c r="AH20" i="2"/>
  <c r="AM41" i="2"/>
  <c r="AQ58" i="2"/>
  <c r="AL59" i="2"/>
  <c r="AB60" i="2"/>
  <c r="AD60" i="2" s="1"/>
  <c r="AB62" i="2"/>
  <c r="AD62" i="2" s="1"/>
  <c r="AB68" i="2"/>
  <c r="AD68" i="2" s="1"/>
  <c r="AB70" i="2"/>
  <c r="AD70" i="2" s="1"/>
  <c r="AB78" i="2"/>
  <c r="AD78" i="2" s="1"/>
  <c r="AB84" i="2"/>
  <c r="AD84" i="2" s="1"/>
  <c r="AB95" i="2"/>
  <c r="AD95" i="2" s="1"/>
  <c r="AB104" i="2"/>
  <c r="AD104" i="2" s="1"/>
  <c r="AB107" i="2"/>
  <c r="AD107" i="2" s="1"/>
  <c r="AB115" i="2"/>
  <c r="AD115" i="2" s="1"/>
  <c r="AB150" i="2"/>
  <c r="AD150" i="2" s="1"/>
  <c r="AB152" i="2"/>
  <c r="AD152" i="2" s="1"/>
  <c r="AB153" i="2"/>
  <c r="AD153" i="2" s="1"/>
  <c r="AB154" i="2"/>
  <c r="AD154" i="2" s="1"/>
  <c r="AB156" i="2"/>
  <c r="AD156" i="2" s="1"/>
  <c r="AB166" i="2"/>
  <c r="AD166" i="2" s="1"/>
  <c r="AB168" i="2"/>
  <c r="AD168" i="2" s="1"/>
  <c r="AB170" i="2"/>
  <c r="AD170" i="2" s="1"/>
  <c r="AB172" i="2"/>
  <c r="AD172" i="2" s="1"/>
  <c r="AB174" i="2"/>
  <c r="AD174" i="2" s="1"/>
  <c r="AB176" i="2"/>
  <c r="AD176" i="2" s="1"/>
  <c r="AB178" i="2"/>
  <c r="AD178" i="2" s="1"/>
  <c r="AB180" i="2"/>
  <c r="AD180" i="2" s="1"/>
  <c r="AB182" i="2"/>
  <c r="AD182" i="2" s="1"/>
  <c r="AB184" i="2"/>
  <c r="AD184" i="2" s="1"/>
  <c r="AB186" i="2"/>
  <c r="AD186" i="2" s="1"/>
  <c r="AB188" i="2"/>
  <c r="AD188" i="2" s="1"/>
  <c r="AB190" i="2"/>
  <c r="AD190" i="2" s="1"/>
  <c r="AB192" i="2"/>
  <c r="AD192" i="2" s="1"/>
  <c r="AA6" i="3"/>
  <c r="AA9" i="3"/>
  <c r="AB9" i="3" s="1"/>
  <c r="AA17" i="3"/>
  <c r="AC17" i="3" s="1"/>
  <c r="AA24" i="3"/>
  <c r="AC24" i="3" s="1"/>
  <c r="AA31" i="3"/>
  <c r="AC31" i="3" s="1"/>
  <c r="AA35" i="3"/>
  <c r="AC35" i="3" s="1"/>
  <c r="AA42" i="3"/>
  <c r="AC42" i="3" s="1"/>
  <c r="AA47" i="3"/>
  <c r="AC47" i="3" s="1"/>
  <c r="AA48" i="3"/>
  <c r="AC48" i="3" s="1"/>
  <c r="AA52" i="3"/>
  <c r="AC52" i="3" s="1"/>
  <c r="AA53" i="3"/>
  <c r="AC53" i="3" s="1"/>
  <c r="AA13" i="3"/>
  <c r="AC13" i="3" s="1"/>
  <c r="AA15" i="3"/>
  <c r="AC15" i="3" s="1"/>
  <c r="AA20" i="3"/>
  <c r="AC20" i="3" s="1"/>
  <c r="AA21" i="3"/>
  <c r="AC21" i="3" s="1"/>
  <c r="AA37" i="3"/>
  <c r="AC37" i="3" s="1"/>
  <c r="AA38" i="3"/>
  <c r="AC38" i="3" s="1"/>
  <c r="AA40" i="3"/>
  <c r="AC40" i="3" s="1"/>
  <c r="AA43" i="3"/>
  <c r="AC43" i="3" s="1"/>
  <c r="AA44" i="3"/>
  <c r="AC44" i="3" s="1"/>
  <c r="AA55" i="3"/>
  <c r="AC55" i="3" s="1"/>
  <c r="AA58" i="3"/>
  <c r="AC58" i="3" s="1"/>
  <c r="AA59" i="3"/>
  <c r="AC59" i="3" s="1"/>
  <c r="AA67" i="3"/>
  <c r="AC67" i="3" s="1"/>
  <c r="AA4" i="3"/>
  <c r="AB4" i="3" s="1"/>
  <c r="AA18" i="3"/>
  <c r="AC18" i="3" s="1"/>
  <c r="AA19" i="3"/>
  <c r="AC19" i="3" s="1"/>
  <c r="AA23" i="3"/>
  <c r="AC23" i="3" s="1"/>
  <c r="AA50" i="3"/>
  <c r="AC50" i="3" s="1"/>
  <c r="AA26" i="3"/>
  <c r="AC26" i="3" s="1"/>
  <c r="AA63" i="3"/>
  <c r="AC63" i="3" s="1"/>
  <c r="AC54" i="2"/>
  <c r="AC52" i="2"/>
  <c r="AC51" i="2"/>
  <c r="AC50" i="2"/>
  <c r="AC49" i="2"/>
  <c r="AB48" i="2"/>
  <c r="AQ12" i="2"/>
  <c r="AQ19" i="2"/>
  <c r="AQ13" i="2"/>
  <c r="AM19" i="2"/>
  <c r="AI13" i="2"/>
  <c r="AI17" i="2"/>
  <c r="AA10" i="3"/>
  <c r="AG21" i="3"/>
  <c r="AB45" i="2"/>
  <c r="AD45" i="2" s="1"/>
  <c r="AB43" i="2"/>
  <c r="AD43" i="2" s="1"/>
  <c r="AB18" i="2"/>
  <c r="AD18" i="2" s="1"/>
  <c r="AB33" i="2"/>
  <c r="AD33" i="2" s="1"/>
  <c r="AB34" i="2"/>
  <c r="AD34" i="2" s="1"/>
  <c r="AB38" i="2"/>
  <c r="AD38" i="2" s="1"/>
  <c r="AB15" i="2"/>
  <c r="AC15" i="2" s="1"/>
  <c r="AB16" i="2"/>
  <c r="AD16" i="2" s="1"/>
  <c r="AB17" i="2"/>
  <c r="AD17" i="2" s="1"/>
  <c r="AB25" i="2"/>
  <c r="AD25" i="2" s="1"/>
  <c r="AB26" i="2"/>
  <c r="AD26" i="2" s="1"/>
  <c r="AB27" i="2"/>
  <c r="AD27" i="2" s="1"/>
  <c r="AB31" i="2"/>
  <c r="AD31" i="2" s="1"/>
  <c r="AB6" i="2"/>
  <c r="AD6" i="2" s="1"/>
  <c r="AB5" i="2"/>
  <c r="AD5" i="2" s="1"/>
  <c r="AB13" i="2"/>
  <c r="AD13" i="2" s="1"/>
  <c r="AB14" i="2"/>
  <c r="AD14" i="2" s="1"/>
  <c r="AB19" i="2"/>
  <c r="AD19" i="2" s="1"/>
  <c r="AB20" i="2"/>
  <c r="AD20" i="2" s="1"/>
  <c r="AB21" i="2"/>
  <c r="AD21" i="2" s="1"/>
  <c r="AB22" i="2"/>
  <c r="AD22" i="2" s="1"/>
  <c r="AB29" i="2"/>
  <c r="AD29" i="2" s="1"/>
  <c r="AB35" i="2"/>
  <c r="AC35" i="2" s="1"/>
  <c r="AB40" i="2"/>
  <c r="AD40" i="2" s="1"/>
  <c r="AB42" i="2"/>
  <c r="AD42" i="2" s="1"/>
  <c r="AB8" i="2"/>
  <c r="AD8" i="2" s="1"/>
  <c r="AB7" i="2"/>
  <c r="AD7" i="2" s="1"/>
  <c r="AB10" i="2"/>
  <c r="AC10" i="2" s="1"/>
  <c r="AB11" i="2"/>
  <c r="AD11" i="2" s="1"/>
  <c r="AB12" i="2"/>
  <c r="AD12" i="2" s="1"/>
  <c r="AB24" i="2"/>
  <c r="AC24" i="2" s="1"/>
  <c r="AB28" i="2"/>
  <c r="AD28" i="2" s="1"/>
  <c r="AB30" i="2"/>
  <c r="AD30" i="2" s="1"/>
  <c r="AB37" i="2"/>
  <c r="AD37" i="2" s="1"/>
  <c r="AB39" i="2"/>
  <c r="T182" i="8"/>
  <c r="R350" i="8"/>
  <c r="V172" i="8"/>
  <c r="S176" i="8"/>
  <c r="R324" i="8"/>
  <c r="U56" i="8"/>
  <c r="V92" i="8"/>
  <c r="T316" i="8"/>
  <c r="U321" i="8"/>
  <c r="V357" i="8"/>
  <c r="R230" i="8"/>
  <c r="U241" i="8"/>
  <c r="W267" i="8"/>
  <c r="AB41" i="2"/>
  <c r="AD41" i="2" s="1"/>
  <c r="AA5" i="3"/>
  <c r="AC22" i="3"/>
  <c r="AO35" i="3"/>
  <c r="AJ40" i="3"/>
  <c r="D31" i="8" s="1"/>
  <c r="AO40" i="3"/>
  <c r="AJ42" i="3"/>
  <c r="D89" i="8" s="1"/>
  <c r="AF44" i="3"/>
  <c r="D146" i="8" s="1"/>
  <c r="AN44" i="3"/>
  <c r="D148" i="8" s="1"/>
  <c r="AJ46" i="3"/>
  <c r="D205" i="8" s="1"/>
  <c r="AF48" i="3"/>
  <c r="D262" i="8" s="1"/>
  <c r="AN48" i="3"/>
  <c r="D264" i="8" s="1"/>
  <c r="AJ50" i="3"/>
  <c r="D321" i="8" s="1"/>
  <c r="AG55" i="3"/>
  <c r="AK57" i="3"/>
  <c r="AK65" i="3"/>
  <c r="AG70" i="3"/>
  <c r="AG72" i="3"/>
  <c r="AF74" i="3"/>
  <c r="D152" i="8" s="1"/>
  <c r="AO77" i="3"/>
  <c r="AO80" i="3"/>
  <c r="AA3" i="3"/>
  <c r="AJ12" i="3"/>
  <c r="D83" i="8" s="1"/>
  <c r="AN12" i="3"/>
  <c r="D84" i="8" s="1"/>
  <c r="AG66" i="3"/>
  <c r="AG64" i="3"/>
  <c r="AG62" i="3"/>
  <c r="AG60" i="3"/>
  <c r="AG58" i="3"/>
  <c r="AG56" i="3"/>
  <c r="AF66" i="3"/>
  <c r="D352" i="8" s="1"/>
  <c r="AF64" i="3"/>
  <c r="D294" i="8" s="1"/>
  <c r="AF62" i="3"/>
  <c r="D236" i="8" s="1"/>
  <c r="AF60" i="3"/>
  <c r="D178" i="8" s="1"/>
  <c r="AF58" i="3"/>
  <c r="D120" i="8" s="1"/>
  <c r="AF56" i="3"/>
  <c r="D62" i="8" s="1"/>
  <c r="AG65" i="3"/>
  <c r="AG61" i="3"/>
  <c r="AG57" i="3"/>
  <c r="AF65" i="3"/>
  <c r="D323" i="8" s="1"/>
  <c r="AF61" i="3"/>
  <c r="D207" i="8" s="1"/>
  <c r="AF57" i="3"/>
  <c r="D91" i="8" s="1"/>
  <c r="AJ14" i="3"/>
  <c r="D141" i="8" s="1"/>
  <c r="AN14" i="3"/>
  <c r="D142" i="8" s="1"/>
  <c r="AO66" i="3"/>
  <c r="AO64" i="3"/>
  <c r="AO62" i="3"/>
  <c r="AO60" i="3"/>
  <c r="AO58" i="3"/>
  <c r="AO56" i="3"/>
  <c r="AN65" i="3"/>
  <c r="D325" i="8" s="1"/>
  <c r="AN63" i="3"/>
  <c r="D267" i="8" s="1"/>
  <c r="AN61" i="3"/>
  <c r="D209" i="8" s="1"/>
  <c r="AN59" i="3"/>
  <c r="D151" i="8" s="1"/>
  <c r="AN57" i="3"/>
  <c r="D93" i="8" s="1"/>
  <c r="AN55" i="3"/>
  <c r="D35" i="8" s="1"/>
  <c r="AO65" i="3"/>
  <c r="AO61" i="3"/>
  <c r="AO57" i="3"/>
  <c r="AN66" i="3"/>
  <c r="D354" i="8" s="1"/>
  <c r="AN62" i="3"/>
  <c r="D238" i="8" s="1"/>
  <c r="AN58" i="3"/>
  <c r="D122" i="8" s="1"/>
  <c r="AJ16" i="3"/>
  <c r="D199" i="8" s="1"/>
  <c r="AN16" i="3"/>
  <c r="D200" i="8" s="1"/>
  <c r="AJ81" i="3"/>
  <c r="D356" i="8" s="1"/>
  <c r="AJ79" i="3"/>
  <c r="D298" i="8" s="1"/>
  <c r="AJ77" i="3"/>
  <c r="D240" i="8" s="1"/>
  <c r="AJ75" i="3"/>
  <c r="D182" i="8" s="1"/>
  <c r="AJ73" i="3"/>
  <c r="D124" i="8" s="1"/>
  <c r="AJ71" i="3"/>
  <c r="D66" i="8" s="1"/>
  <c r="AK80" i="3"/>
  <c r="AK79" i="3"/>
  <c r="AK76" i="3"/>
  <c r="AK75" i="3"/>
  <c r="AK72" i="3"/>
  <c r="AK71" i="3"/>
  <c r="AK77" i="3"/>
  <c r="AJ74" i="3"/>
  <c r="D153" i="8" s="1"/>
  <c r="AJ72" i="3"/>
  <c r="D95" i="8" s="1"/>
  <c r="AK70" i="3"/>
  <c r="AK73" i="3"/>
  <c r="AJ70" i="3"/>
  <c r="D37" i="8" s="1"/>
  <c r="AJ18" i="3"/>
  <c r="D257" i="8" s="1"/>
  <c r="AN18" i="3"/>
  <c r="D258" i="8" s="1"/>
  <c r="AH19" i="3"/>
  <c r="AL19" i="3"/>
  <c r="AJ20" i="3"/>
  <c r="D315" i="8" s="1"/>
  <c r="AN20" i="3"/>
  <c r="D316" i="8" s="1"/>
  <c r="AH21" i="3"/>
  <c r="AL21" i="3"/>
  <c r="AO26" i="3"/>
  <c r="AN28" i="3"/>
  <c r="D116" i="8" s="1"/>
  <c r="AN30" i="3"/>
  <c r="D174" i="8" s="1"/>
  <c r="AN32" i="3"/>
  <c r="D232" i="8" s="1"/>
  <c r="AN34" i="3"/>
  <c r="D290" i="8" s="1"/>
  <c r="AN36" i="3"/>
  <c r="D348" i="8" s="1"/>
  <c r="AF40" i="3"/>
  <c r="D30" i="8" s="1"/>
  <c r="AK40" i="3"/>
  <c r="AK42" i="3"/>
  <c r="AG44" i="3"/>
  <c r="AO44" i="3"/>
  <c r="AK46" i="3"/>
  <c r="AG48" i="3"/>
  <c r="AN56" i="3"/>
  <c r="D64" i="8" s="1"/>
  <c r="AF59" i="3"/>
  <c r="D149" i="8" s="1"/>
  <c r="AJ61" i="3"/>
  <c r="AJ62" i="3"/>
  <c r="D237" i="8" s="1"/>
  <c r="AN64" i="3"/>
  <c r="D296" i="8" s="1"/>
  <c r="AO73" i="3"/>
  <c r="AK74" i="3"/>
  <c r="AG19" i="3"/>
  <c r="AK19" i="3"/>
  <c r="AK21" i="3"/>
  <c r="AJ10" i="3"/>
  <c r="D25" i="8" s="1"/>
  <c r="AN10" i="3"/>
  <c r="D26" i="8" s="1"/>
  <c r="AK51" i="3"/>
  <c r="AK49" i="3"/>
  <c r="AK47" i="3"/>
  <c r="AK45" i="3"/>
  <c r="AK43" i="3"/>
  <c r="AK41" i="3"/>
  <c r="AJ49" i="3"/>
  <c r="D292" i="8" s="1"/>
  <c r="AJ47" i="3"/>
  <c r="D234" i="8" s="1"/>
  <c r="AJ45" i="3"/>
  <c r="D176" i="8" s="1"/>
  <c r="AJ43" i="3"/>
  <c r="D118" i="8" s="1"/>
  <c r="AJ41" i="3"/>
  <c r="D60" i="8" s="1"/>
  <c r="AO51" i="3"/>
  <c r="AO49" i="3"/>
  <c r="AO47" i="3"/>
  <c r="AO45" i="3"/>
  <c r="AO43" i="3"/>
  <c r="AO41" i="3"/>
  <c r="AN49" i="3"/>
  <c r="D293" i="8" s="1"/>
  <c r="AN47" i="3"/>
  <c r="D235" i="8" s="1"/>
  <c r="AN45" i="3"/>
  <c r="D177" i="8" s="1"/>
  <c r="AN43" i="3"/>
  <c r="D119" i="8" s="1"/>
  <c r="AN41" i="3"/>
  <c r="D61" i="8" s="1"/>
  <c r="AG36" i="3"/>
  <c r="AG34" i="3"/>
  <c r="AG32" i="3"/>
  <c r="AG30" i="3"/>
  <c r="AG28" i="3"/>
  <c r="AK36" i="3"/>
  <c r="AK34" i="3"/>
  <c r="AK32" i="3"/>
  <c r="AK30" i="3"/>
  <c r="AK28" i="3"/>
  <c r="AH51" i="3"/>
  <c r="AH50" i="3"/>
  <c r="AH48" i="3"/>
  <c r="AH46" i="3"/>
  <c r="AH44" i="3"/>
  <c r="AH42" i="3"/>
  <c r="AH40" i="3"/>
  <c r="AG10" i="3"/>
  <c r="AK10" i="3"/>
  <c r="AO10" i="3"/>
  <c r="AL51" i="3"/>
  <c r="AL50" i="3"/>
  <c r="AL48" i="3"/>
  <c r="AL46" i="3"/>
  <c r="AL44" i="3"/>
  <c r="AL42" i="3"/>
  <c r="AL40" i="3"/>
  <c r="AG11" i="3"/>
  <c r="AK11" i="3"/>
  <c r="AO11" i="3"/>
  <c r="AP50" i="3"/>
  <c r="AP48" i="3"/>
  <c r="AP46" i="3"/>
  <c r="AP44" i="3"/>
  <c r="AP42" i="3"/>
  <c r="AP40" i="3"/>
  <c r="AG12" i="3"/>
  <c r="AK12" i="3"/>
  <c r="AO12" i="3"/>
  <c r="AH65" i="3"/>
  <c r="AH63" i="3"/>
  <c r="AH61" i="3"/>
  <c r="AH59" i="3"/>
  <c r="AH57" i="3"/>
  <c r="AH55" i="3"/>
  <c r="AH66" i="3"/>
  <c r="AH62" i="3"/>
  <c r="AH58" i="3"/>
  <c r="AG13" i="3"/>
  <c r="AK13" i="3"/>
  <c r="AO13" i="3"/>
  <c r="AL66" i="3"/>
  <c r="AL64" i="3"/>
  <c r="AL62" i="3"/>
  <c r="AL60" i="3"/>
  <c r="AL58" i="3"/>
  <c r="AL56" i="3"/>
  <c r="AL65" i="3"/>
  <c r="AL61" i="3"/>
  <c r="AL57" i="3"/>
  <c r="AG14" i="3"/>
  <c r="AK14" i="3"/>
  <c r="AO14" i="3"/>
  <c r="AP66" i="3"/>
  <c r="AP62" i="3"/>
  <c r="AP58" i="3"/>
  <c r="AP63" i="3"/>
  <c r="AP59" i="3"/>
  <c r="AP55" i="3"/>
  <c r="AG15" i="3"/>
  <c r="AK15" i="3"/>
  <c r="AO15" i="3"/>
  <c r="AH80" i="3"/>
  <c r="AH78" i="3"/>
  <c r="AH76" i="3"/>
  <c r="AH74" i="3"/>
  <c r="AH72" i="3"/>
  <c r="AH70" i="3"/>
  <c r="AH81" i="3"/>
  <c r="AH77" i="3"/>
  <c r="AH73" i="3"/>
  <c r="AH79" i="3"/>
  <c r="AH75" i="3"/>
  <c r="AG16" i="3"/>
  <c r="AK16" i="3"/>
  <c r="AO16" i="3"/>
  <c r="AL80" i="3"/>
  <c r="AL78" i="3"/>
  <c r="AL76" i="3"/>
  <c r="AL74" i="3"/>
  <c r="AL72" i="3"/>
  <c r="AL70" i="3"/>
  <c r="AL73" i="3"/>
  <c r="AL71" i="3"/>
  <c r="AG17" i="3"/>
  <c r="AK17" i="3"/>
  <c r="AO17" i="3"/>
  <c r="AP80" i="3"/>
  <c r="AP78" i="3"/>
  <c r="AP76" i="3"/>
  <c r="AP74" i="3"/>
  <c r="AP72" i="3"/>
  <c r="AP70" i="3"/>
  <c r="AP79" i="3"/>
  <c r="AP75" i="3"/>
  <c r="AP71" i="3"/>
  <c r="AP81" i="3"/>
  <c r="AP77" i="3"/>
  <c r="AG18" i="3"/>
  <c r="AK18" i="3"/>
  <c r="AO18" i="3"/>
  <c r="AG20" i="3"/>
  <c r="AK20" i="3"/>
  <c r="AO20" i="3"/>
  <c r="AF25" i="3"/>
  <c r="D27" i="8" s="1"/>
  <c r="AJ25" i="3"/>
  <c r="D28" i="8" s="1"/>
  <c r="AN25" i="3"/>
  <c r="D29" i="8" s="1"/>
  <c r="AH26" i="3"/>
  <c r="AL26" i="3"/>
  <c r="AP26" i="3"/>
  <c r="AF27" i="3"/>
  <c r="D85" i="8" s="1"/>
  <c r="AJ27" i="3"/>
  <c r="D86" i="8" s="1"/>
  <c r="AA28" i="3"/>
  <c r="AJ28" i="3"/>
  <c r="D115" i="8" s="1"/>
  <c r="AP28" i="3"/>
  <c r="AG29" i="3"/>
  <c r="AL29" i="3"/>
  <c r="AA30" i="3"/>
  <c r="AJ30" i="3"/>
  <c r="D173" i="8" s="1"/>
  <c r="AP30" i="3"/>
  <c r="AG31" i="3"/>
  <c r="AL31" i="3"/>
  <c r="AM31" i="3" s="1"/>
  <c r="E202" i="8" s="1"/>
  <c r="AA32" i="3"/>
  <c r="AC32" i="3" s="1"/>
  <c r="AJ32" i="3"/>
  <c r="D231" i="8" s="1"/>
  <c r="AP32" i="3"/>
  <c r="AG33" i="3"/>
  <c r="AL33" i="3"/>
  <c r="AA34" i="3"/>
  <c r="AC34" i="3" s="1"/>
  <c r="AJ34" i="3"/>
  <c r="D289" i="8" s="1"/>
  <c r="AP34" i="3"/>
  <c r="AG35" i="3"/>
  <c r="AI35" i="3" s="1"/>
  <c r="E317" i="8" s="1"/>
  <c r="AL35" i="3"/>
  <c r="AM35" i="3" s="1"/>
  <c r="E318" i="8" s="1"/>
  <c r="AA36" i="3"/>
  <c r="AC36" i="3" s="1"/>
  <c r="AJ36" i="3"/>
  <c r="D347" i="8" s="1"/>
  <c r="AG40" i="3"/>
  <c r="AA41" i="3"/>
  <c r="AC41" i="3" s="1"/>
  <c r="AF42" i="3"/>
  <c r="D88" i="8" s="1"/>
  <c r="AN42" i="3"/>
  <c r="D90" i="8" s="1"/>
  <c r="AJ44" i="3"/>
  <c r="D147" i="8" s="1"/>
  <c r="AA45" i="3"/>
  <c r="AC45" i="3" s="1"/>
  <c r="AF46" i="3"/>
  <c r="D204" i="8" s="1"/>
  <c r="AN46" i="3"/>
  <c r="D206" i="8" s="1"/>
  <c r="AJ48" i="3"/>
  <c r="D263" i="8" s="1"/>
  <c r="AA49" i="3"/>
  <c r="AC49" i="3" s="1"/>
  <c r="AN50" i="3"/>
  <c r="D322" i="8" s="1"/>
  <c r="AJ51" i="3"/>
  <c r="D350" i="8" s="1"/>
  <c r="AO55" i="3"/>
  <c r="AP56" i="3"/>
  <c r="AG59" i="3"/>
  <c r="AO63" i="3"/>
  <c r="AP64" i="3"/>
  <c r="AO70" i="3"/>
  <c r="AO71" i="3"/>
  <c r="AP73" i="3"/>
  <c r="AJ78" i="3"/>
  <c r="D269" i="8" s="1"/>
  <c r="AK81" i="3"/>
  <c r="AA83" i="3"/>
  <c r="AC83" i="3" s="1"/>
  <c r="AA87" i="3"/>
  <c r="AC87" i="3" s="1"/>
  <c r="AA91" i="3"/>
  <c r="AC91" i="3" s="1"/>
  <c r="AA95" i="3"/>
  <c r="AC95" i="3" s="1"/>
  <c r="AA99" i="3"/>
  <c r="AC99" i="3" s="1"/>
  <c r="AA103" i="3"/>
  <c r="AC103" i="3" s="1"/>
  <c r="AA7" i="3"/>
  <c r="AA8" i="3"/>
  <c r="AO36" i="3"/>
  <c r="AO34" i="3"/>
  <c r="AO32" i="3"/>
  <c r="AO30" i="3"/>
  <c r="AO28" i="3"/>
  <c r="AG51" i="3"/>
  <c r="AG49" i="3"/>
  <c r="AG47" i="3"/>
  <c r="AG45" i="3"/>
  <c r="AG43" i="3"/>
  <c r="AG41" i="3"/>
  <c r="AF51" i="3"/>
  <c r="D349" i="8" s="1"/>
  <c r="AF49" i="3"/>
  <c r="D291" i="8" s="1"/>
  <c r="AF47" i="3"/>
  <c r="D233" i="8" s="1"/>
  <c r="AF45" i="3"/>
  <c r="D175" i="8" s="1"/>
  <c r="AF43" i="3"/>
  <c r="D117" i="8" s="1"/>
  <c r="AF41" i="3"/>
  <c r="D59" i="8" s="1"/>
  <c r="AJ11" i="3"/>
  <c r="D54" i="8" s="1"/>
  <c r="AN11" i="3"/>
  <c r="D55" i="8" s="1"/>
  <c r="AJ13" i="3"/>
  <c r="D112" i="8" s="1"/>
  <c r="AN13" i="3"/>
  <c r="D113" i="8" s="1"/>
  <c r="AK66" i="3"/>
  <c r="AK64" i="3"/>
  <c r="AK62" i="3"/>
  <c r="AM62" i="3" s="1"/>
  <c r="E237" i="8" s="1"/>
  <c r="AK60" i="3"/>
  <c r="AK58" i="3"/>
  <c r="AK56" i="3"/>
  <c r="AK63" i="3"/>
  <c r="AK59" i="3"/>
  <c r="AK55" i="3"/>
  <c r="AJ64" i="3"/>
  <c r="D295" i="8" s="1"/>
  <c r="AJ63" i="3"/>
  <c r="D266" i="8" s="1"/>
  <c r="AJ60" i="3"/>
  <c r="D179" i="8" s="1"/>
  <c r="AJ59" i="3"/>
  <c r="D150" i="8" s="1"/>
  <c r="AJ56" i="3"/>
  <c r="D63" i="8" s="1"/>
  <c r="AJ55" i="3"/>
  <c r="D34" i="8" s="1"/>
  <c r="AJ15" i="3"/>
  <c r="D170" i="8" s="1"/>
  <c r="AN15" i="3"/>
  <c r="D171" i="8" s="1"/>
  <c r="AF81" i="3"/>
  <c r="D355" i="8" s="1"/>
  <c r="AF79" i="3"/>
  <c r="D297" i="8" s="1"/>
  <c r="AF77" i="3"/>
  <c r="D239" i="8" s="1"/>
  <c r="AF75" i="3"/>
  <c r="D181" i="8" s="1"/>
  <c r="AF73" i="3"/>
  <c r="D123" i="8" s="1"/>
  <c r="AF71" i="3"/>
  <c r="D65" i="8" s="1"/>
  <c r="AF80" i="3"/>
  <c r="D326" i="8" s="1"/>
  <c r="AF76" i="3"/>
  <c r="D210" i="8" s="1"/>
  <c r="AF72" i="3"/>
  <c r="D94" i="8" s="1"/>
  <c r="AG80" i="3"/>
  <c r="AG78" i="3"/>
  <c r="AG81" i="3"/>
  <c r="AG79" i="3"/>
  <c r="AF78" i="3"/>
  <c r="D268" i="8" s="1"/>
  <c r="AG76" i="3"/>
  <c r="AG74" i="3"/>
  <c r="AJ17" i="3"/>
  <c r="D228" i="8" s="1"/>
  <c r="AN17" i="3"/>
  <c r="D229" i="8" s="1"/>
  <c r="AN81" i="3"/>
  <c r="D357" i="8" s="1"/>
  <c r="AN79" i="3"/>
  <c r="D299" i="8" s="1"/>
  <c r="AN77" i="3"/>
  <c r="D241" i="8" s="1"/>
  <c r="AN75" i="3"/>
  <c r="D183" i="8" s="1"/>
  <c r="AN73" i="3"/>
  <c r="D125" i="8" s="1"/>
  <c r="AN71" i="3"/>
  <c r="D67" i="8" s="1"/>
  <c r="AN78" i="3"/>
  <c r="D270" i="8" s="1"/>
  <c r="AN74" i="3"/>
  <c r="D154" i="8" s="1"/>
  <c r="AN70" i="3"/>
  <c r="D38" i="8" s="1"/>
  <c r="AN80" i="3"/>
  <c r="D328" i="8" s="1"/>
  <c r="AO79" i="3"/>
  <c r="AO78" i="3"/>
  <c r="AO76" i="3"/>
  <c r="AO81" i="3"/>
  <c r="AN76" i="3"/>
  <c r="D212" i="8" s="1"/>
  <c r="AO75" i="3"/>
  <c r="AO74" i="3"/>
  <c r="AO72" i="3"/>
  <c r="AH10" i="3"/>
  <c r="AL10" i="3"/>
  <c r="AP10" i="3"/>
  <c r="AH11" i="3"/>
  <c r="AL11" i="3"/>
  <c r="AP11" i="3"/>
  <c r="AH12" i="3"/>
  <c r="AL12" i="3"/>
  <c r="AP12" i="3"/>
  <c r="AH13" i="3"/>
  <c r="AL13" i="3"/>
  <c r="AP13" i="3"/>
  <c r="AH14" i="3"/>
  <c r="AL14" i="3"/>
  <c r="AP14" i="3"/>
  <c r="AH15" i="3"/>
  <c r="AL15" i="3"/>
  <c r="AP15" i="3"/>
  <c r="AH16" i="3"/>
  <c r="AL16" i="3"/>
  <c r="AP16" i="3"/>
  <c r="AH17" i="3"/>
  <c r="AL17" i="3"/>
  <c r="AP17" i="3"/>
  <c r="AH18" i="3"/>
  <c r="AL18" i="3"/>
  <c r="AP18" i="3"/>
  <c r="AF19" i="3"/>
  <c r="AJ19" i="3"/>
  <c r="D286" i="8" s="1"/>
  <c r="AN19" i="3"/>
  <c r="AG25" i="3"/>
  <c r="AK25" i="3"/>
  <c r="AM25" i="3" s="1"/>
  <c r="E28" i="8" s="1"/>
  <c r="AO25" i="3"/>
  <c r="AG27" i="3"/>
  <c r="AK27" i="3"/>
  <c r="AO27" i="3"/>
  <c r="AF28" i="3"/>
  <c r="D114" i="8" s="1"/>
  <c r="AL28" i="3"/>
  <c r="AH29" i="3"/>
  <c r="AN29" i="3"/>
  <c r="D145" i="8" s="1"/>
  <c r="AF30" i="3"/>
  <c r="D172" i="8" s="1"/>
  <c r="AL30" i="3"/>
  <c r="AH31" i="3"/>
  <c r="AN31" i="3"/>
  <c r="AF32" i="3"/>
  <c r="D230" i="8" s="1"/>
  <c r="AL32" i="3"/>
  <c r="AH33" i="3"/>
  <c r="AN33" i="3"/>
  <c r="AF34" i="3"/>
  <c r="D288" i="8" s="1"/>
  <c r="AL34" i="3"/>
  <c r="AN35" i="3"/>
  <c r="D319" i="8" s="1"/>
  <c r="AF36" i="3"/>
  <c r="D346" i="8" s="1"/>
  <c r="AN40" i="3"/>
  <c r="D32" i="8" s="1"/>
  <c r="AH41" i="3"/>
  <c r="AP41" i="3"/>
  <c r="AG42" i="3"/>
  <c r="AO42" i="3"/>
  <c r="AL43" i="3"/>
  <c r="AK44" i="3"/>
  <c r="AH45" i="3"/>
  <c r="AP45" i="3"/>
  <c r="AG46" i="3"/>
  <c r="AO46" i="3"/>
  <c r="AL47" i="3"/>
  <c r="AK48" i="3"/>
  <c r="AH49" i="3"/>
  <c r="AP49" i="3"/>
  <c r="AG50" i="3"/>
  <c r="AI50" i="3" s="1"/>
  <c r="E320" i="8" s="1"/>
  <c r="AO50" i="3"/>
  <c r="AN51" i="3"/>
  <c r="D351" i="8" s="1"/>
  <c r="AF55" i="3"/>
  <c r="D33" i="8" s="1"/>
  <c r="AH56" i="3"/>
  <c r="AJ57" i="3"/>
  <c r="D92" i="8" s="1"/>
  <c r="AJ58" i="3"/>
  <c r="D121" i="8" s="1"/>
  <c r="AL59" i="3"/>
  <c r="AN60" i="3"/>
  <c r="D180" i="8" s="1"/>
  <c r="AP61" i="3"/>
  <c r="AF63" i="3"/>
  <c r="D265" i="8" s="1"/>
  <c r="AH64" i="3"/>
  <c r="AJ65" i="3"/>
  <c r="D324" i="8" s="1"/>
  <c r="AJ66" i="3"/>
  <c r="D353" i="8" s="1"/>
  <c r="AF70" i="3"/>
  <c r="D36" i="8" s="1"/>
  <c r="AG71" i="3"/>
  <c r="AG73" i="3"/>
  <c r="AG75" i="3"/>
  <c r="AJ76" i="3"/>
  <c r="D211" i="8" s="1"/>
  <c r="AL77" i="3"/>
  <c r="AK78" i="3"/>
  <c r="AL79" i="3"/>
  <c r="AJ80" i="3"/>
  <c r="D327" i="8" s="1"/>
  <c r="AL81" i="3"/>
  <c r="AA57" i="3"/>
  <c r="AC57" i="3" s="1"/>
  <c r="AA61" i="3"/>
  <c r="AC61" i="3" s="1"/>
  <c r="AA65" i="3"/>
  <c r="AC65" i="3" s="1"/>
  <c r="AA56" i="3"/>
  <c r="AC56" i="3" s="1"/>
  <c r="AA60" i="3"/>
  <c r="AC60" i="3" s="1"/>
  <c r="AA64" i="3"/>
  <c r="AC64" i="3" s="1"/>
  <c r="AA73" i="3"/>
  <c r="AC73" i="3" s="1"/>
  <c r="AA106" i="3"/>
  <c r="AC106" i="3" s="1"/>
  <c r="AA110" i="3"/>
  <c r="AC110" i="3" s="1"/>
  <c r="AA114" i="3"/>
  <c r="AC114" i="3" s="1"/>
  <c r="AA118" i="3"/>
  <c r="AC118" i="3" s="1"/>
  <c r="AA122" i="3"/>
  <c r="AC122" i="3" s="1"/>
  <c r="AA126" i="3"/>
  <c r="AC126" i="3" s="1"/>
  <c r="AA128" i="3"/>
  <c r="AC128" i="3" s="1"/>
  <c r="AA132" i="3"/>
  <c r="AC132" i="3" s="1"/>
  <c r="AA136" i="3"/>
  <c r="AC136" i="3" s="1"/>
  <c r="AA140" i="3"/>
  <c r="AC140" i="3" s="1"/>
  <c r="AA144" i="3"/>
  <c r="AC144" i="3" s="1"/>
  <c r="AA148" i="3"/>
  <c r="AC148" i="3" s="1"/>
  <c r="AA152" i="3"/>
  <c r="AC152" i="3" s="1"/>
  <c r="AA156" i="3"/>
  <c r="AC156" i="3" s="1"/>
  <c r="AA160" i="3"/>
  <c r="AC160" i="3" s="1"/>
  <c r="AA164" i="3"/>
  <c r="AC164" i="3" s="1"/>
  <c r="AA168" i="3"/>
  <c r="AC168" i="3" s="1"/>
  <c r="AG79" i="2"/>
  <c r="B297" i="8" s="1"/>
  <c r="AH78" i="2"/>
  <c r="AG75" i="2"/>
  <c r="B181" i="8" s="1"/>
  <c r="AH74" i="2"/>
  <c r="AG81" i="2"/>
  <c r="B355" i="8" s="1"/>
  <c r="AG76" i="2"/>
  <c r="B210" i="8" s="1"/>
  <c r="AG72" i="2"/>
  <c r="B94" i="8" s="1"/>
  <c r="AH71" i="2"/>
  <c r="AG78" i="2"/>
  <c r="B268" i="8" s="1"/>
  <c r="AG74" i="2"/>
  <c r="B152" i="8" s="1"/>
  <c r="AG73" i="2"/>
  <c r="B123" i="8" s="1"/>
  <c r="AG70" i="2"/>
  <c r="B36" i="8" s="1"/>
  <c r="AH79" i="2"/>
  <c r="AH75" i="2"/>
  <c r="AH72" i="2"/>
  <c r="AH80" i="2"/>
  <c r="AH77" i="2"/>
  <c r="AH76" i="2"/>
  <c r="AG71" i="2"/>
  <c r="B65" i="8" s="1"/>
  <c r="AH81" i="2"/>
  <c r="AH73" i="2"/>
  <c r="AH70" i="2"/>
  <c r="AG80" i="2"/>
  <c r="B326" i="8" s="1"/>
  <c r="AG77" i="2"/>
  <c r="B239" i="8" s="1"/>
  <c r="AB32" i="2"/>
  <c r="AD35" i="2"/>
  <c r="AB36" i="2"/>
  <c r="AD36" i="2" s="1"/>
  <c r="AC26" i="2"/>
  <c r="AQ35" i="2"/>
  <c r="AQ31" i="2"/>
  <c r="AQ27" i="2"/>
  <c r="AQ34" i="2"/>
  <c r="AQ30" i="2"/>
  <c r="AQ26" i="2"/>
  <c r="AQ33" i="2"/>
  <c r="AQ29" i="2"/>
  <c r="AQ25" i="2"/>
  <c r="AB4" i="2"/>
  <c r="AD4" i="2" s="1"/>
  <c r="AB9" i="2"/>
  <c r="AD9" i="2" s="1"/>
  <c r="AI64" i="2"/>
  <c r="AI60" i="2"/>
  <c r="AI56" i="2"/>
  <c r="AI66" i="2"/>
  <c r="AI63" i="2"/>
  <c r="AI59" i="2"/>
  <c r="AI55" i="2"/>
  <c r="AI62" i="2"/>
  <c r="AI65" i="2"/>
  <c r="AI61" i="2"/>
  <c r="AI57" i="2"/>
  <c r="AL20" i="2"/>
  <c r="AQ32" i="2"/>
  <c r="AQ36" i="2"/>
  <c r="AO43" i="2"/>
  <c r="B119" i="8" s="1"/>
  <c r="AI58" i="2"/>
  <c r="AB3" i="2"/>
  <c r="AP51" i="2"/>
  <c r="AO48" i="2"/>
  <c r="B264" i="8" s="1"/>
  <c r="AP47" i="2"/>
  <c r="AP50" i="2"/>
  <c r="AP49" i="2"/>
  <c r="AO47" i="2"/>
  <c r="B235" i="8" s="1"/>
  <c r="AP46" i="2"/>
  <c r="AO42" i="2"/>
  <c r="B90" i="8" s="1"/>
  <c r="AP41" i="2"/>
  <c r="AO50" i="2"/>
  <c r="B322" i="8" s="1"/>
  <c r="AO49" i="2"/>
  <c r="B293" i="8" s="1"/>
  <c r="AO46" i="2"/>
  <c r="B206" i="8" s="1"/>
  <c r="AP44" i="2"/>
  <c r="AO41" i="2"/>
  <c r="B61" i="8" s="1"/>
  <c r="AP40" i="2"/>
  <c r="AP48" i="2"/>
  <c r="AP45" i="2"/>
  <c r="AO44" i="2"/>
  <c r="B148" i="8" s="1"/>
  <c r="AP43" i="2"/>
  <c r="AO40" i="2"/>
  <c r="B32" i="8" s="1"/>
  <c r="AH16" i="2"/>
  <c r="AM81" i="2"/>
  <c r="AM77" i="2"/>
  <c r="AM70" i="2"/>
  <c r="AM78" i="2"/>
  <c r="AM74" i="2"/>
  <c r="AM72" i="2"/>
  <c r="AM79" i="2"/>
  <c r="AM75" i="2"/>
  <c r="AM73" i="2"/>
  <c r="AM80" i="2"/>
  <c r="AM76" i="2"/>
  <c r="AO51" i="2"/>
  <c r="B351" i="8" s="1"/>
  <c r="AQ51" i="2"/>
  <c r="AQ50" i="2"/>
  <c r="AQ46" i="2"/>
  <c r="AI12" i="2"/>
  <c r="AG14" i="2"/>
  <c r="B140" i="8" s="1"/>
  <c r="AK14" i="2"/>
  <c r="B141" i="8" s="1"/>
  <c r="AO14" i="2"/>
  <c r="B142" i="8" s="1"/>
  <c r="AP66" i="2"/>
  <c r="AO66" i="2"/>
  <c r="B354" i="8" s="1"/>
  <c r="AP65" i="2"/>
  <c r="AO62" i="2"/>
  <c r="B238" i="8" s="1"/>
  <c r="AP61" i="2"/>
  <c r="AO58" i="2"/>
  <c r="B122" i="8" s="1"/>
  <c r="AP57" i="2"/>
  <c r="AO65" i="2"/>
  <c r="B325" i="8" s="1"/>
  <c r="AP64" i="2"/>
  <c r="AO61" i="2"/>
  <c r="B209" i="8" s="1"/>
  <c r="AP60" i="2"/>
  <c r="AO57" i="2"/>
  <c r="B93" i="8" s="1"/>
  <c r="AP56" i="2"/>
  <c r="AO64" i="2"/>
  <c r="B296" i="8" s="1"/>
  <c r="AP63" i="2"/>
  <c r="AO60" i="2"/>
  <c r="B180" i="8" s="1"/>
  <c r="AH15" i="2"/>
  <c r="AL15" i="2"/>
  <c r="AP15" i="2"/>
  <c r="AI81" i="2"/>
  <c r="AI77" i="2"/>
  <c r="AI80" i="2"/>
  <c r="AI78" i="2"/>
  <c r="AI75" i="2"/>
  <c r="AI70" i="2"/>
  <c r="AI79" i="2"/>
  <c r="AI72" i="2"/>
  <c r="AI76" i="2"/>
  <c r="AI73" i="2"/>
  <c r="AI71" i="2"/>
  <c r="AI16" i="2"/>
  <c r="AM16" i="2"/>
  <c r="AQ16" i="2"/>
  <c r="AG18" i="2"/>
  <c r="B256" i="8" s="1"/>
  <c r="AK18" i="2"/>
  <c r="B257" i="8" s="1"/>
  <c r="AO18" i="2"/>
  <c r="B258" i="8" s="1"/>
  <c r="AI20" i="2"/>
  <c r="AM20" i="2"/>
  <c r="AQ20" i="2"/>
  <c r="AH21" i="2"/>
  <c r="AL21" i="2"/>
  <c r="AP21" i="2"/>
  <c r="AI25" i="2"/>
  <c r="AM25" i="2"/>
  <c r="AH26" i="2"/>
  <c r="AL26" i="2"/>
  <c r="AP26" i="2"/>
  <c r="AG27" i="2"/>
  <c r="B85" i="8" s="1"/>
  <c r="AK27" i="2"/>
  <c r="B86" i="8" s="1"/>
  <c r="AO27" i="2"/>
  <c r="B87" i="8" s="1"/>
  <c r="AI29" i="2"/>
  <c r="AM29" i="2"/>
  <c r="AH30" i="2"/>
  <c r="AL30" i="2"/>
  <c r="AP30" i="2"/>
  <c r="AG31" i="2"/>
  <c r="B201" i="8" s="1"/>
  <c r="AK31" i="2"/>
  <c r="B202" i="8" s="1"/>
  <c r="AO31" i="2"/>
  <c r="B203" i="8" s="1"/>
  <c r="AI33" i="2"/>
  <c r="AM33" i="2"/>
  <c r="AH34" i="2"/>
  <c r="AL34" i="2"/>
  <c r="AP34" i="2"/>
  <c r="AG35" i="2"/>
  <c r="B317" i="8" s="1"/>
  <c r="AK35" i="2"/>
  <c r="B318" i="8" s="1"/>
  <c r="AO35" i="2"/>
  <c r="B319" i="8" s="1"/>
  <c r="AG40" i="2"/>
  <c r="B30" i="8" s="1"/>
  <c r="AK40" i="2"/>
  <c r="B31" i="8" s="1"/>
  <c r="AI42" i="2"/>
  <c r="AM42" i="2"/>
  <c r="AQ42" i="2"/>
  <c r="AH43" i="2"/>
  <c r="AL43" i="2"/>
  <c r="AG44" i="2"/>
  <c r="B146" i="8" s="1"/>
  <c r="AK44" i="2"/>
  <c r="B147" i="8" s="1"/>
  <c r="AK45" i="2"/>
  <c r="B176" i="8" s="1"/>
  <c r="AH46" i="2"/>
  <c r="AB46" i="2"/>
  <c r="AG47" i="2"/>
  <c r="B233" i="8" s="1"/>
  <c r="AM47" i="2"/>
  <c r="AG55" i="2"/>
  <c r="B33" i="8" s="1"/>
  <c r="AO55" i="2"/>
  <c r="B35" i="8" s="1"/>
  <c r="AK56" i="2"/>
  <c r="B63" i="8" s="1"/>
  <c r="AB56" i="2"/>
  <c r="AD56" i="2" s="1"/>
  <c r="AL58" i="2"/>
  <c r="AG59" i="2"/>
  <c r="B149" i="8" s="1"/>
  <c r="AO59" i="2"/>
  <c r="B151" i="8" s="1"/>
  <c r="AL51" i="2"/>
  <c r="AK48" i="2"/>
  <c r="B263" i="8" s="1"/>
  <c r="AL47" i="2"/>
  <c r="AH51" i="2"/>
  <c r="AG48" i="2"/>
  <c r="B262" i="8" s="1"/>
  <c r="AH47" i="2"/>
  <c r="AH10" i="2"/>
  <c r="AL10" i="2"/>
  <c r="AP10" i="2"/>
  <c r="AM51" i="2"/>
  <c r="AM50" i="2"/>
  <c r="AM46" i="2"/>
  <c r="AI11" i="2"/>
  <c r="AM11" i="2"/>
  <c r="AQ11" i="2"/>
  <c r="AG13" i="2"/>
  <c r="B111" i="8" s="1"/>
  <c r="AK13" i="2"/>
  <c r="B112" i="8" s="1"/>
  <c r="AO13" i="2"/>
  <c r="B113" i="8" s="1"/>
  <c r="AL66" i="2"/>
  <c r="AL65" i="2"/>
  <c r="AK62" i="2"/>
  <c r="B237" i="8" s="1"/>
  <c r="AL61" i="2"/>
  <c r="AK58" i="2"/>
  <c r="B121" i="8" s="1"/>
  <c r="AL57" i="2"/>
  <c r="AK65" i="2"/>
  <c r="B324" i="8" s="1"/>
  <c r="AL64" i="2"/>
  <c r="AK61" i="2"/>
  <c r="B208" i="8" s="1"/>
  <c r="AL60" i="2"/>
  <c r="AK57" i="2"/>
  <c r="B92" i="8" s="1"/>
  <c r="AL56" i="2"/>
  <c r="AK64" i="2"/>
  <c r="B295" i="8" s="1"/>
  <c r="AL63" i="2"/>
  <c r="AK60" i="2"/>
  <c r="B179" i="8" s="1"/>
  <c r="AH14" i="2"/>
  <c r="AL14" i="2"/>
  <c r="AP14" i="2"/>
  <c r="AQ65" i="2"/>
  <c r="AQ64" i="2"/>
  <c r="AQ60" i="2"/>
  <c r="AQ56" i="2"/>
  <c r="AQ63" i="2"/>
  <c r="AQ59" i="2"/>
  <c r="AQ55" i="2"/>
  <c r="AQ62" i="2"/>
  <c r="AI15" i="2"/>
  <c r="AM15" i="2"/>
  <c r="AQ15" i="2"/>
  <c r="AG17" i="2"/>
  <c r="B227" i="8" s="1"/>
  <c r="AK17" i="2"/>
  <c r="B228" i="8" s="1"/>
  <c r="AO17" i="2"/>
  <c r="B229" i="8" s="1"/>
  <c r="AO79" i="2"/>
  <c r="B299" i="8" s="1"/>
  <c r="AP78" i="2"/>
  <c r="AO75" i="2"/>
  <c r="B183" i="8" s="1"/>
  <c r="AP74" i="2"/>
  <c r="AO80" i="2"/>
  <c r="B328" i="8" s="1"/>
  <c r="AO77" i="2"/>
  <c r="B241" i="8" s="1"/>
  <c r="AO72" i="2"/>
  <c r="B96" i="8" s="1"/>
  <c r="AP71" i="2"/>
  <c r="AP79" i="2"/>
  <c r="AO78" i="2"/>
  <c r="B270" i="8" s="1"/>
  <c r="AP76" i="2"/>
  <c r="AP75" i="2"/>
  <c r="AP73" i="2"/>
  <c r="AO71" i="2"/>
  <c r="B67" i="8" s="1"/>
  <c r="AP70" i="2"/>
  <c r="AP81" i="2"/>
  <c r="AP80" i="2"/>
  <c r="AP77" i="2"/>
  <c r="AO76" i="2"/>
  <c r="B212" i="8" s="1"/>
  <c r="AO73" i="2"/>
  <c r="B125" i="8" s="1"/>
  <c r="AO70" i="2"/>
  <c r="B38" i="8" s="1"/>
  <c r="AH18" i="2"/>
  <c r="AL18" i="2"/>
  <c r="AP18" i="2"/>
  <c r="AG19" i="2"/>
  <c r="B285" i="8" s="1"/>
  <c r="AK19" i="2"/>
  <c r="B286" i="8" s="1"/>
  <c r="AO19" i="2"/>
  <c r="B287" i="8" s="1"/>
  <c r="AI21" i="2"/>
  <c r="AM21" i="2"/>
  <c r="AQ21" i="2"/>
  <c r="AI26" i="2"/>
  <c r="AM26" i="2"/>
  <c r="AH27" i="2"/>
  <c r="AL27" i="2"/>
  <c r="AP27" i="2"/>
  <c r="AG28" i="2"/>
  <c r="B114" i="8" s="1"/>
  <c r="AK28" i="2"/>
  <c r="B115" i="8" s="1"/>
  <c r="AO28" i="2"/>
  <c r="B116" i="8" s="1"/>
  <c r="AI30" i="2"/>
  <c r="AM30" i="2"/>
  <c r="AH31" i="2"/>
  <c r="AL31" i="2"/>
  <c r="AP31" i="2"/>
  <c r="AG32" i="2"/>
  <c r="B230" i="8" s="1"/>
  <c r="AK32" i="2"/>
  <c r="B231" i="8" s="1"/>
  <c r="AO32" i="2"/>
  <c r="B232" i="8" s="1"/>
  <c r="AI34" i="2"/>
  <c r="AM34" i="2"/>
  <c r="AH35" i="2"/>
  <c r="AL35" i="2"/>
  <c r="AP35" i="2"/>
  <c r="AG36" i="2"/>
  <c r="AK36" i="2"/>
  <c r="AO36" i="2"/>
  <c r="B348" i="8" s="1"/>
  <c r="AH40" i="2"/>
  <c r="AL40" i="2"/>
  <c r="AG41" i="2"/>
  <c r="B59" i="8" s="1"/>
  <c r="AK41" i="2"/>
  <c r="B60" i="8" s="1"/>
  <c r="AI43" i="2"/>
  <c r="AM43" i="2"/>
  <c r="AQ43" i="2"/>
  <c r="AH44" i="2"/>
  <c r="AL44" i="2"/>
  <c r="AG45" i="2"/>
  <c r="B175" i="8" s="1"/>
  <c r="AL45" i="2"/>
  <c r="AQ45" i="2"/>
  <c r="AI47" i="2"/>
  <c r="AL48" i="2"/>
  <c r="AQ48" i="2"/>
  <c r="AG50" i="2"/>
  <c r="B320" i="8" s="1"/>
  <c r="AK51" i="2"/>
  <c r="B350" i="8" s="1"/>
  <c r="AH55" i="2"/>
  <c r="AP55" i="2"/>
  <c r="AR55" i="2" s="1"/>
  <c r="C35" i="8" s="1"/>
  <c r="AM58" i="2"/>
  <c r="AH59" i="2"/>
  <c r="AP59" i="2"/>
  <c r="AP62" i="2"/>
  <c r="AK66" i="2"/>
  <c r="B353" i="8" s="1"/>
  <c r="AP72" i="2"/>
  <c r="AI51" i="2"/>
  <c r="AI50" i="2"/>
  <c r="AI46" i="2"/>
  <c r="AI10" i="2"/>
  <c r="AM10" i="2"/>
  <c r="AQ10" i="2"/>
  <c r="AG12" i="2"/>
  <c r="B82" i="8" s="1"/>
  <c r="AK12" i="2"/>
  <c r="AO12" i="2"/>
  <c r="AH66" i="2"/>
  <c r="AH65" i="2"/>
  <c r="AG62" i="2"/>
  <c r="AH61" i="2"/>
  <c r="AG58" i="2"/>
  <c r="B120" i="8" s="1"/>
  <c r="AH57" i="2"/>
  <c r="AG65" i="2"/>
  <c r="B323" i="8" s="1"/>
  <c r="AH64" i="2"/>
  <c r="AG61" i="2"/>
  <c r="B207" i="8" s="1"/>
  <c r="AH60" i="2"/>
  <c r="AG57" i="2"/>
  <c r="B91" i="8" s="1"/>
  <c r="AH56" i="2"/>
  <c r="AG66" i="2"/>
  <c r="B352" i="8" s="1"/>
  <c r="AG64" i="2"/>
  <c r="B294" i="8" s="1"/>
  <c r="AH63" i="2"/>
  <c r="AJ63" i="2" s="1"/>
  <c r="C265" i="8" s="1"/>
  <c r="AG60" i="2"/>
  <c r="B178" i="8" s="1"/>
  <c r="AH13" i="2"/>
  <c r="AL13" i="2"/>
  <c r="AP13" i="2"/>
  <c r="AM64" i="2"/>
  <c r="AM60" i="2"/>
  <c r="AM56" i="2"/>
  <c r="AM63" i="2"/>
  <c r="AM59" i="2"/>
  <c r="AM55" i="2"/>
  <c r="AM66" i="2"/>
  <c r="AM62" i="2"/>
  <c r="AN62" i="2" s="1"/>
  <c r="C237" i="8" s="1"/>
  <c r="AI14" i="2"/>
  <c r="AM14" i="2"/>
  <c r="AQ14" i="2"/>
  <c r="AG16" i="2"/>
  <c r="B198" i="8" s="1"/>
  <c r="AK16" i="2"/>
  <c r="B199" i="8" s="1"/>
  <c r="AO16" i="2"/>
  <c r="B200" i="8" s="1"/>
  <c r="AK79" i="2"/>
  <c r="B298" i="8" s="1"/>
  <c r="AL78" i="2"/>
  <c r="AK75" i="2"/>
  <c r="AL74" i="2"/>
  <c r="AL81" i="2"/>
  <c r="AL79" i="2"/>
  <c r="AL76" i="2"/>
  <c r="AK74" i="2"/>
  <c r="B153" i="8" s="1"/>
  <c r="AK72" i="2"/>
  <c r="B95" i="8" s="1"/>
  <c r="AL71" i="2"/>
  <c r="AL80" i="2"/>
  <c r="AL77" i="2"/>
  <c r="AK76" i="2"/>
  <c r="B211" i="8" s="1"/>
  <c r="AL73" i="2"/>
  <c r="AK71" i="2"/>
  <c r="B66" i="8" s="1"/>
  <c r="AL70" i="2"/>
  <c r="AK81" i="2"/>
  <c r="B356" i="8" s="1"/>
  <c r="AK80" i="2"/>
  <c r="B327" i="8" s="1"/>
  <c r="AK77" i="2"/>
  <c r="B240" i="8" s="1"/>
  <c r="AK73" i="2"/>
  <c r="B124" i="8" s="1"/>
  <c r="AK70" i="2"/>
  <c r="B37" i="8" s="1"/>
  <c r="AK78" i="2"/>
  <c r="B269" i="8" s="1"/>
  <c r="AL72" i="2"/>
  <c r="AH17" i="2"/>
  <c r="AL17" i="2"/>
  <c r="AP17" i="2"/>
  <c r="AQ81" i="2"/>
  <c r="AQ77" i="2"/>
  <c r="AQ79" i="2"/>
  <c r="AQ76" i="2"/>
  <c r="AQ74" i="2"/>
  <c r="AQ70" i="2"/>
  <c r="AQ75" i="2"/>
  <c r="AQ73" i="2"/>
  <c r="AQ71" i="2"/>
  <c r="AQ80" i="2"/>
  <c r="AQ72" i="2"/>
  <c r="AH19" i="2"/>
  <c r="AL19" i="2"/>
  <c r="AP19" i="2"/>
  <c r="AG25" i="2"/>
  <c r="B27" i="8" s="1"/>
  <c r="AK25" i="2"/>
  <c r="B28" i="8" s="1"/>
  <c r="AO25" i="2"/>
  <c r="B29" i="8" s="1"/>
  <c r="AI27" i="2"/>
  <c r="AM27" i="2"/>
  <c r="AH28" i="2"/>
  <c r="AL28" i="2"/>
  <c r="AP28" i="2"/>
  <c r="AG29" i="2"/>
  <c r="AK29" i="2"/>
  <c r="B144" i="8" s="1"/>
  <c r="AO29" i="2"/>
  <c r="AI31" i="2"/>
  <c r="AM31" i="2"/>
  <c r="AH32" i="2"/>
  <c r="AL32" i="2"/>
  <c r="AP32" i="2"/>
  <c r="AG33" i="2"/>
  <c r="B259" i="8" s="1"/>
  <c r="AK33" i="2"/>
  <c r="B260" i="8" s="1"/>
  <c r="AO33" i="2"/>
  <c r="AI40" i="2"/>
  <c r="AM40" i="2"/>
  <c r="AQ40" i="2"/>
  <c r="AH41" i="2"/>
  <c r="AL41" i="2"/>
  <c r="AG42" i="2"/>
  <c r="B88" i="8" s="1"/>
  <c r="AK42" i="2"/>
  <c r="AI44" i="2"/>
  <c r="AM44" i="2"/>
  <c r="AQ44" i="2"/>
  <c r="AH45" i="2"/>
  <c r="AM45" i="2"/>
  <c r="AK46" i="2"/>
  <c r="B205" i="8" s="1"/>
  <c r="AH48" i="2"/>
  <c r="AM48" i="2"/>
  <c r="AK49" i="2"/>
  <c r="AH50" i="2"/>
  <c r="AK55" i="2"/>
  <c r="B34" i="8" s="1"/>
  <c r="AB55" i="2"/>
  <c r="AD55" i="2" s="1"/>
  <c r="AG56" i="2"/>
  <c r="B62" i="8" s="1"/>
  <c r="AO56" i="2"/>
  <c r="B64" i="8" s="1"/>
  <c r="AM57" i="2"/>
  <c r="AH58" i="2"/>
  <c r="AP58" i="2"/>
  <c r="AK59" i="2"/>
  <c r="B150" i="8" s="1"/>
  <c r="AB59" i="2"/>
  <c r="AD59" i="2" s="1"/>
  <c r="AQ61" i="2"/>
  <c r="AK63" i="2"/>
  <c r="B266" i="8" s="1"/>
  <c r="AQ66" i="2"/>
  <c r="AI74" i="2"/>
  <c r="AQ78" i="2"/>
  <c r="AO81" i="2"/>
  <c r="B357" i="8" s="1"/>
  <c r="AB87" i="2"/>
  <c r="AD87" i="2" s="1"/>
  <c r="AB103" i="2"/>
  <c r="AD103" i="2" s="1"/>
  <c r="AB65" i="2"/>
  <c r="AD65" i="2" s="1"/>
  <c r="AB85" i="2"/>
  <c r="AD85" i="2" s="1"/>
  <c r="AB86" i="2"/>
  <c r="AD86" i="2" s="1"/>
  <c r="AB101" i="2"/>
  <c r="AD101" i="2" s="1"/>
  <c r="AB102" i="2"/>
  <c r="AD102" i="2" s="1"/>
  <c r="AB143" i="2"/>
  <c r="AD143" i="2" s="1"/>
  <c r="AB74" i="2"/>
  <c r="AD74" i="2" s="1"/>
  <c r="AB79" i="2"/>
  <c r="AD79" i="2" s="1"/>
  <c r="AB77" i="2"/>
  <c r="AD77" i="2" s="1"/>
  <c r="AB92" i="2"/>
  <c r="AD92" i="2" s="1"/>
  <c r="AB93" i="2"/>
  <c r="AD93" i="2" s="1"/>
  <c r="AB94" i="2"/>
  <c r="AD94" i="2" s="1"/>
  <c r="AB151" i="2"/>
  <c r="AD151" i="2" s="1"/>
  <c r="AB139" i="2"/>
  <c r="AD139" i="2" s="1"/>
  <c r="AB141" i="2"/>
  <c r="AD141" i="2" s="1"/>
  <c r="AB147" i="2"/>
  <c r="AD147" i="2" s="1"/>
  <c r="AB149" i="2"/>
  <c r="AD149" i="2" s="1"/>
  <c r="AB155" i="2"/>
  <c r="AD155" i="2" s="1"/>
  <c r="AB157" i="2"/>
  <c r="AD157" i="2" s="1"/>
  <c r="AB163" i="2"/>
  <c r="AD163" i="2" s="1"/>
  <c r="AB165" i="2"/>
  <c r="AD165" i="2" s="1"/>
  <c r="AB89" i="2"/>
  <c r="AD89" i="2" s="1"/>
  <c r="AB97" i="2"/>
  <c r="AD97" i="2" s="1"/>
  <c r="AB105" i="2"/>
  <c r="AD105" i="2" s="1"/>
  <c r="AB108" i="2"/>
  <c r="AD108" i="2" s="1"/>
  <c r="AB112" i="2"/>
  <c r="AD112" i="2" s="1"/>
  <c r="AB116" i="2"/>
  <c r="AD116" i="2" s="1"/>
  <c r="AB120" i="2"/>
  <c r="AD120" i="2" s="1"/>
  <c r="AB124" i="2"/>
  <c r="AD124" i="2" s="1"/>
  <c r="AB128" i="2"/>
  <c r="AD128" i="2" s="1"/>
  <c r="AB132" i="2"/>
  <c r="AD132" i="2" s="1"/>
  <c r="R314" i="8"/>
  <c r="Z344" i="8"/>
  <c r="AB315" i="8"/>
  <c r="X315" i="8"/>
  <c r="Z286" i="8"/>
  <c r="AB257" i="8"/>
  <c r="X257" i="8"/>
  <c r="Z228" i="8"/>
  <c r="AB199" i="8"/>
  <c r="X199" i="8"/>
  <c r="Z170" i="8"/>
  <c r="AB141" i="8"/>
  <c r="X141" i="8"/>
  <c r="Z112" i="8"/>
  <c r="AB83" i="8"/>
  <c r="X83" i="8"/>
  <c r="Z54" i="8"/>
  <c r="AB25" i="8"/>
  <c r="X25" i="8"/>
  <c r="AC344" i="8"/>
  <c r="Y344" i="8"/>
  <c r="AA315" i="8"/>
  <c r="AC286" i="8"/>
  <c r="Y286" i="8"/>
  <c r="AA257" i="8"/>
  <c r="AC228" i="8"/>
  <c r="Y228" i="8"/>
  <c r="AA199" i="8"/>
  <c r="AC170" i="8"/>
  <c r="Y170" i="8"/>
  <c r="AA141" i="8"/>
  <c r="AC112" i="8"/>
  <c r="Y112" i="8"/>
  <c r="AA83" i="8"/>
  <c r="AC54" i="8"/>
  <c r="Y54" i="8"/>
  <c r="AA25" i="8"/>
  <c r="AB344" i="8"/>
  <c r="X344" i="8"/>
  <c r="Z315" i="8"/>
  <c r="AA286" i="8"/>
  <c r="AC257" i="8"/>
  <c r="Y199" i="8"/>
  <c r="AA170" i="8"/>
  <c r="AC141" i="8"/>
  <c r="Y83" i="8"/>
  <c r="AA54" i="8"/>
  <c r="AC25" i="8"/>
  <c r="X286" i="8"/>
  <c r="Z257" i="8"/>
  <c r="AB228" i="8"/>
  <c r="X170" i="8"/>
  <c r="Z141" i="8"/>
  <c r="AB112" i="8"/>
  <c r="X54" i="8"/>
  <c r="Z25" i="8"/>
  <c r="AA344" i="8"/>
  <c r="AC315" i="8"/>
  <c r="Y257" i="8"/>
  <c r="AA228" i="8"/>
  <c r="AC199" i="8"/>
  <c r="Y141" i="8"/>
  <c r="AA112" i="8"/>
  <c r="AC83" i="8"/>
  <c r="Y25" i="8"/>
  <c r="X112" i="8"/>
  <c r="AB54" i="8"/>
  <c r="Y315" i="8"/>
  <c r="Z199" i="8"/>
  <c r="AB286" i="8"/>
  <c r="Z83" i="8"/>
  <c r="AA352" i="8"/>
  <c r="AC323" i="8"/>
  <c r="Y323" i="8"/>
  <c r="AA294" i="8"/>
  <c r="AC265" i="8"/>
  <c r="Y265" i="8"/>
  <c r="AA236" i="8"/>
  <c r="AC207" i="8"/>
  <c r="Y207" i="8"/>
  <c r="AA178" i="8"/>
  <c r="AC149" i="8"/>
  <c r="Y149" i="8"/>
  <c r="AA120" i="8"/>
  <c r="AC91" i="8"/>
  <c r="Y91" i="8"/>
  <c r="AA62" i="8"/>
  <c r="AC33" i="8"/>
  <c r="Y33" i="8"/>
  <c r="Z352" i="8"/>
  <c r="AB323" i="8"/>
  <c r="X323" i="8"/>
  <c r="Z294" i="8"/>
  <c r="AB265" i="8"/>
  <c r="X265" i="8"/>
  <c r="Z236" i="8"/>
  <c r="AB207" i="8"/>
  <c r="X207" i="8"/>
  <c r="Z178" i="8"/>
  <c r="AB149" i="8"/>
  <c r="X149" i="8"/>
  <c r="Z120" i="8"/>
  <c r="AB91" i="8"/>
  <c r="X91" i="8"/>
  <c r="Z62" i="8"/>
  <c r="AB33" i="8"/>
  <c r="X33" i="8"/>
  <c r="AC352" i="8"/>
  <c r="Y352" i="8"/>
  <c r="AA323" i="8"/>
  <c r="AC294" i="8"/>
  <c r="Y294" i="8"/>
  <c r="AA265" i="8"/>
  <c r="AC236" i="8"/>
  <c r="Y236" i="8"/>
  <c r="AA207" i="8"/>
  <c r="AC178" i="8"/>
  <c r="Y178" i="8"/>
  <c r="AA149" i="8"/>
  <c r="AC120" i="8"/>
  <c r="Y120" i="8"/>
  <c r="AA91" i="8"/>
  <c r="AC62" i="8"/>
  <c r="Y62" i="8"/>
  <c r="AA33" i="8"/>
  <c r="AB352" i="8"/>
  <c r="X178" i="8"/>
  <c r="Z149" i="8"/>
  <c r="AB120" i="8"/>
  <c r="X352" i="8"/>
  <c r="Z323" i="8"/>
  <c r="AB294" i="8"/>
  <c r="X120" i="8"/>
  <c r="Z91" i="8"/>
  <c r="AB62" i="8"/>
  <c r="X294" i="8"/>
  <c r="Z265" i="8"/>
  <c r="AB236" i="8"/>
  <c r="X62" i="8"/>
  <c r="Z33" i="8"/>
  <c r="Z207" i="8"/>
  <c r="AB178" i="8"/>
  <c r="I24" i="8"/>
  <c r="K53" i="8"/>
  <c r="I82" i="8"/>
  <c r="G111" i="8"/>
  <c r="K111" i="8"/>
  <c r="I140" i="8"/>
  <c r="G169" i="8"/>
  <c r="K169" i="8"/>
  <c r="I198" i="8"/>
  <c r="G227" i="8"/>
  <c r="K227" i="8"/>
  <c r="I256" i="8"/>
  <c r="G285" i="8"/>
  <c r="K285" i="8"/>
  <c r="I314" i="8"/>
  <c r="G343" i="8"/>
  <c r="K343" i="8"/>
  <c r="P27" i="8"/>
  <c r="N56" i="8"/>
  <c r="L85" i="8"/>
  <c r="Q85" i="8"/>
  <c r="O114" i="8"/>
  <c r="O230" i="8"/>
  <c r="Q346" i="8"/>
  <c r="O64" i="8"/>
  <c r="R57" i="8"/>
  <c r="X145" i="8"/>
  <c r="O343" i="8"/>
  <c r="Q314" i="8"/>
  <c r="M314" i="8"/>
  <c r="O285" i="8"/>
  <c r="N347" i="8"/>
  <c r="P318" i="8"/>
  <c r="L318" i="8"/>
  <c r="N289" i="8"/>
  <c r="P260" i="8"/>
  <c r="L260" i="8"/>
  <c r="N231" i="8"/>
  <c r="P202" i="8"/>
  <c r="L202" i="8"/>
  <c r="N173" i="8"/>
  <c r="P144" i="8"/>
  <c r="L144" i="8"/>
  <c r="N115" i="8"/>
  <c r="P86" i="8"/>
  <c r="L86" i="8"/>
  <c r="N57" i="8"/>
  <c r="P28" i="8"/>
  <c r="L28" i="8"/>
  <c r="Q347" i="8"/>
  <c r="M347" i="8"/>
  <c r="O318" i="8"/>
  <c r="Q289" i="8"/>
  <c r="M289" i="8"/>
  <c r="O260" i="8"/>
  <c r="Q231" i="8"/>
  <c r="P347" i="8"/>
  <c r="L347" i="8"/>
  <c r="N318" i="8"/>
  <c r="P289" i="8"/>
  <c r="L289" i="8"/>
  <c r="N260" i="8"/>
  <c r="P231" i="8"/>
  <c r="L231" i="8"/>
  <c r="N202" i="8"/>
  <c r="P173" i="8"/>
  <c r="L173" i="8"/>
  <c r="N144" i="8"/>
  <c r="P115" i="8"/>
  <c r="L115" i="8"/>
  <c r="N86" i="8"/>
  <c r="Q351" i="8"/>
  <c r="M351" i="8"/>
  <c r="O322" i="8"/>
  <c r="Q293" i="8"/>
  <c r="M293" i="8"/>
  <c r="O264" i="8"/>
  <c r="Q235" i="8"/>
  <c r="M235" i="8"/>
  <c r="O206" i="8"/>
  <c r="Q177" i="8"/>
  <c r="M177" i="8"/>
  <c r="O148" i="8"/>
  <c r="Q119" i="8"/>
  <c r="M119" i="8"/>
  <c r="O90" i="8"/>
  <c r="Q61" i="8"/>
  <c r="M61" i="8"/>
  <c r="O32" i="8"/>
  <c r="P351" i="8"/>
  <c r="L351" i="8"/>
  <c r="N322" i="8"/>
  <c r="P293" i="8"/>
  <c r="L293" i="8"/>
  <c r="N264" i="8"/>
  <c r="P235" i="8"/>
  <c r="L235" i="8"/>
  <c r="N206" i="8"/>
  <c r="P177" i="8"/>
  <c r="L177" i="8"/>
  <c r="N148" i="8"/>
  <c r="P119" i="8"/>
  <c r="L119" i="8"/>
  <c r="N90" i="8"/>
  <c r="P61" i="8"/>
  <c r="L61" i="8"/>
  <c r="N32" i="8"/>
  <c r="O351" i="8"/>
  <c r="Q322" i="8"/>
  <c r="M322" i="8"/>
  <c r="O293" i="8"/>
  <c r="Q264" i="8"/>
  <c r="M264" i="8"/>
  <c r="O235" i="8"/>
  <c r="Q206" i="8"/>
  <c r="M206" i="8"/>
  <c r="O177" i="8"/>
  <c r="Q148" i="8"/>
  <c r="M148" i="8"/>
  <c r="O119" i="8"/>
  <c r="Q90" i="8"/>
  <c r="M90" i="8"/>
  <c r="O61" i="8"/>
  <c r="Q32" i="8"/>
  <c r="M32" i="8"/>
  <c r="O355" i="8"/>
  <c r="Q326" i="8"/>
  <c r="M326" i="8"/>
  <c r="O297" i="8"/>
  <c r="Q268" i="8"/>
  <c r="M268" i="8"/>
  <c r="O239" i="8"/>
  <c r="Q210" i="8"/>
  <c r="M210" i="8"/>
  <c r="O181" i="8"/>
  <c r="Q152" i="8"/>
  <c r="M152" i="8"/>
  <c r="O123" i="8"/>
  <c r="Q94" i="8"/>
  <c r="M94" i="8"/>
  <c r="O65" i="8"/>
  <c r="Q36" i="8"/>
  <c r="M36" i="8"/>
  <c r="N355" i="8"/>
  <c r="P326" i="8"/>
  <c r="L326" i="8"/>
  <c r="N297" i="8"/>
  <c r="P268" i="8"/>
  <c r="L268" i="8"/>
  <c r="N239" i="8"/>
  <c r="P210" i="8"/>
  <c r="L210" i="8"/>
  <c r="N181" i="8"/>
  <c r="P152" i="8"/>
  <c r="L152" i="8"/>
  <c r="N123" i="8"/>
  <c r="P94" i="8"/>
  <c r="L94" i="8"/>
  <c r="N65" i="8"/>
  <c r="P36" i="8"/>
  <c r="L36" i="8"/>
  <c r="Q355" i="8"/>
  <c r="M355" i="8"/>
  <c r="O326" i="8"/>
  <c r="Q297" i="8"/>
  <c r="M297" i="8"/>
  <c r="O268" i="8"/>
  <c r="Q239" i="8"/>
  <c r="M239" i="8"/>
  <c r="O210" i="8"/>
  <c r="Q181" i="8"/>
  <c r="M181" i="8"/>
  <c r="O152" i="8"/>
  <c r="Q123" i="8"/>
  <c r="M123" i="8"/>
  <c r="O94" i="8"/>
  <c r="Q65" i="8"/>
  <c r="M65" i="8"/>
  <c r="O36" i="8"/>
  <c r="W257" i="8"/>
  <c r="W141" i="8"/>
  <c r="V344" i="8"/>
  <c r="V228" i="8"/>
  <c r="V112" i="8"/>
  <c r="U344" i="8"/>
  <c r="U228" i="8"/>
  <c r="U112" i="8"/>
  <c r="T315" i="8"/>
  <c r="T199" i="8"/>
  <c r="T83" i="8"/>
  <c r="S315" i="8"/>
  <c r="S199" i="8"/>
  <c r="S83" i="8"/>
  <c r="W286" i="8"/>
  <c r="W170" i="8"/>
  <c r="W25" i="8"/>
  <c r="V257" i="8"/>
  <c r="V141" i="8"/>
  <c r="V25" i="8"/>
  <c r="U257" i="8"/>
  <c r="U141" i="8"/>
  <c r="U25" i="8"/>
  <c r="T344" i="8"/>
  <c r="T228" i="8"/>
  <c r="T112" i="8"/>
  <c r="W199" i="8"/>
  <c r="W54" i="8"/>
  <c r="V286" i="8"/>
  <c r="V170" i="8"/>
  <c r="V54" i="8"/>
  <c r="U286" i="8"/>
  <c r="U170" i="8"/>
  <c r="U54" i="8"/>
  <c r="T257" i="8"/>
  <c r="T141" i="8"/>
  <c r="T25" i="8"/>
  <c r="S257" i="8"/>
  <c r="S141" i="8"/>
  <c r="S25" i="8"/>
  <c r="W112" i="8"/>
  <c r="V315" i="8"/>
  <c r="U199" i="8"/>
  <c r="T286" i="8"/>
  <c r="S228" i="8"/>
  <c r="R344" i="8"/>
  <c r="R83" i="8"/>
  <c r="W228" i="8"/>
  <c r="W83" i="8"/>
  <c r="S286" i="8"/>
  <c r="S54" i="8"/>
  <c r="R315" i="8"/>
  <c r="R257" i="8"/>
  <c r="R170" i="8"/>
  <c r="R25" i="8"/>
  <c r="V83" i="8"/>
  <c r="T54" i="8"/>
  <c r="S344" i="8"/>
  <c r="S112" i="8"/>
  <c r="R199" i="8"/>
  <c r="R112" i="8"/>
  <c r="R54" i="8"/>
  <c r="W319" i="8"/>
  <c r="W203" i="8"/>
  <c r="W87" i="8"/>
  <c r="W58" i="8"/>
  <c r="V261" i="8"/>
  <c r="V145" i="8"/>
  <c r="V29" i="8"/>
  <c r="U261" i="8"/>
  <c r="U145" i="8"/>
  <c r="U29" i="8"/>
  <c r="T348" i="8"/>
  <c r="T232" i="8"/>
  <c r="T116" i="8"/>
  <c r="S348" i="8"/>
  <c r="S232" i="8"/>
  <c r="S116" i="8"/>
  <c r="R319" i="8"/>
  <c r="W348" i="8"/>
  <c r="W232" i="8"/>
  <c r="W116" i="8"/>
  <c r="R87" i="8"/>
  <c r="V290" i="8"/>
  <c r="V174" i="8"/>
  <c r="V58" i="8"/>
  <c r="U290" i="8"/>
  <c r="U174" i="8"/>
  <c r="U58" i="8"/>
  <c r="T261" i="8"/>
  <c r="T145" i="8"/>
  <c r="T29" i="8"/>
  <c r="W261" i="8"/>
  <c r="W145" i="8"/>
  <c r="V319" i="8"/>
  <c r="V203" i="8"/>
  <c r="V87" i="8"/>
  <c r="U319" i="8"/>
  <c r="U203" i="8"/>
  <c r="U87" i="8"/>
  <c r="T290" i="8"/>
  <c r="T174" i="8"/>
  <c r="T58" i="8"/>
  <c r="S290" i="8"/>
  <c r="S174" i="8"/>
  <c r="S58" i="8"/>
  <c r="V116" i="8"/>
  <c r="T87" i="8"/>
  <c r="S261" i="8"/>
  <c r="S29" i="8"/>
  <c r="R290" i="8"/>
  <c r="R203" i="8"/>
  <c r="W174" i="8"/>
  <c r="W29" i="8"/>
  <c r="V232" i="8"/>
  <c r="U116" i="8"/>
  <c r="T203" i="8"/>
  <c r="S319" i="8"/>
  <c r="S87" i="8"/>
  <c r="R232" i="8"/>
  <c r="R116" i="8"/>
  <c r="R29" i="8"/>
  <c r="W290" i="8"/>
  <c r="V348" i="8"/>
  <c r="U232" i="8"/>
  <c r="T319" i="8"/>
  <c r="S145" i="8"/>
  <c r="R261" i="8"/>
  <c r="R145" i="8"/>
  <c r="R58" i="8"/>
  <c r="W352" i="8"/>
  <c r="W236" i="8"/>
  <c r="W120" i="8"/>
  <c r="W91" i="8"/>
  <c r="W323" i="8"/>
  <c r="W265" i="8"/>
  <c r="V323" i="8"/>
  <c r="V207" i="8"/>
  <c r="V91" i="8"/>
  <c r="U323" i="8"/>
  <c r="U207" i="8"/>
  <c r="U91" i="8"/>
  <c r="T294" i="8"/>
  <c r="T178" i="8"/>
  <c r="T62" i="8"/>
  <c r="S294" i="8"/>
  <c r="S178" i="8"/>
  <c r="S62" i="8"/>
  <c r="R323" i="8"/>
  <c r="R207" i="8"/>
  <c r="W207" i="8"/>
  <c r="W149" i="8"/>
  <c r="W62" i="8"/>
  <c r="V352" i="8"/>
  <c r="V236" i="8"/>
  <c r="V120" i="8"/>
  <c r="U352" i="8"/>
  <c r="U236" i="8"/>
  <c r="U120" i="8"/>
  <c r="T323" i="8"/>
  <c r="T207" i="8"/>
  <c r="T91" i="8"/>
  <c r="S323" i="8"/>
  <c r="S207" i="8"/>
  <c r="S91" i="8"/>
  <c r="W294" i="8"/>
  <c r="V265" i="8"/>
  <c r="V149" i="8"/>
  <c r="V33" i="8"/>
  <c r="U265" i="8"/>
  <c r="U149" i="8"/>
  <c r="U33" i="8"/>
  <c r="T352" i="8"/>
  <c r="T236" i="8"/>
  <c r="T120" i="8"/>
  <c r="S352" i="8"/>
  <c r="S236" i="8"/>
  <c r="S120" i="8"/>
  <c r="R265" i="8"/>
  <c r="R149" i="8"/>
  <c r="R62" i="8"/>
  <c r="W33" i="8"/>
  <c r="V62" i="8"/>
  <c r="T33" i="8"/>
  <c r="R236" i="8"/>
  <c r="W178" i="8"/>
  <c r="V178" i="8"/>
  <c r="U62" i="8"/>
  <c r="T149" i="8"/>
  <c r="S33" i="8"/>
  <c r="R294" i="8"/>
  <c r="V294" i="8"/>
  <c r="U178" i="8"/>
  <c r="T265" i="8"/>
  <c r="S149" i="8"/>
  <c r="R352" i="8"/>
  <c r="R120" i="8"/>
  <c r="R33" i="8"/>
  <c r="W298" i="8"/>
  <c r="W182" i="8"/>
  <c r="W37" i="8"/>
  <c r="W269" i="8"/>
  <c r="W211" i="8"/>
  <c r="W66" i="8"/>
  <c r="V356" i="8"/>
  <c r="V240" i="8"/>
  <c r="V124" i="8"/>
  <c r="U356" i="8"/>
  <c r="U240" i="8"/>
  <c r="U124" i="8"/>
  <c r="T327" i="8"/>
  <c r="T211" i="8"/>
  <c r="T95" i="8"/>
  <c r="S327" i="8"/>
  <c r="S211" i="8"/>
  <c r="S95" i="8"/>
  <c r="R327" i="8"/>
  <c r="R211" i="8"/>
  <c r="W153" i="8"/>
  <c r="V269" i="8"/>
  <c r="V153" i="8"/>
  <c r="V37" i="8"/>
  <c r="U269" i="8"/>
  <c r="U153" i="8"/>
  <c r="U37" i="8"/>
  <c r="T356" i="8"/>
  <c r="T240" i="8"/>
  <c r="T124" i="8"/>
  <c r="S356" i="8"/>
  <c r="S240" i="8"/>
  <c r="S124" i="8"/>
  <c r="W356" i="8"/>
  <c r="W240" i="8"/>
  <c r="W95" i="8"/>
  <c r="V298" i="8"/>
  <c r="V182" i="8"/>
  <c r="V66" i="8"/>
  <c r="U298" i="8"/>
  <c r="U182" i="8"/>
  <c r="U66" i="8"/>
  <c r="T269" i="8"/>
  <c r="T153" i="8"/>
  <c r="T37" i="8"/>
  <c r="S269" i="8"/>
  <c r="S153" i="8"/>
  <c r="S37" i="8"/>
  <c r="R269" i="8"/>
  <c r="R153" i="8"/>
  <c r="R66" i="8"/>
  <c r="V327" i="8"/>
  <c r="U211" i="8"/>
  <c r="T298" i="8"/>
  <c r="S182" i="8"/>
  <c r="R356" i="8"/>
  <c r="R124" i="8"/>
  <c r="R37" i="8"/>
  <c r="U327" i="8"/>
  <c r="S298" i="8"/>
  <c r="R182" i="8"/>
  <c r="R95" i="8"/>
  <c r="V95" i="8"/>
  <c r="T66" i="8"/>
  <c r="R240" i="8"/>
  <c r="AB345" i="8"/>
  <c r="X345" i="8"/>
  <c r="Z316" i="8"/>
  <c r="AB287" i="8"/>
  <c r="X287" i="8"/>
  <c r="Z258" i="8"/>
  <c r="AB229" i="8"/>
  <c r="X229" i="8"/>
  <c r="Z200" i="8"/>
  <c r="AB171" i="8"/>
  <c r="X171" i="8"/>
  <c r="Z142" i="8"/>
  <c r="AB113" i="8"/>
  <c r="X113" i="8"/>
  <c r="Z84" i="8"/>
  <c r="AB55" i="8"/>
  <c r="X55" i="8"/>
  <c r="AA345" i="8"/>
  <c r="AC316" i="8"/>
  <c r="Y316" i="8"/>
  <c r="AA287" i="8"/>
  <c r="AC258" i="8"/>
  <c r="Y258" i="8"/>
  <c r="AA229" i="8"/>
  <c r="AC200" i="8"/>
  <c r="Y200" i="8"/>
  <c r="AA171" i="8"/>
  <c r="AC142" i="8"/>
  <c r="Y142" i="8"/>
  <c r="AA113" i="8"/>
  <c r="AC84" i="8"/>
  <c r="Y84" i="8"/>
  <c r="AA55" i="8"/>
  <c r="Z345" i="8"/>
  <c r="AB316" i="8"/>
  <c r="X316" i="8"/>
  <c r="Z287" i="8"/>
  <c r="AC345" i="8"/>
  <c r="Y229" i="8"/>
  <c r="AA200" i="8"/>
  <c r="AC171" i="8"/>
  <c r="Y113" i="8"/>
  <c r="AA84" i="8"/>
  <c r="AC55" i="8"/>
  <c r="Y345" i="8"/>
  <c r="AA316" i="8"/>
  <c r="AC287" i="8"/>
  <c r="AB258" i="8"/>
  <c r="X200" i="8"/>
  <c r="Z171" i="8"/>
  <c r="AB142" i="8"/>
  <c r="X84" i="8"/>
  <c r="Z55" i="8"/>
  <c r="Y287" i="8"/>
  <c r="AA258" i="8"/>
  <c r="AC229" i="8"/>
  <c r="Y171" i="8"/>
  <c r="AA142" i="8"/>
  <c r="AC113" i="8"/>
  <c r="Y55" i="8"/>
  <c r="X258" i="8"/>
  <c r="AB200" i="8"/>
  <c r="X142" i="8"/>
  <c r="AB84" i="8"/>
  <c r="Z229" i="8"/>
  <c r="Z349" i="8"/>
  <c r="AB320" i="8"/>
  <c r="X320" i="8"/>
  <c r="Z291" i="8"/>
  <c r="AB262" i="8"/>
  <c r="X262" i="8"/>
  <c r="Z233" i="8"/>
  <c r="AB204" i="8"/>
  <c r="X204" i="8"/>
  <c r="Z175" i="8"/>
  <c r="AB146" i="8"/>
  <c r="X146" i="8"/>
  <c r="Z117" i="8"/>
  <c r="AB88" i="8"/>
  <c r="X88" i="8"/>
  <c r="Z59" i="8"/>
  <c r="AB30" i="8"/>
  <c r="X30" i="8"/>
  <c r="AC349" i="8"/>
  <c r="Y349" i="8"/>
  <c r="AA320" i="8"/>
  <c r="AC291" i="8"/>
  <c r="Y291" i="8"/>
  <c r="AA262" i="8"/>
  <c r="AC233" i="8"/>
  <c r="Y233" i="8"/>
  <c r="AA204" i="8"/>
  <c r="AC175" i="8"/>
  <c r="Y175" i="8"/>
  <c r="AA146" i="8"/>
  <c r="AC117" i="8"/>
  <c r="Y117" i="8"/>
  <c r="AA88" i="8"/>
  <c r="AC59" i="8"/>
  <c r="Y59" i="8"/>
  <c r="AA30" i="8"/>
  <c r="AB349" i="8"/>
  <c r="X349" i="8"/>
  <c r="Z320" i="8"/>
  <c r="AB291" i="8"/>
  <c r="X291" i="8"/>
  <c r="Z262" i="8"/>
  <c r="AB233" i="8"/>
  <c r="X233" i="8"/>
  <c r="Z204" i="8"/>
  <c r="AB175" i="8"/>
  <c r="X175" i="8"/>
  <c r="Z146" i="8"/>
  <c r="AB117" i="8"/>
  <c r="X117" i="8"/>
  <c r="Z88" i="8"/>
  <c r="AB59" i="8"/>
  <c r="X59" i="8"/>
  <c r="Z30" i="8"/>
  <c r="Y204" i="8"/>
  <c r="AA175" i="8"/>
  <c r="AC146" i="8"/>
  <c r="AA349" i="8"/>
  <c r="AC320" i="8"/>
  <c r="Y146" i="8"/>
  <c r="AA117" i="8"/>
  <c r="AC88" i="8"/>
  <c r="Y320" i="8"/>
  <c r="AA291" i="8"/>
  <c r="AC262" i="8"/>
  <c r="Y88" i="8"/>
  <c r="AA59" i="8"/>
  <c r="AC30" i="8"/>
  <c r="AC204" i="8"/>
  <c r="Y262" i="8"/>
  <c r="AC353" i="8"/>
  <c r="Y353" i="8"/>
  <c r="AA324" i="8"/>
  <c r="AC295" i="8"/>
  <c r="Y295" i="8"/>
  <c r="AA266" i="8"/>
  <c r="AC237" i="8"/>
  <c r="Y237" i="8"/>
  <c r="AA208" i="8"/>
  <c r="AC179" i="8"/>
  <c r="Y179" i="8"/>
  <c r="AA150" i="8"/>
  <c r="AC121" i="8"/>
  <c r="Y121" i="8"/>
  <c r="AA92" i="8"/>
  <c r="AC63" i="8"/>
  <c r="Y63" i="8"/>
  <c r="AA34" i="8"/>
  <c r="AB353" i="8"/>
  <c r="X353" i="8"/>
  <c r="Z324" i="8"/>
  <c r="AB295" i="8"/>
  <c r="X295" i="8"/>
  <c r="Z266" i="8"/>
  <c r="AB237" i="8"/>
  <c r="X237" i="8"/>
  <c r="Z208" i="8"/>
  <c r="AB179" i="8"/>
  <c r="X179" i="8"/>
  <c r="Z150" i="8"/>
  <c r="AB121" i="8"/>
  <c r="X121" i="8"/>
  <c r="Z92" i="8"/>
  <c r="AB63" i="8"/>
  <c r="X63" i="8"/>
  <c r="Z34" i="8"/>
  <c r="AA353" i="8"/>
  <c r="AC324" i="8"/>
  <c r="Y324" i="8"/>
  <c r="AA295" i="8"/>
  <c r="AC266" i="8"/>
  <c r="Y266" i="8"/>
  <c r="AA237" i="8"/>
  <c r="AC208" i="8"/>
  <c r="Y208" i="8"/>
  <c r="AA179" i="8"/>
  <c r="AC150" i="8"/>
  <c r="Y150" i="8"/>
  <c r="AA121" i="8"/>
  <c r="AC92" i="8"/>
  <c r="Y92" i="8"/>
  <c r="AA63" i="8"/>
  <c r="AC34" i="8"/>
  <c r="Y34" i="8"/>
  <c r="X324" i="8"/>
  <c r="Z295" i="8"/>
  <c r="AB266" i="8"/>
  <c r="X92" i="8"/>
  <c r="Z63" i="8"/>
  <c r="AB34" i="8"/>
  <c r="X266" i="8"/>
  <c r="Z237" i="8"/>
  <c r="AB208" i="8"/>
  <c r="X34" i="8"/>
  <c r="X208" i="8"/>
  <c r="Z179" i="8"/>
  <c r="AB150" i="8"/>
  <c r="AB92" i="8"/>
  <c r="Z353" i="8"/>
  <c r="X150" i="8"/>
  <c r="AC357" i="8"/>
  <c r="Y357" i="8"/>
  <c r="AA328" i="8"/>
  <c r="AC299" i="8"/>
  <c r="Y299" i="8"/>
  <c r="AA270" i="8"/>
  <c r="AA357" i="8"/>
  <c r="AC328" i="8"/>
  <c r="X328" i="8"/>
  <c r="Z299" i="8"/>
  <c r="AB270" i="8"/>
  <c r="AB241" i="8"/>
  <c r="X241" i="8"/>
  <c r="Z212" i="8"/>
  <c r="AB183" i="8"/>
  <c r="X183" i="8"/>
  <c r="Z154" i="8"/>
  <c r="AB125" i="8"/>
  <c r="X125" i="8"/>
  <c r="Z96" i="8"/>
  <c r="AB67" i="8"/>
  <c r="X67" i="8"/>
  <c r="Z38" i="8"/>
  <c r="Z357" i="8"/>
  <c r="AB328" i="8"/>
  <c r="X299" i="8"/>
  <c r="Z270" i="8"/>
  <c r="AA241" i="8"/>
  <c r="AC212" i="8"/>
  <c r="Y212" i="8"/>
  <c r="AA183" i="8"/>
  <c r="AC154" i="8"/>
  <c r="Y154" i="8"/>
  <c r="AA125" i="8"/>
  <c r="AC96" i="8"/>
  <c r="Y96" i="8"/>
  <c r="AA67" i="8"/>
  <c r="AC38" i="8"/>
  <c r="Y38" i="8"/>
  <c r="X357" i="8"/>
  <c r="Z328" i="8"/>
  <c r="AB299" i="8"/>
  <c r="Y270" i="8"/>
  <c r="Z241" i="8"/>
  <c r="AB212" i="8"/>
  <c r="X212" i="8"/>
  <c r="Z183" i="8"/>
  <c r="AB154" i="8"/>
  <c r="X154" i="8"/>
  <c r="Z125" i="8"/>
  <c r="AB96" i="8"/>
  <c r="X96" i="8"/>
  <c r="Z67" i="8"/>
  <c r="AB38" i="8"/>
  <c r="X38" i="8"/>
  <c r="AB357" i="8"/>
  <c r="Y328" i="8"/>
  <c r="Y183" i="8"/>
  <c r="AA154" i="8"/>
  <c r="AC125" i="8"/>
  <c r="Y125" i="8"/>
  <c r="AA96" i="8"/>
  <c r="AC67" i="8"/>
  <c r="AC270" i="8"/>
  <c r="AC241" i="8"/>
  <c r="Y67" i="8"/>
  <c r="AA38" i="8"/>
  <c r="AA299" i="8"/>
  <c r="AC183" i="8"/>
  <c r="X270" i="8"/>
  <c r="Y241" i="8"/>
  <c r="J24" i="8"/>
  <c r="H53" i="8"/>
  <c r="F82" i="8"/>
  <c r="J82" i="8"/>
  <c r="H111" i="8"/>
  <c r="F140" i="8"/>
  <c r="J140" i="8"/>
  <c r="H169" i="8"/>
  <c r="F198" i="8"/>
  <c r="J198" i="8"/>
  <c r="H227" i="8"/>
  <c r="F256" i="8"/>
  <c r="J256" i="8"/>
  <c r="H285" i="8"/>
  <c r="F314" i="8"/>
  <c r="J314" i="8"/>
  <c r="H343" i="8"/>
  <c r="F25" i="8"/>
  <c r="J25" i="8"/>
  <c r="H54" i="8"/>
  <c r="F83" i="8"/>
  <c r="J83" i="8"/>
  <c r="H112" i="8"/>
  <c r="F141" i="8"/>
  <c r="J141" i="8"/>
  <c r="H170" i="8"/>
  <c r="F199" i="8"/>
  <c r="J199" i="8"/>
  <c r="H228" i="8"/>
  <c r="F257" i="8"/>
  <c r="J257" i="8"/>
  <c r="H286" i="8"/>
  <c r="F315" i="8"/>
  <c r="J315" i="8"/>
  <c r="H344" i="8"/>
  <c r="F55" i="8"/>
  <c r="J55" i="8"/>
  <c r="H84" i="8"/>
  <c r="F113" i="8"/>
  <c r="J113" i="8"/>
  <c r="H142" i="8"/>
  <c r="F171" i="8"/>
  <c r="J171" i="8"/>
  <c r="H200" i="8"/>
  <c r="F229" i="8"/>
  <c r="J229" i="8"/>
  <c r="H258" i="8"/>
  <c r="F287" i="8"/>
  <c r="J287" i="8"/>
  <c r="H316" i="8"/>
  <c r="F345" i="8"/>
  <c r="J345" i="8"/>
  <c r="H115" i="8"/>
  <c r="J260" i="8"/>
  <c r="F88" i="8"/>
  <c r="H233" i="8"/>
  <c r="J90" i="8"/>
  <c r="F63" i="8"/>
  <c r="H208" i="8"/>
  <c r="F36" i="8"/>
  <c r="J326" i="8"/>
  <c r="J154" i="8"/>
  <c r="F328" i="8"/>
  <c r="N24" i="8"/>
  <c r="L25" i="8"/>
  <c r="P25" i="8"/>
  <c r="L53" i="8"/>
  <c r="P53" i="8"/>
  <c r="N54" i="8"/>
  <c r="L55" i="8"/>
  <c r="P55" i="8"/>
  <c r="N82" i="8"/>
  <c r="L83" i="8"/>
  <c r="P83" i="8"/>
  <c r="N84" i="8"/>
  <c r="L111" i="8"/>
  <c r="P111" i="8"/>
  <c r="N112" i="8"/>
  <c r="L113" i="8"/>
  <c r="P113" i="8"/>
  <c r="N140" i="8"/>
  <c r="L141" i="8"/>
  <c r="P141" i="8"/>
  <c r="N142" i="8"/>
  <c r="L169" i="8"/>
  <c r="P169" i="8"/>
  <c r="N170" i="8"/>
  <c r="L171" i="8"/>
  <c r="P171" i="8"/>
  <c r="N198" i="8"/>
  <c r="L199" i="8"/>
  <c r="P199" i="8"/>
  <c r="N200" i="8"/>
  <c r="L227" i="8"/>
  <c r="P227" i="8"/>
  <c r="N228" i="8"/>
  <c r="L229" i="8"/>
  <c r="P229" i="8"/>
  <c r="N256" i="8"/>
  <c r="L257" i="8"/>
  <c r="P257" i="8"/>
  <c r="N258" i="8"/>
  <c r="L285" i="8"/>
  <c r="Q285" i="8"/>
  <c r="P286" i="8"/>
  <c r="P287" i="8"/>
  <c r="O314" i="8"/>
  <c r="N315" i="8"/>
  <c r="N316" i="8"/>
  <c r="M343" i="8"/>
  <c r="L345" i="8"/>
  <c r="Q345" i="8"/>
  <c r="L27" i="8"/>
  <c r="Q27" i="8"/>
  <c r="Q28" i="8"/>
  <c r="P29" i="8"/>
  <c r="O56" i="8"/>
  <c r="O57" i="8"/>
  <c r="N58" i="8"/>
  <c r="M85" i="8"/>
  <c r="M86" i="8"/>
  <c r="O87" i="8"/>
  <c r="Q114" i="8"/>
  <c r="M116" i="8"/>
  <c r="O143" i="8"/>
  <c r="Q144" i="8"/>
  <c r="M172" i="8"/>
  <c r="O173" i="8"/>
  <c r="Q174" i="8"/>
  <c r="M202" i="8"/>
  <c r="O203" i="8"/>
  <c r="Q230" i="8"/>
  <c r="Q232" i="8"/>
  <c r="O261" i="8"/>
  <c r="Q318" i="8"/>
  <c r="O347" i="8"/>
  <c r="N31" i="8"/>
  <c r="L60" i="8"/>
  <c r="P88" i="8"/>
  <c r="N117" i="8"/>
  <c r="L146" i="8"/>
  <c r="P148" i="8"/>
  <c r="N177" i="8"/>
  <c r="L206" i="8"/>
  <c r="P234" i="8"/>
  <c r="N263" i="8"/>
  <c r="L292" i="8"/>
  <c r="P320" i="8"/>
  <c r="N349" i="8"/>
  <c r="Q33" i="8"/>
  <c r="O62" i="8"/>
  <c r="M91" i="8"/>
  <c r="Q93" i="8"/>
  <c r="O122" i="8"/>
  <c r="M151" i="8"/>
  <c r="Q179" i="8"/>
  <c r="O208" i="8"/>
  <c r="M237" i="8"/>
  <c r="Q265" i="8"/>
  <c r="O294" i="8"/>
  <c r="Q325" i="8"/>
  <c r="O354" i="8"/>
  <c r="N36" i="8"/>
  <c r="L65" i="8"/>
  <c r="P67" i="8"/>
  <c r="N96" i="8"/>
  <c r="L125" i="8"/>
  <c r="P153" i="8"/>
  <c r="N182" i="8"/>
  <c r="P239" i="8"/>
  <c r="N268" i="8"/>
  <c r="L297" i="8"/>
  <c r="P299" i="8"/>
  <c r="N328" i="8"/>
  <c r="L357" i="8"/>
  <c r="R113" i="8"/>
  <c r="R316" i="8"/>
  <c r="R114" i="8"/>
  <c r="R260" i="8"/>
  <c r="R119" i="8"/>
  <c r="R91" i="8"/>
  <c r="R65" i="8"/>
  <c r="S24" i="8"/>
  <c r="S316" i="8"/>
  <c r="S289" i="8"/>
  <c r="S212" i="8"/>
  <c r="T143" i="8"/>
  <c r="U202" i="8"/>
  <c r="U122" i="8"/>
  <c r="V53" i="8"/>
  <c r="V318" i="8"/>
  <c r="V238" i="8"/>
  <c r="W61" i="8"/>
  <c r="W124" i="8"/>
  <c r="AB170" i="8"/>
  <c r="Z121" i="8"/>
  <c r="G53" i="8"/>
  <c r="Q344" i="8"/>
  <c r="M344" i="8"/>
  <c r="O315" i="8"/>
  <c r="Q286" i="8"/>
  <c r="M286" i="8"/>
  <c r="P348" i="8"/>
  <c r="L348" i="8"/>
  <c r="N319" i="8"/>
  <c r="P290" i="8"/>
  <c r="L290" i="8"/>
  <c r="N261" i="8"/>
  <c r="P232" i="8"/>
  <c r="L232" i="8"/>
  <c r="N203" i="8"/>
  <c r="P174" i="8"/>
  <c r="L174" i="8"/>
  <c r="N145" i="8"/>
  <c r="P116" i="8"/>
  <c r="L116" i="8"/>
  <c r="N87" i="8"/>
  <c r="P58" i="8"/>
  <c r="L58" i="8"/>
  <c r="N29" i="8"/>
  <c r="O348" i="8"/>
  <c r="Q319" i="8"/>
  <c r="M319" i="8"/>
  <c r="O290" i="8"/>
  <c r="Q261" i="8"/>
  <c r="M261" i="8"/>
  <c r="O232" i="8"/>
  <c r="N348" i="8"/>
  <c r="P319" i="8"/>
  <c r="L319" i="8"/>
  <c r="N290" i="8"/>
  <c r="P261" i="8"/>
  <c r="L261" i="8"/>
  <c r="N232" i="8"/>
  <c r="P203" i="8"/>
  <c r="L203" i="8"/>
  <c r="N174" i="8"/>
  <c r="P145" i="8"/>
  <c r="L145" i="8"/>
  <c r="N116" i="8"/>
  <c r="P87" i="8"/>
  <c r="L87" i="8"/>
  <c r="N352" i="8"/>
  <c r="P323" i="8"/>
  <c r="L323" i="8"/>
  <c r="N294" i="8"/>
  <c r="P265" i="8"/>
  <c r="L265" i="8"/>
  <c r="N236" i="8"/>
  <c r="P207" i="8"/>
  <c r="L207" i="8"/>
  <c r="N178" i="8"/>
  <c r="P149" i="8"/>
  <c r="L149" i="8"/>
  <c r="N120" i="8"/>
  <c r="P91" i="8"/>
  <c r="L91" i="8"/>
  <c r="N62" i="8"/>
  <c r="P33" i="8"/>
  <c r="L33" i="8"/>
  <c r="Q352" i="8"/>
  <c r="M352" i="8"/>
  <c r="O323" i="8"/>
  <c r="Q294" i="8"/>
  <c r="M294" i="8"/>
  <c r="O265" i="8"/>
  <c r="Q236" i="8"/>
  <c r="M236" i="8"/>
  <c r="O207" i="8"/>
  <c r="Q178" i="8"/>
  <c r="M178" i="8"/>
  <c r="O149" i="8"/>
  <c r="Q120" i="8"/>
  <c r="M120" i="8"/>
  <c r="O91" i="8"/>
  <c r="Q62" i="8"/>
  <c r="M62" i="8"/>
  <c r="O33" i="8"/>
  <c r="P352" i="8"/>
  <c r="L352" i="8"/>
  <c r="N323" i="8"/>
  <c r="P294" i="8"/>
  <c r="L294" i="8"/>
  <c r="N265" i="8"/>
  <c r="P236" i="8"/>
  <c r="L236" i="8"/>
  <c r="N207" i="8"/>
  <c r="P178" i="8"/>
  <c r="L178" i="8"/>
  <c r="N149" i="8"/>
  <c r="P120" i="8"/>
  <c r="L120" i="8"/>
  <c r="N91" i="8"/>
  <c r="P62" i="8"/>
  <c r="L62" i="8"/>
  <c r="N33" i="8"/>
  <c r="Q356" i="8"/>
  <c r="M356" i="8"/>
  <c r="O327" i="8"/>
  <c r="Q298" i="8"/>
  <c r="M298" i="8"/>
  <c r="O269" i="8"/>
  <c r="Q240" i="8"/>
  <c r="M240" i="8"/>
  <c r="O211" i="8"/>
  <c r="Q182" i="8"/>
  <c r="M182" i="8"/>
  <c r="O153" i="8"/>
  <c r="Q124" i="8"/>
  <c r="M124" i="8"/>
  <c r="O95" i="8"/>
  <c r="Q66" i="8"/>
  <c r="M66" i="8"/>
  <c r="O37" i="8"/>
  <c r="P356" i="8"/>
  <c r="L356" i="8"/>
  <c r="N327" i="8"/>
  <c r="P298" i="8"/>
  <c r="L298" i="8"/>
  <c r="N269" i="8"/>
  <c r="P240" i="8"/>
  <c r="L240" i="8"/>
  <c r="N211" i="8"/>
  <c r="P182" i="8"/>
  <c r="L182" i="8"/>
  <c r="N153" i="8"/>
  <c r="P124" i="8"/>
  <c r="L124" i="8"/>
  <c r="N95" i="8"/>
  <c r="P66" i="8"/>
  <c r="L66" i="8"/>
  <c r="N37" i="8"/>
  <c r="O356" i="8"/>
  <c r="Q327" i="8"/>
  <c r="M327" i="8"/>
  <c r="O298" i="8"/>
  <c r="Q269" i="8"/>
  <c r="M269" i="8"/>
  <c r="O240" i="8"/>
  <c r="Q211" i="8"/>
  <c r="M211" i="8"/>
  <c r="O182" i="8"/>
  <c r="Q153" i="8"/>
  <c r="M153" i="8"/>
  <c r="O124" i="8"/>
  <c r="Q95" i="8"/>
  <c r="M95" i="8"/>
  <c r="O66" i="8"/>
  <c r="Q37" i="8"/>
  <c r="M37" i="8"/>
  <c r="W287" i="8"/>
  <c r="W171" i="8"/>
  <c r="W26" i="8"/>
  <c r="V258" i="8"/>
  <c r="V142" i="8"/>
  <c r="U258" i="8"/>
  <c r="U142" i="8"/>
  <c r="T345" i="8"/>
  <c r="T229" i="8"/>
  <c r="T113" i="8"/>
  <c r="S345" i="8"/>
  <c r="S229" i="8"/>
  <c r="S113" i="8"/>
  <c r="W200" i="8"/>
  <c r="W84" i="8"/>
  <c r="W55" i="8"/>
  <c r="V287" i="8"/>
  <c r="V171" i="8"/>
  <c r="V55" i="8"/>
  <c r="U287" i="8"/>
  <c r="U171" i="8"/>
  <c r="U55" i="8"/>
  <c r="T258" i="8"/>
  <c r="T142" i="8"/>
  <c r="W229" i="8"/>
  <c r="W113" i="8"/>
  <c r="R84" i="8"/>
  <c r="V316" i="8"/>
  <c r="V200" i="8"/>
  <c r="V84" i="8"/>
  <c r="U200" i="8"/>
  <c r="U84" i="8"/>
  <c r="T287" i="8"/>
  <c r="T171" i="8"/>
  <c r="T55" i="8"/>
  <c r="S287" i="8"/>
  <c r="S171" i="8"/>
  <c r="S55" i="8"/>
  <c r="W258" i="8"/>
  <c r="U345" i="8"/>
  <c r="S142" i="8"/>
  <c r="R200" i="8"/>
  <c r="R171" i="8"/>
  <c r="R55" i="8"/>
  <c r="V113" i="8"/>
  <c r="T84" i="8"/>
  <c r="S200" i="8"/>
  <c r="R229" i="8"/>
  <c r="R142" i="8"/>
  <c r="V229" i="8"/>
  <c r="U113" i="8"/>
  <c r="T200" i="8"/>
  <c r="S258" i="8"/>
  <c r="R345" i="8"/>
  <c r="R287" i="8"/>
  <c r="W320" i="8"/>
  <c r="W262" i="8"/>
  <c r="W175" i="8"/>
  <c r="W30" i="8"/>
  <c r="V320" i="8"/>
  <c r="V204" i="8"/>
  <c r="V88" i="8"/>
  <c r="U320" i="8"/>
  <c r="U204" i="8"/>
  <c r="U88" i="8"/>
  <c r="T291" i="8"/>
  <c r="T175" i="8"/>
  <c r="T59" i="8"/>
  <c r="S291" i="8"/>
  <c r="S175" i="8"/>
  <c r="S59" i="8"/>
  <c r="R349" i="8"/>
  <c r="R233" i="8"/>
  <c r="R117" i="8"/>
  <c r="R30" i="8"/>
  <c r="W349" i="8"/>
  <c r="W204" i="8"/>
  <c r="W59" i="8"/>
  <c r="V349" i="8"/>
  <c r="V233" i="8"/>
  <c r="V117" i="8"/>
  <c r="U349" i="8"/>
  <c r="U233" i="8"/>
  <c r="U117" i="8"/>
  <c r="T320" i="8"/>
  <c r="T204" i="8"/>
  <c r="T88" i="8"/>
  <c r="S320" i="8"/>
  <c r="W291" i="8"/>
  <c r="W233" i="8"/>
  <c r="W117" i="8"/>
  <c r="W88" i="8"/>
  <c r="V262" i="8"/>
  <c r="V146" i="8"/>
  <c r="V30" i="8"/>
  <c r="U262" i="8"/>
  <c r="U146" i="8"/>
  <c r="U30" i="8"/>
  <c r="T349" i="8"/>
  <c r="T233" i="8"/>
  <c r="T117" i="8"/>
  <c r="S349" i="8"/>
  <c r="S233" i="8"/>
  <c r="S117" i="8"/>
  <c r="R291" i="8"/>
  <c r="R175" i="8"/>
  <c r="U291" i="8"/>
  <c r="S262" i="8"/>
  <c r="S88" i="8"/>
  <c r="R262" i="8"/>
  <c r="R59" i="8"/>
  <c r="W146" i="8"/>
  <c r="V59" i="8"/>
  <c r="T30" i="8"/>
  <c r="S146" i="8"/>
  <c r="R320" i="8"/>
  <c r="V175" i="8"/>
  <c r="U59" i="8"/>
  <c r="T146" i="8"/>
  <c r="S204" i="8"/>
  <c r="R146" i="8"/>
  <c r="R88" i="8"/>
  <c r="W266" i="8"/>
  <c r="W150" i="8"/>
  <c r="W208" i="8"/>
  <c r="W63" i="8"/>
  <c r="V353" i="8"/>
  <c r="V237" i="8"/>
  <c r="V121" i="8"/>
  <c r="U353" i="8"/>
  <c r="U237" i="8"/>
  <c r="U121" i="8"/>
  <c r="T324" i="8"/>
  <c r="T208" i="8"/>
  <c r="T92" i="8"/>
  <c r="S324" i="8"/>
  <c r="S208" i="8"/>
  <c r="S92" i="8"/>
  <c r="R353" i="8"/>
  <c r="R237" i="8"/>
  <c r="R121" i="8"/>
  <c r="R34" i="8"/>
  <c r="W353" i="8"/>
  <c r="W295" i="8"/>
  <c r="V266" i="8"/>
  <c r="V150" i="8"/>
  <c r="V34" i="8"/>
  <c r="U266" i="8"/>
  <c r="U150" i="8"/>
  <c r="U34" i="8"/>
  <c r="T353" i="8"/>
  <c r="T237" i="8"/>
  <c r="T121" i="8"/>
  <c r="S353" i="8"/>
  <c r="S237" i="8"/>
  <c r="S121" i="8"/>
  <c r="W237" i="8"/>
  <c r="W179" i="8"/>
  <c r="W92" i="8"/>
  <c r="W34" i="8"/>
  <c r="V295" i="8"/>
  <c r="V179" i="8"/>
  <c r="V63" i="8"/>
  <c r="U295" i="8"/>
  <c r="U179" i="8"/>
  <c r="U63" i="8"/>
  <c r="T266" i="8"/>
  <c r="T150" i="8"/>
  <c r="T34" i="8"/>
  <c r="S266" i="8"/>
  <c r="S150" i="8"/>
  <c r="S34" i="8"/>
  <c r="R295" i="8"/>
  <c r="R179" i="8"/>
  <c r="R92" i="8"/>
  <c r="V208" i="8"/>
  <c r="U92" i="8"/>
  <c r="T179" i="8"/>
  <c r="S63" i="8"/>
  <c r="R150" i="8"/>
  <c r="R63" i="8"/>
  <c r="V324" i="8"/>
  <c r="U208" i="8"/>
  <c r="T295" i="8"/>
  <c r="S179" i="8"/>
  <c r="R208" i="8"/>
  <c r="W324" i="8"/>
  <c r="W121" i="8"/>
  <c r="U324" i="8"/>
  <c r="S295" i="8"/>
  <c r="R266" i="8"/>
  <c r="W328" i="8"/>
  <c r="W212" i="8"/>
  <c r="W96" i="8"/>
  <c r="W67" i="8"/>
  <c r="W154" i="8"/>
  <c r="V270" i="8"/>
  <c r="V154" i="8"/>
  <c r="V38" i="8"/>
  <c r="U270" i="8"/>
  <c r="U154" i="8"/>
  <c r="U38" i="8"/>
  <c r="T357" i="8"/>
  <c r="T241" i="8"/>
  <c r="T125" i="8"/>
  <c r="S357" i="8"/>
  <c r="S241" i="8"/>
  <c r="S125" i="8"/>
  <c r="R357" i="8"/>
  <c r="R241" i="8"/>
  <c r="R125" i="8"/>
  <c r="R38" i="8"/>
  <c r="W357" i="8"/>
  <c r="W299" i="8"/>
  <c r="W241" i="8"/>
  <c r="R96" i="8"/>
  <c r="V299" i="8"/>
  <c r="V183" i="8"/>
  <c r="V67" i="8"/>
  <c r="U299" i="8"/>
  <c r="U183" i="8"/>
  <c r="U67" i="8"/>
  <c r="T270" i="8"/>
  <c r="T154" i="8"/>
  <c r="T38" i="8"/>
  <c r="S270" i="8"/>
  <c r="S154" i="8"/>
  <c r="S38" i="8"/>
  <c r="W183" i="8"/>
  <c r="W125" i="8"/>
  <c r="W38" i="8"/>
  <c r="V328" i="8"/>
  <c r="V212" i="8"/>
  <c r="V96" i="8"/>
  <c r="U328" i="8"/>
  <c r="U212" i="8"/>
  <c r="U96" i="8"/>
  <c r="T299" i="8"/>
  <c r="T183" i="8"/>
  <c r="T67" i="8"/>
  <c r="S299" i="8"/>
  <c r="S183" i="8"/>
  <c r="S67" i="8"/>
  <c r="R299" i="8"/>
  <c r="R183" i="8"/>
  <c r="W270" i="8"/>
  <c r="U357" i="8"/>
  <c r="S328" i="8"/>
  <c r="R270" i="8"/>
  <c r="V125" i="8"/>
  <c r="T96" i="8"/>
  <c r="R328" i="8"/>
  <c r="AK328" i="8" s="1"/>
  <c r="V241" i="8"/>
  <c r="U125" i="8"/>
  <c r="T212" i="8"/>
  <c r="S96" i="8"/>
  <c r="R154" i="8"/>
  <c r="R67" i="8"/>
  <c r="AC346" i="8"/>
  <c r="Y346" i="8"/>
  <c r="AA317" i="8"/>
  <c r="AC288" i="8"/>
  <c r="Y288" i="8"/>
  <c r="AA259" i="8"/>
  <c r="AC230" i="8"/>
  <c r="Y230" i="8"/>
  <c r="AA201" i="8"/>
  <c r="AC172" i="8"/>
  <c r="Y172" i="8"/>
  <c r="AA143" i="8"/>
  <c r="AC114" i="8"/>
  <c r="Y114" i="8"/>
  <c r="AA85" i="8"/>
  <c r="AC56" i="8"/>
  <c r="Y56" i="8"/>
  <c r="AA27" i="8"/>
  <c r="AB346" i="8"/>
  <c r="X346" i="8"/>
  <c r="Z317" i="8"/>
  <c r="AB288" i="8"/>
  <c r="X288" i="8"/>
  <c r="Z259" i="8"/>
  <c r="AB230" i="8"/>
  <c r="X230" i="8"/>
  <c r="Z201" i="8"/>
  <c r="AB172" i="8"/>
  <c r="X172" i="8"/>
  <c r="Z143" i="8"/>
  <c r="AB114" i="8"/>
  <c r="X114" i="8"/>
  <c r="Z85" i="8"/>
  <c r="AB56" i="8"/>
  <c r="X56" i="8"/>
  <c r="Z27" i="8"/>
  <c r="AA346" i="8"/>
  <c r="AC317" i="8"/>
  <c r="Y317" i="8"/>
  <c r="AA288" i="8"/>
  <c r="AC259" i="8"/>
  <c r="Y259" i="8"/>
  <c r="AA230" i="8"/>
  <c r="AC201" i="8"/>
  <c r="Y201" i="8"/>
  <c r="AA172" i="8"/>
  <c r="AC143" i="8"/>
  <c r="Y143" i="8"/>
  <c r="AA114" i="8"/>
  <c r="AC85" i="8"/>
  <c r="Y85" i="8"/>
  <c r="AA56" i="8"/>
  <c r="AC27" i="8"/>
  <c r="Y27" i="8"/>
  <c r="X259" i="8"/>
  <c r="Z230" i="8"/>
  <c r="AB201" i="8"/>
  <c r="X27" i="8"/>
  <c r="X201" i="8"/>
  <c r="Z172" i="8"/>
  <c r="AB143" i="8"/>
  <c r="Z346" i="8"/>
  <c r="AB317" i="8"/>
  <c r="X143" i="8"/>
  <c r="Z114" i="8"/>
  <c r="AB85" i="8"/>
  <c r="AB27" i="8"/>
  <c r="X317" i="8"/>
  <c r="Z288" i="8"/>
  <c r="X85" i="8"/>
  <c r="AB350" i="8"/>
  <c r="X350" i="8"/>
  <c r="Z321" i="8"/>
  <c r="AB292" i="8"/>
  <c r="X292" i="8"/>
  <c r="Z263" i="8"/>
  <c r="AB234" i="8"/>
  <c r="X234" i="8"/>
  <c r="Z205" i="8"/>
  <c r="AB176" i="8"/>
  <c r="X176" i="8"/>
  <c r="Z147" i="8"/>
  <c r="AB118" i="8"/>
  <c r="X118" i="8"/>
  <c r="Z89" i="8"/>
  <c r="AB60" i="8"/>
  <c r="X60" i="8"/>
  <c r="Z31" i="8"/>
  <c r="AA350" i="8"/>
  <c r="AC321" i="8"/>
  <c r="Y321" i="8"/>
  <c r="AA292" i="8"/>
  <c r="AC263" i="8"/>
  <c r="Y263" i="8"/>
  <c r="AA234" i="8"/>
  <c r="AC205" i="8"/>
  <c r="Y205" i="8"/>
  <c r="AA176" i="8"/>
  <c r="AC147" i="8"/>
  <c r="Y147" i="8"/>
  <c r="AA118" i="8"/>
  <c r="AC89" i="8"/>
  <c r="Y89" i="8"/>
  <c r="AA60" i="8"/>
  <c r="AC31" i="8"/>
  <c r="Y31" i="8"/>
  <c r="Z350" i="8"/>
  <c r="AB321" i="8"/>
  <c r="X321" i="8"/>
  <c r="Z292" i="8"/>
  <c r="AB263" i="8"/>
  <c r="X263" i="8"/>
  <c r="Z234" i="8"/>
  <c r="AB205" i="8"/>
  <c r="X205" i="8"/>
  <c r="Z176" i="8"/>
  <c r="AB147" i="8"/>
  <c r="X147" i="8"/>
  <c r="Z118" i="8"/>
  <c r="AB89" i="8"/>
  <c r="X89" i="8"/>
  <c r="Z60" i="8"/>
  <c r="AB31" i="8"/>
  <c r="X31" i="8"/>
  <c r="Y350" i="8"/>
  <c r="AA321" i="8"/>
  <c r="AC292" i="8"/>
  <c r="Y118" i="8"/>
  <c r="AA89" i="8"/>
  <c r="AC60" i="8"/>
  <c r="Y292" i="8"/>
  <c r="AA263" i="8"/>
  <c r="AC234" i="8"/>
  <c r="Y60" i="8"/>
  <c r="AA31" i="8"/>
  <c r="Y234" i="8"/>
  <c r="AA205" i="8"/>
  <c r="AC176" i="8"/>
  <c r="Y176" i="8"/>
  <c r="AC350" i="8"/>
  <c r="AA147" i="8"/>
  <c r="AA354" i="8"/>
  <c r="AC325" i="8"/>
  <c r="Y325" i="8"/>
  <c r="AA296" i="8"/>
  <c r="AC267" i="8"/>
  <c r="Y267" i="8"/>
  <c r="AA238" i="8"/>
  <c r="AC209" i="8"/>
  <c r="Y209" i="8"/>
  <c r="AA180" i="8"/>
  <c r="AC151" i="8"/>
  <c r="Y151" i="8"/>
  <c r="AA122" i="8"/>
  <c r="AC93" i="8"/>
  <c r="Y93" i="8"/>
  <c r="AA64" i="8"/>
  <c r="AC35" i="8"/>
  <c r="Y35" i="8"/>
  <c r="Z354" i="8"/>
  <c r="AB325" i="8"/>
  <c r="X325" i="8"/>
  <c r="Z296" i="8"/>
  <c r="AB267" i="8"/>
  <c r="X267" i="8"/>
  <c r="Z238" i="8"/>
  <c r="AB209" i="8"/>
  <c r="X209" i="8"/>
  <c r="Z180" i="8"/>
  <c r="AB151" i="8"/>
  <c r="X151" i="8"/>
  <c r="Z122" i="8"/>
  <c r="AB93" i="8"/>
  <c r="X93" i="8"/>
  <c r="Z64" i="8"/>
  <c r="AB35" i="8"/>
  <c r="X35" i="8"/>
  <c r="AC354" i="8"/>
  <c r="Y354" i="8"/>
  <c r="AA325" i="8"/>
  <c r="AC296" i="8"/>
  <c r="Y296" i="8"/>
  <c r="AA267" i="8"/>
  <c r="AC238" i="8"/>
  <c r="Y238" i="8"/>
  <c r="AA209" i="8"/>
  <c r="AC180" i="8"/>
  <c r="Y180" i="8"/>
  <c r="AA151" i="8"/>
  <c r="AC122" i="8"/>
  <c r="Y122" i="8"/>
  <c r="AA93" i="8"/>
  <c r="AC64" i="8"/>
  <c r="Y64" i="8"/>
  <c r="AA35" i="8"/>
  <c r="X238" i="8"/>
  <c r="Z209" i="8"/>
  <c r="AB180" i="8"/>
  <c r="AB354" i="8"/>
  <c r="X180" i="8"/>
  <c r="Z151" i="8"/>
  <c r="AB122" i="8"/>
  <c r="X354" i="8"/>
  <c r="Z325" i="8"/>
  <c r="AB296" i="8"/>
  <c r="X122" i="8"/>
  <c r="Z93" i="8"/>
  <c r="AB64" i="8"/>
  <c r="X296" i="8"/>
  <c r="Z267" i="8"/>
  <c r="X64" i="8"/>
  <c r="AB238" i="8"/>
  <c r="Z35" i="8"/>
  <c r="K24" i="8"/>
  <c r="I53" i="8"/>
  <c r="G82" i="8"/>
  <c r="K82" i="8"/>
  <c r="I111" i="8"/>
  <c r="G140" i="8"/>
  <c r="K140" i="8"/>
  <c r="I169" i="8"/>
  <c r="G198" i="8"/>
  <c r="K198" i="8"/>
  <c r="I227" i="8"/>
  <c r="G256" i="8"/>
  <c r="K256" i="8"/>
  <c r="I285" i="8"/>
  <c r="G314" i="8"/>
  <c r="K314" i="8"/>
  <c r="I343" i="8"/>
  <c r="G25" i="8"/>
  <c r="K25" i="8"/>
  <c r="I54" i="8"/>
  <c r="G83" i="8"/>
  <c r="K83" i="8"/>
  <c r="I112" i="8"/>
  <c r="G141" i="8"/>
  <c r="K141" i="8"/>
  <c r="I170" i="8"/>
  <c r="G199" i="8"/>
  <c r="K199" i="8"/>
  <c r="I228" i="8"/>
  <c r="G257" i="8"/>
  <c r="K257" i="8"/>
  <c r="I286" i="8"/>
  <c r="G315" i="8"/>
  <c r="K315" i="8"/>
  <c r="I344" i="8"/>
  <c r="G55" i="8"/>
  <c r="K55" i="8"/>
  <c r="I84" i="8"/>
  <c r="G113" i="8"/>
  <c r="K113" i="8"/>
  <c r="I142" i="8"/>
  <c r="G171" i="8"/>
  <c r="K171" i="8"/>
  <c r="I200" i="8"/>
  <c r="G229" i="8"/>
  <c r="K229" i="8"/>
  <c r="I258" i="8"/>
  <c r="G287" i="8"/>
  <c r="K287" i="8"/>
  <c r="I316" i="8"/>
  <c r="G345" i="8"/>
  <c r="K345" i="8"/>
  <c r="J144" i="8"/>
  <c r="F318" i="8"/>
  <c r="F146" i="8"/>
  <c r="H291" i="8"/>
  <c r="H177" i="8"/>
  <c r="J63" i="8"/>
  <c r="F237" i="8"/>
  <c r="J94" i="8"/>
  <c r="H67" i="8"/>
  <c r="J212" i="8"/>
  <c r="O24" i="8"/>
  <c r="M25" i="8"/>
  <c r="Q25" i="8"/>
  <c r="M53" i="8"/>
  <c r="Q53" i="8"/>
  <c r="O54" i="8"/>
  <c r="M55" i="8"/>
  <c r="Q55" i="8"/>
  <c r="O82" i="8"/>
  <c r="M83" i="8"/>
  <c r="Q83" i="8"/>
  <c r="O84" i="8"/>
  <c r="M111" i="8"/>
  <c r="Q111" i="8"/>
  <c r="O112" i="8"/>
  <c r="M113" i="8"/>
  <c r="Q113" i="8"/>
  <c r="O140" i="8"/>
  <c r="M141" i="8"/>
  <c r="Q141" i="8"/>
  <c r="O142" i="8"/>
  <c r="M169" i="8"/>
  <c r="Q169" i="8"/>
  <c r="O170" i="8"/>
  <c r="M171" i="8"/>
  <c r="Q171" i="8"/>
  <c r="O198" i="8"/>
  <c r="M199" i="8"/>
  <c r="Q199" i="8"/>
  <c r="O200" i="8"/>
  <c r="M227" i="8"/>
  <c r="Q227" i="8"/>
  <c r="O228" i="8"/>
  <c r="M229" i="8"/>
  <c r="Q229" i="8"/>
  <c r="O256" i="8"/>
  <c r="M257" i="8"/>
  <c r="Q257" i="8"/>
  <c r="O258" i="8"/>
  <c r="M285" i="8"/>
  <c r="L286" i="8"/>
  <c r="L287" i="8"/>
  <c r="Q287" i="8"/>
  <c r="P314" i="8"/>
  <c r="P315" i="8"/>
  <c r="O316" i="8"/>
  <c r="N343" i="8"/>
  <c r="N344" i="8"/>
  <c r="M27" i="8"/>
  <c r="M28" i="8"/>
  <c r="L29" i="8"/>
  <c r="Q29" i="8"/>
  <c r="Q56" i="8"/>
  <c r="P57" i="8"/>
  <c r="O58" i="8"/>
  <c r="O85" i="8"/>
  <c r="O86" i="8"/>
  <c r="Q87" i="8"/>
  <c r="M115" i="8"/>
  <c r="O116" i="8"/>
  <c r="Q143" i="8"/>
  <c r="M145" i="8"/>
  <c r="O172" i="8"/>
  <c r="Q173" i="8"/>
  <c r="M201" i="8"/>
  <c r="O202" i="8"/>
  <c r="Q203" i="8"/>
  <c r="M231" i="8"/>
  <c r="O259" i="8"/>
  <c r="Q290" i="8"/>
  <c r="O319" i="8"/>
  <c r="M348" i="8"/>
  <c r="L32" i="8"/>
  <c r="P60" i="8"/>
  <c r="N89" i="8"/>
  <c r="L118" i="8"/>
  <c r="P146" i="8"/>
  <c r="N175" i="8"/>
  <c r="P206" i="8"/>
  <c r="N235" i="8"/>
  <c r="L264" i="8"/>
  <c r="P292" i="8"/>
  <c r="N321" i="8"/>
  <c r="O34" i="8"/>
  <c r="M63" i="8"/>
  <c r="Q91" i="8"/>
  <c r="O120" i="8"/>
  <c r="M149" i="8"/>
  <c r="Q151" i="8"/>
  <c r="O180" i="8"/>
  <c r="Q237" i="8"/>
  <c r="O266" i="8"/>
  <c r="Q323" i="8"/>
  <c r="O352" i="8"/>
  <c r="L37" i="8"/>
  <c r="P65" i="8"/>
  <c r="N94" i="8"/>
  <c r="L123" i="8"/>
  <c r="P125" i="8"/>
  <c r="N154" i="8"/>
  <c r="L183" i="8"/>
  <c r="P211" i="8"/>
  <c r="N240" i="8"/>
  <c r="L269" i="8"/>
  <c r="P297" i="8"/>
  <c r="N326" i="8"/>
  <c r="L355" i="8"/>
  <c r="R141" i="8"/>
  <c r="R258" i="8"/>
  <c r="R144" i="8"/>
  <c r="R204" i="8"/>
  <c r="R178" i="8"/>
  <c r="R152" i="8"/>
  <c r="S84" i="8"/>
  <c r="S57" i="8"/>
  <c r="S30" i="8"/>
  <c r="S93" i="8"/>
  <c r="T24" i="8"/>
  <c r="U83" i="8"/>
  <c r="U348" i="8"/>
  <c r="U294" i="8"/>
  <c r="V199" i="8"/>
  <c r="V119" i="8"/>
  <c r="W327" i="8"/>
  <c r="X228" i="8"/>
  <c r="Y30" i="8"/>
  <c r="X236" i="8"/>
  <c r="P346" i="8"/>
  <c r="L346" i="8"/>
  <c r="N317" i="8"/>
  <c r="P288" i="8"/>
  <c r="L288" i="8"/>
  <c r="N259" i="8"/>
  <c r="P230" i="8"/>
  <c r="L230" i="8"/>
  <c r="N201" i="8"/>
  <c r="P172" i="8"/>
  <c r="L172" i="8"/>
  <c r="N143" i="8"/>
  <c r="P114" i="8"/>
  <c r="L114" i="8"/>
  <c r="N85" i="8"/>
  <c r="P56" i="8"/>
  <c r="L56" i="8"/>
  <c r="N27" i="8"/>
  <c r="O346" i="8"/>
  <c r="Q317" i="8"/>
  <c r="M317" i="8"/>
  <c r="O288" i="8"/>
  <c r="Q259" i="8"/>
  <c r="M259" i="8"/>
  <c r="N346" i="8"/>
  <c r="P317" i="8"/>
  <c r="L317" i="8"/>
  <c r="N288" i="8"/>
  <c r="P259" i="8"/>
  <c r="L259" i="8"/>
  <c r="N230" i="8"/>
  <c r="P201" i="8"/>
  <c r="L201" i="8"/>
  <c r="N172" i="8"/>
  <c r="P143" i="8"/>
  <c r="L143" i="8"/>
  <c r="N114" i="8"/>
  <c r="O350" i="8"/>
  <c r="Q321" i="8"/>
  <c r="M321" i="8"/>
  <c r="O292" i="8"/>
  <c r="Q263" i="8"/>
  <c r="M263" i="8"/>
  <c r="O234" i="8"/>
  <c r="Q205" i="8"/>
  <c r="M205" i="8"/>
  <c r="O176" i="8"/>
  <c r="Q147" i="8"/>
  <c r="M147" i="8"/>
  <c r="O118" i="8"/>
  <c r="Q89" i="8"/>
  <c r="M89" i="8"/>
  <c r="O60" i="8"/>
  <c r="Q31" i="8"/>
  <c r="M31" i="8"/>
  <c r="N350" i="8"/>
  <c r="P321" i="8"/>
  <c r="L321" i="8"/>
  <c r="N292" i="8"/>
  <c r="P263" i="8"/>
  <c r="L263" i="8"/>
  <c r="N234" i="8"/>
  <c r="P205" i="8"/>
  <c r="L205" i="8"/>
  <c r="N176" i="8"/>
  <c r="P147" i="8"/>
  <c r="L147" i="8"/>
  <c r="N118" i="8"/>
  <c r="P89" i="8"/>
  <c r="L89" i="8"/>
  <c r="N60" i="8"/>
  <c r="P31" i="8"/>
  <c r="L31" i="8"/>
  <c r="Q350" i="8"/>
  <c r="M350" i="8"/>
  <c r="O321" i="8"/>
  <c r="Q292" i="8"/>
  <c r="M292" i="8"/>
  <c r="O263" i="8"/>
  <c r="Q234" i="8"/>
  <c r="M234" i="8"/>
  <c r="O205" i="8"/>
  <c r="Q176" i="8"/>
  <c r="M176" i="8"/>
  <c r="O147" i="8"/>
  <c r="Q118" i="8"/>
  <c r="M118" i="8"/>
  <c r="O89" i="8"/>
  <c r="Q60" i="8"/>
  <c r="M60" i="8"/>
  <c r="O31" i="8"/>
  <c r="N354" i="8"/>
  <c r="P325" i="8"/>
  <c r="L325" i="8"/>
  <c r="N296" i="8"/>
  <c r="P267" i="8"/>
  <c r="L267" i="8"/>
  <c r="N238" i="8"/>
  <c r="P209" i="8"/>
  <c r="L209" i="8"/>
  <c r="N180" i="8"/>
  <c r="P151" i="8"/>
  <c r="L151" i="8"/>
  <c r="N122" i="8"/>
  <c r="P93" i="8"/>
  <c r="L93" i="8"/>
  <c r="N64" i="8"/>
  <c r="P35" i="8"/>
  <c r="L35" i="8"/>
  <c r="Q354" i="8"/>
  <c r="M354" i="8"/>
  <c r="O325" i="8"/>
  <c r="Q296" i="8"/>
  <c r="M296" i="8"/>
  <c r="O267" i="8"/>
  <c r="Q238" i="8"/>
  <c r="M238" i="8"/>
  <c r="O209" i="8"/>
  <c r="Q180" i="8"/>
  <c r="M180" i="8"/>
  <c r="O151" i="8"/>
  <c r="Q122" i="8"/>
  <c r="M122" i="8"/>
  <c r="O93" i="8"/>
  <c r="Q64" i="8"/>
  <c r="M64" i="8"/>
  <c r="O35" i="8"/>
  <c r="P354" i="8"/>
  <c r="L354" i="8"/>
  <c r="N325" i="8"/>
  <c r="P296" i="8"/>
  <c r="L296" i="8"/>
  <c r="N267" i="8"/>
  <c r="P238" i="8"/>
  <c r="L238" i="8"/>
  <c r="N209" i="8"/>
  <c r="P180" i="8"/>
  <c r="L180" i="8"/>
  <c r="N151" i="8"/>
  <c r="P122" i="8"/>
  <c r="L122" i="8"/>
  <c r="N93" i="8"/>
  <c r="P64" i="8"/>
  <c r="L64" i="8"/>
  <c r="N35" i="8"/>
  <c r="W343" i="8"/>
  <c r="W227" i="8"/>
  <c r="W111" i="8"/>
  <c r="W82" i="8"/>
  <c r="V314" i="8"/>
  <c r="V198" i="8"/>
  <c r="V82" i="8"/>
  <c r="U198" i="8"/>
  <c r="U82" i="8"/>
  <c r="T285" i="8"/>
  <c r="T169" i="8"/>
  <c r="T53" i="8"/>
  <c r="S285" i="8"/>
  <c r="S169" i="8"/>
  <c r="S53" i="8"/>
  <c r="W256" i="8"/>
  <c r="W140" i="8"/>
  <c r="V343" i="8"/>
  <c r="V227" i="8"/>
  <c r="V111" i="8"/>
  <c r="U227" i="8"/>
  <c r="U111" i="8"/>
  <c r="T314" i="8"/>
  <c r="T198" i="8"/>
  <c r="T82" i="8"/>
  <c r="W169" i="8"/>
  <c r="W24" i="8"/>
  <c r="V256" i="8"/>
  <c r="V140" i="8"/>
  <c r="V24" i="8"/>
  <c r="U256" i="8"/>
  <c r="U140" i="8"/>
  <c r="U24" i="8"/>
  <c r="T343" i="8"/>
  <c r="T227" i="8"/>
  <c r="T111" i="8"/>
  <c r="S227" i="8"/>
  <c r="S111" i="8"/>
  <c r="V169" i="8"/>
  <c r="U53" i="8"/>
  <c r="T140" i="8"/>
  <c r="S314" i="8"/>
  <c r="S82" i="8"/>
  <c r="R285" i="8"/>
  <c r="R53" i="8"/>
  <c r="R24" i="8"/>
  <c r="V285" i="8"/>
  <c r="U169" i="8"/>
  <c r="T256" i="8"/>
  <c r="S140" i="8"/>
  <c r="R227" i="8"/>
  <c r="R140" i="8"/>
  <c r="R111" i="8"/>
  <c r="R82" i="8"/>
  <c r="W198" i="8"/>
  <c r="W53" i="8"/>
  <c r="S198" i="8"/>
  <c r="R343" i="8"/>
  <c r="R256" i="8"/>
  <c r="R198" i="8"/>
  <c r="R169" i="8"/>
  <c r="W289" i="8"/>
  <c r="W173" i="8"/>
  <c r="W28" i="8"/>
  <c r="V347" i="8"/>
  <c r="V231" i="8"/>
  <c r="V115" i="8"/>
  <c r="U347" i="8"/>
  <c r="U231" i="8"/>
  <c r="U115" i="8"/>
  <c r="T318" i="8"/>
  <c r="T202" i="8"/>
  <c r="T86" i="8"/>
  <c r="S318" i="8"/>
  <c r="S202" i="8"/>
  <c r="S86" i="8"/>
  <c r="R289" i="8"/>
  <c r="W318" i="8"/>
  <c r="W202" i="8"/>
  <c r="W57" i="8"/>
  <c r="V260" i="8"/>
  <c r="V144" i="8"/>
  <c r="V28" i="8"/>
  <c r="U260" i="8"/>
  <c r="U144" i="8"/>
  <c r="U28" i="8"/>
  <c r="T347" i="8"/>
  <c r="T231" i="8"/>
  <c r="T115" i="8"/>
  <c r="W347" i="8"/>
  <c r="W231" i="8"/>
  <c r="W115" i="8"/>
  <c r="W86" i="8"/>
  <c r="V289" i="8"/>
  <c r="V173" i="8"/>
  <c r="V57" i="8"/>
  <c r="U289" i="8"/>
  <c r="U173" i="8"/>
  <c r="U57" i="8"/>
  <c r="T260" i="8"/>
  <c r="T144" i="8"/>
  <c r="T28" i="8"/>
  <c r="S260" i="8"/>
  <c r="S144" i="8"/>
  <c r="S28" i="8"/>
  <c r="U318" i="8"/>
  <c r="S347" i="8"/>
  <c r="S115" i="8"/>
  <c r="R347" i="8"/>
  <c r="R173" i="8"/>
  <c r="R86" i="8"/>
  <c r="V86" i="8"/>
  <c r="T57" i="8"/>
  <c r="S173" i="8"/>
  <c r="R202" i="8"/>
  <c r="W144" i="8"/>
  <c r="V202" i="8"/>
  <c r="U86" i="8"/>
  <c r="T173" i="8"/>
  <c r="S231" i="8"/>
  <c r="R318" i="8"/>
  <c r="R231" i="8"/>
  <c r="R115" i="8"/>
  <c r="R28" i="8"/>
  <c r="W264" i="8"/>
  <c r="W351" i="8"/>
  <c r="W293" i="8"/>
  <c r="W119" i="8"/>
  <c r="R90" i="8"/>
  <c r="V264" i="8"/>
  <c r="V148" i="8"/>
  <c r="V32" i="8"/>
  <c r="U264" i="8"/>
  <c r="U148" i="8"/>
  <c r="U32" i="8"/>
  <c r="T351" i="8"/>
  <c r="T235" i="8"/>
  <c r="T119" i="8"/>
  <c r="S351" i="8"/>
  <c r="S235" i="8"/>
  <c r="S119" i="8"/>
  <c r="R293" i="8"/>
  <c r="R177" i="8"/>
  <c r="W235" i="8"/>
  <c r="W148" i="8"/>
  <c r="V293" i="8"/>
  <c r="V177" i="8"/>
  <c r="V61" i="8"/>
  <c r="U293" i="8"/>
  <c r="U177" i="8"/>
  <c r="U61" i="8"/>
  <c r="T264" i="8"/>
  <c r="T148" i="8"/>
  <c r="T32" i="8"/>
  <c r="S264" i="8"/>
  <c r="W322" i="8"/>
  <c r="W177" i="8"/>
  <c r="W32" i="8"/>
  <c r="V322" i="8"/>
  <c r="V206" i="8"/>
  <c r="V90" i="8"/>
  <c r="U322" i="8"/>
  <c r="U206" i="8"/>
  <c r="U90" i="8"/>
  <c r="T293" i="8"/>
  <c r="T177" i="8"/>
  <c r="T61" i="8"/>
  <c r="S293" i="8"/>
  <c r="S177" i="8"/>
  <c r="S61" i="8"/>
  <c r="R351" i="8"/>
  <c r="R235" i="8"/>
  <c r="V235" i="8"/>
  <c r="U119" i="8"/>
  <c r="T206" i="8"/>
  <c r="S148" i="8"/>
  <c r="R322" i="8"/>
  <c r="V351" i="8"/>
  <c r="U235" i="8"/>
  <c r="T322" i="8"/>
  <c r="S206" i="8"/>
  <c r="R148" i="8"/>
  <c r="R32" i="8"/>
  <c r="W90" i="8"/>
  <c r="U351" i="8"/>
  <c r="S322" i="8"/>
  <c r="S32" i="8"/>
  <c r="R206" i="8"/>
  <c r="W355" i="8"/>
  <c r="W268" i="8"/>
  <c r="W152" i="8"/>
  <c r="W326" i="8"/>
  <c r="W123" i="8"/>
  <c r="V326" i="8"/>
  <c r="V210" i="8"/>
  <c r="V94" i="8"/>
  <c r="U326" i="8"/>
  <c r="U210" i="8"/>
  <c r="U94" i="8"/>
  <c r="T297" i="8"/>
  <c r="T181" i="8"/>
  <c r="T65" i="8"/>
  <c r="S297" i="8"/>
  <c r="S181" i="8"/>
  <c r="S65" i="8"/>
  <c r="R297" i="8"/>
  <c r="R181" i="8"/>
  <c r="R94" i="8"/>
  <c r="W210" i="8"/>
  <c r="W65" i="8"/>
  <c r="V355" i="8"/>
  <c r="V239" i="8"/>
  <c r="V123" i="8"/>
  <c r="U355" i="8"/>
  <c r="U239" i="8"/>
  <c r="U123" i="8"/>
  <c r="T326" i="8"/>
  <c r="T210" i="8"/>
  <c r="T94" i="8"/>
  <c r="S326" i="8"/>
  <c r="S210" i="8"/>
  <c r="S94" i="8"/>
  <c r="W297" i="8"/>
  <c r="V268" i="8"/>
  <c r="V152" i="8"/>
  <c r="V36" i="8"/>
  <c r="U268" i="8"/>
  <c r="U152" i="8"/>
  <c r="U36" i="8"/>
  <c r="T355" i="8"/>
  <c r="T239" i="8"/>
  <c r="T123" i="8"/>
  <c r="S355" i="8"/>
  <c r="S239" i="8"/>
  <c r="S123" i="8"/>
  <c r="R355" i="8"/>
  <c r="R239" i="8"/>
  <c r="R123" i="8"/>
  <c r="R36" i="8"/>
  <c r="W94" i="8"/>
  <c r="V181" i="8"/>
  <c r="U65" i="8"/>
  <c r="T152" i="8"/>
  <c r="S36" i="8"/>
  <c r="R210" i="8"/>
  <c r="W239" i="8"/>
  <c r="W36" i="8"/>
  <c r="V297" i="8"/>
  <c r="U181" i="8"/>
  <c r="T268" i="8"/>
  <c r="S152" i="8"/>
  <c r="R268" i="8"/>
  <c r="W181" i="8"/>
  <c r="U297" i="8"/>
  <c r="S268" i="8"/>
  <c r="R326" i="8"/>
  <c r="AC348" i="8"/>
  <c r="Y348" i="8"/>
  <c r="AA319" i="8"/>
  <c r="AC290" i="8"/>
  <c r="Y290" i="8"/>
  <c r="AA261" i="8"/>
  <c r="AC232" i="8"/>
  <c r="Y232" i="8"/>
  <c r="AA203" i="8"/>
  <c r="AC174" i="8"/>
  <c r="Y174" i="8"/>
  <c r="AA145" i="8"/>
  <c r="AC116" i="8"/>
  <c r="Y116" i="8"/>
  <c r="AA87" i="8"/>
  <c r="AC58" i="8"/>
  <c r="Y58" i="8"/>
  <c r="AA29" i="8"/>
  <c r="AB348" i="8"/>
  <c r="X348" i="8"/>
  <c r="Z319" i="8"/>
  <c r="AB290" i="8"/>
  <c r="X290" i="8"/>
  <c r="Z261" i="8"/>
  <c r="AB232" i="8"/>
  <c r="X232" i="8"/>
  <c r="Z203" i="8"/>
  <c r="AB174" i="8"/>
  <c r="X174" i="8"/>
  <c r="Z145" i="8"/>
  <c r="AB116" i="8"/>
  <c r="X116" i="8"/>
  <c r="Z87" i="8"/>
  <c r="AB58" i="8"/>
  <c r="X58" i="8"/>
  <c r="Z29" i="8"/>
  <c r="AA348" i="8"/>
  <c r="AC319" i="8"/>
  <c r="Y319" i="8"/>
  <c r="AA290" i="8"/>
  <c r="AC261" i="8"/>
  <c r="Y261" i="8"/>
  <c r="AA232" i="8"/>
  <c r="AC203" i="8"/>
  <c r="Y203" i="8"/>
  <c r="AA174" i="8"/>
  <c r="AC145" i="8"/>
  <c r="Y145" i="8"/>
  <c r="AA116" i="8"/>
  <c r="AC87" i="8"/>
  <c r="Y87" i="8"/>
  <c r="AA58" i="8"/>
  <c r="AC29" i="8"/>
  <c r="Y29" i="8"/>
  <c r="X319" i="8"/>
  <c r="Z290" i="8"/>
  <c r="AB261" i="8"/>
  <c r="X87" i="8"/>
  <c r="Z58" i="8"/>
  <c r="AB29" i="8"/>
  <c r="X261" i="8"/>
  <c r="Z232" i="8"/>
  <c r="AB203" i="8"/>
  <c r="X29" i="8"/>
  <c r="X203" i="8"/>
  <c r="Z174" i="8"/>
  <c r="AB145" i="8"/>
  <c r="AB319" i="8"/>
  <c r="Z116" i="8"/>
  <c r="AB87" i="8"/>
  <c r="AA356" i="8"/>
  <c r="AC327" i="8"/>
  <c r="Y327" i="8"/>
  <c r="AA298" i="8"/>
  <c r="AC269" i="8"/>
  <c r="AB356" i="8"/>
  <c r="X327" i="8"/>
  <c r="Z298" i="8"/>
  <c r="AB269" i="8"/>
  <c r="X269" i="8"/>
  <c r="Z240" i="8"/>
  <c r="AB211" i="8"/>
  <c r="X211" i="8"/>
  <c r="Z182" i="8"/>
  <c r="AB153" i="8"/>
  <c r="X153" i="8"/>
  <c r="Z124" i="8"/>
  <c r="AB95" i="8"/>
  <c r="X95" i="8"/>
  <c r="Z66" i="8"/>
  <c r="AB37" i="8"/>
  <c r="X37" i="8"/>
  <c r="Z356" i="8"/>
  <c r="AB327" i="8"/>
  <c r="Y298" i="8"/>
  <c r="AA269" i="8"/>
  <c r="AC240" i="8"/>
  <c r="Y240" i="8"/>
  <c r="AA211" i="8"/>
  <c r="AC182" i="8"/>
  <c r="Y182" i="8"/>
  <c r="AA153" i="8"/>
  <c r="AC124" i="8"/>
  <c r="Y124" i="8"/>
  <c r="AA95" i="8"/>
  <c r="AC66" i="8"/>
  <c r="Y66" i="8"/>
  <c r="AA37" i="8"/>
  <c r="Y356" i="8"/>
  <c r="AA327" i="8"/>
  <c r="AC298" i="8"/>
  <c r="X298" i="8"/>
  <c r="Z269" i="8"/>
  <c r="AB240" i="8"/>
  <c r="X240" i="8"/>
  <c r="Z211" i="8"/>
  <c r="AB182" i="8"/>
  <c r="X182" i="8"/>
  <c r="Z153" i="8"/>
  <c r="AB124" i="8"/>
  <c r="X124" i="8"/>
  <c r="Z95" i="8"/>
  <c r="AB66" i="8"/>
  <c r="X66" i="8"/>
  <c r="Z37" i="8"/>
  <c r="AB298" i="8"/>
  <c r="Y269" i="8"/>
  <c r="AA240" i="8"/>
  <c r="AC211" i="8"/>
  <c r="Y37" i="8"/>
  <c r="AC356" i="8"/>
  <c r="Z327" i="8"/>
  <c r="Y211" i="8"/>
  <c r="AA182" i="8"/>
  <c r="AC153" i="8"/>
  <c r="X356" i="8"/>
  <c r="Y153" i="8"/>
  <c r="AA124" i="8"/>
  <c r="AC95" i="8"/>
  <c r="Y95" i="8"/>
  <c r="AA66" i="8"/>
  <c r="AC37" i="8"/>
  <c r="Q26" i="8"/>
  <c r="M143" i="8"/>
  <c r="Q201" i="8"/>
  <c r="P176" i="8"/>
  <c r="N205" i="8"/>
  <c r="L234" i="8"/>
  <c r="Q35" i="8"/>
  <c r="M93" i="8"/>
  <c r="Q267" i="8"/>
  <c r="O296" i="8"/>
  <c r="M325" i="8"/>
  <c r="R61" i="8"/>
  <c r="S256" i="8"/>
  <c r="W260" i="8"/>
  <c r="O345" i="8"/>
  <c r="Q316" i="8"/>
  <c r="M316" i="8"/>
  <c r="O287" i="8"/>
  <c r="Q349" i="8"/>
  <c r="M349" i="8"/>
  <c r="O320" i="8"/>
  <c r="Q291" i="8"/>
  <c r="M291" i="8"/>
  <c r="O262" i="8"/>
  <c r="Q233" i="8"/>
  <c r="M233" i="8"/>
  <c r="O204" i="8"/>
  <c r="Q175" i="8"/>
  <c r="M175" i="8"/>
  <c r="O146" i="8"/>
  <c r="Q117" i="8"/>
  <c r="M117" i="8"/>
  <c r="O88" i="8"/>
  <c r="Q59" i="8"/>
  <c r="M59" i="8"/>
  <c r="O30" i="8"/>
  <c r="P349" i="8"/>
  <c r="L349" i="8"/>
  <c r="N320" i="8"/>
  <c r="P291" i="8"/>
  <c r="L291" i="8"/>
  <c r="N262" i="8"/>
  <c r="P233" i="8"/>
  <c r="L233" i="8"/>
  <c r="N204" i="8"/>
  <c r="P175" i="8"/>
  <c r="L175" i="8"/>
  <c r="N146" i="8"/>
  <c r="P117" i="8"/>
  <c r="L117" i="8"/>
  <c r="N88" i="8"/>
  <c r="P59" i="8"/>
  <c r="L59" i="8"/>
  <c r="N30" i="8"/>
  <c r="O349" i="8"/>
  <c r="Q320" i="8"/>
  <c r="M320" i="8"/>
  <c r="O291" i="8"/>
  <c r="Q262" i="8"/>
  <c r="M262" i="8"/>
  <c r="O233" i="8"/>
  <c r="Q204" i="8"/>
  <c r="M204" i="8"/>
  <c r="O175" i="8"/>
  <c r="Q146" i="8"/>
  <c r="M146" i="8"/>
  <c r="O117" i="8"/>
  <c r="Q88" i="8"/>
  <c r="M88" i="8"/>
  <c r="O59" i="8"/>
  <c r="Q30" i="8"/>
  <c r="M30" i="8"/>
  <c r="P353" i="8"/>
  <c r="L353" i="8"/>
  <c r="N324" i="8"/>
  <c r="P295" i="8"/>
  <c r="L295" i="8"/>
  <c r="N266" i="8"/>
  <c r="P237" i="8"/>
  <c r="L237" i="8"/>
  <c r="N208" i="8"/>
  <c r="P179" i="8"/>
  <c r="L179" i="8"/>
  <c r="N150" i="8"/>
  <c r="P121" i="8"/>
  <c r="L121" i="8"/>
  <c r="N92" i="8"/>
  <c r="P63" i="8"/>
  <c r="L63" i="8"/>
  <c r="N34" i="8"/>
  <c r="O353" i="8"/>
  <c r="Q324" i="8"/>
  <c r="M324" i="8"/>
  <c r="O295" i="8"/>
  <c r="Q266" i="8"/>
  <c r="M266" i="8"/>
  <c r="O237" i="8"/>
  <c r="Q208" i="8"/>
  <c r="M208" i="8"/>
  <c r="O179" i="8"/>
  <c r="Q150" i="8"/>
  <c r="M150" i="8"/>
  <c r="O121" i="8"/>
  <c r="Q92" i="8"/>
  <c r="M92" i="8"/>
  <c r="O63" i="8"/>
  <c r="Q34" i="8"/>
  <c r="M34" i="8"/>
  <c r="N353" i="8"/>
  <c r="P324" i="8"/>
  <c r="L324" i="8"/>
  <c r="N295" i="8"/>
  <c r="P266" i="8"/>
  <c r="L266" i="8"/>
  <c r="N237" i="8"/>
  <c r="P208" i="8"/>
  <c r="L208" i="8"/>
  <c r="N179" i="8"/>
  <c r="P150" i="8"/>
  <c r="L150" i="8"/>
  <c r="N121" i="8"/>
  <c r="P92" i="8"/>
  <c r="L92" i="8"/>
  <c r="N63" i="8"/>
  <c r="P34" i="8"/>
  <c r="L34" i="8"/>
  <c r="O357" i="8"/>
  <c r="Q328" i="8"/>
  <c r="M328" i="8"/>
  <c r="O299" i="8"/>
  <c r="Q270" i="8"/>
  <c r="M270" i="8"/>
  <c r="O241" i="8"/>
  <c r="Q212" i="8"/>
  <c r="M212" i="8"/>
  <c r="O183" i="8"/>
  <c r="Q154" i="8"/>
  <c r="M154" i="8"/>
  <c r="O125" i="8"/>
  <c r="Q96" i="8"/>
  <c r="M96" i="8"/>
  <c r="O67" i="8"/>
  <c r="Q38" i="8"/>
  <c r="M38" i="8"/>
  <c r="N357" i="8"/>
  <c r="P328" i="8"/>
  <c r="L328" i="8"/>
  <c r="N299" i="8"/>
  <c r="P270" i="8"/>
  <c r="L270" i="8"/>
  <c r="N241" i="8"/>
  <c r="P212" i="8"/>
  <c r="L212" i="8"/>
  <c r="N183" i="8"/>
  <c r="P154" i="8"/>
  <c r="L154" i="8"/>
  <c r="N125" i="8"/>
  <c r="P96" i="8"/>
  <c r="L96" i="8"/>
  <c r="N67" i="8"/>
  <c r="P38" i="8"/>
  <c r="L38" i="8"/>
  <c r="Q357" i="8"/>
  <c r="M357" i="8"/>
  <c r="O328" i="8"/>
  <c r="Q299" i="8"/>
  <c r="M299" i="8"/>
  <c r="O270" i="8"/>
  <c r="Q241" i="8"/>
  <c r="M241" i="8"/>
  <c r="O212" i="8"/>
  <c r="Q183" i="8"/>
  <c r="M183" i="8"/>
  <c r="O154" i="8"/>
  <c r="Q125" i="8"/>
  <c r="M125" i="8"/>
  <c r="O96" i="8"/>
  <c r="Q67" i="8"/>
  <c r="M67" i="8"/>
  <c r="O38" i="8"/>
  <c r="W259" i="8"/>
  <c r="W143" i="8"/>
  <c r="V317" i="8"/>
  <c r="V201" i="8"/>
  <c r="V85" i="8"/>
  <c r="U317" i="8"/>
  <c r="U201" i="8"/>
  <c r="U85" i="8"/>
  <c r="T288" i="8"/>
  <c r="T172" i="8"/>
  <c r="T56" i="8"/>
  <c r="S288" i="8"/>
  <c r="S172" i="8"/>
  <c r="S56" i="8"/>
  <c r="W288" i="8"/>
  <c r="W172" i="8"/>
  <c r="W27" i="8"/>
  <c r="V346" i="8"/>
  <c r="V230" i="8"/>
  <c r="V114" i="8"/>
  <c r="U346" i="8"/>
  <c r="U230" i="8"/>
  <c r="U114" i="8"/>
  <c r="T317" i="8"/>
  <c r="T201" i="8"/>
  <c r="T85" i="8"/>
  <c r="W317" i="8"/>
  <c r="W201" i="8"/>
  <c r="W56" i="8"/>
  <c r="V259" i="8"/>
  <c r="V143" i="8"/>
  <c r="V27" i="8"/>
  <c r="U259" i="8"/>
  <c r="U143" i="8"/>
  <c r="U27" i="8"/>
  <c r="T346" i="8"/>
  <c r="T230" i="8"/>
  <c r="T114" i="8"/>
  <c r="S346" i="8"/>
  <c r="S230" i="8"/>
  <c r="S114" i="8"/>
  <c r="W230" i="8"/>
  <c r="W85" i="8"/>
  <c r="V288" i="8"/>
  <c r="U172" i="8"/>
  <c r="T259" i="8"/>
  <c r="S201" i="8"/>
  <c r="R259" i="8"/>
  <c r="R143" i="8"/>
  <c r="R56" i="8"/>
  <c r="W346" i="8"/>
  <c r="U288" i="8"/>
  <c r="S259" i="8"/>
  <c r="S27" i="8"/>
  <c r="R346" i="8"/>
  <c r="R288" i="8"/>
  <c r="R172" i="8"/>
  <c r="R85" i="8"/>
  <c r="V56" i="8"/>
  <c r="T27" i="8"/>
  <c r="S317" i="8"/>
  <c r="S85" i="8"/>
  <c r="R201" i="8"/>
  <c r="W350" i="8"/>
  <c r="W234" i="8"/>
  <c r="W205" i="8"/>
  <c r="W60" i="8"/>
  <c r="V350" i="8"/>
  <c r="V234" i="8"/>
  <c r="V118" i="8"/>
  <c r="U350" i="8"/>
  <c r="U234" i="8"/>
  <c r="U118" i="8"/>
  <c r="T321" i="8"/>
  <c r="T205" i="8"/>
  <c r="T89" i="8"/>
  <c r="S321" i="8"/>
  <c r="S205" i="8"/>
  <c r="S89" i="8"/>
  <c r="R263" i="8"/>
  <c r="R147" i="8"/>
  <c r="R60" i="8"/>
  <c r="W292" i="8"/>
  <c r="W118" i="8"/>
  <c r="W89" i="8"/>
  <c r="V263" i="8"/>
  <c r="V147" i="8"/>
  <c r="V31" i="8"/>
  <c r="U263" i="8"/>
  <c r="U147" i="8"/>
  <c r="U31" i="8"/>
  <c r="T350" i="8"/>
  <c r="T234" i="8"/>
  <c r="T118" i="8"/>
  <c r="S350" i="8"/>
  <c r="S234" i="8"/>
  <c r="W147" i="8"/>
  <c r="V292" i="8"/>
  <c r="V176" i="8"/>
  <c r="V60" i="8"/>
  <c r="U292" i="8"/>
  <c r="U176" i="8"/>
  <c r="U60" i="8"/>
  <c r="T263" i="8"/>
  <c r="T147" i="8"/>
  <c r="T31" i="8"/>
  <c r="S263" i="8"/>
  <c r="S147" i="8"/>
  <c r="S31" i="8"/>
  <c r="R321" i="8"/>
  <c r="R205" i="8"/>
  <c r="W176" i="8"/>
  <c r="W31" i="8"/>
  <c r="V89" i="8"/>
  <c r="T60" i="8"/>
  <c r="R176" i="8"/>
  <c r="R118" i="8"/>
  <c r="W321" i="8"/>
  <c r="V205" i="8"/>
  <c r="U89" i="8"/>
  <c r="T176" i="8"/>
  <c r="S60" i="8"/>
  <c r="R234" i="8"/>
  <c r="R89" i="8"/>
  <c r="W263" i="8"/>
  <c r="V321" i="8"/>
  <c r="U205" i="8"/>
  <c r="T292" i="8"/>
  <c r="S118" i="8"/>
  <c r="R292" i="8"/>
  <c r="R31" i="8"/>
  <c r="W296" i="8"/>
  <c r="W180" i="8"/>
  <c r="W35" i="8"/>
  <c r="W354" i="8"/>
  <c r="W151" i="8"/>
  <c r="W93" i="8"/>
  <c r="V267" i="8"/>
  <c r="V151" i="8"/>
  <c r="V35" i="8"/>
  <c r="U267" i="8"/>
  <c r="U151" i="8"/>
  <c r="U35" i="8"/>
  <c r="T354" i="8"/>
  <c r="T238" i="8"/>
  <c r="T122" i="8"/>
  <c r="S354" i="8"/>
  <c r="S238" i="8"/>
  <c r="S122" i="8"/>
  <c r="R267" i="8"/>
  <c r="R151" i="8"/>
  <c r="R64" i="8"/>
  <c r="W238" i="8"/>
  <c r="R93" i="8"/>
  <c r="V296" i="8"/>
  <c r="V180" i="8"/>
  <c r="V64" i="8"/>
  <c r="U296" i="8"/>
  <c r="U180" i="8"/>
  <c r="U64" i="8"/>
  <c r="T267" i="8"/>
  <c r="T151" i="8"/>
  <c r="T35" i="8"/>
  <c r="S267" i="8"/>
  <c r="S151" i="8"/>
  <c r="S35" i="8"/>
  <c r="W325" i="8"/>
  <c r="W122" i="8"/>
  <c r="V325" i="8"/>
  <c r="V209" i="8"/>
  <c r="V93" i="8"/>
  <c r="U325" i="8"/>
  <c r="U209" i="8"/>
  <c r="U93" i="8"/>
  <c r="T296" i="8"/>
  <c r="T180" i="8"/>
  <c r="T64" i="8"/>
  <c r="S296" i="8"/>
  <c r="S180" i="8"/>
  <c r="S64" i="8"/>
  <c r="R325" i="8"/>
  <c r="R209" i="8"/>
  <c r="W209" i="8"/>
  <c r="V354" i="8"/>
  <c r="U238" i="8"/>
  <c r="T325" i="8"/>
  <c r="S209" i="8"/>
  <c r="R296" i="8"/>
  <c r="U354" i="8"/>
  <c r="S325" i="8"/>
  <c r="R354" i="8"/>
  <c r="R122" i="8"/>
  <c r="R35" i="8"/>
  <c r="V122" i="8"/>
  <c r="T93" i="8"/>
  <c r="R180" i="8"/>
  <c r="AK180" i="8" s="1"/>
  <c r="AB343" i="8"/>
  <c r="X343" i="8"/>
  <c r="Z314" i="8"/>
  <c r="AB285" i="8"/>
  <c r="X285" i="8"/>
  <c r="Z256" i="8"/>
  <c r="AB227" i="8"/>
  <c r="X227" i="8"/>
  <c r="Z198" i="8"/>
  <c r="AB169" i="8"/>
  <c r="X169" i="8"/>
  <c r="Z140" i="8"/>
  <c r="AB111" i="8"/>
  <c r="X111" i="8"/>
  <c r="Z82" i="8"/>
  <c r="AB53" i="8"/>
  <c r="X53" i="8"/>
  <c r="Z24" i="8"/>
  <c r="AA343" i="8"/>
  <c r="AC314" i="8"/>
  <c r="Y314" i="8"/>
  <c r="AA285" i="8"/>
  <c r="AC256" i="8"/>
  <c r="Y256" i="8"/>
  <c r="AA227" i="8"/>
  <c r="AC198" i="8"/>
  <c r="Y198" i="8"/>
  <c r="AA169" i="8"/>
  <c r="AC140" i="8"/>
  <c r="Y140" i="8"/>
  <c r="AA111" i="8"/>
  <c r="AC82" i="8"/>
  <c r="Y82" i="8"/>
  <c r="AA53" i="8"/>
  <c r="AC24" i="8"/>
  <c r="Y24" i="8"/>
  <c r="Z343" i="8"/>
  <c r="AB314" i="8"/>
  <c r="X314" i="8"/>
  <c r="Y343" i="8"/>
  <c r="AA314" i="8"/>
  <c r="Y285" i="8"/>
  <c r="AA256" i="8"/>
  <c r="AC227" i="8"/>
  <c r="Y169" i="8"/>
  <c r="AA140" i="8"/>
  <c r="AC111" i="8"/>
  <c r="Y53" i="8"/>
  <c r="AA24" i="8"/>
  <c r="X256" i="8"/>
  <c r="Z227" i="8"/>
  <c r="AB198" i="8"/>
  <c r="X140" i="8"/>
  <c r="Z111" i="8"/>
  <c r="AB82" i="8"/>
  <c r="X24" i="8"/>
  <c r="AC285" i="8"/>
  <c r="Y227" i="8"/>
  <c r="AA198" i="8"/>
  <c r="AC169" i="8"/>
  <c r="Y111" i="8"/>
  <c r="AA82" i="8"/>
  <c r="AC53" i="8"/>
  <c r="AC343" i="8"/>
  <c r="Z169" i="8"/>
  <c r="AB256" i="8"/>
  <c r="Z53" i="8"/>
  <c r="X198" i="8"/>
  <c r="AB140" i="8"/>
  <c r="AA347" i="8"/>
  <c r="AC318" i="8"/>
  <c r="Y318" i="8"/>
  <c r="AA289" i="8"/>
  <c r="AC260" i="8"/>
  <c r="Y260" i="8"/>
  <c r="AA231" i="8"/>
  <c r="AC202" i="8"/>
  <c r="Y202" i="8"/>
  <c r="AA173" i="8"/>
  <c r="AC144" i="8"/>
  <c r="Y144" i="8"/>
  <c r="AA115" i="8"/>
  <c r="AC86" i="8"/>
  <c r="Y86" i="8"/>
  <c r="AA57" i="8"/>
  <c r="AC28" i="8"/>
  <c r="Y28" i="8"/>
  <c r="Z347" i="8"/>
  <c r="AB318" i="8"/>
  <c r="X318" i="8"/>
  <c r="Z289" i="8"/>
  <c r="AB260" i="8"/>
  <c r="X260" i="8"/>
  <c r="Z231" i="8"/>
  <c r="AB202" i="8"/>
  <c r="X202" i="8"/>
  <c r="Z173" i="8"/>
  <c r="AB144" i="8"/>
  <c r="X144" i="8"/>
  <c r="Z115" i="8"/>
  <c r="AB86" i="8"/>
  <c r="X86" i="8"/>
  <c r="Z57" i="8"/>
  <c r="AB28" i="8"/>
  <c r="X28" i="8"/>
  <c r="AC347" i="8"/>
  <c r="Y347" i="8"/>
  <c r="AA318" i="8"/>
  <c r="AC289" i="8"/>
  <c r="Y289" i="8"/>
  <c r="AA260" i="8"/>
  <c r="AC231" i="8"/>
  <c r="Y231" i="8"/>
  <c r="AA202" i="8"/>
  <c r="AC173" i="8"/>
  <c r="Y173" i="8"/>
  <c r="AA144" i="8"/>
  <c r="AC115" i="8"/>
  <c r="Y115" i="8"/>
  <c r="AA86" i="8"/>
  <c r="AC57" i="8"/>
  <c r="Y57" i="8"/>
  <c r="AA28" i="8"/>
  <c r="AB347" i="8"/>
  <c r="X173" i="8"/>
  <c r="Z144" i="8"/>
  <c r="AB115" i="8"/>
  <c r="X347" i="8"/>
  <c r="Z318" i="8"/>
  <c r="AB289" i="8"/>
  <c r="X115" i="8"/>
  <c r="Z86" i="8"/>
  <c r="AB57" i="8"/>
  <c r="X289" i="8"/>
  <c r="Z260" i="8"/>
  <c r="AB231" i="8"/>
  <c r="X57" i="8"/>
  <c r="Z28" i="8"/>
  <c r="X231" i="8"/>
  <c r="Z202" i="8"/>
  <c r="AB173" i="8"/>
  <c r="Z351" i="8"/>
  <c r="AB322" i="8"/>
  <c r="X322" i="8"/>
  <c r="Z293" i="8"/>
  <c r="AB264" i="8"/>
  <c r="X264" i="8"/>
  <c r="Z235" i="8"/>
  <c r="AB206" i="8"/>
  <c r="X206" i="8"/>
  <c r="Z177" i="8"/>
  <c r="AB148" i="8"/>
  <c r="X148" i="8"/>
  <c r="Z119" i="8"/>
  <c r="AB90" i="8"/>
  <c r="X90" i="8"/>
  <c r="Z61" i="8"/>
  <c r="AB32" i="8"/>
  <c r="X32" i="8"/>
  <c r="AC351" i="8"/>
  <c r="Y351" i="8"/>
  <c r="AA322" i="8"/>
  <c r="AC293" i="8"/>
  <c r="Y293" i="8"/>
  <c r="AA264" i="8"/>
  <c r="AC235" i="8"/>
  <c r="Y235" i="8"/>
  <c r="AA206" i="8"/>
  <c r="AC177" i="8"/>
  <c r="Y177" i="8"/>
  <c r="AA148" i="8"/>
  <c r="AC119" i="8"/>
  <c r="Y119" i="8"/>
  <c r="AA90" i="8"/>
  <c r="AC61" i="8"/>
  <c r="Y61" i="8"/>
  <c r="AA32" i="8"/>
  <c r="AB351" i="8"/>
  <c r="X351" i="8"/>
  <c r="Z322" i="8"/>
  <c r="AB293" i="8"/>
  <c r="X293" i="8"/>
  <c r="Z264" i="8"/>
  <c r="AB235" i="8"/>
  <c r="X235" i="8"/>
  <c r="Z206" i="8"/>
  <c r="AB177" i="8"/>
  <c r="X177" i="8"/>
  <c r="Z148" i="8"/>
  <c r="AB119" i="8"/>
  <c r="X119" i="8"/>
  <c r="Z90" i="8"/>
  <c r="AB61" i="8"/>
  <c r="X61" i="8"/>
  <c r="Z32" i="8"/>
  <c r="Y264" i="8"/>
  <c r="AA235" i="8"/>
  <c r="AC206" i="8"/>
  <c r="Y32" i="8"/>
  <c r="Y206" i="8"/>
  <c r="AA177" i="8"/>
  <c r="AC148" i="8"/>
  <c r="AA351" i="8"/>
  <c r="AC322" i="8"/>
  <c r="Y148" i="8"/>
  <c r="AA119" i="8"/>
  <c r="AC90" i="8"/>
  <c r="AA293" i="8"/>
  <c r="Y90" i="8"/>
  <c r="AC264" i="8"/>
  <c r="AA61" i="8"/>
  <c r="AC32" i="8"/>
  <c r="AC355" i="8"/>
  <c r="Y355" i="8"/>
  <c r="AA326" i="8"/>
  <c r="AC297" i="8"/>
  <c r="Y297" i="8"/>
  <c r="AB355" i="8"/>
  <c r="Y326" i="8"/>
  <c r="AA297" i="8"/>
  <c r="Z268" i="8"/>
  <c r="AB239" i="8"/>
  <c r="X239" i="8"/>
  <c r="Z210" i="8"/>
  <c r="AB181" i="8"/>
  <c r="X181" i="8"/>
  <c r="Z152" i="8"/>
  <c r="AB123" i="8"/>
  <c r="X123" i="8"/>
  <c r="Z94" i="8"/>
  <c r="AB65" i="8"/>
  <c r="X65" i="8"/>
  <c r="Z36" i="8"/>
  <c r="AA355" i="8"/>
  <c r="AC326" i="8"/>
  <c r="X326" i="8"/>
  <c r="Z297" i="8"/>
  <c r="AC268" i="8"/>
  <c r="Y268" i="8"/>
  <c r="AA239" i="8"/>
  <c r="AC210" i="8"/>
  <c r="Y210" i="8"/>
  <c r="AA181" i="8"/>
  <c r="AC152" i="8"/>
  <c r="Y152" i="8"/>
  <c r="AA123" i="8"/>
  <c r="AC94" i="8"/>
  <c r="Y94" i="8"/>
  <c r="AA65" i="8"/>
  <c r="AC36" i="8"/>
  <c r="Y36" i="8"/>
  <c r="Z355" i="8"/>
  <c r="AB326" i="8"/>
  <c r="X297" i="8"/>
  <c r="AB268" i="8"/>
  <c r="X268" i="8"/>
  <c r="Z239" i="8"/>
  <c r="AB210" i="8"/>
  <c r="X210" i="8"/>
  <c r="Z181" i="8"/>
  <c r="AB152" i="8"/>
  <c r="X152" i="8"/>
  <c r="Z123" i="8"/>
  <c r="AB94" i="8"/>
  <c r="X94" i="8"/>
  <c r="Z65" i="8"/>
  <c r="AB36" i="8"/>
  <c r="X36" i="8"/>
  <c r="Y123" i="8"/>
  <c r="AA94" i="8"/>
  <c r="AC65" i="8"/>
  <c r="AB297" i="8"/>
  <c r="AA268" i="8"/>
  <c r="AC239" i="8"/>
  <c r="Y65" i="8"/>
  <c r="AA36" i="8"/>
  <c r="Z326" i="8"/>
  <c r="Y239" i="8"/>
  <c r="AA210" i="8"/>
  <c r="AC181" i="8"/>
  <c r="Y181" i="8"/>
  <c r="AA152" i="8"/>
  <c r="H24" i="8"/>
  <c r="F53" i="8"/>
  <c r="J53" i="8"/>
  <c r="H82" i="8"/>
  <c r="F111" i="8"/>
  <c r="J111" i="8"/>
  <c r="H140" i="8"/>
  <c r="F169" i="8"/>
  <c r="J169" i="8"/>
  <c r="H198" i="8"/>
  <c r="F227" i="8"/>
  <c r="J227" i="8"/>
  <c r="H256" i="8"/>
  <c r="F285" i="8"/>
  <c r="J285" i="8"/>
  <c r="H314" i="8"/>
  <c r="F343" i="8"/>
  <c r="H25" i="8"/>
  <c r="F54" i="8"/>
  <c r="J54" i="8"/>
  <c r="H83" i="8"/>
  <c r="F112" i="8"/>
  <c r="J112" i="8"/>
  <c r="H141" i="8"/>
  <c r="F170" i="8"/>
  <c r="J170" i="8"/>
  <c r="H199" i="8"/>
  <c r="F228" i="8"/>
  <c r="J228" i="8"/>
  <c r="H257" i="8"/>
  <c r="F286" i="8"/>
  <c r="J286" i="8"/>
  <c r="H315" i="8"/>
  <c r="F344" i="8"/>
  <c r="H55" i="8"/>
  <c r="F84" i="8"/>
  <c r="J84" i="8"/>
  <c r="H113" i="8"/>
  <c r="F142" i="8"/>
  <c r="J142" i="8"/>
  <c r="H171" i="8"/>
  <c r="F200" i="8"/>
  <c r="J200" i="8"/>
  <c r="H229" i="8"/>
  <c r="F258" i="8"/>
  <c r="J258" i="8"/>
  <c r="H287" i="8"/>
  <c r="F316" i="8"/>
  <c r="J316" i="8"/>
  <c r="J28" i="8"/>
  <c r="F202" i="8"/>
  <c r="H347" i="8"/>
  <c r="J146" i="8"/>
  <c r="F320" i="8"/>
  <c r="F264" i="8"/>
  <c r="J121" i="8"/>
  <c r="F295" i="8"/>
  <c r="H181" i="8"/>
  <c r="F96" i="8"/>
  <c r="H241" i="8"/>
  <c r="M26" i="8"/>
  <c r="L24" i="8"/>
  <c r="P24" i="8"/>
  <c r="N25" i="8"/>
  <c r="N53" i="8"/>
  <c r="L54" i="8"/>
  <c r="P54" i="8"/>
  <c r="N55" i="8"/>
  <c r="L82" i="8"/>
  <c r="P82" i="8"/>
  <c r="N83" i="8"/>
  <c r="L84" i="8"/>
  <c r="P84" i="8"/>
  <c r="N111" i="8"/>
  <c r="L112" i="8"/>
  <c r="P112" i="8"/>
  <c r="N113" i="8"/>
  <c r="L140" i="8"/>
  <c r="P140" i="8"/>
  <c r="N141" i="8"/>
  <c r="L142" i="8"/>
  <c r="P142" i="8"/>
  <c r="N169" i="8"/>
  <c r="L170" i="8"/>
  <c r="P170" i="8"/>
  <c r="N171" i="8"/>
  <c r="L198" i="8"/>
  <c r="P198" i="8"/>
  <c r="N199" i="8"/>
  <c r="L200" i="8"/>
  <c r="P200" i="8"/>
  <c r="N227" i="8"/>
  <c r="L228" i="8"/>
  <c r="P228" i="8"/>
  <c r="N229" i="8"/>
  <c r="L256" i="8"/>
  <c r="P256" i="8"/>
  <c r="N257" i="8"/>
  <c r="L258" i="8"/>
  <c r="P258" i="8"/>
  <c r="N285" i="8"/>
  <c r="N286" i="8"/>
  <c r="M287" i="8"/>
  <c r="L314" i="8"/>
  <c r="L315" i="8"/>
  <c r="Q315" i="8"/>
  <c r="P316" i="8"/>
  <c r="P343" i="8"/>
  <c r="O344" i="8"/>
  <c r="N345" i="8"/>
  <c r="O27" i="8"/>
  <c r="N28" i="8"/>
  <c r="M29" i="8"/>
  <c r="M56" i="8"/>
  <c r="L57" i="8"/>
  <c r="Q57" i="8"/>
  <c r="Q58" i="8"/>
  <c r="P85" i="8"/>
  <c r="Q86" i="8"/>
  <c r="M114" i="8"/>
  <c r="O115" i="8"/>
  <c r="Q116" i="8"/>
  <c r="M144" i="8"/>
  <c r="O145" i="8"/>
  <c r="Q172" i="8"/>
  <c r="M174" i="8"/>
  <c r="O201" i="8"/>
  <c r="Q202" i="8"/>
  <c r="M230" i="8"/>
  <c r="O231" i="8"/>
  <c r="M260" i="8"/>
  <c r="Q288" i="8"/>
  <c r="O317" i="8"/>
  <c r="M346" i="8"/>
  <c r="Q348" i="8"/>
  <c r="L30" i="8"/>
  <c r="P32" i="8"/>
  <c r="N61" i="8"/>
  <c r="L90" i="8"/>
  <c r="P118" i="8"/>
  <c r="N147" i="8"/>
  <c r="L176" i="8"/>
  <c r="P204" i="8"/>
  <c r="N233" i="8"/>
  <c r="L262" i="8"/>
  <c r="P264" i="8"/>
  <c r="N293" i="8"/>
  <c r="L322" i="8"/>
  <c r="P350" i="8"/>
  <c r="M35" i="8"/>
  <c r="Q63" i="8"/>
  <c r="O92" i="8"/>
  <c r="M121" i="8"/>
  <c r="Q149" i="8"/>
  <c r="O178" i="8"/>
  <c r="M207" i="8"/>
  <c r="Q209" i="8"/>
  <c r="O238" i="8"/>
  <c r="M267" i="8"/>
  <c r="Q295" i="8"/>
  <c r="O324" i="8"/>
  <c r="M353" i="8"/>
  <c r="P37" i="8"/>
  <c r="N66" i="8"/>
  <c r="L95" i="8"/>
  <c r="P123" i="8"/>
  <c r="N152" i="8"/>
  <c r="L181" i="8"/>
  <c r="P183" i="8"/>
  <c r="N212" i="8"/>
  <c r="L241" i="8"/>
  <c r="P269" i="8"/>
  <c r="N298" i="8"/>
  <c r="L327" i="8"/>
  <c r="P355" i="8"/>
  <c r="R286" i="8"/>
  <c r="R27" i="8"/>
  <c r="R174" i="8"/>
  <c r="R348" i="8"/>
  <c r="R264" i="8"/>
  <c r="R238" i="8"/>
  <c r="R212" i="8"/>
  <c r="S170" i="8"/>
  <c r="S143" i="8"/>
  <c r="S90" i="8"/>
  <c r="S265" i="8"/>
  <c r="T170" i="8"/>
  <c r="T90" i="8"/>
  <c r="T36" i="8"/>
  <c r="U229" i="8"/>
  <c r="U175" i="8"/>
  <c r="U95" i="8"/>
  <c r="V345" i="8"/>
  <c r="V291" i="8"/>
  <c r="V211" i="8"/>
  <c r="W114" i="8"/>
  <c r="W64" i="8"/>
  <c r="X82" i="8"/>
  <c r="Z285" i="8"/>
  <c r="Z56" i="8"/>
  <c r="AC118" i="8"/>
  <c r="AB324" i="8"/>
  <c r="AC123" i="8"/>
  <c r="F85" i="8"/>
  <c r="J143" i="8"/>
  <c r="H230" i="8"/>
  <c r="F317" i="8"/>
  <c r="K27" i="8"/>
  <c r="G85" i="8"/>
  <c r="I114" i="8"/>
  <c r="K143" i="8"/>
  <c r="G201" i="8"/>
  <c r="I230" i="8"/>
  <c r="K259" i="8"/>
  <c r="G317" i="8"/>
  <c r="I346" i="8"/>
  <c r="K28" i="8"/>
  <c r="G86" i="8"/>
  <c r="I115" i="8"/>
  <c r="K144" i="8"/>
  <c r="G202" i="8"/>
  <c r="I231" i="8"/>
  <c r="K260" i="8"/>
  <c r="G318" i="8"/>
  <c r="I347" i="8"/>
  <c r="J32" i="8"/>
  <c r="H119" i="8"/>
  <c r="F206" i="8"/>
  <c r="J264" i="8"/>
  <c r="H351" i="8"/>
  <c r="J36" i="8"/>
  <c r="H123" i="8"/>
  <c r="F210" i="8"/>
  <c r="J268" i="8"/>
  <c r="H355" i="8"/>
  <c r="F27" i="8"/>
  <c r="H56" i="8"/>
  <c r="J85" i="8"/>
  <c r="F143" i="8"/>
  <c r="H172" i="8"/>
  <c r="J201" i="8"/>
  <c r="F259" i="8"/>
  <c r="H288" i="8"/>
  <c r="J317" i="8"/>
  <c r="F28" i="8"/>
  <c r="H57" i="8"/>
  <c r="J86" i="8"/>
  <c r="F144" i="8"/>
  <c r="H173" i="8"/>
  <c r="J202" i="8"/>
  <c r="F260" i="8"/>
  <c r="H289" i="8"/>
  <c r="J318" i="8"/>
  <c r="F30" i="8"/>
  <c r="J88" i="8"/>
  <c r="H175" i="8"/>
  <c r="F262" i="8"/>
  <c r="J320" i="8"/>
  <c r="H61" i="8"/>
  <c r="F148" i="8"/>
  <c r="J206" i="8"/>
  <c r="H293" i="8"/>
  <c r="J353" i="8"/>
  <c r="H92" i="8"/>
  <c r="F179" i="8"/>
  <c r="J237" i="8"/>
  <c r="H324" i="8"/>
  <c r="H65" i="8"/>
  <c r="F152" i="8"/>
  <c r="J210" i="8"/>
  <c r="H297" i="8"/>
  <c r="F38" i="8"/>
  <c r="J96" i="8"/>
  <c r="H183" i="8"/>
  <c r="F270" i="8"/>
  <c r="J328" i="8"/>
  <c r="J27" i="8"/>
  <c r="H114" i="8"/>
  <c r="F201" i="8"/>
  <c r="J259" i="8"/>
  <c r="H346" i="8"/>
  <c r="G27" i="8"/>
  <c r="I56" i="8"/>
  <c r="K85" i="8"/>
  <c r="G143" i="8"/>
  <c r="I172" i="8"/>
  <c r="K201" i="8"/>
  <c r="G259" i="8"/>
  <c r="I288" i="8"/>
  <c r="K317" i="8"/>
  <c r="G28" i="8"/>
  <c r="I57" i="8"/>
  <c r="K86" i="8"/>
  <c r="G144" i="8"/>
  <c r="I173" i="8"/>
  <c r="K202" i="8"/>
  <c r="G260" i="8"/>
  <c r="I289" i="8"/>
  <c r="K318" i="8"/>
  <c r="J30" i="8"/>
  <c r="H117" i="8"/>
  <c r="F204" i="8"/>
  <c r="J262" i="8"/>
  <c r="H349" i="8"/>
  <c r="F90" i="8"/>
  <c r="J148" i="8"/>
  <c r="H235" i="8"/>
  <c r="F322" i="8"/>
  <c r="H34" i="8"/>
  <c r="F121" i="8"/>
  <c r="J179" i="8"/>
  <c r="H266" i="8"/>
  <c r="F353" i="8"/>
  <c r="F94" i="8"/>
  <c r="J152" i="8"/>
  <c r="H239" i="8"/>
  <c r="F326" i="8"/>
  <c r="J38" i="8"/>
  <c r="H125" i="8"/>
  <c r="F212" i="8"/>
  <c r="J270" i="8"/>
  <c r="H357" i="8"/>
  <c r="G38" i="8"/>
  <c r="K38" i="8"/>
  <c r="I67" i="8"/>
  <c r="G96" i="8"/>
  <c r="K96" i="8"/>
  <c r="I125" i="8"/>
  <c r="G154" i="8"/>
  <c r="K154" i="8"/>
  <c r="I183" i="8"/>
  <c r="G212" i="8"/>
  <c r="K212" i="8"/>
  <c r="I241" i="8"/>
  <c r="G270" i="8"/>
  <c r="K270" i="8"/>
  <c r="I299" i="8"/>
  <c r="G328" i="8"/>
  <c r="I357" i="8"/>
  <c r="H38" i="8"/>
  <c r="F67" i="8"/>
  <c r="J67" i="8"/>
  <c r="H96" i="8"/>
  <c r="F125" i="8"/>
  <c r="J125" i="8"/>
  <c r="H154" i="8"/>
  <c r="F183" i="8"/>
  <c r="J183" i="8"/>
  <c r="H212" i="8"/>
  <c r="F241" i="8"/>
  <c r="J241" i="8"/>
  <c r="H270" i="8"/>
  <c r="F299" i="8"/>
  <c r="J299" i="8"/>
  <c r="H328" i="8"/>
  <c r="F357" i="8"/>
  <c r="J357" i="8"/>
  <c r="K328" i="8"/>
  <c r="I38" i="8"/>
  <c r="G67" i="8"/>
  <c r="K67" i="8"/>
  <c r="I96" i="8"/>
  <c r="G125" i="8"/>
  <c r="K125" i="8"/>
  <c r="I154" i="8"/>
  <c r="G183" i="8"/>
  <c r="K183" i="8"/>
  <c r="I212" i="8"/>
  <c r="G241" i="8"/>
  <c r="K241" i="8"/>
  <c r="I270" i="8"/>
  <c r="G299" i="8"/>
  <c r="K299" i="8"/>
  <c r="I328" i="8"/>
  <c r="G357" i="8"/>
  <c r="F37" i="8"/>
  <c r="J37" i="8"/>
  <c r="H66" i="8"/>
  <c r="F95" i="8"/>
  <c r="J95" i="8"/>
  <c r="H124" i="8"/>
  <c r="F153" i="8"/>
  <c r="J153" i="8"/>
  <c r="H182" i="8"/>
  <c r="F211" i="8"/>
  <c r="J211" i="8"/>
  <c r="H240" i="8"/>
  <c r="F269" i="8"/>
  <c r="J269" i="8"/>
  <c r="H298" i="8"/>
  <c r="F327" i="8"/>
  <c r="J327" i="8"/>
  <c r="H356" i="8"/>
  <c r="G37" i="8"/>
  <c r="K37" i="8"/>
  <c r="I66" i="8"/>
  <c r="G95" i="8"/>
  <c r="K95" i="8"/>
  <c r="I124" i="8"/>
  <c r="G153" i="8"/>
  <c r="K153" i="8"/>
  <c r="I182" i="8"/>
  <c r="G211" i="8"/>
  <c r="K211" i="8"/>
  <c r="I240" i="8"/>
  <c r="G269" i="8"/>
  <c r="K269" i="8"/>
  <c r="I298" i="8"/>
  <c r="G327" i="8"/>
  <c r="K327" i="8"/>
  <c r="I356" i="8"/>
  <c r="H37" i="8"/>
  <c r="F66" i="8"/>
  <c r="J66" i="8"/>
  <c r="H95" i="8"/>
  <c r="F124" i="8"/>
  <c r="J124" i="8"/>
  <c r="H153" i="8"/>
  <c r="F182" i="8"/>
  <c r="J182" i="8"/>
  <c r="H211" i="8"/>
  <c r="F240" i="8"/>
  <c r="J240" i="8"/>
  <c r="H269" i="8"/>
  <c r="F298" i="8"/>
  <c r="J298" i="8"/>
  <c r="H327" i="8"/>
  <c r="F356" i="8"/>
  <c r="J356" i="8"/>
  <c r="I37" i="8"/>
  <c r="G66" i="8"/>
  <c r="K66" i="8"/>
  <c r="I95" i="8"/>
  <c r="G124" i="8"/>
  <c r="K124" i="8"/>
  <c r="I153" i="8"/>
  <c r="G182" i="8"/>
  <c r="K182" i="8"/>
  <c r="I211" i="8"/>
  <c r="G240" i="8"/>
  <c r="K240" i="8"/>
  <c r="I269" i="8"/>
  <c r="G298" i="8"/>
  <c r="K298" i="8"/>
  <c r="I327" i="8"/>
  <c r="G356" i="8"/>
  <c r="G36" i="8"/>
  <c r="K36" i="8"/>
  <c r="I65" i="8"/>
  <c r="G94" i="8"/>
  <c r="K94" i="8"/>
  <c r="I123" i="8"/>
  <c r="G152" i="8"/>
  <c r="K152" i="8"/>
  <c r="I181" i="8"/>
  <c r="G210" i="8"/>
  <c r="K210" i="8"/>
  <c r="I239" i="8"/>
  <c r="G268" i="8"/>
  <c r="K268" i="8"/>
  <c r="I297" i="8"/>
  <c r="G326" i="8"/>
  <c r="K326" i="8"/>
  <c r="I355" i="8"/>
  <c r="H36" i="8"/>
  <c r="F65" i="8"/>
  <c r="J65" i="8"/>
  <c r="H94" i="8"/>
  <c r="F123" i="8"/>
  <c r="J123" i="8"/>
  <c r="H152" i="8"/>
  <c r="F181" i="8"/>
  <c r="J181" i="8"/>
  <c r="H210" i="8"/>
  <c r="F239" i="8"/>
  <c r="J239" i="8"/>
  <c r="H268" i="8"/>
  <c r="F297" i="8"/>
  <c r="J297" i="8"/>
  <c r="H326" i="8"/>
  <c r="F355" i="8"/>
  <c r="J355" i="8"/>
  <c r="I36" i="8"/>
  <c r="G65" i="8"/>
  <c r="K65" i="8"/>
  <c r="I94" i="8"/>
  <c r="G123" i="8"/>
  <c r="K123" i="8"/>
  <c r="I152" i="8"/>
  <c r="G181" i="8"/>
  <c r="K181" i="8"/>
  <c r="I210" i="8"/>
  <c r="G239" i="8"/>
  <c r="K239" i="8"/>
  <c r="I268" i="8"/>
  <c r="G297" i="8"/>
  <c r="K297" i="8"/>
  <c r="I326" i="8"/>
  <c r="G355" i="8"/>
  <c r="F35" i="8"/>
  <c r="J35" i="8"/>
  <c r="H64" i="8"/>
  <c r="F93" i="8"/>
  <c r="J93" i="8"/>
  <c r="H122" i="8"/>
  <c r="F151" i="8"/>
  <c r="J151" i="8"/>
  <c r="H180" i="8"/>
  <c r="F209" i="8"/>
  <c r="J209" i="8"/>
  <c r="H238" i="8"/>
  <c r="F267" i="8"/>
  <c r="J267" i="8"/>
  <c r="H296" i="8"/>
  <c r="F325" i="8"/>
  <c r="J325" i="8"/>
  <c r="H354" i="8"/>
  <c r="G35" i="8"/>
  <c r="K35" i="8"/>
  <c r="I64" i="8"/>
  <c r="G93" i="8"/>
  <c r="K93" i="8"/>
  <c r="I122" i="8"/>
  <c r="G151" i="8"/>
  <c r="K151" i="8"/>
  <c r="I180" i="8"/>
  <c r="G209" i="8"/>
  <c r="K209" i="8"/>
  <c r="I238" i="8"/>
  <c r="G267" i="8"/>
  <c r="K267" i="8"/>
  <c r="I296" i="8"/>
  <c r="G325" i="8"/>
  <c r="K325" i="8"/>
  <c r="I354" i="8"/>
  <c r="H35" i="8"/>
  <c r="F64" i="8"/>
  <c r="J64" i="8"/>
  <c r="H93" i="8"/>
  <c r="F122" i="8"/>
  <c r="J122" i="8"/>
  <c r="H151" i="8"/>
  <c r="F180" i="8"/>
  <c r="J180" i="8"/>
  <c r="H209" i="8"/>
  <c r="F238" i="8"/>
  <c r="J238" i="8"/>
  <c r="H267" i="8"/>
  <c r="F296" i="8"/>
  <c r="J296" i="8"/>
  <c r="H325" i="8"/>
  <c r="F354" i="8"/>
  <c r="J354" i="8"/>
  <c r="I35" i="8"/>
  <c r="G64" i="8"/>
  <c r="K64" i="8"/>
  <c r="I93" i="8"/>
  <c r="G122" i="8"/>
  <c r="K122" i="8"/>
  <c r="I151" i="8"/>
  <c r="G180" i="8"/>
  <c r="K180" i="8"/>
  <c r="I209" i="8"/>
  <c r="G238" i="8"/>
  <c r="K238" i="8"/>
  <c r="I267" i="8"/>
  <c r="G296" i="8"/>
  <c r="K296" i="8"/>
  <c r="I325" i="8"/>
  <c r="G354" i="8"/>
  <c r="K353" i="8"/>
  <c r="I34" i="8"/>
  <c r="G63" i="8"/>
  <c r="K63" i="8"/>
  <c r="I92" i="8"/>
  <c r="G121" i="8"/>
  <c r="K121" i="8"/>
  <c r="I150" i="8"/>
  <c r="G179" i="8"/>
  <c r="K179" i="8"/>
  <c r="I208" i="8"/>
  <c r="G237" i="8"/>
  <c r="K237" i="8"/>
  <c r="I266" i="8"/>
  <c r="G295" i="8"/>
  <c r="K295" i="8"/>
  <c r="I324" i="8"/>
  <c r="G353" i="8"/>
  <c r="F34" i="8"/>
  <c r="J34" i="8"/>
  <c r="H63" i="8"/>
  <c r="F92" i="8"/>
  <c r="J92" i="8"/>
  <c r="H121" i="8"/>
  <c r="F150" i="8"/>
  <c r="J150" i="8"/>
  <c r="H179" i="8"/>
  <c r="F208" i="8"/>
  <c r="J208" i="8"/>
  <c r="H237" i="8"/>
  <c r="F266" i="8"/>
  <c r="J266" i="8"/>
  <c r="H295" i="8"/>
  <c r="F324" i="8"/>
  <c r="J324" i="8"/>
  <c r="H353" i="8"/>
  <c r="G34" i="8"/>
  <c r="K34" i="8"/>
  <c r="I63" i="8"/>
  <c r="G92" i="8"/>
  <c r="K92" i="8"/>
  <c r="I121" i="8"/>
  <c r="G150" i="8"/>
  <c r="K150" i="8"/>
  <c r="I179" i="8"/>
  <c r="G208" i="8"/>
  <c r="K208" i="8"/>
  <c r="I237" i="8"/>
  <c r="G266" i="8"/>
  <c r="K266" i="8"/>
  <c r="I295" i="8"/>
  <c r="G324" i="8"/>
  <c r="K324" i="8"/>
  <c r="F33" i="8"/>
  <c r="J33" i="8"/>
  <c r="H62" i="8"/>
  <c r="F91" i="8"/>
  <c r="J91" i="8"/>
  <c r="H120" i="8"/>
  <c r="F149" i="8"/>
  <c r="J149" i="8"/>
  <c r="H178" i="8"/>
  <c r="F207" i="8"/>
  <c r="J207" i="8"/>
  <c r="H236" i="8"/>
  <c r="F265" i="8"/>
  <c r="J265" i="8"/>
  <c r="H294" i="8"/>
  <c r="F323" i="8"/>
  <c r="J323" i="8"/>
  <c r="H352" i="8"/>
  <c r="G33" i="8"/>
  <c r="K33" i="8"/>
  <c r="I62" i="8"/>
  <c r="G91" i="8"/>
  <c r="K91" i="8"/>
  <c r="I120" i="8"/>
  <c r="G149" i="8"/>
  <c r="K149" i="8"/>
  <c r="I178" i="8"/>
  <c r="G207" i="8"/>
  <c r="K207" i="8"/>
  <c r="I236" i="8"/>
  <c r="G265" i="8"/>
  <c r="K265" i="8"/>
  <c r="I294" i="8"/>
  <c r="G323" i="8"/>
  <c r="K323" i="8"/>
  <c r="I352" i="8"/>
  <c r="J352" i="8"/>
  <c r="H33" i="8"/>
  <c r="F62" i="8"/>
  <c r="J62" i="8"/>
  <c r="H91" i="8"/>
  <c r="F120" i="8"/>
  <c r="J120" i="8"/>
  <c r="H149" i="8"/>
  <c r="F178" i="8"/>
  <c r="J178" i="8"/>
  <c r="H207" i="8"/>
  <c r="F236" i="8"/>
  <c r="J236" i="8"/>
  <c r="H265" i="8"/>
  <c r="F294" i="8"/>
  <c r="J294" i="8"/>
  <c r="H323" i="8"/>
  <c r="F352" i="8"/>
  <c r="K352" i="8"/>
  <c r="I33" i="8"/>
  <c r="G62" i="8"/>
  <c r="K62" i="8"/>
  <c r="I91" i="8"/>
  <c r="G120" i="8"/>
  <c r="K120" i="8"/>
  <c r="I149" i="8"/>
  <c r="G178" i="8"/>
  <c r="K178" i="8"/>
  <c r="I207" i="8"/>
  <c r="G236" i="8"/>
  <c r="K236" i="8"/>
  <c r="I265" i="8"/>
  <c r="G294" i="8"/>
  <c r="K294" i="8"/>
  <c r="I323" i="8"/>
  <c r="G32" i="8"/>
  <c r="K32" i="8"/>
  <c r="I61" i="8"/>
  <c r="G90" i="8"/>
  <c r="K90" i="8"/>
  <c r="I119" i="8"/>
  <c r="G148" i="8"/>
  <c r="K148" i="8"/>
  <c r="I177" i="8"/>
  <c r="G206" i="8"/>
  <c r="K206" i="8"/>
  <c r="I235" i="8"/>
  <c r="G264" i="8"/>
  <c r="K264" i="8"/>
  <c r="I293" i="8"/>
  <c r="G322" i="8"/>
  <c r="K322" i="8"/>
  <c r="I351" i="8"/>
  <c r="H32" i="8"/>
  <c r="F61" i="8"/>
  <c r="J61" i="8"/>
  <c r="H90" i="8"/>
  <c r="F119" i="8"/>
  <c r="J119" i="8"/>
  <c r="H148" i="8"/>
  <c r="F177" i="8"/>
  <c r="J177" i="8"/>
  <c r="H206" i="8"/>
  <c r="F235" i="8"/>
  <c r="J235" i="8"/>
  <c r="H264" i="8"/>
  <c r="F293" i="8"/>
  <c r="J293" i="8"/>
  <c r="H322" i="8"/>
  <c r="F351" i="8"/>
  <c r="J351" i="8"/>
  <c r="I32" i="8"/>
  <c r="G61" i="8"/>
  <c r="K61" i="8"/>
  <c r="I90" i="8"/>
  <c r="G119" i="8"/>
  <c r="K119" i="8"/>
  <c r="I148" i="8"/>
  <c r="G177" i="8"/>
  <c r="K177" i="8"/>
  <c r="I206" i="8"/>
  <c r="G235" i="8"/>
  <c r="K235" i="8"/>
  <c r="I264" i="8"/>
  <c r="G293" i="8"/>
  <c r="K293" i="8"/>
  <c r="I322" i="8"/>
  <c r="G351" i="8"/>
  <c r="J234" i="8"/>
  <c r="F292" i="8"/>
  <c r="H321" i="8"/>
  <c r="J350" i="8"/>
  <c r="I31" i="8"/>
  <c r="G60" i="8"/>
  <c r="K60" i="8"/>
  <c r="I89" i="8"/>
  <c r="G118" i="8"/>
  <c r="K118" i="8"/>
  <c r="I147" i="8"/>
  <c r="G176" i="8"/>
  <c r="K176" i="8"/>
  <c r="I205" i="8"/>
  <c r="G234" i="8"/>
  <c r="K234" i="8"/>
  <c r="I263" i="8"/>
  <c r="G292" i="8"/>
  <c r="K292" i="8"/>
  <c r="I321" i="8"/>
  <c r="G350" i="8"/>
  <c r="K350" i="8"/>
  <c r="H31" i="8"/>
  <c r="F60" i="8"/>
  <c r="J60" i="8"/>
  <c r="H89" i="8"/>
  <c r="F118" i="8"/>
  <c r="J118" i="8"/>
  <c r="H147" i="8"/>
  <c r="F176" i="8"/>
  <c r="H205" i="8"/>
  <c r="F234" i="8"/>
  <c r="H263" i="8"/>
  <c r="J292" i="8"/>
  <c r="F350" i="8"/>
  <c r="F31" i="8"/>
  <c r="J31" i="8"/>
  <c r="H60" i="8"/>
  <c r="F89" i="8"/>
  <c r="J89" i="8"/>
  <c r="H118" i="8"/>
  <c r="F147" i="8"/>
  <c r="J147" i="8"/>
  <c r="H176" i="8"/>
  <c r="F205" i="8"/>
  <c r="J205" i="8"/>
  <c r="H234" i="8"/>
  <c r="F263" i="8"/>
  <c r="J263" i="8"/>
  <c r="H292" i="8"/>
  <c r="F321" i="8"/>
  <c r="J321" i="8"/>
  <c r="H350" i="8"/>
  <c r="J176" i="8"/>
  <c r="G31" i="8"/>
  <c r="K31" i="8"/>
  <c r="I60" i="8"/>
  <c r="G89" i="8"/>
  <c r="K89" i="8"/>
  <c r="I118" i="8"/>
  <c r="G147" i="8"/>
  <c r="K147" i="8"/>
  <c r="I176" i="8"/>
  <c r="G205" i="8"/>
  <c r="K205" i="8"/>
  <c r="I234" i="8"/>
  <c r="G263" i="8"/>
  <c r="K263" i="8"/>
  <c r="I292" i="8"/>
  <c r="G321" i="8"/>
  <c r="K321" i="8"/>
  <c r="G30" i="8"/>
  <c r="K30" i="8"/>
  <c r="I59" i="8"/>
  <c r="G88" i="8"/>
  <c r="K88" i="8"/>
  <c r="I117" i="8"/>
  <c r="G146" i="8"/>
  <c r="K146" i="8"/>
  <c r="I175" i="8"/>
  <c r="G204" i="8"/>
  <c r="K204" i="8"/>
  <c r="I233" i="8"/>
  <c r="G262" i="8"/>
  <c r="K262" i="8"/>
  <c r="I291" i="8"/>
  <c r="G320" i="8"/>
  <c r="K320" i="8"/>
  <c r="I349" i="8"/>
  <c r="H30" i="8"/>
  <c r="F59" i="8"/>
  <c r="J59" i="8"/>
  <c r="H88" i="8"/>
  <c r="F117" i="8"/>
  <c r="J117" i="8"/>
  <c r="H146" i="8"/>
  <c r="F175" i="8"/>
  <c r="J175" i="8"/>
  <c r="H204" i="8"/>
  <c r="F233" i="8"/>
  <c r="J233" i="8"/>
  <c r="H262" i="8"/>
  <c r="F291" i="8"/>
  <c r="J291" i="8"/>
  <c r="H320" i="8"/>
  <c r="F349" i="8"/>
  <c r="J349" i="8"/>
  <c r="I30" i="8"/>
  <c r="G59" i="8"/>
  <c r="K59" i="8"/>
  <c r="I88" i="8"/>
  <c r="G117" i="8"/>
  <c r="K117" i="8"/>
  <c r="I146" i="8"/>
  <c r="G175" i="8"/>
  <c r="K175" i="8"/>
  <c r="I204" i="8"/>
  <c r="G233" i="8"/>
  <c r="K233" i="8"/>
  <c r="I262" i="8"/>
  <c r="G291" i="8"/>
  <c r="K291" i="8"/>
  <c r="I320" i="8"/>
  <c r="G349" i="8"/>
  <c r="I348" i="8"/>
  <c r="F29" i="8"/>
  <c r="J29" i="8"/>
  <c r="H58" i="8"/>
  <c r="F87" i="8"/>
  <c r="J87" i="8"/>
  <c r="H116" i="8"/>
  <c r="F145" i="8"/>
  <c r="J145" i="8"/>
  <c r="H174" i="8"/>
  <c r="F203" i="8"/>
  <c r="J203" i="8"/>
  <c r="H232" i="8"/>
  <c r="F261" i="8"/>
  <c r="J261" i="8"/>
  <c r="H290" i="8"/>
  <c r="F319" i="8"/>
  <c r="J319" i="8"/>
  <c r="H348" i="8"/>
  <c r="G29" i="8"/>
  <c r="K29" i="8"/>
  <c r="I58" i="8"/>
  <c r="G87" i="8"/>
  <c r="K87" i="8"/>
  <c r="I116" i="8"/>
  <c r="G145" i="8"/>
  <c r="K145" i="8"/>
  <c r="I174" i="8"/>
  <c r="G203" i="8"/>
  <c r="K203" i="8"/>
  <c r="I232" i="8"/>
  <c r="G261" i="8"/>
  <c r="K261" i="8"/>
  <c r="I290" i="8"/>
  <c r="G319" i="8"/>
  <c r="K319" i="8"/>
  <c r="H29" i="8"/>
  <c r="F58" i="8"/>
  <c r="J58" i="8"/>
  <c r="H87" i="8"/>
  <c r="F116" i="8"/>
  <c r="J116" i="8"/>
  <c r="H145" i="8"/>
  <c r="F174" i="8"/>
  <c r="J174" i="8"/>
  <c r="H203" i="8"/>
  <c r="F232" i="8"/>
  <c r="J232" i="8"/>
  <c r="H261" i="8"/>
  <c r="F290" i="8"/>
  <c r="J290" i="8"/>
  <c r="H319" i="8"/>
  <c r="F348" i="8"/>
  <c r="J348" i="8"/>
  <c r="I29" i="8"/>
  <c r="G58" i="8"/>
  <c r="K58" i="8"/>
  <c r="I87" i="8"/>
  <c r="G116" i="8"/>
  <c r="K116" i="8"/>
  <c r="I145" i="8"/>
  <c r="G174" i="8"/>
  <c r="K174" i="8"/>
  <c r="I203" i="8"/>
  <c r="G232" i="8"/>
  <c r="K232" i="8"/>
  <c r="I261" i="8"/>
  <c r="G290" i="8"/>
  <c r="K290" i="8"/>
  <c r="I319" i="8"/>
  <c r="G348" i="8"/>
  <c r="H28" i="8"/>
  <c r="F57" i="8"/>
  <c r="J57" i="8"/>
  <c r="H86" i="8"/>
  <c r="F115" i="8"/>
  <c r="J115" i="8"/>
  <c r="H144" i="8"/>
  <c r="F173" i="8"/>
  <c r="J173" i="8"/>
  <c r="H202" i="8"/>
  <c r="F231" i="8"/>
  <c r="J231" i="8"/>
  <c r="H260" i="8"/>
  <c r="F289" i="8"/>
  <c r="J289" i="8"/>
  <c r="H318" i="8"/>
  <c r="F347" i="8"/>
  <c r="J347" i="8"/>
  <c r="I28" i="8"/>
  <c r="G57" i="8"/>
  <c r="K57" i="8"/>
  <c r="I86" i="8"/>
  <c r="G115" i="8"/>
  <c r="K115" i="8"/>
  <c r="I144" i="8"/>
  <c r="G173" i="8"/>
  <c r="K173" i="8"/>
  <c r="I202" i="8"/>
  <c r="G231" i="8"/>
  <c r="K231" i="8"/>
  <c r="I260" i="8"/>
  <c r="G289" i="8"/>
  <c r="K289" i="8"/>
  <c r="I318" i="8"/>
  <c r="G347" i="8"/>
  <c r="H27" i="8"/>
  <c r="F56" i="8"/>
  <c r="J56" i="8"/>
  <c r="H85" i="8"/>
  <c r="F114" i="8"/>
  <c r="J114" i="8"/>
  <c r="H143" i="8"/>
  <c r="F172" i="8"/>
  <c r="J172" i="8"/>
  <c r="H201" i="8"/>
  <c r="F230" i="8"/>
  <c r="J230" i="8"/>
  <c r="H259" i="8"/>
  <c r="F288" i="8"/>
  <c r="J288" i="8"/>
  <c r="H317" i="8"/>
  <c r="F346" i="8"/>
  <c r="J346" i="8"/>
  <c r="I27" i="8"/>
  <c r="G56" i="8"/>
  <c r="K56" i="8"/>
  <c r="I85" i="8"/>
  <c r="G114" i="8"/>
  <c r="K114" i="8"/>
  <c r="I143" i="8"/>
  <c r="G172" i="8"/>
  <c r="K172" i="8"/>
  <c r="I201" i="8"/>
  <c r="G230" i="8"/>
  <c r="K230" i="8"/>
  <c r="I259" i="8"/>
  <c r="G288" i="8"/>
  <c r="K288" i="8"/>
  <c r="I317" i="8"/>
  <c r="G346" i="8"/>
  <c r="W344" i="8"/>
  <c r="W285" i="8"/>
  <c r="U285" i="8"/>
  <c r="U343" i="8"/>
  <c r="W345" i="8"/>
  <c r="U316" i="8"/>
  <c r="W316" i="8"/>
  <c r="W315" i="8"/>
  <c r="U315" i="8"/>
  <c r="U314" i="8"/>
  <c r="W314" i="8"/>
  <c r="AI25" i="3" l="1"/>
  <c r="E27" i="8" s="1"/>
  <c r="AQ27" i="3"/>
  <c r="E87" i="8" s="1"/>
  <c r="AQ25" i="3"/>
  <c r="E29" i="8" s="1"/>
  <c r="AM26" i="3"/>
  <c r="E57" i="8" s="1"/>
  <c r="AJ11" i="2"/>
  <c r="C53" i="8" s="1"/>
  <c r="AI20" i="3"/>
  <c r="E314" i="8" s="1"/>
  <c r="D3" i="12"/>
  <c r="G2" i="12"/>
  <c r="H3" i="12" s="1"/>
  <c r="AM33" i="3"/>
  <c r="E260" i="8" s="1"/>
  <c r="AI26" i="3"/>
  <c r="E56" i="8" s="1"/>
  <c r="AM29" i="3"/>
  <c r="E144" i="8" s="1"/>
  <c r="AQ21" i="3"/>
  <c r="E345" i="8" s="1"/>
  <c r="AR20" i="2"/>
  <c r="C316" i="8" s="1"/>
  <c r="AJ49" i="2"/>
  <c r="C291" i="8" s="1"/>
  <c r="AJ20" i="2"/>
  <c r="C314" i="8" s="1"/>
  <c r="AQ57" i="3"/>
  <c r="E93" i="8" s="1"/>
  <c r="AR11" i="2"/>
  <c r="C55" i="8" s="1"/>
  <c r="AK92" i="8"/>
  <c r="AD24" i="2"/>
  <c r="AD15" i="2"/>
  <c r="AC12" i="2"/>
  <c r="AC17" i="2"/>
  <c r="AE213" i="8"/>
  <c r="AF242" i="8"/>
  <c r="AI271" i="8"/>
  <c r="AF184" i="8"/>
  <c r="AD271" i="8"/>
  <c r="AG300" i="8"/>
  <c r="AI300" i="8"/>
  <c r="AI126" i="8"/>
  <c r="AH213" i="8"/>
  <c r="AF68" i="8"/>
  <c r="AE97" i="8"/>
  <c r="AG329" i="8"/>
  <c r="AF300" i="8"/>
  <c r="AF271" i="8"/>
  <c r="AH97" i="8"/>
  <c r="AH300" i="8"/>
  <c r="AI184" i="8"/>
  <c r="AG126" i="8"/>
  <c r="AG358" i="8"/>
  <c r="AD213" i="8"/>
  <c r="AD68" i="8"/>
  <c r="AQ75" i="3"/>
  <c r="E183" i="8" s="1"/>
  <c r="AN50" i="2"/>
  <c r="C321" i="8" s="1"/>
  <c r="AM48" i="3"/>
  <c r="E263" i="8" s="1"/>
  <c r="AN11" i="2"/>
  <c r="C54" i="8" s="1"/>
  <c r="AK348" i="8"/>
  <c r="AR26" i="2"/>
  <c r="C58" i="8" s="1"/>
  <c r="G358" i="8"/>
  <c r="AI21" i="3"/>
  <c r="E343" i="8" s="1"/>
  <c r="Y242" i="8"/>
  <c r="AC4" i="3"/>
  <c r="J68" i="8"/>
  <c r="J97" i="8"/>
  <c r="AG242" i="8"/>
  <c r="AH184" i="8"/>
  <c r="AF329" i="8"/>
  <c r="AI68" i="8"/>
  <c r="AG155" i="8"/>
  <c r="AE242" i="8"/>
  <c r="AH329" i="8"/>
  <c r="AG68" i="8"/>
  <c r="AE155" i="8"/>
  <c r="AI213" i="8"/>
  <c r="AD329" i="8"/>
  <c r="AE184" i="8"/>
  <c r="AI155" i="8"/>
  <c r="AD126" i="8"/>
  <c r="AD300" i="8"/>
  <c r="AI242" i="8"/>
  <c r="AD97" i="8"/>
  <c r="AF358" i="8"/>
  <c r="AI97" i="8"/>
  <c r="AG184" i="8"/>
  <c r="AE271" i="8"/>
  <c r="AI329" i="8"/>
  <c r="AH68" i="8"/>
  <c r="AF155" i="8"/>
  <c r="AD242" i="8"/>
  <c r="AE126" i="8"/>
  <c r="AG271" i="8"/>
  <c r="AE358" i="8"/>
  <c r="AK350" i="8"/>
  <c r="AK286" i="8"/>
  <c r="AK178" i="8"/>
  <c r="AJ344" i="8"/>
  <c r="Y97" i="8"/>
  <c r="AA242" i="8"/>
  <c r="O358" i="8"/>
  <c r="M155" i="8"/>
  <c r="X329" i="8"/>
  <c r="AC155" i="8"/>
  <c r="AF126" i="8"/>
  <c r="AH155" i="8"/>
  <c r="AF97" i="8"/>
  <c r="AD184" i="8"/>
  <c r="AH242" i="8"/>
  <c r="AE68" i="8"/>
  <c r="AG213" i="8"/>
  <c r="AE300" i="8"/>
  <c r="AI358" i="8"/>
  <c r="AE329" i="8"/>
  <c r="AD358" i="8"/>
  <c r="AF213" i="8"/>
  <c r="AG97" i="8"/>
  <c r="AH271" i="8"/>
  <c r="AH126" i="8"/>
  <c r="AD155" i="8"/>
  <c r="AH358" i="8"/>
  <c r="X97" i="8"/>
  <c r="Y155" i="8"/>
  <c r="X126" i="8"/>
  <c r="AC184" i="8"/>
  <c r="Y271" i="8"/>
  <c r="AC68" i="8"/>
  <c r="AB97" i="8"/>
  <c r="Z126" i="8"/>
  <c r="Y300" i="8"/>
  <c r="Z155" i="8"/>
  <c r="Z271" i="8"/>
  <c r="AA184" i="8"/>
  <c r="Z97" i="8"/>
  <c r="AB300" i="8"/>
  <c r="Y68" i="8"/>
  <c r="AC358" i="8"/>
  <c r="AB155" i="8"/>
  <c r="Z242" i="8"/>
  <c r="AA126" i="8"/>
  <c r="AC271" i="8"/>
  <c r="AA358" i="8"/>
  <c r="AB271" i="8"/>
  <c r="AA97" i="8"/>
  <c r="X271" i="8"/>
  <c r="AA155" i="8"/>
  <c r="AB329" i="8"/>
  <c r="AA68" i="8"/>
  <c r="AC213" i="8"/>
  <c r="AA300" i="8"/>
  <c r="AB184" i="8"/>
  <c r="X358" i="8"/>
  <c r="Z184" i="8"/>
  <c r="AC97" i="8"/>
  <c r="AC329" i="8"/>
  <c r="AB68" i="8"/>
  <c r="X242" i="8"/>
  <c r="Z300" i="8"/>
  <c r="AB213" i="8"/>
  <c r="AC126" i="8"/>
  <c r="AA213" i="8"/>
  <c r="Y213" i="8"/>
  <c r="X184" i="8"/>
  <c r="AB242" i="8"/>
  <c r="Y126" i="8"/>
  <c r="AA271" i="8"/>
  <c r="Y358" i="8"/>
  <c r="X155" i="8"/>
  <c r="AC300" i="8"/>
  <c r="Z358" i="8"/>
  <c r="X213" i="8"/>
  <c r="Y329" i="8"/>
  <c r="X68" i="8"/>
  <c r="AB126" i="8"/>
  <c r="Z213" i="8"/>
  <c r="X300" i="8"/>
  <c r="AB358" i="8"/>
  <c r="Y184" i="8"/>
  <c r="AC242" i="8"/>
  <c r="AA329" i="8"/>
  <c r="Z329" i="8"/>
  <c r="Z68" i="8"/>
  <c r="AK209" i="8"/>
  <c r="AK264" i="8"/>
  <c r="AK288" i="8"/>
  <c r="AK85" i="8"/>
  <c r="AK234" i="8"/>
  <c r="AK169" i="8"/>
  <c r="AK267" i="8"/>
  <c r="AK238" i="8"/>
  <c r="S343" i="8"/>
  <c r="S358" i="8" s="1"/>
  <c r="AK56" i="8"/>
  <c r="AK212" i="8"/>
  <c r="AK93" i="8"/>
  <c r="AK174" i="8"/>
  <c r="T213" i="8"/>
  <c r="AK210" i="8"/>
  <c r="AK322" i="8"/>
  <c r="T300" i="8"/>
  <c r="AK318" i="8"/>
  <c r="AK289" i="8"/>
  <c r="AK111" i="8"/>
  <c r="T271" i="8"/>
  <c r="AK53" i="8"/>
  <c r="T155" i="8"/>
  <c r="T358" i="8"/>
  <c r="AK204" i="8"/>
  <c r="AK154" i="8"/>
  <c r="AK270" i="8"/>
  <c r="AK183" i="8"/>
  <c r="AK299" i="8"/>
  <c r="AK357" i="8"/>
  <c r="AK63" i="8"/>
  <c r="AK295" i="8"/>
  <c r="AK324" i="8"/>
  <c r="AK146" i="8"/>
  <c r="V184" i="8"/>
  <c r="AK233" i="8"/>
  <c r="AK171" i="8"/>
  <c r="T68" i="8"/>
  <c r="AK84" i="8"/>
  <c r="V68" i="8"/>
  <c r="AK356" i="8"/>
  <c r="AK33" i="8"/>
  <c r="AK236" i="8"/>
  <c r="AK207" i="8"/>
  <c r="AK58" i="8"/>
  <c r="AK29" i="8"/>
  <c r="AK54" i="8"/>
  <c r="AK83" i="8"/>
  <c r="AK344" i="8"/>
  <c r="AK292" i="8"/>
  <c r="V329" i="8"/>
  <c r="AK60" i="8"/>
  <c r="AK62" i="8"/>
  <c r="V300" i="8"/>
  <c r="AK258" i="8"/>
  <c r="AK142" i="8"/>
  <c r="AK95" i="8"/>
  <c r="AK203" i="8"/>
  <c r="N271" i="8"/>
  <c r="M126" i="8"/>
  <c r="O184" i="8"/>
  <c r="M184" i="8"/>
  <c r="N300" i="8"/>
  <c r="L213" i="8"/>
  <c r="L155" i="8"/>
  <c r="L68" i="8"/>
  <c r="L358" i="8"/>
  <c r="P68" i="8"/>
  <c r="P242" i="8"/>
  <c r="P155" i="8"/>
  <c r="L329" i="8"/>
  <c r="P271" i="8"/>
  <c r="N184" i="8"/>
  <c r="N126" i="8"/>
  <c r="Q329" i="8"/>
  <c r="Q126" i="8"/>
  <c r="Q68" i="8"/>
  <c r="O329" i="8"/>
  <c r="M358" i="8"/>
  <c r="O68" i="8"/>
  <c r="P358" i="8"/>
  <c r="N242" i="8"/>
  <c r="P213" i="8"/>
  <c r="L184" i="8"/>
  <c r="N155" i="8"/>
  <c r="L97" i="8"/>
  <c r="L271" i="8"/>
  <c r="N68" i="8"/>
  <c r="Q213" i="8"/>
  <c r="L300" i="8"/>
  <c r="M97" i="8"/>
  <c r="M329" i="8"/>
  <c r="M271" i="8"/>
  <c r="N358" i="8"/>
  <c r="O271" i="8"/>
  <c r="Q242" i="8"/>
  <c r="M242" i="8"/>
  <c r="O213" i="8"/>
  <c r="Q184" i="8"/>
  <c r="O126" i="8"/>
  <c r="Q97" i="8"/>
  <c r="M68" i="8"/>
  <c r="M300" i="8"/>
  <c r="Q358" i="8"/>
  <c r="P329" i="8"/>
  <c r="Q271" i="8"/>
  <c r="N97" i="8"/>
  <c r="N329" i="8"/>
  <c r="Q300" i="8"/>
  <c r="M213" i="8"/>
  <c r="Q155" i="8"/>
  <c r="O97" i="8"/>
  <c r="P300" i="8"/>
  <c r="L242" i="8"/>
  <c r="N213" i="8"/>
  <c r="P184" i="8"/>
  <c r="P97" i="8"/>
  <c r="L126" i="8"/>
  <c r="O155" i="8"/>
  <c r="O300" i="8"/>
  <c r="O242" i="8"/>
  <c r="P126" i="8"/>
  <c r="AQ59" i="3"/>
  <c r="E151" i="8" s="1"/>
  <c r="K184" i="8"/>
  <c r="K300" i="8"/>
  <c r="K271" i="8"/>
  <c r="I155" i="8"/>
  <c r="G213" i="8"/>
  <c r="I271" i="8"/>
  <c r="G155" i="8"/>
  <c r="K126" i="8"/>
  <c r="J358" i="8"/>
  <c r="I68" i="8"/>
  <c r="J329" i="8"/>
  <c r="H68" i="8"/>
  <c r="AJ343" i="8"/>
  <c r="AJ56" i="8"/>
  <c r="AJ58" i="8"/>
  <c r="G126" i="8"/>
  <c r="G242" i="8"/>
  <c r="K68" i="8"/>
  <c r="G300" i="8"/>
  <c r="I213" i="8"/>
  <c r="H329" i="8"/>
  <c r="H97" i="8"/>
  <c r="J300" i="8"/>
  <c r="H155" i="8"/>
  <c r="J271" i="8"/>
  <c r="K358" i="8"/>
  <c r="I300" i="8"/>
  <c r="K329" i="8"/>
  <c r="I184" i="8"/>
  <c r="H358" i="8"/>
  <c r="H242" i="8"/>
  <c r="J155" i="8"/>
  <c r="H271" i="8"/>
  <c r="J184" i="8"/>
  <c r="H213" i="8"/>
  <c r="J126" i="8"/>
  <c r="AJ53" i="8"/>
  <c r="I329" i="8"/>
  <c r="K242" i="8"/>
  <c r="G184" i="8"/>
  <c r="I97" i="8"/>
  <c r="I358" i="8"/>
  <c r="I126" i="8"/>
  <c r="G329" i="8"/>
  <c r="I242" i="8"/>
  <c r="K155" i="8"/>
  <c r="G97" i="8"/>
  <c r="G68" i="8"/>
  <c r="AJ345" i="8"/>
  <c r="H300" i="8"/>
  <c r="J213" i="8"/>
  <c r="H184" i="8"/>
  <c r="AJ314" i="8"/>
  <c r="K213" i="8"/>
  <c r="G271" i="8"/>
  <c r="K97" i="8"/>
  <c r="H126" i="8"/>
  <c r="J242" i="8"/>
  <c r="AJ169" i="8"/>
  <c r="R155" i="8"/>
  <c r="R329" i="8"/>
  <c r="AK27" i="8"/>
  <c r="AK35" i="8"/>
  <c r="AK206" i="8"/>
  <c r="AK198" i="8"/>
  <c r="AK285" i="8"/>
  <c r="AK349" i="8"/>
  <c r="AK200" i="8"/>
  <c r="AK91" i="8"/>
  <c r="AK323" i="8"/>
  <c r="AK112" i="8"/>
  <c r="AJ260" i="8"/>
  <c r="AJ144" i="8"/>
  <c r="AJ198" i="8"/>
  <c r="AJ91" i="8"/>
  <c r="AJ96" i="8"/>
  <c r="AJ317" i="8"/>
  <c r="AJ201" i="8"/>
  <c r="AJ172" i="8"/>
  <c r="AJ55" i="8"/>
  <c r="AJ173" i="8"/>
  <c r="AM20" i="3"/>
  <c r="E315" i="8" s="1"/>
  <c r="AK30" i="8"/>
  <c r="AK113" i="8"/>
  <c r="AJ259" i="8"/>
  <c r="AJ298" i="8"/>
  <c r="AJ82" i="8"/>
  <c r="AJ320" i="8"/>
  <c r="AJ227" i="8"/>
  <c r="AJ111" i="8"/>
  <c r="AJ151" i="8"/>
  <c r="AJ257" i="8"/>
  <c r="AI74" i="3"/>
  <c r="E152" i="8" s="1"/>
  <c r="AJ171" i="8"/>
  <c r="AJ54" i="8"/>
  <c r="AJ118" i="8"/>
  <c r="AJ174" i="8"/>
  <c r="AJ321" i="8"/>
  <c r="AC9" i="3"/>
  <c r="AJ57" i="8"/>
  <c r="AC11" i="3"/>
  <c r="AB11" i="3"/>
  <c r="R126" i="8"/>
  <c r="AK354" i="8"/>
  <c r="AK201" i="8"/>
  <c r="AK61" i="8"/>
  <c r="AK119" i="8"/>
  <c r="AK231" i="8"/>
  <c r="AK173" i="8"/>
  <c r="AK141" i="8"/>
  <c r="AK67" i="8"/>
  <c r="AK208" i="8"/>
  <c r="AK88" i="8"/>
  <c r="AK182" i="8"/>
  <c r="AK124" i="8"/>
  <c r="AK269" i="8"/>
  <c r="AK294" i="8"/>
  <c r="AK290" i="8"/>
  <c r="AK315" i="8"/>
  <c r="AJ205" i="8"/>
  <c r="AJ87" i="8"/>
  <c r="AJ256" i="8"/>
  <c r="AJ122" i="8"/>
  <c r="AJ140" i="8"/>
  <c r="AJ264" i="8"/>
  <c r="AC37" i="2"/>
  <c r="AJ170" i="8"/>
  <c r="AJ291" i="8"/>
  <c r="AJ204" i="8"/>
  <c r="AJ289" i="8"/>
  <c r="AJ316" i="8"/>
  <c r="AJ267" i="8"/>
  <c r="AJ318" i="8"/>
  <c r="AJ202" i="8"/>
  <c r="AJ265" i="8"/>
  <c r="AJ154" i="8"/>
  <c r="AJ117" i="8"/>
  <c r="AJ349" i="8"/>
  <c r="AJ177" i="8"/>
  <c r="AJ234" i="8"/>
  <c r="AJ290" i="8"/>
  <c r="AJ315" i="8"/>
  <c r="AQ36" i="3"/>
  <c r="E348" i="8" s="1"/>
  <c r="D68" i="8"/>
  <c r="AM44" i="3"/>
  <c r="E147" i="8" s="1"/>
  <c r="AI27" i="3"/>
  <c r="E85" i="8" s="1"/>
  <c r="AJ294" i="8"/>
  <c r="AI59" i="3"/>
  <c r="E149" i="8" s="1"/>
  <c r="AI75" i="3"/>
  <c r="E181" i="8" s="1"/>
  <c r="AQ42" i="3"/>
  <c r="E90" i="8" s="1"/>
  <c r="AI40" i="3"/>
  <c r="E30" i="8" s="1"/>
  <c r="AD48" i="2"/>
  <c r="AC48" i="2"/>
  <c r="AN48" i="2"/>
  <c r="C263" i="8" s="1"/>
  <c r="AJ46" i="2"/>
  <c r="C204" i="8" s="1"/>
  <c r="AJ34" i="2"/>
  <c r="C288" i="8" s="1"/>
  <c r="AJ30" i="2"/>
  <c r="C172" i="8" s="1"/>
  <c r="AJ26" i="2"/>
  <c r="C56" i="8" s="1"/>
  <c r="AJ15" i="2"/>
  <c r="C169" i="8" s="1"/>
  <c r="AC28" i="2"/>
  <c r="AC21" i="2"/>
  <c r="AD10" i="2"/>
  <c r="AC33" i="2"/>
  <c r="AJ288" i="8"/>
  <c r="AR34" i="2"/>
  <c r="C290" i="8" s="1"/>
  <c r="AJ79" i="2"/>
  <c r="C297" i="8" s="1"/>
  <c r="AJ55" i="2"/>
  <c r="C33" i="8" s="1"/>
  <c r="AJ323" i="8"/>
  <c r="AJ258" i="8"/>
  <c r="AJ142" i="8"/>
  <c r="AQ20" i="3"/>
  <c r="E316" i="8" s="1"/>
  <c r="AL316" i="8" s="1"/>
  <c r="AQ50" i="3"/>
  <c r="E322" i="8" s="1"/>
  <c r="AQ55" i="3"/>
  <c r="E35" i="8" s="1"/>
  <c r="AL35" i="8" s="1"/>
  <c r="AJ35" i="8"/>
  <c r="AJ354" i="8"/>
  <c r="AQ48" i="3"/>
  <c r="E264" i="8" s="1"/>
  <c r="AN21" i="2"/>
  <c r="C344" i="8" s="1"/>
  <c r="AD46" i="2"/>
  <c r="AC46" i="2"/>
  <c r="AQ65" i="3"/>
  <c r="E325" i="8" s="1"/>
  <c r="D126" i="8"/>
  <c r="D155" i="8"/>
  <c r="D242" i="8"/>
  <c r="AI47" i="3"/>
  <c r="E233" i="8" s="1"/>
  <c r="D39" i="8"/>
  <c r="AQ79" i="3"/>
  <c r="E299" i="8" s="1"/>
  <c r="AC10" i="3"/>
  <c r="AB10" i="3"/>
  <c r="AM75" i="3"/>
  <c r="E182" i="8" s="1"/>
  <c r="AM78" i="3"/>
  <c r="E269" i="8" s="1"/>
  <c r="AC43" i="2"/>
  <c r="AJ48" i="2"/>
  <c r="C262" i="8" s="1"/>
  <c r="AN17" i="2"/>
  <c r="C228" i="8" s="1"/>
  <c r="AC25" i="2"/>
  <c r="AN40" i="2"/>
  <c r="C31" i="8" s="1"/>
  <c r="AC22" i="2"/>
  <c r="AC39" i="2"/>
  <c r="AD39" i="2"/>
  <c r="AK151" i="8"/>
  <c r="AK31" i="8"/>
  <c r="AK205" i="8"/>
  <c r="AK346" i="8"/>
  <c r="AK123" i="8"/>
  <c r="AK297" i="8"/>
  <c r="AK148" i="8"/>
  <c r="AK293" i="8"/>
  <c r="AK343" i="8"/>
  <c r="AK82" i="8"/>
  <c r="AK241" i="8"/>
  <c r="AK179" i="8"/>
  <c r="AK34" i="8"/>
  <c r="AK262" i="8"/>
  <c r="AK175" i="8"/>
  <c r="AK117" i="8"/>
  <c r="AK345" i="8"/>
  <c r="AK229" i="8"/>
  <c r="AK55" i="8"/>
  <c r="AK265" i="8"/>
  <c r="AK319" i="8"/>
  <c r="AK321" i="8"/>
  <c r="T329" i="8"/>
  <c r="V126" i="8"/>
  <c r="T126" i="8"/>
  <c r="V271" i="8"/>
  <c r="T97" i="8"/>
  <c r="V358" i="8"/>
  <c r="R242" i="8"/>
  <c r="V155" i="8"/>
  <c r="T242" i="8"/>
  <c r="V213" i="8"/>
  <c r="R358" i="8"/>
  <c r="V242" i="8"/>
  <c r="T184" i="8"/>
  <c r="V97" i="8"/>
  <c r="AK121" i="8"/>
  <c r="AK291" i="8"/>
  <c r="AK65" i="8"/>
  <c r="AK114" i="8"/>
  <c r="AK211" i="8"/>
  <c r="AK240" i="8"/>
  <c r="AK57" i="8"/>
  <c r="AK325" i="8"/>
  <c r="AK118" i="8"/>
  <c r="AK147" i="8"/>
  <c r="AK172" i="8"/>
  <c r="AK143" i="8"/>
  <c r="AK230" i="8"/>
  <c r="AK326" i="8"/>
  <c r="AK268" i="8"/>
  <c r="AK355" i="8"/>
  <c r="AK94" i="8"/>
  <c r="AK235" i="8"/>
  <c r="AK28" i="8"/>
  <c r="AK260" i="8"/>
  <c r="AK140" i="8"/>
  <c r="AK144" i="8"/>
  <c r="AK38" i="8"/>
  <c r="AK150" i="8"/>
  <c r="AK237" i="8"/>
  <c r="AK320" i="8"/>
  <c r="AK316" i="8"/>
  <c r="AK66" i="8"/>
  <c r="AK327" i="8"/>
  <c r="AK120" i="8"/>
  <c r="AK145" i="8"/>
  <c r="AK116" i="8"/>
  <c r="AK170" i="8"/>
  <c r="AK122" i="8"/>
  <c r="AK296" i="8"/>
  <c r="AK64" i="8"/>
  <c r="AK89" i="8"/>
  <c r="AK176" i="8"/>
  <c r="AK263" i="8"/>
  <c r="AK259" i="8"/>
  <c r="AK317" i="8"/>
  <c r="AK36" i="8"/>
  <c r="AK181" i="8"/>
  <c r="AK32" i="8"/>
  <c r="AK351" i="8"/>
  <c r="AK177" i="8"/>
  <c r="AK115" i="8"/>
  <c r="AK202" i="8"/>
  <c r="AK86" i="8"/>
  <c r="AK256" i="8"/>
  <c r="AK227" i="8"/>
  <c r="AK152" i="8"/>
  <c r="AK125" i="8"/>
  <c r="AK266" i="8"/>
  <c r="AK353" i="8"/>
  <c r="AK59" i="8"/>
  <c r="AK287" i="8"/>
  <c r="AK37" i="8"/>
  <c r="AK298" i="8"/>
  <c r="AK153" i="8"/>
  <c r="AK352" i="8"/>
  <c r="AK149" i="8"/>
  <c r="AK261" i="8"/>
  <c r="AK232" i="8"/>
  <c r="AK199" i="8"/>
  <c r="AK257" i="8"/>
  <c r="AK228" i="8"/>
  <c r="AK314" i="8"/>
  <c r="R68" i="8"/>
  <c r="R184" i="8"/>
  <c r="R271" i="8"/>
  <c r="R300" i="8"/>
  <c r="AK87" i="8"/>
  <c r="R213" i="8"/>
  <c r="AK96" i="8"/>
  <c r="AK347" i="8"/>
  <c r="AK239" i="8"/>
  <c r="AK90" i="8"/>
  <c r="U213" i="8"/>
  <c r="W184" i="8"/>
  <c r="W242" i="8"/>
  <c r="W271" i="8"/>
  <c r="S213" i="8"/>
  <c r="R97" i="8"/>
  <c r="S126" i="8"/>
  <c r="U271" i="8"/>
  <c r="U155" i="8"/>
  <c r="W155" i="8"/>
  <c r="W68" i="8"/>
  <c r="U184" i="8"/>
  <c r="U68" i="8"/>
  <c r="S184" i="8"/>
  <c r="W97" i="8"/>
  <c r="S155" i="8"/>
  <c r="U242" i="8"/>
  <c r="S300" i="8"/>
  <c r="S271" i="8"/>
  <c r="W213" i="8"/>
  <c r="S97" i="8"/>
  <c r="U358" i="8"/>
  <c r="U97" i="8"/>
  <c r="W358" i="8"/>
  <c r="U126" i="8"/>
  <c r="S242" i="8"/>
  <c r="W126" i="8"/>
  <c r="S68" i="8"/>
  <c r="AN13" i="2"/>
  <c r="C112" i="8" s="1"/>
  <c r="AJ35" i="2"/>
  <c r="C317" i="8" s="1"/>
  <c r="AL317" i="8" s="1"/>
  <c r="AR18" i="2"/>
  <c r="C258" i="8" s="1"/>
  <c r="AR43" i="2"/>
  <c r="C119" i="8" s="1"/>
  <c r="AR77" i="2"/>
  <c r="C241" i="8" s="1"/>
  <c r="AR19" i="2"/>
  <c r="C287" i="8" s="1"/>
  <c r="AJ17" i="2"/>
  <c r="C227" i="8" s="1"/>
  <c r="AJ13" i="2"/>
  <c r="C111" i="8" s="1"/>
  <c r="AN19" i="2"/>
  <c r="C286" i="8" s="1"/>
  <c r="AN72" i="2"/>
  <c r="C95" i="8" s="1"/>
  <c r="AR59" i="2"/>
  <c r="C151" i="8" s="1"/>
  <c r="AN56" i="2"/>
  <c r="C63" i="8" s="1"/>
  <c r="AR75" i="2"/>
  <c r="C183" i="8" s="1"/>
  <c r="B329" i="8"/>
  <c r="AR58" i="2"/>
  <c r="C122" i="8" s="1"/>
  <c r="AN65" i="2"/>
  <c r="C324" i="8" s="1"/>
  <c r="AR42" i="2"/>
  <c r="C90" i="8" s="1"/>
  <c r="AR57" i="2"/>
  <c r="C93" i="8" s="1"/>
  <c r="AL93" i="8" s="1"/>
  <c r="AR41" i="2"/>
  <c r="C61" i="8" s="1"/>
  <c r="B213" i="8"/>
  <c r="B39" i="8"/>
  <c r="B68" i="8"/>
  <c r="AJ32" i="8"/>
  <c r="AJ85" i="8"/>
  <c r="AJ235" i="8"/>
  <c r="B126" i="8"/>
  <c r="AR31" i="2"/>
  <c r="C203" i="8" s="1"/>
  <c r="AJ319" i="8"/>
  <c r="AJ38" i="8"/>
  <c r="AJ326" i="8"/>
  <c r="AJ239" i="8"/>
  <c r="AJ179" i="8"/>
  <c r="AJ322" i="8"/>
  <c r="AJ353" i="8"/>
  <c r="AJ92" i="8"/>
  <c r="AJ230" i="8"/>
  <c r="AJ114" i="8"/>
  <c r="AJ286" i="8"/>
  <c r="AJ212" i="8"/>
  <c r="AJ270" i="8"/>
  <c r="AJ241" i="8"/>
  <c r="AJ228" i="8"/>
  <c r="AJ94" i="8"/>
  <c r="AJ123" i="8"/>
  <c r="AJ355" i="8"/>
  <c r="AJ63" i="8"/>
  <c r="AJ295" i="8"/>
  <c r="AJ175" i="8"/>
  <c r="AJ269" i="8"/>
  <c r="AJ263" i="8"/>
  <c r="AJ147" i="8"/>
  <c r="AJ29" i="8"/>
  <c r="AJ60" i="8"/>
  <c r="AJ232" i="8"/>
  <c r="AJ37" i="8"/>
  <c r="AJ153" i="8"/>
  <c r="AJ66" i="8"/>
  <c r="AJ178" i="8"/>
  <c r="AN76" i="2"/>
  <c r="C211" i="8" s="1"/>
  <c r="AR12" i="2"/>
  <c r="C84" i="8" s="1"/>
  <c r="B84" i="8"/>
  <c r="AJ84" i="8" s="1"/>
  <c r="AJ29" i="2"/>
  <c r="C143" i="8" s="1"/>
  <c r="B143" i="8"/>
  <c r="AN55" i="2"/>
  <c r="C34" i="8" s="1"/>
  <c r="AN36" i="2"/>
  <c r="C347" i="8" s="1"/>
  <c r="B347" i="8"/>
  <c r="AJ347" i="8" s="1"/>
  <c r="AJ324" i="8"/>
  <c r="AJ180" i="8"/>
  <c r="AJ328" i="8"/>
  <c r="AJ67" i="8"/>
  <c r="AJ299" i="8"/>
  <c r="AJ210" i="8"/>
  <c r="AJ181" i="8"/>
  <c r="AJ150" i="8"/>
  <c r="AJ233" i="8"/>
  <c r="AJ350" i="8"/>
  <c r="AJ206" i="8"/>
  <c r="AJ90" i="8"/>
  <c r="AJ115" i="8"/>
  <c r="AJ28" i="8"/>
  <c r="AL314" i="8"/>
  <c r="AJ61" i="8"/>
  <c r="AJ293" i="8"/>
  <c r="AJ149" i="8"/>
  <c r="AJ30" i="8"/>
  <c r="AJ124" i="8"/>
  <c r="AJ356" i="8"/>
  <c r="AJ238" i="8"/>
  <c r="AJ209" i="8"/>
  <c r="AJ207" i="8"/>
  <c r="AJ148" i="8"/>
  <c r="AJ31" i="8"/>
  <c r="AN49" i="2"/>
  <c r="C292" i="8" s="1"/>
  <c r="B292" i="8"/>
  <c r="B300" i="8" s="1"/>
  <c r="AR33" i="2"/>
  <c r="C261" i="8" s="1"/>
  <c r="B261" i="8"/>
  <c r="B271" i="8" s="1"/>
  <c r="AR29" i="2"/>
  <c r="C145" i="8" s="1"/>
  <c r="B145" i="8"/>
  <c r="AJ145" i="8" s="1"/>
  <c r="AN75" i="2"/>
  <c r="C182" i="8" s="1"/>
  <c r="B182" i="8"/>
  <c r="AJ182" i="8" s="1"/>
  <c r="AJ36" i="2"/>
  <c r="C346" i="8" s="1"/>
  <c r="B346" i="8"/>
  <c r="B358" i="8" s="1"/>
  <c r="AJ27" i="8"/>
  <c r="AJ119" i="8"/>
  <c r="AJ176" i="8"/>
  <c r="AJ296" i="8"/>
  <c r="AJ64" i="8"/>
  <c r="AJ348" i="8"/>
  <c r="AJ116" i="8"/>
  <c r="AJ200" i="8"/>
  <c r="AJ62" i="8"/>
  <c r="AJ146" i="8"/>
  <c r="AJ33" i="8"/>
  <c r="AJ125" i="8"/>
  <c r="AJ357" i="8"/>
  <c r="AJ113" i="8"/>
  <c r="AJ59" i="8"/>
  <c r="AJ88" i="8"/>
  <c r="AJ58" i="2"/>
  <c r="C120" i="8" s="1"/>
  <c r="AN42" i="2"/>
  <c r="C89" i="8" s="1"/>
  <c r="B89" i="8"/>
  <c r="AJ89" i="8" s="1"/>
  <c r="AJ19" i="2"/>
  <c r="C285" i="8" s="1"/>
  <c r="AJ62" i="2"/>
  <c r="C236" i="8" s="1"/>
  <c r="B236" i="8"/>
  <c r="B242" i="8" s="1"/>
  <c r="AN12" i="2"/>
  <c r="C83" i="8" s="1"/>
  <c r="B83" i="8"/>
  <c r="AJ83" i="8" s="1"/>
  <c r="AN18" i="2"/>
  <c r="C257" i="8" s="1"/>
  <c r="AJ327" i="8"/>
  <c r="AJ211" i="8"/>
  <c r="AJ36" i="8"/>
  <c r="AJ121" i="8"/>
  <c r="AJ351" i="8"/>
  <c r="AJ183" i="8"/>
  <c r="AJ229" i="8"/>
  <c r="AJ268" i="8"/>
  <c r="AJ65" i="8"/>
  <c r="AJ297" i="8"/>
  <c r="AJ34" i="8"/>
  <c r="AJ266" i="8"/>
  <c r="AL237" i="8"/>
  <c r="AJ112" i="8"/>
  <c r="AJ231" i="8"/>
  <c r="AJ86" i="8"/>
  <c r="AJ237" i="8"/>
  <c r="AJ95" i="8"/>
  <c r="AJ240" i="8"/>
  <c r="AJ199" i="8"/>
  <c r="AJ93" i="8"/>
  <c r="AJ325" i="8"/>
  <c r="AJ141" i="8"/>
  <c r="AJ120" i="8"/>
  <c r="AJ352" i="8"/>
  <c r="AJ152" i="8"/>
  <c r="AJ262" i="8"/>
  <c r="AH2" i="2"/>
  <c r="D329" i="8"/>
  <c r="AQ32" i="3"/>
  <c r="E232" i="8" s="1"/>
  <c r="AI63" i="3"/>
  <c r="E265" i="8" s="1"/>
  <c r="AL265" i="8" s="1"/>
  <c r="D97" i="8"/>
  <c r="D184" i="8"/>
  <c r="D358" i="8"/>
  <c r="AI73" i="3"/>
  <c r="E123" i="8" s="1"/>
  <c r="AI42" i="3"/>
  <c r="E88" i="8" s="1"/>
  <c r="AQ33" i="3"/>
  <c r="E261" i="8" s="1"/>
  <c r="D261" i="8"/>
  <c r="AQ31" i="3"/>
  <c r="E203" i="8" s="1"/>
  <c r="D203" i="8"/>
  <c r="AG2" i="3"/>
  <c r="D285" i="8"/>
  <c r="AQ81" i="3"/>
  <c r="E357" i="8" s="1"/>
  <c r="AQ63" i="3"/>
  <c r="E267" i="8" s="1"/>
  <c r="AI33" i="3"/>
  <c r="E259" i="8" s="1"/>
  <c r="AI77" i="3"/>
  <c r="E239" i="8" s="1"/>
  <c r="AQ47" i="3"/>
  <c r="E235" i="8" s="1"/>
  <c r="AM41" i="3"/>
  <c r="E60" i="8" s="1"/>
  <c r="AM49" i="3"/>
  <c r="E292" i="8" s="1"/>
  <c r="AQ29" i="3"/>
  <c r="E145" i="8" s="1"/>
  <c r="AM61" i="3"/>
  <c r="E208" i="8" s="1"/>
  <c r="D208" i="8"/>
  <c r="AJ208" i="8" s="1"/>
  <c r="AM46" i="3"/>
  <c r="E205" i="8" s="1"/>
  <c r="AM40" i="3"/>
  <c r="E31" i="8" s="1"/>
  <c r="AQ61" i="3"/>
  <c r="E209" i="8" s="1"/>
  <c r="AQ64" i="3"/>
  <c r="E296" i="8" s="1"/>
  <c r="AI56" i="3"/>
  <c r="E62" i="8" s="1"/>
  <c r="AI64" i="3"/>
  <c r="E294" i="8" s="1"/>
  <c r="AI72" i="3"/>
  <c r="E94" i="8" s="1"/>
  <c r="AI55" i="3"/>
  <c r="E33" i="8" s="1"/>
  <c r="AQ40" i="3"/>
  <c r="E32" i="8" s="1"/>
  <c r="AI46" i="3"/>
  <c r="E204" i="8" s="1"/>
  <c r="AQ19" i="3"/>
  <c r="E287" i="8" s="1"/>
  <c r="D287" i="8"/>
  <c r="AJ287" i="8" s="1"/>
  <c r="AQ78" i="3"/>
  <c r="E270" i="8" s="1"/>
  <c r="AI80" i="3"/>
  <c r="E326" i="8" s="1"/>
  <c r="AM63" i="3"/>
  <c r="E266" i="8" s="1"/>
  <c r="AQ30" i="3"/>
  <c r="E174" i="8" s="1"/>
  <c r="AM81" i="3"/>
  <c r="E356" i="8" s="1"/>
  <c r="AQ70" i="3"/>
  <c r="E38" i="8" s="1"/>
  <c r="AI29" i="3"/>
  <c r="E143" i="8" s="1"/>
  <c r="AQ16" i="3"/>
  <c r="E200" i="8" s="1"/>
  <c r="AI15" i="3"/>
  <c r="E169" i="8" s="1"/>
  <c r="AM12" i="3"/>
  <c r="E83" i="8" s="1"/>
  <c r="AM50" i="3"/>
  <c r="E321" i="8" s="1"/>
  <c r="AI10" i="3"/>
  <c r="E24" i="8" s="1"/>
  <c r="AM36" i="3"/>
  <c r="E347" i="8" s="1"/>
  <c r="AI34" i="3"/>
  <c r="E288" i="8" s="1"/>
  <c r="AQ43" i="3"/>
  <c r="E119" i="8" s="1"/>
  <c r="AM45" i="3"/>
  <c r="E176" i="8" s="1"/>
  <c r="AI44" i="3"/>
  <c r="E146" i="8" s="1"/>
  <c r="M39" i="8"/>
  <c r="K39" i="8"/>
  <c r="AK24" i="8"/>
  <c r="Q39" i="8"/>
  <c r="AJ25" i="8"/>
  <c r="AK25" i="8"/>
  <c r="AC7" i="3"/>
  <c r="AB7" i="3"/>
  <c r="AG3" i="3"/>
  <c r="AG5" i="3"/>
  <c r="AB3" i="3"/>
  <c r="AC3" i="3"/>
  <c r="AC8" i="3"/>
  <c r="AB8" i="3"/>
  <c r="AM13" i="3"/>
  <c r="E112" i="8" s="1"/>
  <c r="AM28" i="3"/>
  <c r="E115" i="8" s="1"/>
  <c r="AI79" i="3"/>
  <c r="E297" i="8" s="1"/>
  <c r="AM56" i="3"/>
  <c r="E63" i="8" s="1"/>
  <c r="AM64" i="3"/>
  <c r="E295" i="8" s="1"/>
  <c r="AI41" i="3"/>
  <c r="E59" i="8" s="1"/>
  <c r="AI49" i="3"/>
  <c r="E291" i="8" s="1"/>
  <c r="AI18" i="3"/>
  <c r="E256" i="8" s="1"/>
  <c r="AQ17" i="3"/>
  <c r="E229" i="8" s="1"/>
  <c r="AM16" i="3"/>
  <c r="E199" i="8" s="1"/>
  <c r="AI14" i="3"/>
  <c r="E140" i="8" s="1"/>
  <c r="AI13" i="3"/>
  <c r="E111" i="8" s="1"/>
  <c r="AI12" i="3"/>
  <c r="E82" i="8" s="1"/>
  <c r="AM11" i="3"/>
  <c r="E54" i="8" s="1"/>
  <c r="AM30" i="3"/>
  <c r="E173" i="8" s="1"/>
  <c r="AI28" i="3"/>
  <c r="E114" i="8" s="1"/>
  <c r="AI36" i="3"/>
  <c r="E346" i="8" s="1"/>
  <c r="AQ45" i="3"/>
  <c r="E177" i="8" s="1"/>
  <c r="AM47" i="3"/>
  <c r="E234" i="8" s="1"/>
  <c r="AM21" i="3"/>
  <c r="E344" i="8" s="1"/>
  <c r="AQ73" i="3"/>
  <c r="E125" i="8" s="1"/>
  <c r="AQ44" i="3"/>
  <c r="E148" i="8" s="1"/>
  <c r="AM73" i="3"/>
  <c r="E124" i="8" s="1"/>
  <c r="AM77" i="3"/>
  <c r="E240" i="8" s="1"/>
  <c r="AM76" i="3"/>
  <c r="E211" i="8" s="1"/>
  <c r="AQ58" i="3"/>
  <c r="E122" i="8" s="1"/>
  <c r="AQ66" i="3"/>
  <c r="E354" i="8" s="1"/>
  <c r="AI65" i="3"/>
  <c r="E323" i="8" s="1"/>
  <c r="AI58" i="3"/>
  <c r="E120" i="8" s="1"/>
  <c r="AI66" i="3"/>
  <c r="E352" i="8" s="1"/>
  <c r="AQ80" i="3"/>
  <c r="E328" i="8" s="1"/>
  <c r="AI70" i="3"/>
  <c r="E36" i="8" s="1"/>
  <c r="AM18" i="3"/>
  <c r="E257" i="8" s="1"/>
  <c r="AQ51" i="3"/>
  <c r="E351" i="8" s="1"/>
  <c r="AM74" i="3"/>
  <c r="E153" i="8" s="1"/>
  <c r="AQ56" i="3"/>
  <c r="E64" i="8" s="1"/>
  <c r="AI61" i="3"/>
  <c r="E207" i="8" s="1"/>
  <c r="AQ72" i="3"/>
  <c r="E96" i="8" s="1"/>
  <c r="AI81" i="3"/>
  <c r="E355" i="8" s="1"/>
  <c r="AM55" i="3"/>
  <c r="E34" i="8" s="1"/>
  <c r="AM58" i="3"/>
  <c r="E121" i="8" s="1"/>
  <c r="AM66" i="3"/>
  <c r="E353" i="8" s="1"/>
  <c r="AI43" i="3"/>
  <c r="E117" i="8" s="1"/>
  <c r="AI51" i="3"/>
  <c r="E349" i="8" s="1"/>
  <c r="AQ34" i="3"/>
  <c r="E290" i="8" s="1"/>
  <c r="AC30" i="3"/>
  <c r="AM17" i="3"/>
  <c r="E228" i="8" s="1"/>
  <c r="AI16" i="3"/>
  <c r="E198" i="8" s="1"/>
  <c r="AQ15" i="3"/>
  <c r="E171" i="8" s="1"/>
  <c r="AI11" i="3"/>
  <c r="E53" i="8" s="1"/>
  <c r="AQ10" i="3"/>
  <c r="E26" i="8" s="1"/>
  <c r="AM32" i="3"/>
  <c r="E231" i="8" s="1"/>
  <c r="AI30" i="3"/>
  <c r="E172" i="8" s="1"/>
  <c r="AM19" i="3"/>
  <c r="E286" i="8" s="1"/>
  <c r="AM70" i="3"/>
  <c r="E37" i="8" s="1"/>
  <c r="AM71" i="3"/>
  <c r="E66" i="8" s="1"/>
  <c r="AM79" i="3"/>
  <c r="E298" i="8" s="1"/>
  <c r="AQ60" i="3"/>
  <c r="E180" i="8" s="1"/>
  <c r="AI60" i="3"/>
  <c r="E178" i="8" s="1"/>
  <c r="AQ77" i="3"/>
  <c r="E241" i="8" s="1"/>
  <c r="AM65" i="3"/>
  <c r="E324" i="8" s="1"/>
  <c r="AQ35" i="3"/>
  <c r="E319" i="8" s="1"/>
  <c r="AM14" i="3"/>
  <c r="E141" i="8" s="1"/>
  <c r="AQ11" i="3"/>
  <c r="E55" i="8" s="1"/>
  <c r="AC5" i="3"/>
  <c r="AB5" i="3"/>
  <c r="AI71" i="3"/>
  <c r="E65" i="8" s="1"/>
  <c r="AQ46" i="3"/>
  <c r="E206" i="8" s="1"/>
  <c r="AM27" i="3"/>
  <c r="E86" i="8" s="1"/>
  <c r="AQ74" i="3"/>
  <c r="E154" i="8" s="1"/>
  <c r="AQ76" i="3"/>
  <c r="E212" i="8" s="1"/>
  <c r="AI76" i="3"/>
  <c r="E210" i="8" s="1"/>
  <c r="AI78" i="3"/>
  <c r="E268" i="8" s="1"/>
  <c r="AM59" i="3"/>
  <c r="E150" i="8" s="1"/>
  <c r="AM60" i="3"/>
  <c r="E179" i="8" s="1"/>
  <c r="AI45" i="3"/>
  <c r="E175" i="8" s="1"/>
  <c r="AQ28" i="3"/>
  <c r="E116" i="8" s="1"/>
  <c r="AQ71" i="3"/>
  <c r="E67" i="8" s="1"/>
  <c r="AI31" i="3"/>
  <c r="E201" i="8" s="1"/>
  <c r="AC28" i="3"/>
  <c r="AQ18" i="3"/>
  <c r="E258" i="8" s="1"/>
  <c r="AI17" i="3"/>
  <c r="E227" i="8" s="1"/>
  <c r="AM15" i="3"/>
  <c r="E170" i="8" s="1"/>
  <c r="AQ14" i="3"/>
  <c r="E142" i="8" s="1"/>
  <c r="AQ13" i="3"/>
  <c r="E113" i="8" s="1"/>
  <c r="AQ12" i="3"/>
  <c r="E84" i="8" s="1"/>
  <c r="AM10" i="3"/>
  <c r="E25" i="8" s="1"/>
  <c r="AM34" i="3"/>
  <c r="E289" i="8" s="1"/>
  <c r="AI32" i="3"/>
  <c r="E230" i="8" s="1"/>
  <c r="AQ41" i="3"/>
  <c r="E61" i="8" s="1"/>
  <c r="AQ49" i="3"/>
  <c r="E293" i="8" s="1"/>
  <c r="AM43" i="3"/>
  <c r="E118" i="8" s="1"/>
  <c r="AM51" i="3"/>
  <c r="E350" i="8" s="1"/>
  <c r="AI19" i="3"/>
  <c r="E285" i="8" s="1"/>
  <c r="AI48" i="3"/>
  <c r="E262" i="8" s="1"/>
  <c r="AM42" i="3"/>
  <c r="E89" i="8" s="1"/>
  <c r="AQ26" i="3"/>
  <c r="E58" i="8" s="1"/>
  <c r="AL58" i="8" s="1"/>
  <c r="AM72" i="3"/>
  <c r="E95" i="8" s="1"/>
  <c r="AM80" i="3"/>
  <c r="E327" i="8" s="1"/>
  <c r="AQ62" i="3"/>
  <c r="E238" i="8" s="1"/>
  <c r="AI57" i="3"/>
  <c r="E91" i="8" s="1"/>
  <c r="AI62" i="3"/>
  <c r="E236" i="8" s="1"/>
  <c r="AM57" i="3"/>
  <c r="E92" i="8" s="1"/>
  <c r="AB6" i="3"/>
  <c r="AC6" i="3"/>
  <c r="AR36" i="2"/>
  <c r="C348" i="8" s="1"/>
  <c r="AR25" i="2"/>
  <c r="C29" i="8" s="1"/>
  <c r="AL29" i="8" s="1"/>
  <c r="AJ41" i="2"/>
  <c r="C59" i="8" s="1"/>
  <c r="AN32" i="2"/>
  <c r="C231" i="8" s="1"/>
  <c r="AN28" i="2"/>
  <c r="C115" i="8" s="1"/>
  <c r="AN80" i="2"/>
  <c r="C327" i="8" s="1"/>
  <c r="AN59" i="2"/>
  <c r="C150" i="8" s="1"/>
  <c r="AJ64" i="2"/>
  <c r="C294" i="8" s="1"/>
  <c r="AJ61" i="2"/>
  <c r="C207" i="8" s="1"/>
  <c r="AN61" i="2"/>
  <c r="C208" i="8" s="1"/>
  <c r="AJ47" i="2"/>
  <c r="C233" i="8" s="1"/>
  <c r="AN58" i="2"/>
  <c r="C121" i="8" s="1"/>
  <c r="AJ42" i="2"/>
  <c r="C88" i="8" s="1"/>
  <c r="AR16" i="2"/>
  <c r="C200" i="8" s="1"/>
  <c r="AR56" i="2"/>
  <c r="C64" i="8" s="1"/>
  <c r="AR61" i="2"/>
  <c r="C209" i="8" s="1"/>
  <c r="AR66" i="2"/>
  <c r="C354" i="8" s="1"/>
  <c r="AJ12" i="2"/>
  <c r="C82" i="8" s="1"/>
  <c r="AR27" i="2"/>
  <c r="C87" i="8" s="1"/>
  <c r="AL87" i="8" s="1"/>
  <c r="AN33" i="2"/>
  <c r="C260" i="8" s="1"/>
  <c r="AL260" i="8" s="1"/>
  <c r="AN29" i="2"/>
  <c r="C144" i="8" s="1"/>
  <c r="AL144" i="8" s="1"/>
  <c r="AN25" i="2"/>
  <c r="C28" i="8" s="1"/>
  <c r="AL28" i="8" s="1"/>
  <c r="AN16" i="2"/>
  <c r="C199" i="8" s="1"/>
  <c r="AR40" i="2"/>
  <c r="C32" i="8" s="1"/>
  <c r="AR46" i="2"/>
  <c r="C206" i="8" s="1"/>
  <c r="AR47" i="2"/>
  <c r="C235" i="8" s="1"/>
  <c r="AJ57" i="2"/>
  <c r="C91" i="8" s="1"/>
  <c r="AJ65" i="2"/>
  <c r="C323" i="8" s="1"/>
  <c r="AJ18" i="2"/>
  <c r="C256" i="8" s="1"/>
  <c r="AN46" i="2"/>
  <c r="C205" i="8" s="1"/>
  <c r="AJ33" i="2"/>
  <c r="C259" i="8" s="1"/>
  <c r="AJ25" i="2"/>
  <c r="C27" i="8" s="1"/>
  <c r="AL27" i="8" s="1"/>
  <c r="AJ14" i="2"/>
  <c r="C140" i="8" s="1"/>
  <c r="AN64" i="2"/>
  <c r="C295" i="8" s="1"/>
  <c r="AJ45" i="2"/>
  <c r="C175" i="8" s="1"/>
  <c r="AJ32" i="2"/>
  <c r="C230" i="8" s="1"/>
  <c r="AJ28" i="2"/>
  <c r="C114" i="8" s="1"/>
  <c r="AR17" i="2"/>
  <c r="C229" i="8" s="1"/>
  <c r="AN73" i="2"/>
  <c r="C124" i="8" s="1"/>
  <c r="AN71" i="2"/>
  <c r="C66" i="8" s="1"/>
  <c r="AN79" i="2"/>
  <c r="C298" i="8" s="1"/>
  <c r="AN78" i="2"/>
  <c r="C269" i="8" s="1"/>
  <c r="AR13" i="2"/>
  <c r="C113" i="8" s="1"/>
  <c r="AR72" i="2"/>
  <c r="C96" i="8" s="1"/>
  <c r="AJ59" i="2"/>
  <c r="C149" i="8" s="1"/>
  <c r="AN44" i="2"/>
  <c r="C147" i="8" s="1"/>
  <c r="AJ40" i="2"/>
  <c r="C30" i="8" s="1"/>
  <c r="AR35" i="2"/>
  <c r="C319" i="8" s="1"/>
  <c r="AR70" i="2"/>
  <c r="C38" i="8" s="1"/>
  <c r="AR76" i="2"/>
  <c r="C212" i="8" s="1"/>
  <c r="AR10" i="2"/>
  <c r="C26" i="8" s="1"/>
  <c r="AN51" i="2"/>
  <c r="C350" i="8" s="1"/>
  <c r="AJ43" i="2"/>
  <c r="C117" i="8" s="1"/>
  <c r="AJ21" i="2"/>
  <c r="C343" i="8" s="1"/>
  <c r="AJ16" i="2"/>
  <c r="C198" i="8" s="1"/>
  <c r="AN20" i="2"/>
  <c r="C315" i="8" s="1"/>
  <c r="AD32" i="2"/>
  <c r="AC32" i="2"/>
  <c r="AJ81" i="2"/>
  <c r="C355" i="8" s="1"/>
  <c r="AJ80" i="2"/>
  <c r="C326" i="8" s="1"/>
  <c r="AJ71" i="2"/>
  <c r="C65" i="8" s="1"/>
  <c r="AJ74" i="2"/>
  <c r="C152" i="8" s="1"/>
  <c r="AR81" i="2"/>
  <c r="C357" i="8" s="1"/>
  <c r="AR74" i="2"/>
  <c r="C154" i="8" s="1"/>
  <c r="AR64" i="2"/>
  <c r="C296" i="8" s="1"/>
  <c r="AJ77" i="2"/>
  <c r="C239" i="8" s="1"/>
  <c r="AN81" i="2"/>
  <c r="C356" i="8" s="1"/>
  <c r="AJ44" i="2"/>
  <c r="C146" i="8" s="1"/>
  <c r="AN27" i="2"/>
  <c r="C86" i="8" s="1"/>
  <c r="AR78" i="2"/>
  <c r="C270" i="8" s="1"/>
  <c r="AR14" i="2"/>
  <c r="C142" i="8" s="1"/>
  <c r="AN63" i="2"/>
  <c r="C266" i="8" s="1"/>
  <c r="AN60" i="2"/>
  <c r="C179" i="8" s="1"/>
  <c r="AN57" i="2"/>
  <c r="C92" i="8" s="1"/>
  <c r="AN10" i="2"/>
  <c r="C25" i="8" s="1"/>
  <c r="AJ51" i="2"/>
  <c r="C349" i="8" s="1"/>
  <c r="AR30" i="2"/>
  <c r="C174" i="8" s="1"/>
  <c r="AR15" i="2"/>
  <c r="C171" i="8" s="1"/>
  <c r="AR63" i="2"/>
  <c r="C267" i="8" s="1"/>
  <c r="AR60" i="2"/>
  <c r="C180" i="8" s="1"/>
  <c r="AR65" i="2"/>
  <c r="C325" i="8" s="1"/>
  <c r="AR45" i="2"/>
  <c r="C177" i="8" s="1"/>
  <c r="AR44" i="2"/>
  <c r="C148" i="8" s="1"/>
  <c r="AR49" i="2"/>
  <c r="C293" i="8" s="1"/>
  <c r="AR51" i="2"/>
  <c r="C351" i="8" s="1"/>
  <c r="AJ72" i="2"/>
  <c r="C94" i="8" s="1"/>
  <c r="AJ56" i="2"/>
  <c r="C62" i="8" s="1"/>
  <c r="AR71" i="2"/>
  <c r="C67" i="8" s="1"/>
  <c r="AN43" i="2"/>
  <c r="C118" i="8" s="1"/>
  <c r="AJ73" i="2"/>
  <c r="C123" i="8" s="1"/>
  <c r="AJ60" i="2"/>
  <c r="C178" i="8" s="1"/>
  <c r="AN35" i="2"/>
  <c r="C318" i="8" s="1"/>
  <c r="AL318" i="8" s="1"/>
  <c r="AN31" i="2"/>
  <c r="C202" i="8" s="1"/>
  <c r="AL202" i="8" s="1"/>
  <c r="AJ50" i="2"/>
  <c r="C320" i="8" s="1"/>
  <c r="AL320" i="8" s="1"/>
  <c r="AN41" i="2"/>
  <c r="C60" i="8" s="1"/>
  <c r="AR32" i="2"/>
  <c r="C232" i="8" s="1"/>
  <c r="AR28" i="2"/>
  <c r="C116" i="8" s="1"/>
  <c r="AN70" i="2"/>
  <c r="C37" i="8" s="1"/>
  <c r="AN77" i="2"/>
  <c r="C240" i="8" s="1"/>
  <c r="AN74" i="2"/>
  <c r="C153" i="8" s="1"/>
  <c r="AJ66" i="2"/>
  <c r="C352" i="8" s="1"/>
  <c r="AR62" i="2"/>
  <c r="C238" i="8" s="1"/>
  <c r="AN45" i="2"/>
  <c r="C176" i="8" s="1"/>
  <c r="AJ31" i="2"/>
  <c r="C201" i="8" s="1"/>
  <c r="AJ27" i="2"/>
  <c r="C85" i="8" s="1"/>
  <c r="AR80" i="2"/>
  <c r="C328" i="8" s="1"/>
  <c r="AR73" i="2"/>
  <c r="C125" i="8" s="1"/>
  <c r="AR79" i="2"/>
  <c r="C299" i="8" s="1"/>
  <c r="AN14" i="2"/>
  <c r="C141" i="8" s="1"/>
  <c r="AN66" i="2"/>
  <c r="C353" i="8" s="1"/>
  <c r="AJ10" i="2"/>
  <c r="C24" i="8" s="1"/>
  <c r="AN47" i="2"/>
  <c r="C234" i="8" s="1"/>
  <c r="AN34" i="2"/>
  <c r="C289" i="8" s="1"/>
  <c r="AN30" i="2"/>
  <c r="C173" i="8" s="1"/>
  <c r="AN26" i="2"/>
  <c r="C57" i="8" s="1"/>
  <c r="AR21" i="2"/>
  <c r="C345" i="8" s="1"/>
  <c r="AL345" i="8" s="1"/>
  <c r="AN15" i="2"/>
  <c r="C170" i="8" s="1"/>
  <c r="AR48" i="2"/>
  <c r="C264" i="8" s="1"/>
  <c r="AR50" i="2"/>
  <c r="C322" i="8" s="1"/>
  <c r="AH5" i="2"/>
  <c r="AH3" i="2"/>
  <c r="AD3" i="2"/>
  <c r="AJ70" i="2"/>
  <c r="C36" i="8" s="1"/>
  <c r="AJ76" i="2"/>
  <c r="C210" i="8" s="1"/>
  <c r="AJ75" i="2"/>
  <c r="C181" i="8" s="1"/>
  <c r="AJ78" i="2"/>
  <c r="C268" i="8" s="1"/>
  <c r="P26" i="8"/>
  <c r="J26" i="8"/>
  <c r="I26" i="8"/>
  <c r="V26" i="8"/>
  <c r="Z26" i="8"/>
  <c r="S329" i="8"/>
  <c r="L26" i="8"/>
  <c r="O26" i="8"/>
  <c r="S26" i="8"/>
  <c r="U26" i="8"/>
  <c r="U39" i="8" s="1"/>
  <c r="AA26" i="8"/>
  <c r="AB26" i="8"/>
  <c r="R26" i="8"/>
  <c r="T26" i="8"/>
  <c r="AG39" i="8"/>
  <c r="Y26" i="8"/>
  <c r="W39" i="8"/>
  <c r="N26" i="8"/>
  <c r="H26" i="8"/>
  <c r="H39" i="8" s="1"/>
  <c r="X26" i="8"/>
  <c r="AC26" i="8"/>
  <c r="W300" i="8"/>
  <c r="W329" i="8"/>
  <c r="U300" i="8"/>
  <c r="D11" i="8" l="1"/>
  <c r="C33" i="17" s="1"/>
  <c r="B337" i="8"/>
  <c r="AL56" i="8"/>
  <c r="AL291" i="8"/>
  <c r="AL151" i="8"/>
  <c r="AL321" i="8"/>
  <c r="AL55" i="8"/>
  <c r="AL297" i="8"/>
  <c r="AL183" i="8"/>
  <c r="B104" i="8"/>
  <c r="AL172" i="8"/>
  <c r="AL290" i="8"/>
  <c r="C249" i="8"/>
  <c r="C133" i="8"/>
  <c r="B133" i="8"/>
  <c r="AL263" i="8"/>
  <c r="AL322" i="8"/>
  <c r="AH6" i="2"/>
  <c r="C362" i="8"/>
  <c r="AL264" i="8"/>
  <c r="AL288" i="8"/>
  <c r="B71" i="8"/>
  <c r="B192" i="8"/>
  <c r="C76" i="8"/>
  <c r="C308" i="8"/>
  <c r="C105" i="8"/>
  <c r="B279" i="8"/>
  <c r="B250" i="8"/>
  <c r="B76" i="8"/>
  <c r="C134" i="8"/>
  <c r="B308" i="8"/>
  <c r="B221" i="8"/>
  <c r="C221" i="8"/>
  <c r="C279" i="8"/>
  <c r="B105" i="8"/>
  <c r="B134" i="8"/>
  <c r="C163" i="8"/>
  <c r="C250" i="8"/>
  <c r="B366" i="8"/>
  <c r="C366" i="8"/>
  <c r="C337" i="8"/>
  <c r="B163" i="8"/>
  <c r="C192" i="8"/>
  <c r="AL147" i="8"/>
  <c r="AL152" i="8"/>
  <c r="AL54" i="8"/>
  <c r="C160" i="8"/>
  <c r="C304" i="8"/>
  <c r="C159" i="8"/>
  <c r="B191" i="8"/>
  <c r="B278" i="8"/>
  <c r="B161" i="8"/>
  <c r="G160" i="8" s="1"/>
  <c r="O5" i="8" s="1"/>
  <c r="F20" i="17" s="1"/>
  <c r="C278" i="8"/>
  <c r="C162" i="8"/>
  <c r="B249" i="8"/>
  <c r="C131" i="8"/>
  <c r="C189" i="8"/>
  <c r="C307" i="8"/>
  <c r="C220" i="8"/>
  <c r="C191" i="8"/>
  <c r="B307" i="8"/>
  <c r="C336" i="8"/>
  <c r="B162" i="8"/>
  <c r="B75" i="8"/>
  <c r="B365" i="8"/>
  <c r="C104" i="8"/>
  <c r="C75" i="8"/>
  <c r="B220" i="8"/>
  <c r="C365" i="8"/>
  <c r="B336" i="8"/>
  <c r="B277" i="8"/>
  <c r="G276" i="8" s="1"/>
  <c r="S5" i="8" s="1"/>
  <c r="J20" i="17" s="1"/>
  <c r="B248" i="8"/>
  <c r="G247" i="8" s="1"/>
  <c r="R5" i="8" s="1"/>
  <c r="I20" i="17" s="1"/>
  <c r="B132" i="8"/>
  <c r="G131" i="8" s="1"/>
  <c r="N5" i="8" s="1"/>
  <c r="E20" i="17" s="1"/>
  <c r="B335" i="8"/>
  <c r="G334" i="8" s="1"/>
  <c r="U5" i="8" s="1"/>
  <c r="L20" i="17" s="1"/>
  <c r="J12" i="8"/>
  <c r="I34" i="17" s="1"/>
  <c r="B190" i="8"/>
  <c r="G189" i="8" s="1"/>
  <c r="P5" i="8" s="1"/>
  <c r="G20" i="17" s="1"/>
  <c r="B306" i="8"/>
  <c r="G305" i="8" s="1"/>
  <c r="T5" i="8" s="1"/>
  <c r="K20" i="17" s="1"/>
  <c r="AK329" i="8"/>
  <c r="AK242" i="8"/>
  <c r="AK68" i="8"/>
  <c r="O12" i="8"/>
  <c r="N34" i="17" s="1"/>
  <c r="AK271" i="8"/>
  <c r="M12" i="8"/>
  <c r="L34" i="17" s="1"/>
  <c r="B364" i="8"/>
  <c r="G363" i="8" s="1"/>
  <c r="V5" i="8" s="1"/>
  <c r="M20" i="17" s="1"/>
  <c r="B74" i="8"/>
  <c r="G73" i="8" s="1"/>
  <c r="L5" i="8" s="1"/>
  <c r="C20" i="17" s="1"/>
  <c r="B219" i="8"/>
  <c r="G218" i="8" s="1"/>
  <c r="Q5" i="8" s="1"/>
  <c r="H20" i="17" s="1"/>
  <c r="L12" i="8"/>
  <c r="K34" i="17" s="1"/>
  <c r="AK184" i="8"/>
  <c r="AK300" i="8"/>
  <c r="I12" i="8"/>
  <c r="H34" i="17" s="1"/>
  <c r="N12" i="8"/>
  <c r="M34" i="17" s="1"/>
  <c r="B160" i="8"/>
  <c r="B189" i="8"/>
  <c r="B73" i="8"/>
  <c r="C218" i="8"/>
  <c r="B247" i="8"/>
  <c r="B276" i="8"/>
  <c r="C247" i="8"/>
  <c r="C363" i="8"/>
  <c r="C334" i="8"/>
  <c r="B218" i="8"/>
  <c r="C73" i="8"/>
  <c r="C305" i="8"/>
  <c r="B334" i="8"/>
  <c r="C102" i="8"/>
  <c r="B131" i="8"/>
  <c r="B363" i="8"/>
  <c r="B305" i="8"/>
  <c r="B102" i="8"/>
  <c r="C276" i="8"/>
  <c r="AL85" i="8"/>
  <c r="C275" i="8"/>
  <c r="C72" i="8"/>
  <c r="C101" i="8"/>
  <c r="C188" i="8"/>
  <c r="C246" i="8"/>
  <c r="C333" i="8"/>
  <c r="C217" i="8"/>
  <c r="C130" i="8"/>
  <c r="AK155" i="8"/>
  <c r="AK358" i="8"/>
  <c r="AL348" i="8"/>
  <c r="Q12" i="8"/>
  <c r="P34" i="17" s="1"/>
  <c r="AL90" i="8"/>
  <c r="G12" i="8"/>
  <c r="F34" i="17" s="1"/>
  <c r="P12" i="8"/>
  <c r="O34" i="17" s="1"/>
  <c r="F12" i="8"/>
  <c r="E34" i="17" s="1"/>
  <c r="AL204" i="8"/>
  <c r="D12" i="8"/>
  <c r="C34" i="17" s="1"/>
  <c r="C12" i="8"/>
  <c r="B34" i="17" s="1"/>
  <c r="AL269" i="8"/>
  <c r="AL325" i="8"/>
  <c r="AL149" i="8"/>
  <c r="AL30" i="8"/>
  <c r="AL181" i="8"/>
  <c r="AL33" i="8"/>
  <c r="AH4" i="2"/>
  <c r="AL228" i="8"/>
  <c r="AL182" i="8"/>
  <c r="B245" i="8"/>
  <c r="B42" i="8"/>
  <c r="B129" i="8"/>
  <c r="AL233" i="8"/>
  <c r="B6" i="1"/>
  <c r="AL299" i="8"/>
  <c r="B332" i="8"/>
  <c r="B4" i="1"/>
  <c r="B361" i="8"/>
  <c r="AL258" i="8"/>
  <c r="AL262" i="8"/>
  <c r="AL31" i="8"/>
  <c r="C161" i="8"/>
  <c r="K12" i="8"/>
  <c r="J34" i="17" s="1"/>
  <c r="H12" i="8"/>
  <c r="G34" i="17" s="1"/>
  <c r="B103" i="8"/>
  <c r="G102" i="8" s="1"/>
  <c r="M5" i="8" s="1"/>
  <c r="D20" i="17" s="1"/>
  <c r="AK126" i="8"/>
  <c r="AK213" i="8"/>
  <c r="AK97" i="8"/>
  <c r="C190" i="8"/>
  <c r="C74" i="8"/>
  <c r="C219" i="8"/>
  <c r="C277" i="8"/>
  <c r="C364" i="8"/>
  <c r="C248" i="8"/>
  <c r="C132" i="8"/>
  <c r="C103" i="8"/>
  <c r="AL241" i="8"/>
  <c r="AL95" i="8"/>
  <c r="AL286" i="8"/>
  <c r="AL112" i="8"/>
  <c r="AL143" i="8"/>
  <c r="AL287" i="8"/>
  <c r="AL119" i="8"/>
  <c r="AL83" i="8"/>
  <c r="AL61" i="8"/>
  <c r="AL122" i="8"/>
  <c r="AL63" i="8"/>
  <c r="AJ126" i="8"/>
  <c r="Q11" i="8"/>
  <c r="P33" i="17" s="1"/>
  <c r="N32" i="17"/>
  <c r="AJ97" i="8"/>
  <c r="AL236" i="8"/>
  <c r="AL84" i="8"/>
  <c r="AL324" i="8"/>
  <c r="M11" i="8"/>
  <c r="L33" i="17" s="1"/>
  <c r="AJ329" i="8"/>
  <c r="G11" i="8"/>
  <c r="F33" i="17" s="1"/>
  <c r="AL150" i="8"/>
  <c r="AL148" i="8"/>
  <c r="AL199" i="8"/>
  <c r="AL59" i="8"/>
  <c r="AL211" i="8"/>
  <c r="AL176" i="8"/>
  <c r="AL60" i="8"/>
  <c r="AL267" i="8"/>
  <c r="P11" i="8"/>
  <c r="O33" i="17" s="1"/>
  <c r="AL91" i="8"/>
  <c r="AL113" i="8"/>
  <c r="AL125" i="8"/>
  <c r="AL346" i="8"/>
  <c r="AL357" i="8"/>
  <c r="AL203" i="8"/>
  <c r="N11" i="8"/>
  <c r="M33" i="17" s="1"/>
  <c r="AL174" i="8"/>
  <c r="AL296" i="8"/>
  <c r="AL88" i="8"/>
  <c r="AL145" i="8"/>
  <c r="K11" i="8"/>
  <c r="J33" i="17" s="1"/>
  <c r="C242" i="8"/>
  <c r="AL293" i="8"/>
  <c r="AL25" i="8"/>
  <c r="AL170" i="8"/>
  <c r="AL201" i="8"/>
  <c r="AL179" i="8"/>
  <c r="AL65" i="8"/>
  <c r="AL141" i="8"/>
  <c r="AL178" i="8"/>
  <c r="AL117" i="8"/>
  <c r="AL355" i="8"/>
  <c r="AL153" i="8"/>
  <c r="AL354" i="8"/>
  <c r="AL124" i="8"/>
  <c r="AL234" i="8"/>
  <c r="AJ184" i="8"/>
  <c r="O11" i="8"/>
  <c r="N33" i="17" s="1"/>
  <c r="C358" i="8"/>
  <c r="C97" i="8"/>
  <c r="AL92" i="8"/>
  <c r="AL327" i="8"/>
  <c r="AL212" i="8"/>
  <c r="AL37" i="8"/>
  <c r="AL328" i="8"/>
  <c r="AL173" i="8"/>
  <c r="AL200" i="8"/>
  <c r="C155" i="8"/>
  <c r="C271" i="8"/>
  <c r="AL67" i="8"/>
  <c r="AL154" i="8"/>
  <c r="AL319" i="8"/>
  <c r="AL180" i="8"/>
  <c r="AL353" i="8"/>
  <c r="AL96" i="8"/>
  <c r="AL351" i="8"/>
  <c r="AL352" i="8"/>
  <c r="AL177" i="8"/>
  <c r="AL115" i="8"/>
  <c r="AJ68" i="8"/>
  <c r="I11" i="8"/>
  <c r="H33" i="17" s="1"/>
  <c r="AL266" i="8"/>
  <c r="AL94" i="8"/>
  <c r="AL209" i="8"/>
  <c r="AL208" i="8"/>
  <c r="AL235" i="8"/>
  <c r="AL123" i="8"/>
  <c r="AJ236" i="8"/>
  <c r="L11" i="8" s="1"/>
  <c r="K33" i="17" s="1"/>
  <c r="AJ292" i="8"/>
  <c r="J11" i="8" s="1"/>
  <c r="I33" i="17" s="1"/>
  <c r="B97" i="8"/>
  <c r="B100" i="8" s="1"/>
  <c r="AL171" i="8"/>
  <c r="AL121" i="8"/>
  <c r="AL207" i="8"/>
  <c r="AL257" i="8"/>
  <c r="AL120" i="8"/>
  <c r="AL229" i="8"/>
  <c r="AL295" i="8"/>
  <c r="AL38" i="8"/>
  <c r="AL326" i="8"/>
  <c r="AL294" i="8"/>
  <c r="AL239" i="8"/>
  <c r="AL232" i="8"/>
  <c r="C300" i="8"/>
  <c r="AJ346" i="8"/>
  <c r="AJ358" i="8" s="1"/>
  <c r="B155" i="8"/>
  <c r="B158" i="8" s="1"/>
  <c r="AJ143" i="8"/>
  <c r="AJ155" i="8" s="1"/>
  <c r="AL343" i="8"/>
  <c r="C184" i="8"/>
  <c r="C329" i="8"/>
  <c r="AL350" i="8"/>
  <c r="AL230" i="8"/>
  <c r="AL116" i="8"/>
  <c r="AL268" i="8"/>
  <c r="AL86" i="8"/>
  <c r="AL298" i="8"/>
  <c r="C68" i="8"/>
  <c r="C39" i="8"/>
  <c r="C213" i="8"/>
  <c r="C126" i="8"/>
  <c r="AL238" i="8"/>
  <c r="AL89" i="8"/>
  <c r="AL118" i="8"/>
  <c r="AL289" i="8"/>
  <c r="AL142" i="8"/>
  <c r="AL175" i="8"/>
  <c r="AL210" i="8"/>
  <c r="AL206" i="8"/>
  <c r="AL66" i="8"/>
  <c r="AL231" i="8"/>
  <c r="AL349" i="8"/>
  <c r="AL34" i="8"/>
  <c r="AL64" i="8"/>
  <c r="AL36" i="8"/>
  <c r="AL323" i="8"/>
  <c r="AL240" i="8"/>
  <c r="AL114" i="8"/>
  <c r="AL256" i="8"/>
  <c r="AL146" i="8"/>
  <c r="AL347" i="8"/>
  <c r="AL356" i="8"/>
  <c r="AL270" i="8"/>
  <c r="AL32" i="8"/>
  <c r="AL62" i="8"/>
  <c r="AL205" i="8"/>
  <c r="AL292" i="8"/>
  <c r="AL259" i="8"/>
  <c r="AL261" i="8"/>
  <c r="AL57" i="8"/>
  <c r="AL315" i="8"/>
  <c r="B184" i="8"/>
  <c r="B187" i="8" s="1"/>
  <c r="E329" i="8"/>
  <c r="E39" i="8"/>
  <c r="D213" i="8"/>
  <c r="B216" i="8" s="1"/>
  <c r="AJ203" i="8"/>
  <c r="E271" i="8"/>
  <c r="AL198" i="8"/>
  <c r="E213" i="8"/>
  <c r="E97" i="8"/>
  <c r="AL82" i="8"/>
  <c r="E300" i="8"/>
  <c r="AL285" i="8"/>
  <c r="AL227" i="8"/>
  <c r="E242" i="8"/>
  <c r="E358" i="8"/>
  <c r="AL344" i="8"/>
  <c r="E126" i="8"/>
  <c r="C129" i="8" s="1"/>
  <c r="AL111" i="8"/>
  <c r="D300" i="8"/>
  <c r="B303" i="8" s="1"/>
  <c r="AJ285" i="8"/>
  <c r="D271" i="8"/>
  <c r="B274" i="8" s="1"/>
  <c r="AJ261" i="8"/>
  <c r="AJ271" i="8" s="1"/>
  <c r="E68" i="8"/>
  <c r="AL53" i="8"/>
  <c r="E155" i="8"/>
  <c r="AL140" i="8"/>
  <c r="AL169" i="8"/>
  <c r="E184" i="8"/>
  <c r="R39" i="8"/>
  <c r="AK26" i="8"/>
  <c r="AL26" i="8"/>
  <c r="AG6" i="3"/>
  <c r="B3" i="1" s="1"/>
  <c r="AG4" i="3"/>
  <c r="V39" i="8"/>
  <c r="N39" i="8"/>
  <c r="S39" i="8"/>
  <c r="C45" i="8" s="1"/>
  <c r="Z39" i="8"/>
  <c r="I39" i="8"/>
  <c r="AC39" i="8"/>
  <c r="AI39" i="8"/>
  <c r="AD39" i="8"/>
  <c r="AB39" i="8"/>
  <c r="O39" i="8"/>
  <c r="C44" i="8" s="1"/>
  <c r="AF39" i="8"/>
  <c r="J39" i="8"/>
  <c r="X39" i="8"/>
  <c r="Y39" i="8"/>
  <c r="AE39" i="8"/>
  <c r="T39" i="8"/>
  <c r="AA39" i="8"/>
  <c r="L39" i="8"/>
  <c r="AH39" i="8"/>
  <c r="P39" i="8"/>
  <c r="U329" i="8"/>
  <c r="C335" i="8" s="1"/>
  <c r="C306" i="8"/>
  <c r="C216" i="8" l="1"/>
  <c r="C42" i="8"/>
  <c r="C47" i="8"/>
  <c r="C8" i="8" s="1"/>
  <c r="C8" i="17" s="1"/>
  <c r="G219" i="8"/>
  <c r="Q6" i="8" s="1"/>
  <c r="H21" i="17" s="1"/>
  <c r="C5" i="8"/>
  <c r="C5" i="17" s="1"/>
  <c r="B44" i="8"/>
  <c r="B5" i="8" s="1"/>
  <c r="B5" i="17" s="1"/>
  <c r="B5" i="1"/>
  <c r="G132" i="8"/>
  <c r="N6" i="8" s="1"/>
  <c r="E21" i="17" s="1"/>
  <c r="AK39" i="8"/>
  <c r="E12" i="8"/>
  <c r="D34" i="17" s="1"/>
  <c r="C245" i="8"/>
  <c r="G248" i="8" s="1"/>
  <c r="R6" i="8" s="1"/>
  <c r="I21" i="17" s="1"/>
  <c r="C274" i="8"/>
  <c r="G277" i="8" s="1"/>
  <c r="S6" i="8" s="1"/>
  <c r="J21" i="17" s="1"/>
  <c r="C332" i="8"/>
  <c r="G335" i="8" s="1"/>
  <c r="U6" i="8" s="1"/>
  <c r="L21" i="17" s="1"/>
  <c r="AJ300" i="8"/>
  <c r="C361" i="8"/>
  <c r="G364" i="8" s="1"/>
  <c r="V6" i="8" s="1"/>
  <c r="M21" i="17" s="1"/>
  <c r="C158" i="8"/>
  <c r="G161" i="8" s="1"/>
  <c r="O6" i="8" s="1"/>
  <c r="F21" i="17" s="1"/>
  <c r="K13" i="8"/>
  <c r="J35" i="17" s="1"/>
  <c r="I13" i="8"/>
  <c r="H35" i="17" s="1"/>
  <c r="N13" i="8"/>
  <c r="M35" i="17" s="1"/>
  <c r="C71" i="8"/>
  <c r="G74" i="8" s="1"/>
  <c r="L6" i="8" s="1"/>
  <c r="C21" i="17" s="1"/>
  <c r="AL329" i="8"/>
  <c r="C303" i="8"/>
  <c r="G306" i="8" s="1"/>
  <c r="T6" i="8" s="1"/>
  <c r="K21" i="17" s="1"/>
  <c r="AL271" i="8"/>
  <c r="O13" i="8"/>
  <c r="N35" i="17" s="1"/>
  <c r="J13" i="8"/>
  <c r="I35" i="17" s="1"/>
  <c r="E13" i="8"/>
  <c r="D35" i="17" s="1"/>
  <c r="AL184" i="8"/>
  <c r="AL213" i="8"/>
  <c r="H13" i="8"/>
  <c r="G35" i="17" s="1"/>
  <c r="L13" i="8"/>
  <c r="K35" i="17" s="1"/>
  <c r="F13" i="8"/>
  <c r="E35" i="17" s="1"/>
  <c r="G13" i="8"/>
  <c r="F35" i="17" s="1"/>
  <c r="AL155" i="8"/>
  <c r="AL126" i="8"/>
  <c r="Q13" i="8"/>
  <c r="P35" i="17" s="1"/>
  <c r="P13" i="8"/>
  <c r="O35" i="17" s="1"/>
  <c r="AL97" i="8"/>
  <c r="AL242" i="8"/>
  <c r="C100" i="8"/>
  <c r="G103" i="8" s="1"/>
  <c r="M6" i="8" s="1"/>
  <c r="D21" i="17" s="1"/>
  <c r="F11" i="8"/>
  <c r="E33" i="17" s="1"/>
  <c r="C187" i="8"/>
  <c r="G190" i="8" s="1"/>
  <c r="P6" i="8" s="1"/>
  <c r="G21" i="17" s="1"/>
  <c r="AL68" i="8"/>
  <c r="AL358" i="8"/>
  <c r="AL300" i="8"/>
  <c r="B3" i="8"/>
  <c r="B3" i="17" s="1"/>
  <c r="M13" i="8"/>
  <c r="L35" i="17" s="1"/>
  <c r="AJ242" i="8"/>
  <c r="H11" i="8"/>
  <c r="G33" i="17" s="1"/>
  <c r="AJ213" i="8"/>
  <c r="D13" i="8"/>
  <c r="C35" i="17" s="1"/>
  <c r="B46" i="8"/>
  <c r="B7" i="8" s="1"/>
  <c r="B7" i="17" s="1"/>
  <c r="C46" i="8"/>
  <c r="C7" i="8" s="1"/>
  <c r="C7" i="17" s="1"/>
  <c r="B45" i="8"/>
  <c r="G44" i="8" s="1"/>
  <c r="K5" i="8" s="1"/>
  <c r="B20" i="17" s="1"/>
  <c r="B47" i="8"/>
  <c r="B8" i="8" s="1"/>
  <c r="B8" i="17" s="1"/>
  <c r="C6" i="8"/>
  <c r="C6" i="17" s="1"/>
  <c r="C3" i="8" l="1"/>
  <c r="C3" i="17" s="1"/>
  <c r="B6" i="8"/>
  <c r="G5" i="8" l="1"/>
  <c r="B6" i="17"/>
  <c r="F26" i="8"/>
  <c r="AJ26" i="8" s="1"/>
  <c r="E11" i="8" s="1"/>
  <c r="D33" i="17" s="1"/>
  <c r="F24" i="8"/>
  <c r="AJ24" i="8" s="1"/>
  <c r="C11" i="8" s="1"/>
  <c r="B33" i="17" s="1"/>
  <c r="G24" i="8"/>
  <c r="G39" i="8" l="1"/>
  <c r="C43" i="8" s="1"/>
  <c r="G45" i="8" s="1"/>
  <c r="K6" i="8" s="1"/>
  <c r="B21" i="17" s="1"/>
  <c r="AL24" i="8"/>
  <c r="AJ39" i="8"/>
  <c r="F300" i="8"/>
  <c r="B304" i="8" s="1"/>
  <c r="G304" i="8" s="1"/>
  <c r="T4" i="8" s="1"/>
  <c r="K19" i="17" s="1"/>
  <c r="F68" i="8"/>
  <c r="B72" i="8" s="1"/>
  <c r="G72" i="8" s="1"/>
  <c r="L4" i="8" s="1"/>
  <c r="C19" i="17" s="1"/>
  <c r="F329" i="8"/>
  <c r="B333" i="8" s="1"/>
  <c r="G333" i="8" s="1"/>
  <c r="U4" i="8" s="1"/>
  <c r="L19" i="17" s="1"/>
  <c r="F97" i="8"/>
  <c r="B101" i="8" s="1"/>
  <c r="G101" i="8" s="1"/>
  <c r="M4" i="8" s="1"/>
  <c r="D19" i="17" s="1"/>
  <c r="F213" i="8"/>
  <c r="B217" i="8" s="1"/>
  <c r="G217" i="8" s="1"/>
  <c r="Q4" i="8" s="1"/>
  <c r="H19" i="17" s="1"/>
  <c r="F39" i="8"/>
  <c r="B43" i="8" s="1"/>
  <c r="G43" i="8" s="1"/>
  <c r="K4" i="8" s="1"/>
  <c r="B19" i="17" s="1"/>
  <c r="F155" i="8"/>
  <c r="B159" i="8" s="1"/>
  <c r="G159" i="8" s="1"/>
  <c r="O4" i="8" s="1"/>
  <c r="F19" i="17" s="1"/>
  <c r="F184" i="8"/>
  <c r="B188" i="8" s="1"/>
  <c r="G188" i="8" s="1"/>
  <c r="P4" i="8" s="1"/>
  <c r="G19" i="17" s="1"/>
  <c r="F358" i="8"/>
  <c r="B362" i="8" s="1"/>
  <c r="G362" i="8" s="1"/>
  <c r="V4" i="8" s="1"/>
  <c r="M19" i="17" s="1"/>
  <c r="F271" i="8"/>
  <c r="F126" i="8"/>
  <c r="B130" i="8" s="1"/>
  <c r="G130" i="8" s="1"/>
  <c r="N4" i="8" s="1"/>
  <c r="E19" i="17" s="1"/>
  <c r="F242" i="8"/>
  <c r="B246" i="8" s="1"/>
  <c r="G246" i="8" s="1"/>
  <c r="R4" i="8" s="1"/>
  <c r="I19" i="17" s="1"/>
  <c r="C4" i="8" l="1"/>
  <c r="G6" i="8" s="1"/>
  <c r="B2" i="6" s="1"/>
  <c r="B4" i="6" s="1"/>
  <c r="B6" i="6" s="1"/>
  <c r="B275" i="8"/>
  <c r="G275" i="8" s="1"/>
  <c r="S4" i="8" s="1"/>
  <c r="J19" i="17" s="1"/>
  <c r="AL39" i="8"/>
  <c r="C13" i="8"/>
  <c r="B35" i="17" s="1"/>
  <c r="C4" i="17" l="1"/>
  <c r="B4" i="8"/>
  <c r="G4" i="8" l="1"/>
  <c r="B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Lanzer</author>
  </authors>
  <commentList>
    <comment ref="B34" authorId="0" shapeId="0" xr:uid="{B82FDA39-DD88-4906-A7A9-1266EAA35021}">
      <text>
        <r>
          <rPr>
            <b/>
            <sz val="9"/>
            <color indexed="81"/>
            <rFont val="Tahoma"/>
            <family val="2"/>
          </rPr>
          <t>Lanzer:</t>
        </r>
        <r>
          <rPr>
            <sz val="9"/>
            <color indexed="81"/>
            <rFont val="Tahoma"/>
            <family val="2"/>
          </rPr>
          <t xml:space="preserve">
ACX --&gt; Earnings Report --&gt; Click month --&gt; Royalty Report --&gt; CSV --&gt; Sales Details Sheet
Copy and paste columns B to R (white cells only, not headers)
As of February 2020, the ACX spreadsheet has changed. </t>
        </r>
        <r>
          <rPr>
            <b/>
            <sz val="9"/>
            <color indexed="81"/>
            <rFont val="Tahoma"/>
            <family val="2"/>
          </rPr>
          <t>To get it to fit in the sales spreadsheet, highlight Column R, right-click, and delete that column</t>
        </r>
        <r>
          <rPr>
            <sz val="9"/>
            <color indexed="81"/>
            <rFont val="Tahoma"/>
            <family val="2"/>
          </rPr>
          <t>. Then copy &amp; paste the data into the spreadsheet.</t>
        </r>
      </text>
    </comment>
    <comment ref="E34" authorId="0" shapeId="0" xr:uid="{2D247320-13A5-427C-B030-9AF6BBB5FA32}">
      <text>
        <r>
          <rPr>
            <b/>
            <sz val="9"/>
            <color indexed="81"/>
            <rFont val="Tahoma"/>
            <family val="2"/>
          </rPr>
          <t>Lanzer:</t>
        </r>
        <r>
          <rPr>
            <sz val="9"/>
            <color indexed="81"/>
            <rFont val="Tahoma"/>
            <family val="2"/>
          </rPr>
          <t xml:space="preserve">
KDP Dashboard --&gt; Reports --&gt; Filter to month --&gt; Generate Report --&gt; Combined Cells Sheet
Copy Columns A through O, excluding headers</t>
        </r>
      </text>
    </comment>
    <comment ref="H34" authorId="0" shapeId="0" xr:uid="{FE011DB8-3B7B-4607-9B91-DBDDFCFF1216}">
      <text>
        <r>
          <rPr>
            <b/>
            <sz val="9"/>
            <color indexed="81"/>
            <rFont val="Tahoma"/>
            <family val="2"/>
          </rPr>
          <t>Lanzer:</t>
        </r>
        <r>
          <rPr>
            <sz val="9"/>
            <color indexed="81"/>
            <rFont val="Tahoma"/>
            <family val="2"/>
          </rPr>
          <t xml:space="preserve">
KDP Dashboard --&gt; Reports --&gt; Filter to month --&gt; Generate Report --&gt; Combined Cells Sheet
Copy and paste columns A to F (white cells only, not headers)</t>
        </r>
      </text>
    </comment>
    <comment ref="K34" authorId="0" shapeId="0" xr:uid="{2CBAB64A-DBE3-41E1-914B-D87A3BB6367C}">
      <text>
        <r>
          <rPr>
            <b/>
            <sz val="9"/>
            <color indexed="81"/>
            <rFont val="Tahoma"/>
            <family val="2"/>
          </rPr>
          <t>Lanzer:</t>
        </r>
        <r>
          <rPr>
            <sz val="9"/>
            <color indexed="81"/>
            <rFont val="Tahoma"/>
            <family val="2"/>
          </rPr>
          <t xml:space="preserve">
</t>
        </r>
        <r>
          <rPr>
            <b/>
            <sz val="9"/>
            <color indexed="81"/>
            <rFont val="Tahoma"/>
            <family val="2"/>
          </rPr>
          <t>Primary method: Wait until Ingram emails spreadsheet</t>
        </r>
        <r>
          <rPr>
            <sz val="9"/>
            <color indexed="81"/>
            <rFont val="Tahoma"/>
            <family val="2"/>
          </rPr>
          <t xml:space="preserve">
</t>
        </r>
        <r>
          <rPr>
            <b/>
            <sz val="9"/>
            <color indexed="81"/>
            <rFont val="Tahoma"/>
            <family val="2"/>
          </rPr>
          <t>Alternate: Ingram Website --&gt; Reports --&gt; Print Sales Report</t>
        </r>
        <r>
          <rPr>
            <sz val="9"/>
            <color indexed="81"/>
            <rFont val="Tahoma"/>
            <family val="2"/>
          </rPr>
          <t xml:space="preserve">
Period: [month] [year]
Operating Unit: [choose one]
Currency: [choose one that is associated with Op Unit]
[Compensation Type]: POD
Output Format: Email - Tab Delimited
</t>
        </r>
        <r>
          <rPr>
            <b/>
            <sz val="9"/>
            <color indexed="81"/>
            <rFont val="Tahoma"/>
            <family val="2"/>
          </rPr>
          <t>Unreliable:</t>
        </r>
        <r>
          <rPr>
            <sz val="9"/>
            <color indexed="81"/>
            <rFont val="Tahoma"/>
            <family val="2"/>
          </rPr>
          <t xml:space="preserve"> Ingram Website --&gt; Reports --&gt; Print Sales Report --&gt; Filter by month --&gt; Checkbox "Global Connect" (uncheck if UK) &amp; "POD" --&gt; Email Delivery --&gt; Tab Delimited
Copy paste Columns A through CC</t>
        </r>
      </text>
    </comment>
    <comment ref="K43" authorId="0" shapeId="0" xr:uid="{5039576F-4F94-4915-BB34-CBB443B4A723}">
      <text>
        <r>
          <rPr>
            <b/>
            <sz val="9"/>
            <color indexed="81"/>
            <rFont val="Tahoma"/>
            <family val="2"/>
          </rPr>
          <t>Lanzer:</t>
        </r>
        <r>
          <rPr>
            <sz val="9"/>
            <color indexed="81"/>
            <rFont val="Tahoma"/>
            <family val="2"/>
          </rPr>
          <t xml:space="preserve">
KDP Dashboard --&gt; Reports --&gt; Filter to month --&gt; Generate Report --&gt; Combined Cells Sheet
Copy Columns A through O, excluding headers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uthor>
  </authors>
  <commentList>
    <comment ref="A1" authorId="0" shapeId="0" xr:uid="{B8ED7422-917B-4F9A-BB5C-37F23B816DA1}">
      <text>
        <r>
          <rPr>
            <b/>
            <sz val="9"/>
            <color indexed="81"/>
            <rFont val="Tahoma"/>
            <family val="2"/>
          </rPr>
          <t>S:</t>
        </r>
        <r>
          <rPr>
            <sz val="9"/>
            <color indexed="81"/>
            <rFont val="Tahoma"/>
            <family val="2"/>
          </rPr>
          <t xml:space="preserve">
Copy over to Soulstealer Publishing Timeline
Use in conjunction with Quickbooks</t>
        </r>
      </text>
    </comment>
    <comment ref="I2" authorId="0" shapeId="0" xr:uid="{EB6A15FB-A04E-41F5-82B4-164F6F1E9C49}">
      <text>
        <r>
          <rPr>
            <b/>
            <sz val="9"/>
            <color indexed="81"/>
            <rFont val="Tahoma"/>
            <charset val="1"/>
          </rPr>
          <t>S:</t>
        </r>
        <r>
          <rPr>
            <sz val="9"/>
            <color indexed="81"/>
            <rFont val="Tahoma"/>
            <charset val="1"/>
          </rPr>
          <t xml:space="preserve">
Original formula
="Invoice: "&amp;C2</t>
        </r>
      </text>
    </comment>
    <comment ref="J2" authorId="0" shapeId="0" xr:uid="{101F3AF9-D70F-48C1-9EC2-548482B29D2A}">
      <text>
        <r>
          <rPr>
            <b/>
            <sz val="9"/>
            <color indexed="81"/>
            <rFont val="Tahoma"/>
            <family val="2"/>
          </rPr>
          <t>S:</t>
        </r>
        <r>
          <rPr>
            <sz val="9"/>
            <color indexed="81"/>
            <rFont val="Tahoma"/>
            <family val="2"/>
          </rPr>
          <t xml:space="preserve">
Original:
=TRIM(  IF((ISNUMBER(SEARCH("-",E2))),  C2 &amp;TEXT(A2," yyyy")&amp;" - Payment:"&amp; RIGHT(E2, LEN(E2)-FIND("-",E2)),  C2 &amp;": "&amp; E2  ))</t>
        </r>
      </text>
    </comment>
    <comment ref="K2" authorId="0" shapeId="0" xr:uid="{52B00152-FD71-441E-ABE5-A461F2E1552C}">
      <text>
        <r>
          <rPr>
            <b/>
            <sz val="9"/>
            <color indexed="81"/>
            <rFont val="Tahoma"/>
            <charset val="1"/>
          </rPr>
          <t>S:</t>
        </r>
        <r>
          <rPr>
            <sz val="9"/>
            <color indexed="81"/>
            <rFont val="Tahoma"/>
            <charset val="1"/>
          </rPr>
          <t xml:space="preserve">
Original formula
=IF(  (ISNUMBER(SEARCH("*Navy Federal*",C2))), "Deposits - Dividends", "Deposits - Book Sales")</t>
        </r>
      </text>
    </comment>
    <comment ref="L2" authorId="0" shapeId="0" xr:uid="{D14F83E9-52A4-45E9-A403-A21C3273A782}">
      <text>
        <r>
          <rPr>
            <b/>
            <sz val="9"/>
            <color indexed="81"/>
            <rFont val="Tahoma"/>
            <family val="2"/>
          </rPr>
          <t>S:</t>
        </r>
        <r>
          <rPr>
            <sz val="9"/>
            <color indexed="81"/>
            <rFont val="Tahoma"/>
            <family val="2"/>
          </rPr>
          <t xml:space="preserve">
Original
=TEXT(A2,"mmm dd")&amp;" - "&amp;C2&amp;": "&amp;E2</t>
        </r>
      </text>
    </comment>
    <comment ref="D4" authorId="0" shapeId="0" xr:uid="{8ED2B1C0-FB97-48D7-A178-018174930768}">
      <text>
        <r>
          <rPr>
            <b/>
            <sz val="9"/>
            <color indexed="81"/>
            <rFont val="Tahoma"/>
            <family val="2"/>
          </rPr>
          <t>S:</t>
        </r>
        <r>
          <rPr>
            <sz val="9"/>
            <color indexed="81"/>
            <rFont val="Tahoma"/>
            <family val="2"/>
          </rPr>
          <t xml:space="preserve">
Unknown $34.99 "Temporary Royalty Increase"</t>
        </r>
      </text>
    </comment>
    <comment ref="D10" authorId="0" shapeId="0" xr:uid="{58FD327F-41B2-49C6-855B-BB162803DCCC}">
      <text>
        <r>
          <rPr>
            <b/>
            <sz val="9"/>
            <color indexed="81"/>
            <rFont val="Tahoma"/>
            <charset val="1"/>
          </rPr>
          <t>S:</t>
        </r>
        <r>
          <rPr>
            <sz val="9"/>
            <color indexed="81"/>
            <rFont val="Tahoma"/>
            <charset val="1"/>
          </rPr>
          <t xml:space="preserve">
Original amount was $0.72, but converted to USD (1.23104 GBP) it went up to $0.89</t>
        </r>
      </text>
    </comment>
    <comment ref="D18" authorId="0" shapeId="0" xr:uid="{F551750A-A81E-47DE-98F9-60B0AD2B4A39}">
      <text>
        <r>
          <rPr>
            <b/>
            <sz val="9"/>
            <color indexed="81"/>
            <rFont val="Tahoma"/>
            <family val="2"/>
          </rPr>
          <t>S:</t>
        </r>
        <r>
          <rPr>
            <sz val="9"/>
            <color indexed="81"/>
            <rFont val="Tahoma"/>
            <family val="2"/>
          </rPr>
          <t xml:space="preserve">
$2.52 Aug + $5.19 Sep = $7.71 carryover from previous months + $6.98 Oct = $14.69
There's probably a $10 minimum for payment disbursement</t>
        </r>
      </text>
    </comment>
    <comment ref="F22" authorId="0" shapeId="0" xr:uid="{A2AB5087-1E27-4822-9220-9F3444BCEBB9}">
      <text>
        <r>
          <rPr>
            <b/>
            <sz val="9"/>
            <color indexed="81"/>
            <rFont val="Tahoma"/>
            <family val="2"/>
          </rPr>
          <t>S:</t>
        </r>
        <r>
          <rPr>
            <sz val="9"/>
            <color indexed="81"/>
            <rFont val="Tahoma"/>
            <family val="2"/>
          </rPr>
          <t xml:space="preserve">
There appeared to be no July sales for LSI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uthor>
  </authors>
  <commentList>
    <comment ref="C10" authorId="0" shapeId="0" xr:uid="{FF7A52AB-7925-4528-AB66-C5C4AFA674E5}">
      <text>
        <r>
          <rPr>
            <b/>
            <sz val="9"/>
            <color indexed="81"/>
            <rFont val="Tahoma"/>
            <family val="2"/>
          </rPr>
          <t>S:</t>
        </r>
        <r>
          <rPr>
            <sz val="9"/>
            <color indexed="81"/>
            <rFont val="Tahoma"/>
            <family val="2"/>
          </rPr>
          <t xml:space="preserve">
These were the preorders</t>
        </r>
      </text>
    </comment>
    <comment ref="D10" authorId="0" shapeId="0" xr:uid="{3699C7A7-C5ED-42D8-B33F-673C62C1D760}">
      <text>
        <r>
          <rPr>
            <b/>
            <sz val="9"/>
            <color rgb="FF000000"/>
            <rFont val="Tahoma"/>
            <family val="2"/>
          </rPr>
          <t>S:</t>
        </r>
        <r>
          <rPr>
            <sz val="9"/>
            <color rgb="FF000000"/>
            <rFont val="Tahoma"/>
            <family val="2"/>
          </rPr>
          <t xml:space="preserve">
</t>
        </r>
        <r>
          <rPr>
            <sz val="9"/>
            <color rgb="FF000000"/>
            <rFont val="Tahoma"/>
            <family val="2"/>
          </rPr>
          <t xml:space="preserve">This was everything in the beginning before problems with title being listed as Mass Market and the confusion between Mass Market vs Paperback.
</t>
        </r>
        <r>
          <rPr>
            <sz val="9"/>
            <color rgb="FF000000"/>
            <rFont val="Tahoma"/>
            <family val="2"/>
          </rPr>
          <t xml:space="preserve">
</t>
        </r>
        <r>
          <rPr>
            <sz val="9"/>
            <color rgb="FF000000"/>
            <rFont val="Tahoma"/>
            <family val="2"/>
          </rPr>
          <t>Now is only eBooks</t>
        </r>
      </text>
    </comment>
    <comment ref="E10" authorId="0" shapeId="0" xr:uid="{E4A66F3F-8B25-4064-802D-FC258750C723}">
      <text>
        <r>
          <rPr>
            <b/>
            <sz val="9"/>
            <color indexed="81"/>
            <rFont val="Tahoma"/>
            <family val="2"/>
          </rPr>
          <t>S:</t>
        </r>
        <r>
          <rPr>
            <sz val="9"/>
            <color indexed="81"/>
            <rFont val="Tahoma"/>
            <family val="2"/>
          </rPr>
          <t xml:space="preserve">
After Ingram refused to tell Amazon this was a Hardcover, I listed it as a parenthesis</t>
        </r>
      </text>
    </comment>
    <comment ref="F10" authorId="0" shapeId="0" xr:uid="{02F7CD3E-DE10-48E1-AC58-D6BA11454D75}">
      <text>
        <r>
          <rPr>
            <b/>
            <sz val="9"/>
            <color indexed="81"/>
            <rFont val="Tahoma"/>
            <family val="2"/>
          </rPr>
          <t>S:</t>
        </r>
        <r>
          <rPr>
            <sz val="9"/>
            <color indexed="81"/>
            <rFont val="Tahoma"/>
            <family val="2"/>
          </rPr>
          <t xml:space="preserve">
Ingram refused to tell Amazon that this was a Mass Market book (due to paper quality), so I listed it as a parenthesis and did for the other books as well.</t>
        </r>
      </text>
    </comment>
    <comment ref="G10" authorId="0" shapeId="0" xr:uid="{09D99796-DF71-42C1-A0F4-2B40A4BA78A5}">
      <text>
        <r>
          <rPr>
            <b/>
            <sz val="9"/>
            <color indexed="81"/>
            <rFont val="Tahoma"/>
            <family val="2"/>
          </rPr>
          <t>S:</t>
        </r>
        <r>
          <rPr>
            <sz val="9"/>
            <color indexed="81"/>
            <rFont val="Tahoma"/>
            <family val="2"/>
          </rPr>
          <t xml:space="preserve">
Change (Mass Market Paperback) to (Travel Size Paperback) after Jenna's mom mentioned that she didn't know what Mass Market was. So I changed it to something more intuitive.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uthor>
  </authors>
  <commentList>
    <comment ref="F2" authorId="0" shapeId="0" xr:uid="{1D6C9FD4-10A3-4D39-912D-75589A2418A1}">
      <text>
        <r>
          <rPr>
            <b/>
            <sz val="9"/>
            <color indexed="81"/>
            <rFont val="Tahoma"/>
            <family val="2"/>
          </rPr>
          <t>S:</t>
        </r>
        <r>
          <rPr>
            <sz val="9"/>
            <color indexed="81"/>
            <rFont val="Tahoma"/>
            <family val="2"/>
          </rPr>
          <t xml:space="preserve">
Per (KDP Amazon Reports &gt; Payments &gt; May 01, 2020 - May 31, 2020 &gt; Amazon.in)
I can see the individual KENP payments per month and compare them to the estimated values below per the Lookup estimates. If I really wanted to, I could calculate the exact royalty earned each month by taking the royalty paid per country each month in the KDP Amazon Reports, then divide by the KENP reads per country per month
The Amazon Reports for year end of 2020 shows this (see KDP Payments 2020.xlsx)
Date,       Currency,   Royalty,        Tax,    Net,          Source,                           Reads
2020-05   GBP            0.52             0.00    0.52          KENP Royalties                  172
2020-05   USD           16.44            0.00    16.44         KENP Royalties                3909
2020-05   CAD           0.78             0.00     0.78           KENP Royalties                 208
2020-05   INR            8.59             0.76     7.83           KENP Royalties                  105
2020-06   USD           74.68           0.00    74.68         KENP Royalties                16421
2020-07   USD           16.68           0.00    16.68         KENP Royalties                3884
2020-08   USD           12.91           0.00    12.91         KU/KOLL Royalties           2987
2020-09   USD           5.62            0.00     5.62           KU/KOLL Royalties             1223
2020-09   CAD           0.65            0.00     0.65           KENP Royalties                  159
2020-10   USD           4.67            0.00     4.67           KU/KOLL Royalties             1029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Lanzer</author>
  </authors>
  <commentList>
    <comment ref="J1" authorId="0" shapeId="0" xr:uid="{248920B8-D7B6-4283-AC3A-53FEFDBF601D}">
      <text>
        <r>
          <rPr>
            <b/>
            <sz val="9"/>
            <color indexed="81"/>
            <rFont val="Tahoma"/>
            <family val="2"/>
          </rPr>
          <t xml:space="preserve">Lanzer:
</t>
        </r>
        <r>
          <rPr>
            <sz val="9"/>
            <color indexed="81"/>
            <rFont val="Tahoma"/>
            <family val="2"/>
          </rPr>
          <t xml:space="preserve">why "IngramSpark" sheet is not returning a value when inputting in "IngramSpark Data" sheet.
The "I3" cell ("binding_type column", input value is "Perfectbound (Trade Paper" in "IngramSpark Data" sheet) in January must be filled in with an acceptable value for any of the other months to be calculated. So I put in another month's data, and removed everything except the I3 value so that the rest of the months will work. If this goes unfilled, none of the other months are calculated. After taking an in-depth look at the formulas, it's because all of the compensation calculation formulas on "IngramSpark" sheet all use that first January I cell 'IngramSpark Data'!$I:$I,"Perfectbound*
</t>
        </r>
        <r>
          <rPr>
            <b/>
            <sz val="9"/>
            <color indexed="81"/>
            <rFont val="Tahoma"/>
            <family val="2"/>
          </rPr>
          <t>This is affecting both the quantity and subtotal cells.</t>
        </r>
        <r>
          <rPr>
            <sz val="9"/>
            <color indexed="81"/>
            <rFont val="Tahoma"/>
            <family val="2"/>
          </rPr>
          <t xml:space="preserve">
For example: Paperback AU January formula is: =SUM(SUMIFS('IngramSpark Data'!$Y:$Y,'IngramSpark Data'!$BX:$BX,"LS-AUSTRALIA",'IngramSpark Data'!$F:$F,Lookups!$A$3,'IngramSpark Data'!</t>
        </r>
        <r>
          <rPr>
            <b/>
            <sz val="9"/>
            <color indexed="81"/>
            <rFont val="Tahoma"/>
            <family val="2"/>
          </rPr>
          <t>$I:$I</t>
        </r>
        <r>
          <rPr>
            <sz val="9"/>
            <color indexed="81"/>
            <rFont val="Tahoma"/>
            <family val="2"/>
          </rPr>
          <t>,"Perfectbound*")*Lookups!$G$24)
Paperback US December formula is: =SUM(SUMIFS('IngramSpark Data'!$AIF:$AIF,'IngramSpark Data'!$AKE:$AKE,"LS-UNITED STATES",'IngramSpark Data'!$AHM:$AHM,Lookups!$A$4,'IngramSpark Data'!</t>
        </r>
        <r>
          <rPr>
            <b/>
            <sz val="9"/>
            <color indexed="81"/>
            <rFont val="Tahoma"/>
            <family val="2"/>
          </rPr>
          <t>$I:$I</t>
        </r>
        <r>
          <rPr>
            <sz val="9"/>
            <color indexed="81"/>
            <rFont val="Tahoma"/>
            <family val="2"/>
          </rPr>
          <t>,"Perfectbound*"))
And Hardcover AU April formula is: =SUM(SUMIFS('IngramSpark Data'!$IV:$IV,'IngramSpark Data'!$LG:$LG,"LS-UNITED KINGDOM",'IngramSpark Data'!$IO:$IO,Lookups!$A$3,'IngramSpark Data'!</t>
        </r>
        <r>
          <rPr>
            <b/>
            <sz val="9"/>
            <color indexed="81"/>
            <rFont val="Tahoma"/>
            <family val="2"/>
          </rPr>
          <t>$I:$I</t>
        </r>
        <r>
          <rPr>
            <sz val="9"/>
            <color indexed="81"/>
            <rFont val="Tahoma"/>
            <family val="2"/>
          </rPr>
          <t>,"Trade Cloth*"))
All of them use $I:$I, which is why none of them calculate a value without it. So even if I had a Hardcover sale in February, the current formula won't see it because it's looking at January's binding type.</t>
        </r>
        <r>
          <rPr>
            <b/>
            <sz val="9"/>
            <color indexed="81"/>
            <rFont val="Tahoma"/>
            <family val="2"/>
          </rPr>
          <t xml:space="preserve">
</t>
        </r>
        <r>
          <rPr>
            <sz val="9"/>
            <color indexed="81"/>
            <rFont val="Tahoma"/>
            <family val="2"/>
          </rPr>
          <t xml:space="preserve">
January          $I:$I
February        $CL:$CL
March           $FO:$FO
April           $IR:$IR
May             $LU:$LU
June            $OX:$OX
July            $SA:$SA
August          $VD:$VD
September    $YG:$YG
October        $ABJ:$ABJ
November     $AEM:$AEM
December    $AHP:$AHP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uthor>
  </authors>
  <commentList>
    <comment ref="BO2" authorId="0" shapeId="0" xr:uid="{99AA78CD-D64D-4232-AC61-F49D0CF685B9}">
      <text>
        <r>
          <rPr>
            <b/>
            <sz val="9"/>
            <color indexed="81"/>
            <rFont val="Tahoma"/>
            <charset val="1"/>
          </rPr>
          <t>S:</t>
        </r>
        <r>
          <rPr>
            <sz val="9"/>
            <color indexed="81"/>
            <rFont val="Tahoma"/>
            <charset val="1"/>
          </rPr>
          <t xml:space="preserve">
Didn't pull the report in time, so I had to use the "past month" generator button which gives it to me in a different format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uthor>
    <author>Lanzer</author>
  </authors>
  <commentList>
    <comment ref="G2" authorId="0" shapeId="0" xr:uid="{E48E3502-C21E-4771-9C77-628A6D4AB9C7}">
      <text>
        <r>
          <rPr>
            <b/>
            <sz val="9"/>
            <color indexed="81"/>
            <rFont val="Tahoma"/>
            <family val="2"/>
          </rPr>
          <t>S:</t>
        </r>
        <r>
          <rPr>
            <sz val="9"/>
            <color indexed="81"/>
            <rFont val="Tahoma"/>
            <family val="2"/>
          </rPr>
          <t xml:space="preserve">
Same as IN-INR
16.44/3909 = 0.0042056792018419
See KENP Pages Sheet comment</t>
        </r>
      </text>
    </comment>
    <comment ref="H2" authorId="0" shapeId="0" xr:uid="{287A6556-A084-4A47-AC40-49E3B2568F65}">
      <text>
        <r>
          <rPr>
            <b/>
            <sz val="9"/>
            <color indexed="81"/>
            <rFont val="Tahoma"/>
            <family val="2"/>
          </rPr>
          <t>S:</t>
        </r>
        <r>
          <rPr>
            <sz val="9"/>
            <color indexed="81"/>
            <rFont val="Tahoma"/>
            <family val="2"/>
          </rPr>
          <t xml:space="preserve">
Same as IN-INR
0.52/172 = 0.0030232558139535</t>
        </r>
      </text>
    </comment>
    <comment ref="I2" authorId="0" shapeId="0" xr:uid="{76C59554-55E3-4604-95C9-6F6D5E96C3AC}">
      <text>
        <r>
          <rPr>
            <b/>
            <sz val="9"/>
            <color indexed="81"/>
            <rFont val="Tahoma"/>
            <family val="2"/>
          </rPr>
          <t>S:</t>
        </r>
        <r>
          <rPr>
            <sz val="9"/>
            <color indexed="81"/>
            <rFont val="Tahoma"/>
            <family val="2"/>
          </rPr>
          <t xml:space="preserve">
Same as IN-INR
0.52/172 = 0.0030232558139535</t>
        </r>
      </text>
    </comment>
    <comment ref="J2" authorId="0" shapeId="0" xr:uid="{191A2371-43EC-478B-BD37-47F95D41BAC4}">
      <text>
        <r>
          <rPr>
            <b/>
            <sz val="9"/>
            <color indexed="81"/>
            <rFont val="Tahoma"/>
            <family val="2"/>
          </rPr>
          <t>S:</t>
        </r>
        <r>
          <rPr>
            <sz val="9"/>
            <color indexed="81"/>
            <rFont val="Tahoma"/>
            <family val="2"/>
          </rPr>
          <t xml:space="preserve">
Same as India (IN-INR)
0.78/208 = 0.00375</t>
        </r>
      </text>
    </comment>
    <comment ref="K2" authorId="0" shapeId="0" xr:uid="{C0BBF71C-ADBD-425B-8939-DF5D974C9257}">
      <text>
        <r>
          <rPr>
            <b/>
            <sz val="9"/>
            <color indexed="81"/>
            <rFont val="Tahoma"/>
            <family val="2"/>
          </rPr>
          <t>S:</t>
        </r>
        <r>
          <rPr>
            <sz val="9"/>
            <color indexed="81"/>
            <rFont val="Tahoma"/>
            <family val="2"/>
          </rPr>
          <t xml:space="preserve">
Default was 0.093
I took KENP read from May for India (='KENP Data'!AD13)
divided it again the Royalty earned (KDP Amazon Reports &gt; Payments &gt; May 01, 2020 - May 31, 2020 &gt; Amazon.in)
7.83/105 = 0.0745714285714286
Look at KENP Pages comment</t>
        </r>
      </text>
    </comment>
    <comment ref="A3" authorId="0" shapeId="0" xr:uid="{B9F6B6CD-3B30-4379-BC3F-999078A65F65}">
      <text>
        <r>
          <rPr>
            <b/>
            <sz val="9"/>
            <color indexed="81"/>
            <rFont val="Tahoma"/>
            <family val="2"/>
          </rPr>
          <t>S:</t>
        </r>
        <r>
          <rPr>
            <sz val="9"/>
            <color indexed="81"/>
            <rFont val="Tahoma"/>
            <family val="2"/>
          </rPr>
          <t xml:space="preserve">
These were the preorders</t>
        </r>
      </text>
    </comment>
    <comment ref="A4" authorId="0" shapeId="0" xr:uid="{C01F01B5-DFFB-40C2-B238-DBEAF8C849F1}">
      <text>
        <r>
          <rPr>
            <b/>
            <sz val="9"/>
            <color indexed="81"/>
            <rFont val="Tahoma"/>
            <family val="2"/>
          </rPr>
          <t>S:</t>
        </r>
        <r>
          <rPr>
            <sz val="9"/>
            <color indexed="81"/>
            <rFont val="Tahoma"/>
            <family val="2"/>
          </rPr>
          <t xml:space="preserve">
This was everything in the beginning before problems with title being listed as Mass Market and the confusion between Mass Market vs Paperback.
Now is only eBooks</t>
        </r>
      </text>
    </comment>
    <comment ref="A5" authorId="0" shapeId="0" xr:uid="{DED57928-3366-4A42-8FD6-C372CEAFC132}">
      <text>
        <r>
          <rPr>
            <b/>
            <sz val="9"/>
            <color indexed="81"/>
            <rFont val="Tahoma"/>
            <family val="2"/>
          </rPr>
          <t>S:</t>
        </r>
        <r>
          <rPr>
            <sz val="9"/>
            <color indexed="81"/>
            <rFont val="Tahoma"/>
            <family val="2"/>
          </rPr>
          <t xml:space="preserve">
After Ingram refused to tell Amazon this was a Hardcover, I listed it as a parenthesis</t>
        </r>
      </text>
    </comment>
    <comment ref="A6" authorId="0" shapeId="0" xr:uid="{3E6BED9E-23AE-4CAA-9BAF-0CD1607E11E5}">
      <text>
        <r>
          <rPr>
            <b/>
            <sz val="9"/>
            <color indexed="81"/>
            <rFont val="Tahoma"/>
            <family val="2"/>
          </rPr>
          <t>S:</t>
        </r>
        <r>
          <rPr>
            <sz val="9"/>
            <color indexed="81"/>
            <rFont val="Tahoma"/>
            <family val="2"/>
          </rPr>
          <t xml:space="preserve">
Ingram refused to tell Amazon that this was a Mass Market book (due to paper quality), so I listed it as a parenthesis and did for the other books as well.</t>
        </r>
      </text>
    </comment>
    <comment ref="A7" authorId="0" shapeId="0" xr:uid="{B1598E67-9E9B-4630-9FFF-2AE217938F04}">
      <text>
        <r>
          <rPr>
            <b/>
            <sz val="9"/>
            <color indexed="81"/>
            <rFont val="Tahoma"/>
            <family val="2"/>
          </rPr>
          <t>S:</t>
        </r>
        <r>
          <rPr>
            <sz val="9"/>
            <color indexed="81"/>
            <rFont val="Tahoma"/>
            <family val="2"/>
          </rPr>
          <t xml:space="preserve">
Change (Mass Market Paperback) to (Travel Size Paperback) after Jenna's mom mentioned that she didn't know what Mass Market was. So I changed it to something more intuitive.</t>
        </r>
      </text>
    </comment>
    <comment ref="G13" authorId="0" shapeId="0" xr:uid="{9D30C465-A41D-49C5-9A4D-6AB368F698D6}">
      <text>
        <r>
          <rPr>
            <b/>
            <sz val="9"/>
            <color indexed="81"/>
            <rFont val="Tahoma"/>
            <family val="2"/>
          </rPr>
          <t>S:</t>
        </r>
        <r>
          <rPr>
            <sz val="9"/>
            <color indexed="81"/>
            <rFont val="Tahoma"/>
            <family val="2"/>
          </rPr>
          <t xml:space="preserve">
December KENP US from "KENP DATA" sheet &amp; KDP Amazon Payments Page
=4.67/1173 = 0.0039812446717818</t>
        </r>
      </text>
    </comment>
    <comment ref="H17" authorId="1" shapeId="0" xr:uid="{7708A5ED-9A4B-40AA-8FD3-DE265E92E86D}">
      <text>
        <r>
          <rPr>
            <b/>
            <sz val="9"/>
            <color indexed="81"/>
            <rFont val="Tahoma"/>
            <family val="2"/>
          </rPr>
          <t>Lanzer:</t>
        </r>
        <r>
          <rPr>
            <sz val="9"/>
            <color indexed="81"/>
            <rFont val="Tahoma"/>
            <family val="2"/>
          </rPr>
          <t xml:space="preserve">
Default was
1.27
1.15
0.0091
0.0140
0.73
0.26
0.0510
0.7</t>
        </r>
      </text>
    </comment>
  </commentList>
</comments>
</file>

<file path=xl/sharedStrings.xml><?xml version="1.0" encoding="utf-8"?>
<sst xmlns="http://schemas.openxmlformats.org/spreadsheetml/2006/main" count="4136" uniqueCount="520">
  <si>
    <t>Date</t>
  </si>
  <si>
    <t>Quantity</t>
  </si>
  <si>
    <t>Shipping</t>
  </si>
  <si>
    <t>Taxable?</t>
  </si>
  <si>
    <t>Tax</t>
  </si>
  <si>
    <t>Taxable Total</t>
  </si>
  <si>
    <t>Running Total Website &amp; In-Person Taxable</t>
  </si>
  <si>
    <t xml:space="preserve">Running Total Website &amp; In-Person </t>
  </si>
  <si>
    <t>Running Total Website &amp; In-Person w/o Tax &amp; Shipping</t>
  </si>
  <si>
    <t>Running Total Website &amp; In-Person w/o Tax</t>
  </si>
  <si>
    <t>Running total quantities</t>
  </si>
  <si>
    <t>Description</t>
  </si>
  <si>
    <t>Month</t>
  </si>
  <si>
    <t>Book</t>
  </si>
  <si>
    <t>UK</t>
  </si>
  <si>
    <t>US</t>
  </si>
  <si>
    <t>Total</t>
  </si>
  <si>
    <t>Lookup Month</t>
  </si>
  <si>
    <t>Lookup Book</t>
  </si>
  <si>
    <t>January</t>
  </si>
  <si>
    <t>February</t>
  </si>
  <si>
    <t>March</t>
  </si>
  <si>
    <t>April</t>
  </si>
  <si>
    <t>May</t>
  </si>
  <si>
    <t>June</t>
  </si>
  <si>
    <t>July</t>
  </si>
  <si>
    <t>August</t>
  </si>
  <si>
    <t>September</t>
  </si>
  <si>
    <t>October</t>
  </si>
  <si>
    <t>November</t>
  </si>
  <si>
    <t>December</t>
  </si>
  <si>
    <t xml:space="preserve"> </t>
  </si>
  <si>
    <t>Monthly Totals</t>
  </si>
  <si>
    <t>Royalty</t>
  </si>
  <si>
    <t>Total Quantity</t>
  </si>
  <si>
    <t>Running Totals</t>
  </si>
  <si>
    <t>Book Totals</t>
  </si>
  <si>
    <t>Average Royalty/Book</t>
  </si>
  <si>
    <t>Running Totals UK</t>
  </si>
  <si>
    <t>Running Totals US</t>
  </si>
  <si>
    <t>Physical copies sold by me</t>
  </si>
  <si>
    <t>Profit</t>
  </si>
  <si>
    <t>Day</t>
  </si>
  <si>
    <t>Net</t>
  </si>
  <si>
    <t>Other</t>
  </si>
  <si>
    <t>Avg Royalty/Book</t>
  </si>
  <si>
    <t>Running Totals Other</t>
  </si>
  <si>
    <t>Website</t>
  </si>
  <si>
    <t>In-Person</t>
  </si>
  <si>
    <t>Audiobooks</t>
  </si>
  <si>
    <t>Sold by me</t>
  </si>
  <si>
    <t>E-book Sales</t>
  </si>
  <si>
    <t>KENP Pages</t>
  </si>
  <si>
    <t>KDP Paperbacks</t>
  </si>
  <si>
    <t>IngramSpark</t>
  </si>
  <si>
    <t>Totals</t>
  </si>
  <si>
    <t>Total Books Sold</t>
  </si>
  <si>
    <t>Total Pages Read</t>
  </si>
  <si>
    <t>Total Royalties</t>
  </si>
  <si>
    <t>Aug</t>
  </si>
  <si>
    <t>Sep</t>
  </si>
  <si>
    <t>Oct</t>
  </si>
  <si>
    <t>Nov</t>
  </si>
  <si>
    <t>Dec</t>
  </si>
  <si>
    <t>Jump to:</t>
  </si>
  <si>
    <t>KENP</t>
  </si>
  <si>
    <t>Book 1</t>
  </si>
  <si>
    <t>Book 2</t>
  </si>
  <si>
    <t>Book 3</t>
  </si>
  <si>
    <t>Book 4</t>
  </si>
  <si>
    <t>Book 5</t>
  </si>
  <si>
    <t>Price Per</t>
  </si>
  <si>
    <t>All Prices</t>
  </si>
  <si>
    <t>Total Sale</t>
  </si>
  <si>
    <t>Total Without Tax and Shipping</t>
  </si>
  <si>
    <t>Total w/o Tax/Ship</t>
  </si>
  <si>
    <t xml:space="preserve">Total w/o Tax </t>
  </si>
  <si>
    <t>Total Sales</t>
  </si>
  <si>
    <t>Avg Cost</t>
  </si>
  <si>
    <t>Average Cost</t>
  </si>
  <si>
    <t>Book Titles</t>
  </si>
  <si>
    <t>Average cost of 1 wholesale paperback copy</t>
  </si>
  <si>
    <t>January Totals</t>
  </si>
  <si>
    <t>February Totals</t>
  </si>
  <si>
    <t>March Totals</t>
  </si>
  <si>
    <t>April Totals</t>
  </si>
  <si>
    <t>May Totals</t>
  </si>
  <si>
    <t>June Totals</t>
  </si>
  <si>
    <t>July Totals</t>
  </si>
  <si>
    <t>August Totals</t>
  </si>
  <si>
    <t>September Totals</t>
  </si>
  <si>
    <t>October Totals</t>
  </si>
  <si>
    <t>November Totals</t>
  </si>
  <si>
    <t>December Totals</t>
  </si>
  <si>
    <t>Books Sold</t>
  </si>
  <si>
    <t>Pages Read</t>
  </si>
  <si>
    <t>Royalties</t>
  </si>
  <si>
    <t>Jan</t>
  </si>
  <si>
    <t>Feb</t>
  </si>
  <si>
    <t>Mar</t>
  </si>
  <si>
    <t>Apr</t>
  </si>
  <si>
    <t>Jun</t>
  </si>
  <si>
    <t>Jul</t>
  </si>
  <si>
    <t>Running Total Royalties</t>
  </si>
  <si>
    <t>Amount Given</t>
  </si>
  <si>
    <t>Given to</t>
  </si>
  <si>
    <t>Giving Goal Amount</t>
  </si>
  <si>
    <t>Giving Goal Percentage</t>
  </si>
  <si>
    <t>Giving Running Total</t>
  </si>
  <si>
    <t>Still need to give</t>
  </si>
  <si>
    <t>Sales Tax</t>
  </si>
  <si>
    <t>All Possible Paperback Prices</t>
  </si>
  <si>
    <t>Months</t>
  </si>
  <si>
    <t>Date(s)</t>
  </si>
  <si>
    <t>Free "sales"</t>
  </si>
  <si>
    <t>Paid sales (#)</t>
  </si>
  <si>
    <t>Paid sales ($)</t>
  </si>
  <si>
    <t>Audiobook sales (#)</t>
  </si>
  <si>
    <t>Audiobook sales ($)</t>
  </si>
  <si>
    <t>Page reads (#)</t>
  </si>
  <si>
    <t>Page reads ($)</t>
  </si>
  <si>
    <t>Promos</t>
  </si>
  <si>
    <t>AMS US</t>
  </si>
  <si>
    <t>AMS UK</t>
  </si>
  <si>
    <t>Estimated Profit</t>
  </si>
  <si>
    <t>Total royalties</t>
  </si>
  <si>
    <t>Total promo spend</t>
  </si>
  <si>
    <t>FB Ads</t>
  </si>
  <si>
    <t>Notes</t>
  </si>
  <si>
    <t>They keep a running list.</t>
  </si>
  <si>
    <t>You can use the most recent rate as your estimate</t>
  </si>
  <si>
    <t>for the current/previous month.</t>
  </si>
  <si>
    <t>GBP</t>
  </si>
  <si>
    <t>AUD</t>
  </si>
  <si>
    <t>INR</t>
  </si>
  <si>
    <t>CAD</t>
  </si>
  <si>
    <t>EUR</t>
  </si>
  <si>
    <t>JPY</t>
  </si>
  <si>
    <t>MXN</t>
  </si>
  <si>
    <t>BRL</t>
  </si>
  <si>
    <t>Currency Converters</t>
  </si>
  <si>
    <t>To update these, just do a Google search for</t>
  </si>
  <si>
    <t>"GBP to USD" etc.</t>
  </si>
  <si>
    <t>KENP Rates US</t>
  </si>
  <si>
    <t>I don't update international rates! I may do so once a year, but it's too</t>
  </si>
  <si>
    <t>much trouble to update all those every month.</t>
  </si>
  <si>
    <t>KENP Rates UK-GBP</t>
  </si>
  <si>
    <t>KENP Rates DE-EUR</t>
  </si>
  <si>
    <t>KENP Rates CA-CAD</t>
  </si>
  <si>
    <t>KENP Rates IN-INR</t>
  </si>
  <si>
    <t>KENP Rates AU-AUD</t>
  </si>
  <si>
    <t>KENP Rates FR-EUR</t>
  </si>
  <si>
    <t>KENP Rates JP-JPY</t>
  </si>
  <si>
    <t>KENP Rates IT-EUR</t>
  </si>
  <si>
    <t>KENP Rates ES-EUR</t>
  </si>
  <si>
    <t>KENP Rates BR-BRL</t>
  </si>
  <si>
    <t>KENP Rates MX-MXN</t>
  </si>
  <si>
    <t>KENP Rates NL-EUR</t>
  </si>
  <si>
    <t>Click to go back to beginning of spreadsheet</t>
  </si>
  <si>
    <t>AU</t>
  </si>
  <si>
    <t>Running Totals AU</t>
  </si>
  <si>
    <t>Book Product IDs in ACX</t>
  </si>
  <si>
    <t>Lookups</t>
  </si>
  <si>
    <t>Website Sales</t>
  </si>
  <si>
    <t>In-Person Sales</t>
  </si>
  <si>
    <t>E-Book Sales</t>
  </si>
  <si>
    <t>IngramSpark Paperbacks</t>
  </si>
  <si>
    <t>These are estimated rates. To find most current US rate,</t>
  </si>
  <si>
    <t>google "Written Word Media KDP Payout"</t>
  </si>
  <si>
    <t>If you do want to update international rates, search Kboards</t>
  </si>
  <si>
    <t>for "KU Rate."</t>
  </si>
  <si>
    <t>Sales Details by Category</t>
  </si>
  <si>
    <t>Data Entry</t>
  </si>
  <si>
    <t>E-Book &amp; Paperback Data</t>
  </si>
  <si>
    <t>Audiobook Data</t>
  </si>
  <si>
    <t>KENP Data</t>
  </si>
  <si>
    <t>IngramSpark Data</t>
  </si>
  <si>
    <t>Charts</t>
  </si>
  <si>
    <t>Sales at a Glance</t>
  </si>
  <si>
    <t>Instructional Video</t>
  </si>
  <si>
    <t>Miscellaneous</t>
  </si>
  <si>
    <t>Donations</t>
  </si>
  <si>
    <t>Sales Tax Figures</t>
  </si>
  <si>
    <t>Giving</t>
  </si>
  <si>
    <t>Promo Stats</t>
  </si>
  <si>
    <t>Menu</t>
  </si>
  <si>
    <t>Click appropriate month</t>
  </si>
  <si>
    <t>Click to go back to beginning of worksheet</t>
  </si>
  <si>
    <t>Click to return to top of page</t>
  </si>
  <si>
    <t>Start Here ---&gt;</t>
  </si>
  <si>
    <t>Last Name or Order Number</t>
  </si>
  <si>
    <t>Paperback</t>
  </si>
  <si>
    <t>Hardcover</t>
  </si>
  <si>
    <t>Paperbacks</t>
  </si>
  <si>
    <t>Hardcovers</t>
  </si>
  <si>
    <t>2020-05-30</t>
  </si>
  <si>
    <t>Soulstealer: A Supernatural Thriller</t>
  </si>
  <si>
    <t>Shane Boulware</t>
  </si>
  <si>
    <t>B085NYF8DG</t>
  </si>
  <si>
    <t>Amazon.com</t>
  </si>
  <si>
    <t>70%</t>
  </si>
  <si>
    <t>Standard</t>
  </si>
  <si>
    <t>USD</t>
  </si>
  <si>
    <t>2020-05-29</t>
  </si>
  <si>
    <t>2020-05-28</t>
  </si>
  <si>
    <t>2020-05-25</t>
  </si>
  <si>
    <t>2020-05-24</t>
  </si>
  <si>
    <t>2020-05-23</t>
  </si>
  <si>
    <t>Pre Order</t>
  </si>
  <si>
    <t>2020-05-22</t>
  </si>
  <si>
    <t>2020-05-21</t>
  </si>
  <si>
    <t>2020-05-20</t>
  </si>
  <si>
    <t>2020-05-19</t>
  </si>
  <si>
    <t>2020-05-27</t>
  </si>
  <si>
    <t>Amazon.ca</t>
  </si>
  <si>
    <t>Amazon.in</t>
  </si>
  <si>
    <t>Amazon.co.uk</t>
  </si>
  <si>
    <t>2020-05-31</t>
  </si>
  <si>
    <t>2020-06-04</t>
  </si>
  <si>
    <t>2020-06-03</t>
  </si>
  <si>
    <t>2020-06-02</t>
  </si>
  <si>
    <t>2020-06-01</t>
  </si>
  <si>
    <t>2020-06-06</t>
  </si>
  <si>
    <t>2020-06-05</t>
  </si>
  <si>
    <t>Theorybee, Inc.</t>
  </si>
  <si>
    <t>Soulstealer</t>
  </si>
  <si>
    <t>Boulware, Shane</t>
  </si>
  <si>
    <t>Perfectbound (Trade Paper</t>
  </si>
  <si>
    <t>B&amp;W 4.25 x 7 in or 178 x 108 mm Perfect Bound on Creme w/Gloss Lam</t>
  </si>
  <si>
    <t>No</t>
  </si>
  <si>
    <t>THEORYbee</t>
  </si>
  <si>
    <t>IBPASPARK</t>
  </si>
  <si>
    <t>LS-United Kingdom</t>
  </si>
  <si>
    <t>BK_ACX0_199096</t>
  </si>
  <si>
    <t>Soulstealer (Unabridged)</t>
  </si>
  <si>
    <t>CA</t>
  </si>
  <si>
    <t>DE</t>
  </si>
  <si>
    <t>Soulstealer: A Novel (Unabridged)</t>
  </si>
  <si>
    <t>Book Sendout: Lexi</t>
  </si>
  <si>
    <t>Book Sendout: Kerryn Loan</t>
  </si>
  <si>
    <t>Book Sendout: Alexandra Green</t>
  </si>
  <si>
    <t>Book Sendout: Robbie Weeks</t>
  </si>
  <si>
    <t>2020-06-28</t>
  </si>
  <si>
    <t>2020-06-27</t>
  </si>
  <si>
    <t>2020-06-26</t>
  </si>
  <si>
    <t>2020-06-22</t>
  </si>
  <si>
    <t>2020-06-21</t>
  </si>
  <si>
    <t>2020-06-20</t>
  </si>
  <si>
    <t>2020-06-19</t>
  </si>
  <si>
    <t>2020-06-15</t>
  </si>
  <si>
    <t>2020-06-14</t>
  </si>
  <si>
    <t>35%</t>
  </si>
  <si>
    <t>N/A</t>
  </si>
  <si>
    <t>2020-06-13</t>
  </si>
  <si>
    <t>2020-06-11</t>
  </si>
  <si>
    <t>2020-06-10</t>
  </si>
  <si>
    <t>2020-06-30</t>
  </si>
  <si>
    <t>9781734706307</t>
  </si>
  <si>
    <t>60%</t>
  </si>
  <si>
    <t>Standard - Paperback</t>
  </si>
  <si>
    <t>2020-06-29</t>
  </si>
  <si>
    <t>2020-06-25</t>
  </si>
  <si>
    <t>2020-06-24</t>
  </si>
  <si>
    <t>2020-06-23</t>
  </si>
  <si>
    <t>2020-06-18</t>
  </si>
  <si>
    <t>2020-06-17</t>
  </si>
  <si>
    <t>2020-06-16</t>
  </si>
  <si>
    <t>2020-06-12</t>
  </si>
  <si>
    <t>2020-06-09</t>
  </si>
  <si>
    <t>2020-06-08</t>
  </si>
  <si>
    <t>2020-06-07</t>
  </si>
  <si>
    <t>2020-07-31</t>
  </si>
  <si>
    <t>2020-07-30</t>
  </si>
  <si>
    <t>2020-07-27</t>
  </si>
  <si>
    <t>2020-07-26</t>
  </si>
  <si>
    <t>2020-07-25</t>
  </si>
  <si>
    <t>2020-07-22</t>
  </si>
  <si>
    <t>2020-07-21</t>
  </si>
  <si>
    <t>2020-07-19</t>
  </si>
  <si>
    <t>2020-07-18</t>
  </si>
  <si>
    <t>2020-07-17</t>
  </si>
  <si>
    <t>2020-07-16</t>
  </si>
  <si>
    <t>2020-07-15</t>
  </si>
  <si>
    <t>2020-07-14</t>
  </si>
  <si>
    <t>2020-07-13</t>
  </si>
  <si>
    <t>2020-07-12</t>
  </si>
  <si>
    <t>2020-07-10</t>
  </si>
  <si>
    <t>2020-07-09</t>
  </si>
  <si>
    <t>2020-07-08</t>
  </si>
  <si>
    <t>2020-07-07</t>
  </si>
  <si>
    <t>2020-07-06</t>
  </si>
  <si>
    <t>2020-07-05</t>
  </si>
  <si>
    <t>2020-07-04</t>
  </si>
  <si>
    <t>2020-07-03</t>
  </si>
  <si>
    <t>2020-07-02</t>
  </si>
  <si>
    <t>2020-07-01</t>
  </si>
  <si>
    <t>2020-07-29</t>
  </si>
  <si>
    <t>2020-07-28</t>
  </si>
  <si>
    <t>2020-08-31</t>
  </si>
  <si>
    <t>2020-08-30</t>
  </si>
  <si>
    <t>2020-08-29</t>
  </si>
  <si>
    <t>2020-08-27</t>
  </si>
  <si>
    <t>2020-08-21</t>
  </si>
  <si>
    <t>2020-08-20</t>
  </si>
  <si>
    <t>2020-08-19</t>
  </si>
  <si>
    <t>2020-08-18</t>
  </si>
  <si>
    <t>2020-08-15</t>
  </si>
  <si>
    <t>2020-08-14</t>
  </si>
  <si>
    <t>2020-08-13</t>
  </si>
  <si>
    <t>2020-08-12</t>
  </si>
  <si>
    <t>2020-08-11</t>
  </si>
  <si>
    <t>2020-08-09</t>
  </si>
  <si>
    <t>2020-08-08</t>
  </si>
  <si>
    <t>2020-08-07</t>
  </si>
  <si>
    <t>2020-08-06</t>
  </si>
  <si>
    <t>2020-08-05</t>
  </si>
  <si>
    <t>2020-08-04</t>
  </si>
  <si>
    <t>2020-08-03</t>
  </si>
  <si>
    <t>2020-08-02</t>
  </si>
  <si>
    <t>2020-08-01</t>
  </si>
  <si>
    <t>2020-08-16</t>
  </si>
  <si>
    <t>Title</t>
  </si>
  <si>
    <t>Author</t>
  </si>
  <si>
    <t>Mkt</t>
  </si>
  <si>
    <t>Royalty
Share</t>
  </si>
  <si>
    <t>Qty.</t>
  </si>
  <si>
    <t>Net Sales</t>
  </si>
  <si>
    <t>Royalty
Earned</t>
  </si>
  <si>
    <t>2020-09-22</t>
  </si>
  <si>
    <t>2020-09-19</t>
  </si>
  <si>
    <t>2020-09-15</t>
  </si>
  <si>
    <t>2020-09-03</t>
  </si>
  <si>
    <t>2020-09-01</t>
  </si>
  <si>
    <t>2020-09-30</t>
  </si>
  <si>
    <t>2020-09-29</t>
  </si>
  <si>
    <t>2020-09-28</t>
  </si>
  <si>
    <t>2020-09-27</t>
  </si>
  <si>
    <t>2020-09-26</t>
  </si>
  <si>
    <t>2020-09-25</t>
  </si>
  <si>
    <t>2020-09-24</t>
  </si>
  <si>
    <t>2020-09-23</t>
  </si>
  <si>
    <t>2020-09-21</t>
  </si>
  <si>
    <t>2020-09-14</t>
  </si>
  <si>
    <t>2020-09-13</t>
  </si>
  <si>
    <t>2020-09-12</t>
  </si>
  <si>
    <t>2020-09-11</t>
  </si>
  <si>
    <t>Soulstealer (Mass Market Paperback)</t>
  </si>
  <si>
    <t>'SEP-20</t>
  </si>
  <si>
    <t>Soulstealer (Hardcover)</t>
  </si>
  <si>
    <t>Trade Cloth/Laminate</t>
  </si>
  <si>
    <t>B&amp;W 6 x 9 in or 229 x 152 mm Case Lam w/Jacket on Creme w/Gloss Lam</t>
  </si>
  <si>
    <t>Active</t>
  </si>
  <si>
    <t>LS-United States</t>
  </si>
  <si>
    <t>comment</t>
  </si>
  <si>
    <t>2020-10-16</t>
  </si>
  <si>
    <t>2020-10-03</t>
  </si>
  <si>
    <t>2020-10-14</t>
  </si>
  <si>
    <t>2020-10-11</t>
  </si>
  <si>
    <t>2020-10-10</t>
  </si>
  <si>
    <t>2020-10-09</t>
  </si>
  <si>
    <t>2020-10-07</t>
  </si>
  <si>
    <t>2020-10-30</t>
  </si>
  <si>
    <t>2020-10-29</t>
  </si>
  <si>
    <t>2020-10-28</t>
  </si>
  <si>
    <t>2020-10-25</t>
  </si>
  <si>
    <t>2020-10-24</t>
  </si>
  <si>
    <t>2020-10-23</t>
  </si>
  <si>
    <t>2020-10-15</t>
  </si>
  <si>
    <t>2020-10-12</t>
  </si>
  <si>
    <t>'OCT-20</t>
  </si>
  <si>
    <t>Last Input</t>
  </si>
  <si>
    <t>2020-11-25</t>
  </si>
  <si>
    <t>2020-11-11</t>
  </si>
  <si>
    <t>2020-11-10</t>
  </si>
  <si>
    <t>2020-11-08</t>
  </si>
  <si>
    <t>2020-11-07</t>
  </si>
  <si>
    <t>2020-11-04</t>
  </si>
  <si>
    <t>2020-11-03</t>
  </si>
  <si>
    <t>2020-11-22</t>
  </si>
  <si>
    <t>2020-11-18</t>
  </si>
  <si>
    <t>2020-11-06</t>
  </si>
  <si>
    <t>2020-11-05</t>
  </si>
  <si>
    <t>2020-11-01</t>
  </si>
  <si>
    <t>Soulstealer (Travel Size Paperback)</t>
  </si>
  <si>
    <t>B&amp;W 4.25 x 7 in or 178 x 108 mm Perfect Bound on Creme w/Matte Lam</t>
  </si>
  <si>
    <t>'NOV-20</t>
  </si>
  <si>
    <t>Author Name</t>
  </si>
  <si>
    <t>ASIN/ISBN</t>
  </si>
  <si>
    <t>Marketplace</t>
  </si>
  <si>
    <t>Royalty Type</t>
  </si>
  <si>
    <t>Transaction Type</t>
  </si>
  <si>
    <t>Units Sold</t>
  </si>
  <si>
    <t>Units Refunded</t>
  </si>
  <si>
    <t>Net Units Sold</t>
  </si>
  <si>
    <t>Avg. List Price without tax</t>
  </si>
  <si>
    <t>Avg. Offer Price without tax</t>
  </si>
  <si>
    <t>Avg. Delivery/Manufacturing cost</t>
  </si>
  <si>
    <t>Currency</t>
  </si>
  <si>
    <t>publisher_name</t>
  </si>
  <si>
    <t>isbn</t>
  </si>
  <si>
    <t>sku</t>
  </si>
  <si>
    <t>parent_isbn</t>
  </si>
  <si>
    <t>title</t>
  </si>
  <si>
    <t>author</t>
  </si>
  <si>
    <t>page_count</t>
  </si>
  <si>
    <t>binding_type</t>
  </si>
  <si>
    <t>book_type_id</t>
  </si>
  <si>
    <t>list_price</t>
  </si>
  <si>
    <t>wholesale_discount_%</t>
  </si>
  <si>
    <t>MTD_Quantity</t>
  </si>
  <si>
    <t>MTD_avg_list_price</t>
  </si>
  <si>
    <t>MTD_extended_list</t>
  </si>
  <si>
    <t>MTD_avg_discount_%</t>
  </si>
  <si>
    <t>MTD_extended_discount</t>
  </si>
  <si>
    <t>MTD_avg_wholesale_price</t>
  </si>
  <si>
    <t>MTD_extended_wholesale</t>
  </si>
  <si>
    <t>MTD_avg_print_charge</t>
  </si>
  <si>
    <t>MTD_extended_print_charge</t>
  </si>
  <si>
    <t>MTD_gross_pub_comp</t>
  </si>
  <si>
    <t>MTD_extended_adjustments</t>
  </si>
  <si>
    <t>MTD_extended_recovery</t>
  </si>
  <si>
    <t>MTD_pub_comp</t>
  </si>
  <si>
    <t>YTD_quantity</t>
  </si>
  <si>
    <t>YTD_avg_list_price</t>
  </si>
  <si>
    <t>YTD_extended_list_price</t>
  </si>
  <si>
    <t>YTD_avg_discount_%</t>
  </si>
  <si>
    <t>YTD_extended_discount</t>
  </si>
  <si>
    <t>YTD_avg_wholesale_price</t>
  </si>
  <si>
    <t>YTD_extended_wholesale</t>
  </si>
  <si>
    <t>YTD_avg_print_charge</t>
  </si>
  <si>
    <t>YTD_extended_print_charge</t>
  </si>
  <si>
    <t>YTD_gross_pub_comp</t>
  </si>
  <si>
    <t>YTD_extended_adjustments</t>
  </si>
  <si>
    <t>YTD_extended_recovery</t>
  </si>
  <si>
    <t>YTD_pub_comp</t>
  </si>
  <si>
    <t>deferral_balance</t>
  </si>
  <si>
    <t>reporting_currency_code</t>
  </si>
  <si>
    <t>period_name</t>
  </si>
  <si>
    <t>original_deferral_amount</t>
  </si>
  <si>
    <t>MTD_return_quantity</t>
  </si>
  <si>
    <t>MTD_return_wholesale</t>
  </si>
  <si>
    <t>MTD_return_charge</t>
  </si>
  <si>
    <t>MTD_return_total</t>
  </si>
  <si>
    <t>YTD_return_quantity</t>
  </si>
  <si>
    <t>YTD_return_wholesale</t>
  </si>
  <si>
    <t>YTD_return_charge</t>
  </si>
  <si>
    <t>YTD_return_total</t>
  </si>
  <si>
    <t>MTD_net_quantity</t>
  </si>
  <si>
    <t>MTD_net_wholesale</t>
  </si>
  <si>
    <t>MTD_net_pub_comp</t>
  </si>
  <si>
    <t>YTD_net_quantity</t>
  </si>
  <si>
    <t>YTD_net_wholesale</t>
  </si>
  <si>
    <t>YTD_net_pub_comp</t>
  </si>
  <si>
    <t>returns_flag_value</t>
  </si>
  <si>
    <t>nonreturnable_date</t>
  </si>
  <si>
    <t>title_status_flag_value</t>
  </si>
  <si>
    <t>cancelled_date</t>
  </si>
  <si>
    <t>publisher_imprint</t>
  </si>
  <si>
    <t>customer_flexfield1</t>
  </si>
  <si>
    <t>customer_flexfield2</t>
  </si>
  <si>
    <t>customer_flexfield3</t>
  </si>
  <si>
    <t>customer_flexfield4</t>
  </si>
  <si>
    <t>customer_flexfield5</t>
  </si>
  <si>
    <t>isbn_13</t>
  </si>
  <si>
    <t>MTD_wholesale_tax</t>
  </si>
  <si>
    <t>MTD_print_charge_tax</t>
  </si>
  <si>
    <t>MTD_return_wholesale_tax</t>
  </si>
  <si>
    <t>MTD_return_charge_tax</t>
  </si>
  <si>
    <t>YTD_wholesale_tax</t>
  </si>
  <si>
    <t>YTD_print_charge_tax</t>
  </si>
  <si>
    <t>YTD_return_wholesale_tax</t>
  </si>
  <si>
    <t>YTD_return_charge_tax</t>
  </si>
  <si>
    <t>market</t>
  </si>
  <si>
    <t>sales_category</t>
  </si>
  <si>
    <t>Mtd_global_distribution_fee</t>
  </si>
  <si>
    <t>Mtd_global_distribution_fee_tax</t>
  </si>
  <si>
    <t>Ytd_global_distribution_fee</t>
  </si>
  <si>
    <t>Ytd_global_distribution_fee_tax</t>
  </si>
  <si>
    <t>Source</t>
  </si>
  <si>
    <t>Deposited</t>
  </si>
  <si>
    <t>Note</t>
  </si>
  <si>
    <t>Book 1 - Nythan</t>
  </si>
  <si>
    <t>QBs inputted</t>
  </si>
  <si>
    <t>Dividend</t>
  </si>
  <si>
    <t>QBs deposited</t>
  </si>
  <si>
    <t>x</t>
  </si>
  <si>
    <t>QB-copy Payments</t>
  </si>
  <si>
    <t>QB-copy Invoice</t>
  </si>
  <si>
    <t>QB-copy Deposit</t>
  </si>
  <si>
    <t>QB-copy Deposit Memo</t>
  </si>
  <si>
    <t>May 2020 Sales</t>
  </si>
  <si>
    <t>Jun 2020 Sales</t>
  </si>
  <si>
    <t>Jul 2020 Sales</t>
  </si>
  <si>
    <t>Aug 2020 Sales</t>
  </si>
  <si>
    <t>Sep 2020 Sales</t>
  </si>
  <si>
    <t>For</t>
  </si>
  <si>
    <t>Aug, Sep, Oct 2020 Sales</t>
  </si>
  <si>
    <t>Nov 2020 Sales</t>
  </si>
  <si>
    <t>Oct 2020 Sales</t>
  </si>
  <si>
    <t>Jun 2020 Sales + Bonus</t>
  </si>
  <si>
    <t>Deposit - AMAZON.CO1614403</t>
  </si>
  <si>
    <t>Deposit - Amazon As1614133</t>
  </si>
  <si>
    <t>Deposit - AMAZON MEDIA EU</t>
  </si>
  <si>
    <t>Deposit - AMAZON.COM.CA, I</t>
  </si>
  <si>
    <t>Deposit - AMAZON.CO1642945</t>
  </si>
  <si>
    <t>Deposit - Audible, Inc.</t>
  </si>
  <si>
    <t>Deposit - AMAZON.CO1670371</t>
  </si>
  <si>
    <t>Deposit - AMAZON.CO1699100</t>
  </si>
  <si>
    <t>Deposit - AMAZON.CO1730116</t>
  </si>
  <si>
    <t>Deposit - Audible, Inc. EDI PYMNTS</t>
  </si>
  <si>
    <t>Deposit - AMAZON.CO1760241EDI PYMNTS</t>
  </si>
  <si>
    <t>Deposit - LSI</t>
  </si>
  <si>
    <t>Soulstealer (Trade Paperback)</t>
  </si>
  <si>
    <t>B&amp;W 6 x 9 in or 229 x 152 mm Perfect Bound on Creme w/Gloss Lam</t>
  </si>
  <si>
    <t>'DEC-20</t>
  </si>
  <si>
    <t>Deposit - LSI 1/4/21 US</t>
  </si>
  <si>
    <t>Deposit - AMAZON.CO1797491EDI PYMNTS</t>
  </si>
  <si>
    <t>Deposit - AMAZON.CO1791827EDI PYMNTS</t>
  </si>
  <si>
    <t>Deposit - LSI 2/1/21 US</t>
  </si>
  <si>
    <t>Dec 2020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</si>
</sst>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64" formatCode="&quot;$&quot;#,##0.00"/>
    <numFmt numFmtId="165" formatCode="0.0000"/>
    <numFmt numFmtId="166" formatCode="#,##0.00%"/>
    <numFmt numFmtId="167" formatCode="#0"/>
    <numFmt numFmtId="168" formatCode="0.00000"/>
    <numFmt numFmtId="169" formatCode="yyyy\ mmm\ dd"/>
  </numFmts>
  <fonts count="27" x14ac:knownFonts="1">
    <font>
      <sz val="12"/>
      <color theme="1"/>
      <name val="Calibri"/>
      <family val="2"/>
      <scheme val="minor"/>
    </font>
    <font>
      <sz val="12"/>
      <color theme="1"/>
      <name val="Calibri"/>
      <family val="2"/>
      <scheme val="minor"/>
    </font>
    <font>
      <b/>
      <sz val="12"/>
      <color theme="1"/>
      <name val="Calibri"/>
      <family val="2"/>
      <scheme val="minor"/>
    </font>
    <font>
      <sz val="12"/>
      <color theme="0"/>
      <name val="Calibri"/>
      <family val="2"/>
      <scheme val="minor"/>
    </font>
    <font>
      <b/>
      <sz val="12"/>
      <color rgb="FF7030A0"/>
      <name val="Calibri"/>
      <family val="2"/>
      <scheme val="minor"/>
    </font>
    <font>
      <u/>
      <sz val="12"/>
      <color theme="10"/>
      <name val="Calibri"/>
      <family val="2"/>
      <scheme val="minor"/>
    </font>
    <font>
      <sz val="11"/>
      <color rgb="FF7030A0"/>
      <name val="Calibri"/>
      <family val="2"/>
      <scheme val="minor"/>
    </font>
    <font>
      <b/>
      <sz val="16"/>
      <color theme="1"/>
      <name val="Calibri"/>
      <family val="2"/>
      <scheme val="minor"/>
    </font>
    <font>
      <b/>
      <sz val="24"/>
      <color theme="0"/>
      <name val="Calibri"/>
      <family val="2"/>
      <scheme val="minor"/>
    </font>
    <font>
      <b/>
      <sz val="28"/>
      <color theme="1"/>
      <name val="Calibri"/>
      <family val="2"/>
      <scheme val="minor"/>
    </font>
    <font>
      <b/>
      <sz val="28"/>
      <color theme="0"/>
      <name val="Calibri"/>
      <family val="2"/>
      <scheme val="minor"/>
    </font>
    <font>
      <sz val="8"/>
      <color theme="1"/>
      <name val="Calibri"/>
      <family val="2"/>
      <scheme val="minor"/>
    </font>
    <font>
      <b/>
      <sz val="14"/>
      <color theme="1"/>
      <name val="Calibri"/>
      <family val="2"/>
      <scheme val="minor"/>
    </font>
    <font>
      <b/>
      <sz val="12"/>
      <color theme="0"/>
      <name val="Calibri"/>
      <family val="2"/>
      <scheme val="minor"/>
    </font>
    <font>
      <sz val="9"/>
      <color indexed="81"/>
      <name val="Tahoma"/>
      <family val="2"/>
    </font>
    <font>
      <b/>
      <sz val="9"/>
      <color indexed="81"/>
      <name val="Tahoma"/>
      <family val="2"/>
    </font>
    <font>
      <sz val="8"/>
      <color indexed="8"/>
      <name val="Arial"/>
      <family val="2"/>
    </font>
    <font>
      <sz val="7"/>
      <color indexed="8"/>
      <name val="Arial"/>
      <family val="2"/>
    </font>
    <font>
      <b/>
      <sz val="9"/>
      <color rgb="FF000000"/>
      <name val="Tahoma"/>
      <family val="2"/>
    </font>
    <font>
      <sz val="9"/>
      <color rgb="FF000000"/>
      <name val="Tahoma"/>
      <family val="2"/>
    </font>
    <font>
      <i/>
      <sz val="12"/>
      <color theme="1"/>
      <name val="Calibri"/>
      <family val="2"/>
      <scheme val="minor"/>
    </font>
    <font>
      <u/>
      <sz val="12"/>
      <color theme="1"/>
      <name val="Calibri"/>
      <family val="2"/>
      <scheme val="minor"/>
    </font>
    <font>
      <sz val="9"/>
      <color indexed="81"/>
      <name val="Tahoma"/>
      <charset val="1"/>
    </font>
    <font>
      <b/>
      <sz val="9"/>
      <color indexed="81"/>
      <name val="Tahoma"/>
      <charset val="1"/>
    </font>
    <font>
      <sz val="10"/>
      <name val="Arial"/>
    </font>
    <font>
      <sz val="8"/>
      <color indexed="8"/>
      <name val="Arial"/>
    </font>
    <font>
      <sz val="7"/>
      <color indexed="8"/>
      <name val="Arial"/>
    </font>
  </fonts>
  <fills count="20">
    <fill>
      <patternFill patternType="none"/>
    </fill>
    <fill>
      <patternFill patternType="gray125"/>
    </fill>
    <fill>
      <patternFill patternType="solid">
        <fgColor rgb="FFFFE8ED"/>
        <bgColor indexed="64"/>
      </patternFill>
    </fill>
    <fill>
      <patternFill patternType="solid">
        <fgColor rgb="FFFFE0C8"/>
        <bgColor indexed="64"/>
      </patternFill>
    </fill>
    <fill>
      <patternFill patternType="solid">
        <fgColor rgb="FFFFFDD2"/>
        <bgColor indexed="64"/>
      </patternFill>
    </fill>
    <fill>
      <patternFill patternType="solid">
        <fgColor rgb="FFDEFFE7"/>
        <bgColor indexed="64"/>
      </patternFill>
    </fill>
    <fill>
      <patternFill patternType="solid">
        <fgColor rgb="FFD4FAFF"/>
        <bgColor indexed="64"/>
      </patternFill>
    </fill>
    <fill>
      <patternFill patternType="solid">
        <fgColor rgb="FFE3DDFF"/>
        <bgColor indexed="64"/>
      </patternFill>
    </fill>
    <fill>
      <patternFill patternType="solid">
        <fgColor theme="1"/>
        <bgColor indexed="64"/>
      </patternFill>
    </fill>
    <fill>
      <patternFill patternType="solid">
        <fgColor rgb="FFCCE6FF"/>
        <bgColor indexed="64"/>
      </patternFill>
    </fill>
    <fill>
      <patternFill patternType="solid">
        <fgColor rgb="FF00B0F0"/>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2" tint="-0.249977111117893"/>
        <bgColor indexed="64"/>
      </patternFill>
    </fill>
    <fill>
      <patternFill patternType="solid">
        <fgColor rgb="FF7030A0"/>
        <bgColor indexed="64"/>
      </patternFill>
    </fill>
    <fill>
      <patternFill patternType="solid">
        <fgColor theme="3"/>
        <bgColor indexed="64"/>
      </patternFill>
    </fill>
    <fill>
      <patternFill patternType="solid">
        <fgColor rgb="FFCEEEFF"/>
        <bgColor indexed="64"/>
      </patternFill>
    </fill>
    <fill>
      <patternFill patternType="solid">
        <fgColor indexed="22"/>
        <bgColor indexed="64"/>
      </patternFill>
    </fill>
    <fill>
      <patternFill patternType="solid">
        <fgColor rgb="FFFFFF00"/>
        <bgColor indexed="64"/>
      </patternFill>
    </fill>
  </fills>
  <borders count="58">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top style="slantDashDot">
        <color indexed="64"/>
      </top>
      <bottom/>
      <diagonal/>
    </border>
    <border>
      <left/>
      <right style="slantDashDot">
        <color indexed="64"/>
      </right>
      <top style="slantDashDot">
        <color indexed="64"/>
      </top>
      <bottom/>
      <diagonal/>
    </border>
    <border>
      <left style="slantDashDot">
        <color indexed="64"/>
      </left>
      <right/>
      <top/>
      <bottom/>
      <diagonal/>
    </border>
    <border>
      <left/>
      <right style="slantDashDot">
        <color indexed="64"/>
      </right>
      <top/>
      <bottom/>
      <diagonal/>
    </border>
    <border>
      <left style="slantDashDot">
        <color indexed="64"/>
      </left>
      <right/>
      <top/>
      <bottom style="slantDashDot">
        <color indexed="64"/>
      </bottom>
      <diagonal/>
    </border>
    <border>
      <left/>
      <right/>
      <top/>
      <bottom style="slantDashDot">
        <color indexed="64"/>
      </bottom>
      <diagonal/>
    </border>
    <border>
      <left/>
      <right style="slantDashDot">
        <color indexed="64"/>
      </right>
      <top/>
      <bottom style="slantDashDot">
        <color indexed="64"/>
      </bottom>
      <diagonal/>
    </border>
    <border>
      <left style="slantDashDot">
        <color indexed="64"/>
      </left>
      <right style="medium">
        <color indexed="64"/>
      </right>
      <top style="slantDashDot">
        <color indexed="64"/>
      </top>
      <bottom style="medium">
        <color indexed="64"/>
      </bottom>
      <diagonal/>
    </border>
    <border>
      <left style="medium">
        <color indexed="64"/>
      </left>
      <right style="medium">
        <color indexed="64"/>
      </right>
      <top style="slantDashDot">
        <color indexed="64"/>
      </top>
      <bottom style="medium">
        <color indexed="64"/>
      </bottom>
      <diagonal/>
    </border>
    <border>
      <left style="medium">
        <color indexed="64"/>
      </left>
      <right style="slantDashDot">
        <color indexed="64"/>
      </right>
      <top style="slantDashDot">
        <color indexed="64"/>
      </top>
      <bottom style="medium">
        <color indexed="64"/>
      </bottom>
      <diagonal/>
    </border>
    <border>
      <left style="slantDashDot">
        <color indexed="64"/>
      </left>
      <right style="medium">
        <color indexed="64"/>
      </right>
      <top style="medium">
        <color indexed="64"/>
      </top>
      <bottom style="medium">
        <color indexed="64"/>
      </bottom>
      <diagonal/>
    </border>
    <border>
      <left style="medium">
        <color indexed="64"/>
      </left>
      <right style="slantDashDot">
        <color indexed="64"/>
      </right>
      <top style="medium">
        <color indexed="64"/>
      </top>
      <bottom style="medium">
        <color indexed="64"/>
      </bottom>
      <diagonal/>
    </border>
    <border>
      <left style="slantDashDot">
        <color indexed="64"/>
      </left>
      <right style="slantDashDot">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slantDashDot">
        <color indexed="64"/>
      </left>
      <right/>
      <top style="medium">
        <color indexed="64"/>
      </top>
      <bottom/>
      <diagonal/>
    </border>
    <border>
      <left/>
      <right style="slantDashDot">
        <color indexed="64"/>
      </right>
      <top style="medium">
        <color indexed="64"/>
      </top>
      <bottom/>
      <diagonal/>
    </border>
    <border>
      <left style="slantDashDot">
        <color indexed="64"/>
      </left>
      <right style="slantDashDot">
        <color indexed="64"/>
      </right>
      <top style="slantDashDot">
        <color indexed="64"/>
      </top>
      <bottom/>
      <diagonal/>
    </border>
    <border>
      <left style="slantDashDot">
        <color indexed="64"/>
      </left>
      <right style="slantDashDot">
        <color indexed="64"/>
      </right>
      <top/>
      <bottom/>
      <diagonal/>
    </border>
    <border>
      <left style="slantDashDot">
        <color indexed="64"/>
      </left>
      <right style="slantDashDot">
        <color indexed="64"/>
      </right>
      <top/>
      <bottom style="medium">
        <color indexed="64"/>
      </bottom>
      <diagonal/>
    </border>
    <border>
      <left style="slantDashDot">
        <color indexed="64"/>
      </left>
      <right/>
      <top style="slantDashDot">
        <color indexed="64"/>
      </top>
      <bottom style="medium">
        <color indexed="64"/>
      </bottom>
      <diagonal/>
    </border>
    <border>
      <left/>
      <right/>
      <top style="slantDashDot">
        <color indexed="64"/>
      </top>
      <bottom style="medium">
        <color indexed="64"/>
      </bottom>
      <diagonal/>
    </border>
    <border>
      <left/>
      <right style="slantDashDot">
        <color indexed="64"/>
      </right>
      <top style="slantDashDot">
        <color indexed="64"/>
      </top>
      <bottom style="medium">
        <color indexed="64"/>
      </bottom>
      <diagonal/>
    </border>
    <border>
      <left style="slantDashDot">
        <color indexed="64"/>
      </left>
      <right style="medium">
        <color indexed="64"/>
      </right>
      <top style="medium">
        <color indexed="64"/>
      </top>
      <bottom/>
      <diagonal/>
    </border>
    <border>
      <left style="slantDashDot">
        <color indexed="64"/>
      </left>
      <right style="medium">
        <color indexed="64"/>
      </right>
      <top/>
      <bottom/>
      <diagonal/>
    </border>
    <border>
      <left style="slantDashDot">
        <color indexed="64"/>
      </left>
      <right style="medium">
        <color indexed="64"/>
      </right>
      <top/>
      <bottom style="slantDashDot">
        <color indexed="64"/>
      </bottom>
      <diagonal/>
    </border>
    <border>
      <left style="medium">
        <color indexed="64"/>
      </left>
      <right style="medium">
        <color indexed="64"/>
      </right>
      <top/>
      <bottom style="slantDashDot">
        <color indexed="64"/>
      </bottom>
      <diagonal/>
    </border>
    <border>
      <left style="medium">
        <color indexed="64"/>
      </left>
      <right style="slantDashDot">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slantDashDot">
        <color indexed="64"/>
      </top>
      <bottom style="medium">
        <color indexed="64"/>
      </bottom>
      <diagonal/>
    </border>
    <border>
      <left style="medium">
        <color indexed="64"/>
      </left>
      <right/>
      <top style="medium">
        <color indexed="64"/>
      </top>
      <bottom style="medium">
        <color indexed="64"/>
      </bottom>
      <diagonal/>
    </border>
    <border>
      <left style="medium">
        <color auto="1"/>
      </left>
      <right/>
      <top style="slantDashDot">
        <color auto="1"/>
      </top>
      <bottom/>
      <diagonal/>
    </border>
    <border>
      <left style="thick">
        <color indexed="64"/>
      </left>
      <right/>
      <top/>
      <bottom/>
      <diagonal/>
    </border>
    <border>
      <left style="slantDashDot">
        <color indexed="64"/>
      </left>
      <right style="thick">
        <color indexed="64"/>
      </right>
      <top/>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medium">
        <color indexed="64"/>
      </right>
      <top/>
      <bottom style="medium">
        <color indexed="64"/>
      </bottom>
      <diagonal/>
    </border>
    <border>
      <left style="medium">
        <color indexed="64"/>
      </left>
      <right/>
      <top style="thick">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style="thick">
        <color auto="1"/>
      </top>
      <bottom/>
      <diagonal/>
    </border>
    <border>
      <left/>
      <right/>
      <top/>
      <bottom style="thick">
        <color auto="1"/>
      </bottom>
      <diagonal/>
    </border>
    <border>
      <left style="thin">
        <color indexed="64"/>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xf numFmtId="0" fontId="24" fillId="0" borderId="0"/>
    <xf numFmtId="0" fontId="24" fillId="0" borderId="0" applyNumberFormat="0" applyFont="0" applyFill="0" applyBorder="0" applyAlignment="0" applyProtection="0"/>
  </cellStyleXfs>
  <cellXfs count="352">
    <xf numFmtId="0" fontId="0" fillId="0" borderId="0" xfId="0"/>
    <xf numFmtId="164" fontId="0" fillId="0" borderId="0" xfId="1" applyNumberFormat="1" applyFont="1"/>
    <xf numFmtId="164" fontId="1" fillId="0" borderId="0" xfId="1" applyNumberFormat="1" applyFont="1"/>
    <xf numFmtId="164" fontId="0" fillId="0" borderId="0" xfId="1" applyNumberFormat="1" applyFont="1" applyAlignment="1">
      <alignment horizontal="right"/>
    </xf>
    <xf numFmtId="44" fontId="0" fillId="0" borderId="0" xfId="1" applyFont="1"/>
    <xf numFmtId="44" fontId="0" fillId="0" borderId="0" xfId="1" applyNumberFormat="1" applyFont="1"/>
    <xf numFmtId="14" fontId="0" fillId="0" borderId="0" xfId="0" applyNumberFormat="1"/>
    <xf numFmtId="44" fontId="0" fillId="0" borderId="0" xfId="0" applyNumberFormat="1"/>
    <xf numFmtId="0" fontId="0" fillId="0" borderId="0" xfId="0" applyAlignment="1">
      <alignment horizontal="center"/>
    </xf>
    <xf numFmtId="164" fontId="0" fillId="0" borderId="0" xfId="0" applyNumberFormat="1"/>
    <xf numFmtId="0" fontId="0" fillId="0" borderId="0" xfId="0" applyAlignment="1"/>
    <xf numFmtId="0" fontId="0" fillId="0" borderId="0" xfId="0" applyNumberFormat="1" applyAlignment="1">
      <alignment horizontal="left"/>
    </xf>
    <xf numFmtId="164" fontId="0" fillId="0" borderId="0" xfId="0" applyNumberFormat="1" applyAlignment="1">
      <alignment horizontal="left"/>
    </xf>
    <xf numFmtId="1" fontId="0" fillId="0" borderId="0" xfId="0" applyNumberFormat="1"/>
    <xf numFmtId="1" fontId="0" fillId="0" borderId="0" xfId="0" applyNumberFormat="1" applyAlignment="1">
      <alignment horizontal="right"/>
    </xf>
    <xf numFmtId="1" fontId="0" fillId="0" borderId="0" xfId="0" applyNumberFormat="1" applyAlignment="1">
      <alignment horizontal="left"/>
    </xf>
    <xf numFmtId="44" fontId="0" fillId="0" borderId="0" xfId="0" applyNumberFormat="1" applyAlignment="1">
      <alignment horizontal="left"/>
    </xf>
    <xf numFmtId="44" fontId="0" fillId="0" borderId="0" xfId="0" applyNumberFormat="1" applyAlignment="1">
      <alignment horizontal="center"/>
    </xf>
    <xf numFmtId="44" fontId="0" fillId="0" borderId="0" xfId="0" applyNumberFormat="1" applyAlignment="1">
      <alignment horizontal="right"/>
    </xf>
    <xf numFmtId="44" fontId="0" fillId="0" borderId="0" xfId="0" applyNumberFormat="1" applyBorder="1"/>
    <xf numFmtId="0" fontId="0" fillId="0" borderId="6" xfId="0" applyBorder="1"/>
    <xf numFmtId="0" fontId="0" fillId="0" borderId="8" xfId="0" applyBorder="1"/>
    <xf numFmtId="0" fontId="0" fillId="0" borderId="14" xfId="0" applyBorder="1"/>
    <xf numFmtId="44" fontId="0" fillId="0" borderId="1" xfId="0" applyNumberFormat="1" applyBorder="1"/>
    <xf numFmtId="0" fontId="0" fillId="0" borderId="1" xfId="0" applyBorder="1"/>
    <xf numFmtId="44" fontId="0" fillId="0" borderId="15" xfId="0" applyNumberFormat="1" applyBorder="1"/>
    <xf numFmtId="1" fontId="0" fillId="0" borderId="17" xfId="0" applyNumberFormat="1" applyBorder="1"/>
    <xf numFmtId="44" fontId="0" fillId="0" borderId="17" xfId="0" applyNumberFormat="1" applyBorder="1"/>
    <xf numFmtId="1" fontId="0" fillId="0" borderId="18" xfId="0" applyNumberFormat="1" applyBorder="1"/>
    <xf numFmtId="44" fontId="0" fillId="0" borderId="18" xfId="0" applyNumberFormat="1" applyBorder="1"/>
    <xf numFmtId="0" fontId="0" fillId="0" borderId="20" xfId="0" applyBorder="1"/>
    <xf numFmtId="44" fontId="0" fillId="0" borderId="2" xfId="0" applyNumberFormat="1" applyBorder="1"/>
    <xf numFmtId="0" fontId="0" fillId="0" borderId="2" xfId="0" applyBorder="1"/>
    <xf numFmtId="44" fontId="0" fillId="0" borderId="21" xfId="0" applyNumberFormat="1" applyBorder="1"/>
    <xf numFmtId="0" fontId="0" fillId="0" borderId="16" xfId="0" applyBorder="1"/>
    <xf numFmtId="1" fontId="0" fillId="2" borderId="1" xfId="0" applyNumberFormat="1" applyFill="1" applyBorder="1"/>
    <xf numFmtId="44" fontId="0" fillId="2" borderId="1" xfId="0" applyNumberFormat="1" applyFill="1" applyBorder="1"/>
    <xf numFmtId="1" fontId="0" fillId="4" borderId="1" xfId="0" applyNumberFormat="1" applyFill="1" applyBorder="1"/>
    <xf numFmtId="44" fontId="0" fillId="4" borderId="1" xfId="0" applyNumberFormat="1" applyFill="1" applyBorder="1"/>
    <xf numFmtId="1" fontId="0" fillId="3" borderId="1" xfId="0" applyNumberFormat="1" applyFill="1" applyBorder="1"/>
    <xf numFmtId="44" fontId="0" fillId="3" borderId="1" xfId="0" applyNumberFormat="1" applyFill="1" applyBorder="1"/>
    <xf numFmtId="1" fontId="0" fillId="5" borderId="1" xfId="0" applyNumberFormat="1" applyFill="1" applyBorder="1"/>
    <xf numFmtId="44" fontId="0" fillId="5" borderId="1" xfId="0" applyNumberFormat="1" applyFill="1" applyBorder="1"/>
    <xf numFmtId="1" fontId="0" fillId="6" borderId="1" xfId="0" applyNumberFormat="1" applyFill="1" applyBorder="1"/>
    <xf numFmtId="44" fontId="0" fillId="6" borderId="1" xfId="0" applyNumberFormat="1" applyFill="1" applyBorder="1"/>
    <xf numFmtId="1" fontId="0" fillId="7" borderId="1" xfId="0" applyNumberFormat="1" applyFill="1" applyBorder="1"/>
    <xf numFmtId="44" fontId="0" fillId="7" borderId="1" xfId="0" applyNumberFormat="1" applyFill="1" applyBorder="1"/>
    <xf numFmtId="1" fontId="0" fillId="2" borderId="28" xfId="0" applyNumberFormat="1" applyFill="1" applyBorder="1"/>
    <xf numFmtId="44" fontId="0" fillId="2" borderId="17" xfId="0" applyNumberFormat="1" applyFill="1" applyBorder="1"/>
    <xf numFmtId="1" fontId="0" fillId="3" borderId="29" xfId="0" applyNumberFormat="1" applyFill="1" applyBorder="1"/>
    <xf numFmtId="44" fontId="0" fillId="3" borderId="18" xfId="0" applyNumberFormat="1" applyFill="1" applyBorder="1"/>
    <xf numFmtId="1" fontId="0" fillId="4" borderId="29" xfId="0" applyNumberFormat="1" applyFill="1" applyBorder="1"/>
    <xf numFmtId="44" fontId="0" fillId="4" borderId="18" xfId="0" applyNumberFormat="1" applyFill="1" applyBorder="1"/>
    <xf numFmtId="1" fontId="0" fillId="5" borderId="29" xfId="0" applyNumberFormat="1" applyFill="1" applyBorder="1"/>
    <xf numFmtId="44" fontId="0" fillId="5" borderId="18" xfId="0" applyNumberFormat="1" applyFill="1" applyBorder="1"/>
    <xf numFmtId="1" fontId="0" fillId="6" borderId="29" xfId="0" applyNumberFormat="1" applyFill="1" applyBorder="1"/>
    <xf numFmtId="44" fontId="0" fillId="6" borderId="18" xfId="0" applyNumberFormat="1" applyFill="1" applyBorder="1"/>
    <xf numFmtId="1" fontId="0" fillId="7" borderId="30" xfId="0" applyNumberFormat="1" applyFill="1" applyBorder="1"/>
    <xf numFmtId="44" fontId="0" fillId="7" borderId="31" xfId="0" applyNumberFormat="1" applyFill="1" applyBorder="1"/>
    <xf numFmtId="1" fontId="2" fillId="0" borderId="15" xfId="0" applyNumberFormat="1" applyFont="1" applyFill="1" applyBorder="1"/>
    <xf numFmtId="44" fontId="2" fillId="0" borderId="15" xfId="0" applyNumberFormat="1" applyFont="1" applyFill="1" applyBorder="1"/>
    <xf numFmtId="0" fontId="0" fillId="8" borderId="0" xfId="0" applyFont="1" applyFill="1" applyBorder="1"/>
    <xf numFmtId="44" fontId="0" fillId="8" borderId="2" xfId="0" applyNumberFormat="1" applyFont="1" applyFill="1" applyBorder="1"/>
    <xf numFmtId="0" fontId="0" fillId="8" borderId="2" xfId="0" applyFont="1" applyFill="1" applyBorder="1"/>
    <xf numFmtId="44" fontId="0" fillId="8" borderId="21" xfId="0" applyNumberFormat="1" applyFont="1" applyFill="1" applyBorder="1"/>
    <xf numFmtId="0" fontId="0" fillId="8" borderId="9" xfId="0" applyFont="1" applyFill="1" applyBorder="1"/>
    <xf numFmtId="44" fontId="0" fillId="8" borderId="0" xfId="0" applyNumberFormat="1" applyFont="1" applyFill="1" applyBorder="1"/>
    <xf numFmtId="44" fontId="0" fillId="8" borderId="7" xfId="0" applyNumberFormat="1" applyFont="1" applyFill="1" applyBorder="1"/>
    <xf numFmtId="44" fontId="0" fillId="8" borderId="10" xfId="0" applyNumberFormat="1" applyFont="1" applyFill="1" applyBorder="1"/>
    <xf numFmtId="0" fontId="0" fillId="8" borderId="0" xfId="0" applyFill="1" applyBorder="1"/>
    <xf numFmtId="44" fontId="0" fillId="8" borderId="0" xfId="0" applyNumberFormat="1" applyFill="1" applyBorder="1"/>
    <xf numFmtId="44" fontId="0" fillId="8" borderId="7" xfId="0" applyNumberFormat="1" applyFill="1" applyBorder="1"/>
    <xf numFmtId="0" fontId="0" fillId="8" borderId="9" xfId="0" applyFill="1" applyBorder="1"/>
    <xf numFmtId="44" fontId="0" fillId="8" borderId="9" xfId="0" applyNumberFormat="1" applyFill="1" applyBorder="1"/>
    <xf numFmtId="44" fontId="0" fillId="8" borderId="10" xfId="0" applyNumberFormat="1" applyFill="1" applyBorder="1"/>
    <xf numFmtId="0" fontId="0" fillId="8" borderId="0" xfId="0" applyFill="1"/>
    <xf numFmtId="1" fontId="0" fillId="8" borderId="0" xfId="0" applyNumberFormat="1" applyFill="1"/>
    <xf numFmtId="44" fontId="0" fillId="8" borderId="0" xfId="0" applyNumberFormat="1" applyFill="1"/>
    <xf numFmtId="0" fontId="0" fillId="0" borderId="0" xfId="0" applyFill="1" applyBorder="1"/>
    <xf numFmtId="44" fontId="0" fillId="0" borderId="0" xfId="0" applyNumberFormat="1" applyFill="1" applyBorder="1"/>
    <xf numFmtId="0" fontId="2" fillId="0" borderId="0" xfId="0" applyFont="1"/>
    <xf numFmtId="0" fontId="2" fillId="0" borderId="33" xfId="0" applyFont="1" applyBorder="1"/>
    <xf numFmtId="0" fontId="0" fillId="0" borderId="0" xfId="0" quotePrefix="1"/>
    <xf numFmtId="0" fontId="3" fillId="0" borderId="0" xfId="0" applyFont="1"/>
    <xf numFmtId="44" fontId="0" fillId="0" borderId="37" xfId="0" applyNumberFormat="1" applyBorder="1"/>
    <xf numFmtId="44" fontId="0" fillId="7" borderId="37" xfId="0" applyNumberFormat="1" applyFill="1" applyBorder="1"/>
    <xf numFmtId="44" fontId="0" fillId="0" borderId="32" xfId="0" applyNumberFormat="1" applyBorder="1"/>
    <xf numFmtId="44" fontId="0" fillId="0" borderId="1" xfId="0" applyNumberFormat="1" applyBorder="1" applyAlignment="1">
      <alignment horizontal="left"/>
    </xf>
    <xf numFmtId="44" fontId="0" fillId="0" borderId="0" xfId="0" applyNumberFormat="1" applyAlignment="1">
      <alignment horizontal="left" wrapText="1"/>
    </xf>
    <xf numFmtId="44" fontId="0" fillId="0" borderId="0" xfId="0" applyNumberFormat="1" applyAlignment="1">
      <alignment horizontal="center" vertical="center"/>
    </xf>
    <xf numFmtId="44" fontId="0" fillId="0" borderId="0" xfId="0" quotePrefix="1" applyNumberFormat="1"/>
    <xf numFmtId="0" fontId="0" fillId="0" borderId="0" xfId="1" applyNumberFormat="1" applyFont="1"/>
    <xf numFmtId="1" fontId="0" fillId="0" borderId="0" xfId="0" applyNumberFormat="1" applyFill="1" applyBorder="1"/>
    <xf numFmtId="0" fontId="0" fillId="0" borderId="39" xfId="0" applyBorder="1"/>
    <xf numFmtId="0" fontId="0" fillId="8" borderId="40" xfId="0" applyFill="1" applyBorder="1"/>
    <xf numFmtId="1" fontId="0" fillId="2" borderId="29" xfId="0" applyNumberFormat="1" applyFill="1" applyBorder="1"/>
    <xf numFmtId="44" fontId="0" fillId="2" borderId="18" xfId="0" applyNumberFormat="1" applyFill="1" applyBorder="1"/>
    <xf numFmtId="44" fontId="0" fillId="0" borderId="1" xfId="0" applyNumberFormat="1" applyFill="1" applyBorder="1"/>
    <xf numFmtId="1" fontId="0" fillId="0" borderId="1" xfId="0" applyNumberFormat="1" applyFill="1" applyBorder="1"/>
    <xf numFmtId="1" fontId="0" fillId="8" borderId="0" xfId="0" applyNumberFormat="1" applyFill="1" applyBorder="1"/>
    <xf numFmtId="0" fontId="0" fillId="0" borderId="19" xfId="0" applyFill="1" applyBorder="1"/>
    <xf numFmtId="44" fontId="0" fillId="0" borderId="19" xfId="0" applyNumberFormat="1" applyFill="1" applyBorder="1"/>
    <xf numFmtId="1" fontId="0" fillId="7" borderId="29" xfId="0" applyNumberFormat="1" applyFill="1" applyBorder="1"/>
    <xf numFmtId="44" fontId="0" fillId="7" borderId="18" xfId="0" applyNumberFormat="1" applyFill="1" applyBorder="1"/>
    <xf numFmtId="0" fontId="6" fillId="0" borderId="0" xfId="0" applyFont="1"/>
    <xf numFmtId="1" fontId="3" fillId="0" borderId="0" xfId="0" applyNumberFormat="1" applyFont="1"/>
    <xf numFmtId="44" fontId="3" fillId="0" borderId="0" xfId="0" applyNumberFormat="1" applyFont="1"/>
    <xf numFmtId="9" fontId="0" fillId="0" borderId="0" xfId="2" applyFont="1"/>
    <xf numFmtId="44" fontId="2" fillId="0" borderId="0" xfId="0" applyNumberFormat="1" applyFont="1" applyAlignment="1">
      <alignment wrapText="1"/>
    </xf>
    <xf numFmtId="0" fontId="2" fillId="0" borderId="0" xfId="0" applyFont="1" applyAlignment="1">
      <alignment wrapText="1"/>
    </xf>
    <xf numFmtId="0" fontId="0" fillId="0" borderId="0" xfId="0" applyAlignment="1">
      <alignment wrapText="1"/>
    </xf>
    <xf numFmtId="44" fontId="2" fillId="0" borderId="0" xfId="1" applyFont="1" applyAlignment="1">
      <alignment wrapText="1"/>
    </xf>
    <xf numFmtId="16" fontId="0" fillId="0" borderId="0" xfId="0" quotePrefix="1" applyNumberFormat="1" applyFont="1"/>
    <xf numFmtId="0" fontId="0" fillId="0" borderId="0" xfId="0" applyAlignment="1">
      <alignment horizontal="center"/>
    </xf>
    <xf numFmtId="0" fontId="0" fillId="0" borderId="0" xfId="0" applyAlignment="1"/>
    <xf numFmtId="0" fontId="0" fillId="0" borderId="0" xfId="0" applyAlignment="1">
      <alignment horizontal="center"/>
    </xf>
    <xf numFmtId="164" fontId="0" fillId="0" borderId="0" xfId="0" applyNumberFormat="1" applyAlignment="1">
      <alignment horizontal="left"/>
    </xf>
    <xf numFmtId="0" fontId="5" fillId="0" borderId="0" xfId="3"/>
    <xf numFmtId="0" fontId="0" fillId="0" borderId="37" xfId="0" applyBorder="1"/>
    <xf numFmtId="0" fontId="0" fillId="0" borderId="47" xfId="0" applyBorder="1"/>
    <xf numFmtId="0" fontId="5" fillId="0" borderId="47" xfId="3" applyBorder="1"/>
    <xf numFmtId="0" fontId="5" fillId="0" borderId="48" xfId="3" applyBorder="1"/>
    <xf numFmtId="165" fontId="0" fillId="0" borderId="0" xfId="0" applyNumberFormat="1"/>
    <xf numFmtId="44" fontId="0" fillId="0" borderId="0" xfId="1" applyFont="1" applyAlignment="1">
      <alignment horizontal="right"/>
    </xf>
    <xf numFmtId="0" fontId="5" fillId="0" borderId="47" xfId="3" applyFill="1" applyBorder="1"/>
    <xf numFmtId="44" fontId="0" fillId="0" borderId="0" xfId="1" applyFont="1" applyAlignment="1">
      <alignment horizontal="left"/>
    </xf>
    <xf numFmtId="0" fontId="0" fillId="0" borderId="0" xfId="0" applyFill="1"/>
    <xf numFmtId="0" fontId="5" fillId="0" borderId="34" xfId="3" applyBorder="1" applyAlignment="1">
      <alignment horizontal="center"/>
    </xf>
    <xf numFmtId="44" fontId="5" fillId="0" borderId="34" xfId="3" applyNumberFormat="1" applyBorder="1" applyAlignment="1">
      <alignment horizontal="center"/>
    </xf>
    <xf numFmtId="44" fontId="5" fillId="0" borderId="35" xfId="3" applyNumberFormat="1" applyBorder="1" applyAlignment="1">
      <alignment horizontal="center"/>
    </xf>
    <xf numFmtId="0" fontId="10" fillId="15" borderId="0" xfId="3" applyFont="1" applyFill="1" applyAlignment="1">
      <alignment horizontal="center" vertical="center"/>
    </xf>
    <xf numFmtId="0" fontId="0" fillId="0" borderId="0" xfId="0" applyAlignment="1"/>
    <xf numFmtId="0" fontId="11" fillId="0" borderId="6" xfId="0" applyFont="1" applyBorder="1" applyAlignment="1">
      <alignment horizontal="center" vertical="center" wrapText="1"/>
    </xf>
    <xf numFmtId="0" fontId="0" fillId="0" borderId="0" xfId="0" applyAlignment="1"/>
    <xf numFmtId="15" fontId="0" fillId="0" borderId="0" xfId="0" applyNumberFormat="1"/>
    <xf numFmtId="1" fontId="0" fillId="17" borderId="56" xfId="0" applyNumberFormat="1" applyFill="1" applyBorder="1" applyAlignment="1">
      <alignment horizontal="right"/>
    </xf>
    <xf numFmtId="44" fontId="0" fillId="17" borderId="56" xfId="1" applyFont="1" applyFill="1" applyBorder="1" applyAlignment="1">
      <alignment horizontal="right"/>
    </xf>
    <xf numFmtId="1" fontId="0" fillId="2" borderId="56" xfId="0" applyNumberFormat="1" applyFill="1" applyBorder="1" applyAlignment="1">
      <alignment horizontal="left"/>
    </xf>
    <xf numFmtId="0" fontId="0" fillId="5" borderId="56" xfId="0" applyNumberFormat="1" applyFill="1" applyBorder="1" applyAlignment="1">
      <alignment horizontal="left"/>
    </xf>
    <xf numFmtId="164" fontId="0" fillId="17" borderId="56" xfId="0" applyNumberFormat="1" applyFill="1" applyBorder="1"/>
    <xf numFmtId="44" fontId="0" fillId="17" borderId="56" xfId="0" applyNumberFormat="1" applyFill="1" applyBorder="1" applyAlignment="1">
      <alignment horizontal="right"/>
    </xf>
    <xf numFmtId="0" fontId="0" fillId="2" borderId="56" xfId="0" applyNumberFormat="1" applyFill="1" applyBorder="1" applyAlignment="1">
      <alignment horizontal="left"/>
    </xf>
    <xf numFmtId="44" fontId="0" fillId="17" borderId="56" xfId="0" applyNumberFormat="1" applyFill="1" applyBorder="1"/>
    <xf numFmtId="1" fontId="0" fillId="17" borderId="56" xfId="0" applyNumberFormat="1" applyFill="1" applyBorder="1"/>
    <xf numFmtId="44" fontId="0" fillId="17" borderId="56" xfId="1" applyFont="1" applyFill="1" applyBorder="1"/>
    <xf numFmtId="1" fontId="0" fillId="5" borderId="56" xfId="0" applyNumberFormat="1" applyFill="1" applyBorder="1" applyAlignment="1">
      <alignment horizontal="left"/>
    </xf>
    <xf numFmtId="44" fontId="0" fillId="5" borderId="56" xfId="1" applyFont="1" applyFill="1" applyBorder="1" applyAlignment="1">
      <alignment horizontal="left"/>
    </xf>
    <xf numFmtId="44" fontId="0" fillId="0" borderId="17" xfId="1" applyFont="1" applyBorder="1"/>
    <xf numFmtId="44" fontId="0" fillId="0" borderId="18" xfId="1" applyFont="1" applyBorder="1"/>
    <xf numFmtId="0" fontId="0" fillId="0" borderId="0" xfId="0" applyAlignment="1">
      <alignment horizontal="left"/>
    </xf>
    <xf numFmtId="0" fontId="0" fillId="0" borderId="0" xfId="0" applyAlignment="1">
      <alignment horizontal="right"/>
    </xf>
    <xf numFmtId="3" fontId="0" fillId="0" borderId="0" xfId="0" applyNumberFormat="1" applyAlignment="1">
      <alignment horizontal="left"/>
    </xf>
    <xf numFmtId="3" fontId="0" fillId="0" borderId="0" xfId="0" applyNumberFormat="1" applyAlignment="1">
      <alignment horizontal="right"/>
    </xf>
    <xf numFmtId="4" fontId="0" fillId="0" borderId="0" xfId="0" applyNumberFormat="1" applyAlignment="1">
      <alignment horizontal="right"/>
    </xf>
    <xf numFmtId="0" fontId="0" fillId="0" borderId="0" xfId="0" applyAlignment="1">
      <alignment horizontal="left" vertical="top"/>
    </xf>
    <xf numFmtId="0" fontId="0" fillId="0" borderId="0" xfId="0" applyAlignment="1">
      <alignment vertical="top"/>
    </xf>
    <xf numFmtId="0" fontId="0" fillId="0" borderId="0" xfId="0" applyAlignment="1">
      <alignment horizontal="left" vertical="center"/>
    </xf>
    <xf numFmtId="0" fontId="0" fillId="0" borderId="0" xfId="0" applyAlignment="1">
      <alignment horizontal="left"/>
    </xf>
    <xf numFmtId="0" fontId="16" fillId="0" borderId="57" xfId="0" applyFont="1" applyBorder="1" applyAlignment="1">
      <alignment horizontal="left" vertical="center" wrapText="1"/>
    </xf>
    <xf numFmtId="0" fontId="16" fillId="0" borderId="57" xfId="0" applyFont="1" applyBorder="1" applyAlignment="1">
      <alignment horizontal="left" vertical="top" wrapText="1"/>
    </xf>
    <xf numFmtId="0" fontId="16" fillId="0" borderId="57" xfId="0" applyFont="1" applyBorder="1" applyAlignment="1">
      <alignment horizontal="center" vertical="center" wrapText="1"/>
    </xf>
    <xf numFmtId="0" fontId="17" fillId="0" borderId="57" xfId="0" applyFont="1" applyBorder="1" applyAlignment="1">
      <alignment horizontal="center" vertical="center" wrapText="1"/>
    </xf>
    <xf numFmtId="166" fontId="17" fillId="0" borderId="57" xfId="0" applyNumberFormat="1" applyFont="1" applyBorder="1" applyAlignment="1">
      <alignment horizontal="center" vertical="center" wrapText="1"/>
    </xf>
    <xf numFmtId="167" fontId="17" fillId="0" borderId="57" xfId="0" applyNumberFormat="1" applyFont="1" applyBorder="1" applyAlignment="1">
      <alignment horizontal="center" vertical="center" wrapText="1"/>
    </xf>
    <xf numFmtId="164" fontId="17" fillId="0" borderId="57" xfId="0" applyNumberFormat="1" applyFont="1" applyBorder="1" applyAlignment="1">
      <alignment horizontal="center" vertical="center" wrapText="1"/>
    </xf>
    <xf numFmtId="0" fontId="0" fillId="0" borderId="0" xfId="0" applyAlignment="1">
      <alignment horizontal="left"/>
    </xf>
    <xf numFmtId="0" fontId="0" fillId="0" borderId="0" xfId="0" applyAlignment="1">
      <alignment horizontal="left"/>
    </xf>
    <xf numFmtId="0" fontId="16" fillId="18" borderId="57" xfId="0" applyFont="1" applyFill="1" applyBorder="1" applyAlignment="1">
      <alignment horizontal="center" vertical="center" wrapText="1"/>
    </xf>
    <xf numFmtId="15" fontId="0" fillId="0" borderId="0" xfId="0" applyNumberFormat="1" applyFill="1"/>
    <xf numFmtId="0" fontId="0" fillId="0" borderId="0" xfId="0" applyAlignment="1">
      <alignment horizontal="left"/>
    </xf>
    <xf numFmtId="44" fontId="0" fillId="2" borderId="56" xfId="1" applyFont="1" applyFill="1" applyBorder="1" applyAlignment="1">
      <alignment horizontal="right"/>
    </xf>
    <xf numFmtId="44" fontId="0" fillId="2" borderId="56" xfId="0" applyNumberFormat="1" applyFill="1" applyBorder="1" applyAlignment="1">
      <alignment horizontal="right"/>
    </xf>
    <xf numFmtId="0" fontId="0" fillId="2" borderId="56" xfId="0" applyNumberFormat="1" applyFill="1" applyBorder="1" applyAlignment="1">
      <alignment horizontal="right"/>
    </xf>
    <xf numFmtId="0" fontId="0" fillId="0" borderId="0" xfId="0" applyNumberFormat="1" applyAlignment="1">
      <alignment horizontal="right"/>
    </xf>
    <xf numFmtId="164" fontId="0" fillId="0" borderId="0" xfId="0" applyNumberFormat="1" applyAlignment="1">
      <alignment horizontal="right"/>
    </xf>
    <xf numFmtId="17" fontId="0" fillId="0" borderId="0" xfId="0" applyNumberFormat="1"/>
    <xf numFmtId="0" fontId="0" fillId="19" borderId="0" xfId="0" applyNumberFormat="1" applyFill="1" applyAlignment="1">
      <alignment horizontal="left"/>
    </xf>
    <xf numFmtId="0" fontId="0" fillId="0" borderId="0" xfId="0" applyAlignment="1">
      <alignment horizontal="center"/>
    </xf>
    <xf numFmtId="0" fontId="0" fillId="0" borderId="0" xfId="0" applyAlignment="1">
      <alignment horizontal="left"/>
    </xf>
    <xf numFmtId="0" fontId="11" fillId="0" borderId="0" xfId="0" applyFont="1"/>
    <xf numFmtId="16" fontId="0" fillId="0" borderId="0" xfId="0" applyNumberFormat="1"/>
    <xf numFmtId="168" fontId="0" fillId="0" borderId="0" xfId="0" applyNumberFormat="1"/>
    <xf numFmtId="169" fontId="0" fillId="0" borderId="0" xfId="0" applyNumberFormat="1" applyAlignment="1">
      <alignment horizontal="left"/>
    </xf>
    <xf numFmtId="0" fontId="0" fillId="0" borderId="0" xfId="0" applyAlignment="1">
      <alignment horizontal="left"/>
    </xf>
    <xf numFmtId="0" fontId="0" fillId="0" borderId="0" xfId="0" applyAlignment="1">
      <alignment horizontal="center"/>
    </xf>
    <xf numFmtId="0" fontId="0" fillId="0" borderId="0" xfId="0" applyAlignment="1">
      <alignment horizontal="left"/>
    </xf>
    <xf numFmtId="0" fontId="2" fillId="3" borderId="0" xfId="0" applyFont="1" applyFill="1"/>
    <xf numFmtId="0" fontId="0" fillId="3" borderId="0" xfId="0" applyFill="1"/>
    <xf numFmtId="0" fontId="2" fillId="7" borderId="0" xfId="0" applyFont="1" applyFill="1"/>
    <xf numFmtId="0" fontId="0" fillId="7" borderId="0" xfId="0" applyFill="1"/>
    <xf numFmtId="0" fontId="2" fillId="5" borderId="0" xfId="0" applyFont="1" applyFill="1"/>
    <xf numFmtId="0" fontId="0" fillId="5" borderId="0" xfId="0" applyFill="1"/>
    <xf numFmtId="0" fontId="2" fillId="17" borderId="0" xfId="0" applyFont="1" applyFill="1"/>
    <xf numFmtId="0" fontId="0" fillId="17" borderId="0" xfId="0" applyFill="1"/>
    <xf numFmtId="49" fontId="2" fillId="0" borderId="0" xfId="0" applyNumberFormat="1" applyFont="1" applyAlignment="1">
      <alignment horizontal="left"/>
    </xf>
    <xf numFmtId="49" fontId="20" fillId="0" borderId="0" xfId="0" applyNumberFormat="1" applyFont="1" applyAlignment="1">
      <alignment horizontal="left"/>
    </xf>
    <xf numFmtId="49" fontId="21" fillId="0" borderId="0" xfId="0" applyNumberFormat="1" applyFont="1" applyAlignment="1">
      <alignment horizontal="left"/>
    </xf>
    <xf numFmtId="0" fontId="0" fillId="0" borderId="0" xfId="0" applyAlignment="1">
      <alignment horizontal="center"/>
    </xf>
    <xf numFmtId="0" fontId="0" fillId="0" borderId="0" xfId="0" applyAlignment="1">
      <alignment horizontal="left"/>
    </xf>
    <xf numFmtId="0" fontId="7" fillId="12" borderId="49" xfId="3" applyFont="1" applyFill="1" applyBorder="1" applyAlignment="1">
      <alignment horizontal="center" vertical="center" wrapText="1"/>
    </xf>
    <xf numFmtId="0" fontId="7" fillId="12" borderId="50" xfId="3" applyFont="1" applyFill="1" applyBorder="1" applyAlignment="1">
      <alignment horizontal="center" vertical="center" wrapText="1"/>
    </xf>
    <xf numFmtId="0" fontId="7" fillId="12" borderId="39" xfId="3" applyFont="1" applyFill="1" applyBorder="1" applyAlignment="1">
      <alignment horizontal="center" vertical="center" wrapText="1"/>
    </xf>
    <xf numFmtId="0" fontId="7" fillId="12" borderId="51" xfId="3" applyFont="1" applyFill="1" applyBorder="1" applyAlignment="1">
      <alignment horizontal="center" vertical="center" wrapText="1"/>
    </xf>
    <xf numFmtId="0" fontId="7" fillId="12" borderId="52" xfId="3" applyFont="1" applyFill="1" applyBorder="1" applyAlignment="1">
      <alignment horizontal="center" vertical="center" wrapText="1"/>
    </xf>
    <xf numFmtId="0" fontId="7" fillId="12" borderId="53" xfId="3" applyFont="1" applyFill="1" applyBorder="1" applyAlignment="1">
      <alignment horizontal="center" vertical="center" wrapText="1"/>
    </xf>
    <xf numFmtId="0" fontId="8" fillId="8" borderId="49" xfId="3" applyFont="1" applyFill="1" applyBorder="1" applyAlignment="1">
      <alignment horizontal="center" vertical="center"/>
    </xf>
    <xf numFmtId="0" fontId="8" fillId="8" borderId="54" xfId="3" applyFont="1" applyFill="1" applyBorder="1" applyAlignment="1">
      <alignment horizontal="center" vertical="center"/>
    </xf>
    <xf numFmtId="0" fontId="8" fillId="8" borderId="50" xfId="3" applyFont="1" applyFill="1" applyBorder="1" applyAlignment="1">
      <alignment horizontal="center" vertical="center"/>
    </xf>
    <xf numFmtId="0" fontId="8" fillId="8" borderId="52" xfId="3" applyFont="1" applyFill="1" applyBorder="1" applyAlignment="1">
      <alignment horizontal="center" vertical="center"/>
    </xf>
    <xf numFmtId="0" fontId="8" fillId="8" borderId="55" xfId="3" applyFont="1" applyFill="1" applyBorder="1" applyAlignment="1">
      <alignment horizontal="center" vertical="center"/>
    </xf>
    <xf numFmtId="0" fontId="8" fillId="8" borderId="53" xfId="3" applyFont="1" applyFill="1" applyBorder="1" applyAlignment="1">
      <alignment horizontal="center" vertical="center"/>
    </xf>
    <xf numFmtId="0" fontId="7" fillId="4" borderId="49" xfId="3" applyFont="1" applyFill="1" applyBorder="1" applyAlignment="1">
      <alignment horizontal="center" vertical="center" wrapText="1"/>
    </xf>
    <xf numFmtId="0" fontId="7" fillId="4" borderId="50" xfId="3" applyFont="1" applyFill="1" applyBorder="1" applyAlignment="1">
      <alignment horizontal="center" vertical="center" wrapText="1"/>
    </xf>
    <xf numFmtId="0" fontId="7" fillId="4" borderId="39" xfId="3" applyFont="1" applyFill="1" applyBorder="1" applyAlignment="1">
      <alignment horizontal="center" vertical="center" wrapText="1"/>
    </xf>
    <xf numFmtId="0" fontId="7" fillId="4" borderId="51" xfId="3" applyFont="1" applyFill="1" applyBorder="1" applyAlignment="1">
      <alignment horizontal="center" vertical="center" wrapText="1"/>
    </xf>
    <xf numFmtId="0" fontId="7" fillId="4" borderId="52" xfId="3" applyFont="1" applyFill="1" applyBorder="1" applyAlignment="1">
      <alignment horizontal="center" vertical="center" wrapText="1"/>
    </xf>
    <xf numFmtId="0" fontId="7" fillId="4" borderId="53" xfId="3" applyFont="1" applyFill="1" applyBorder="1" applyAlignment="1">
      <alignment horizontal="center" vertical="center" wrapText="1"/>
    </xf>
    <xf numFmtId="0" fontId="7" fillId="5" borderId="49" xfId="3" applyFont="1" applyFill="1" applyBorder="1" applyAlignment="1">
      <alignment horizontal="center" vertical="center" wrapText="1"/>
    </xf>
    <xf numFmtId="0" fontId="7" fillId="5" borderId="50" xfId="3" applyFont="1" applyFill="1" applyBorder="1" applyAlignment="1">
      <alignment horizontal="center" vertical="center" wrapText="1"/>
    </xf>
    <xf numFmtId="0" fontId="7" fillId="5" borderId="39" xfId="3" applyFont="1" applyFill="1" applyBorder="1" applyAlignment="1">
      <alignment horizontal="center" vertical="center" wrapText="1"/>
    </xf>
    <xf numFmtId="0" fontId="7" fillId="5" borderId="51" xfId="3" applyFont="1" applyFill="1" applyBorder="1" applyAlignment="1">
      <alignment horizontal="center" vertical="center" wrapText="1"/>
    </xf>
    <xf numFmtId="0" fontId="7" fillId="5" borderId="52" xfId="3" applyFont="1" applyFill="1" applyBorder="1" applyAlignment="1">
      <alignment horizontal="center" vertical="center" wrapText="1"/>
    </xf>
    <xf numFmtId="0" fontId="7" fillId="5" borderId="53" xfId="3" applyFont="1" applyFill="1" applyBorder="1" applyAlignment="1">
      <alignment horizontal="center" vertical="center" wrapText="1"/>
    </xf>
    <xf numFmtId="0" fontId="7" fillId="6" borderId="49" xfId="3" applyFont="1" applyFill="1" applyBorder="1" applyAlignment="1">
      <alignment horizontal="center" vertical="center"/>
    </xf>
    <xf numFmtId="0" fontId="7" fillId="6" borderId="50" xfId="3" applyFont="1" applyFill="1" applyBorder="1" applyAlignment="1">
      <alignment horizontal="center" vertical="center"/>
    </xf>
    <xf numFmtId="0" fontId="7" fillId="6" borderId="39" xfId="3" applyFont="1" applyFill="1" applyBorder="1" applyAlignment="1">
      <alignment horizontal="center" vertical="center"/>
    </xf>
    <xf numFmtId="0" fontId="7" fillId="6" borderId="51" xfId="3" applyFont="1" applyFill="1" applyBorder="1" applyAlignment="1">
      <alignment horizontal="center" vertical="center"/>
    </xf>
    <xf numFmtId="0" fontId="7" fillId="6" borderId="52" xfId="3" applyFont="1" applyFill="1" applyBorder="1" applyAlignment="1">
      <alignment horizontal="center" vertical="center"/>
    </xf>
    <xf numFmtId="0" fontId="7" fillId="6" borderId="53" xfId="3" applyFont="1" applyFill="1" applyBorder="1" applyAlignment="1">
      <alignment horizontal="center" vertical="center"/>
    </xf>
    <xf numFmtId="0" fontId="7" fillId="7" borderId="49" xfId="3" applyFont="1" applyFill="1" applyBorder="1" applyAlignment="1">
      <alignment horizontal="center" vertical="center" wrapText="1"/>
    </xf>
    <xf numFmtId="0" fontId="7" fillId="7" borderId="50" xfId="3" applyFont="1" applyFill="1" applyBorder="1" applyAlignment="1">
      <alignment horizontal="center" vertical="center" wrapText="1"/>
    </xf>
    <xf numFmtId="0" fontId="7" fillId="7" borderId="39" xfId="3" applyFont="1" applyFill="1" applyBorder="1" applyAlignment="1">
      <alignment horizontal="center" vertical="center" wrapText="1"/>
    </xf>
    <xf numFmtId="0" fontId="7" fillId="7" borderId="51" xfId="3" applyFont="1" applyFill="1" applyBorder="1" applyAlignment="1">
      <alignment horizontal="center" vertical="center" wrapText="1"/>
    </xf>
    <xf numFmtId="0" fontId="7" fillId="7" borderId="52" xfId="3" applyFont="1" applyFill="1" applyBorder="1" applyAlignment="1">
      <alignment horizontal="center" vertical="center" wrapText="1"/>
    </xf>
    <xf numFmtId="0" fontId="7" fillId="7" borderId="53" xfId="3" applyFont="1" applyFill="1" applyBorder="1" applyAlignment="1">
      <alignment horizontal="center" vertical="center" wrapText="1"/>
    </xf>
    <xf numFmtId="0" fontId="7" fillId="14" borderId="49" xfId="3" applyFont="1" applyFill="1" applyBorder="1" applyAlignment="1">
      <alignment horizontal="center" vertical="center"/>
    </xf>
    <xf numFmtId="0" fontId="7" fillId="14" borderId="50" xfId="3" applyFont="1" applyFill="1" applyBorder="1" applyAlignment="1">
      <alignment horizontal="center" vertical="center"/>
    </xf>
    <xf numFmtId="0" fontId="7" fillId="14" borderId="52" xfId="3" applyFont="1" applyFill="1" applyBorder="1" applyAlignment="1">
      <alignment horizontal="center" vertical="center"/>
    </xf>
    <xf numFmtId="0" fontId="7" fillId="14" borderId="53" xfId="3" applyFont="1" applyFill="1" applyBorder="1" applyAlignment="1">
      <alignment horizontal="center" vertical="center"/>
    </xf>
    <xf numFmtId="0" fontId="12" fillId="13" borderId="49" xfId="3" applyFont="1" applyFill="1" applyBorder="1" applyAlignment="1">
      <alignment horizontal="center" vertical="center" wrapText="1"/>
    </xf>
    <xf numFmtId="0" fontId="12" fillId="13" borderId="50" xfId="3" applyFont="1" applyFill="1" applyBorder="1" applyAlignment="1">
      <alignment horizontal="center" vertical="center" wrapText="1"/>
    </xf>
    <xf numFmtId="0" fontId="12" fillId="13" borderId="52" xfId="3" applyFont="1" applyFill="1" applyBorder="1" applyAlignment="1">
      <alignment horizontal="center" vertical="center" wrapText="1"/>
    </xf>
    <xf numFmtId="0" fontId="12" fillId="13" borderId="53" xfId="3" applyFont="1" applyFill="1" applyBorder="1" applyAlignment="1">
      <alignment horizontal="center" vertical="center" wrapText="1"/>
    </xf>
    <xf numFmtId="0" fontId="8" fillId="8" borderId="0" xfId="0" applyFont="1" applyFill="1" applyAlignment="1">
      <alignment horizontal="center" vertical="center"/>
    </xf>
    <xf numFmtId="0" fontId="9" fillId="10" borderId="49" xfId="3" applyFont="1" applyFill="1" applyBorder="1" applyAlignment="1">
      <alignment horizontal="center" vertical="center"/>
    </xf>
    <xf numFmtId="0" fontId="9" fillId="10" borderId="54" xfId="3" applyFont="1" applyFill="1" applyBorder="1" applyAlignment="1">
      <alignment horizontal="center" vertical="center"/>
    </xf>
    <xf numFmtId="0" fontId="9" fillId="10" borderId="50" xfId="3" applyFont="1" applyFill="1" applyBorder="1" applyAlignment="1">
      <alignment horizontal="center" vertical="center"/>
    </xf>
    <xf numFmtId="0" fontId="9" fillId="10" borderId="39" xfId="3" applyFont="1" applyFill="1" applyBorder="1" applyAlignment="1">
      <alignment horizontal="center" vertical="center"/>
    </xf>
    <xf numFmtId="0" fontId="9" fillId="10" borderId="0" xfId="3" applyFont="1" applyFill="1" applyBorder="1" applyAlignment="1">
      <alignment horizontal="center" vertical="center"/>
    </xf>
    <xf numFmtId="0" fontId="9" fillId="10" borderId="51" xfId="3" applyFont="1" applyFill="1" applyBorder="1" applyAlignment="1">
      <alignment horizontal="center" vertical="center"/>
    </xf>
    <xf numFmtId="0" fontId="9" fillId="10" borderId="52" xfId="3" applyFont="1" applyFill="1" applyBorder="1" applyAlignment="1">
      <alignment horizontal="center" vertical="center"/>
    </xf>
    <xf numFmtId="0" fontId="9" fillId="10" borderId="55" xfId="3" applyFont="1" applyFill="1" applyBorder="1" applyAlignment="1">
      <alignment horizontal="center" vertical="center"/>
    </xf>
    <xf numFmtId="0" fontId="9" fillId="10" borderId="53" xfId="3" applyFont="1" applyFill="1" applyBorder="1" applyAlignment="1">
      <alignment horizontal="center" vertical="center"/>
    </xf>
    <xf numFmtId="0" fontId="9" fillId="11" borderId="49" xfId="3" applyFont="1" applyFill="1" applyBorder="1" applyAlignment="1">
      <alignment horizontal="center" vertical="center"/>
    </xf>
    <xf numFmtId="0" fontId="9" fillId="11" borderId="54" xfId="3" applyFont="1" applyFill="1" applyBorder="1" applyAlignment="1">
      <alignment horizontal="center" vertical="center"/>
    </xf>
    <xf numFmtId="0" fontId="9" fillId="11" borderId="50" xfId="3" applyFont="1" applyFill="1" applyBorder="1" applyAlignment="1">
      <alignment horizontal="center" vertical="center"/>
    </xf>
    <xf numFmtId="0" fontId="9" fillId="11" borderId="39" xfId="3" applyFont="1" applyFill="1" applyBorder="1" applyAlignment="1">
      <alignment horizontal="center" vertical="center"/>
    </xf>
    <xf numFmtId="0" fontId="9" fillId="11" borderId="0" xfId="3" applyFont="1" applyFill="1" applyBorder="1" applyAlignment="1">
      <alignment horizontal="center" vertical="center"/>
    </xf>
    <xf numFmtId="0" fontId="9" fillId="11" borderId="51" xfId="3" applyFont="1" applyFill="1" applyBorder="1" applyAlignment="1">
      <alignment horizontal="center" vertical="center"/>
    </xf>
    <xf numFmtId="0" fontId="9" fillId="11" borderId="52" xfId="3" applyFont="1" applyFill="1" applyBorder="1" applyAlignment="1">
      <alignment horizontal="center" vertical="center"/>
    </xf>
    <xf numFmtId="0" fontId="9" fillId="11" borderId="55" xfId="3" applyFont="1" applyFill="1" applyBorder="1" applyAlignment="1">
      <alignment horizontal="center" vertical="center"/>
    </xf>
    <xf numFmtId="0" fontId="9" fillId="11" borderId="53" xfId="3" applyFont="1" applyFill="1" applyBorder="1" applyAlignment="1">
      <alignment horizontal="center" vertical="center"/>
    </xf>
    <xf numFmtId="0" fontId="7" fillId="2" borderId="49" xfId="3" applyFont="1" applyFill="1" applyBorder="1" applyAlignment="1">
      <alignment horizontal="center" vertical="center"/>
    </xf>
    <xf numFmtId="0" fontId="7" fillId="2" borderId="50" xfId="3" applyFont="1" applyFill="1" applyBorder="1" applyAlignment="1">
      <alignment horizontal="center" vertical="center"/>
    </xf>
    <xf numFmtId="0" fontId="7" fillId="2" borderId="39" xfId="3" applyFont="1" applyFill="1" applyBorder="1" applyAlignment="1">
      <alignment horizontal="center" vertical="center"/>
    </xf>
    <xf numFmtId="0" fontId="7" fillId="2" borderId="51" xfId="3" applyFont="1" applyFill="1" applyBorder="1" applyAlignment="1">
      <alignment horizontal="center" vertical="center"/>
    </xf>
    <xf numFmtId="0" fontId="7" fillId="2" borderId="52" xfId="3" applyFont="1" applyFill="1" applyBorder="1" applyAlignment="1">
      <alignment horizontal="center" vertical="center"/>
    </xf>
    <xf numFmtId="0" fontId="7" fillId="2" borderId="53" xfId="3" applyFont="1" applyFill="1" applyBorder="1" applyAlignment="1">
      <alignment horizontal="center" vertical="center"/>
    </xf>
    <xf numFmtId="0" fontId="7" fillId="3" borderId="49" xfId="3" applyFont="1" applyFill="1" applyBorder="1" applyAlignment="1">
      <alignment horizontal="center" vertical="center"/>
    </xf>
    <xf numFmtId="0" fontId="7" fillId="3" borderId="50" xfId="3" applyFont="1" applyFill="1" applyBorder="1" applyAlignment="1">
      <alignment horizontal="center" vertical="center"/>
    </xf>
    <xf numFmtId="0" fontId="7" fillId="3" borderId="39" xfId="3" applyFont="1" applyFill="1" applyBorder="1" applyAlignment="1">
      <alignment horizontal="center" vertical="center"/>
    </xf>
    <xf numFmtId="0" fontId="7" fillId="3" borderId="51" xfId="3" applyFont="1" applyFill="1" applyBorder="1" applyAlignment="1">
      <alignment horizontal="center" vertical="center"/>
    </xf>
    <xf numFmtId="0" fontId="7" fillId="3" borderId="52" xfId="3" applyFont="1" applyFill="1" applyBorder="1" applyAlignment="1">
      <alignment horizontal="center" vertical="center"/>
    </xf>
    <xf numFmtId="0" fontId="7" fillId="3" borderId="53" xfId="3" applyFont="1" applyFill="1" applyBorder="1" applyAlignment="1">
      <alignment horizontal="center" vertical="center"/>
    </xf>
    <xf numFmtId="0" fontId="7" fillId="4" borderId="49" xfId="3" applyFont="1" applyFill="1" applyBorder="1" applyAlignment="1">
      <alignment horizontal="center" vertical="center"/>
    </xf>
    <xf numFmtId="0" fontId="7" fillId="4" borderId="50" xfId="3" applyFont="1" applyFill="1" applyBorder="1" applyAlignment="1">
      <alignment horizontal="center" vertical="center"/>
    </xf>
    <xf numFmtId="0" fontId="7" fillId="4" borderId="39" xfId="3" applyFont="1" applyFill="1" applyBorder="1" applyAlignment="1">
      <alignment horizontal="center" vertical="center"/>
    </xf>
    <xf numFmtId="0" fontId="7" fillId="4" borderId="51" xfId="3" applyFont="1" applyFill="1" applyBorder="1" applyAlignment="1">
      <alignment horizontal="center" vertical="center"/>
    </xf>
    <xf numFmtId="0" fontId="7" fillId="4" borderId="52" xfId="3" applyFont="1" applyFill="1" applyBorder="1" applyAlignment="1">
      <alignment horizontal="center" vertical="center"/>
    </xf>
    <xf numFmtId="0" fontId="7" fillId="4" borderId="53" xfId="3" applyFont="1" applyFill="1" applyBorder="1" applyAlignment="1">
      <alignment horizontal="center" vertical="center"/>
    </xf>
    <xf numFmtId="0" fontId="7" fillId="5" borderId="49" xfId="3" applyFont="1" applyFill="1" applyBorder="1" applyAlignment="1">
      <alignment horizontal="center" vertical="center"/>
    </xf>
    <xf numFmtId="0" fontId="7" fillId="5" borderId="50" xfId="3" applyFont="1" applyFill="1" applyBorder="1" applyAlignment="1">
      <alignment horizontal="center" vertical="center"/>
    </xf>
    <xf numFmtId="0" fontId="7" fillId="5" borderId="39" xfId="3" applyFont="1" applyFill="1" applyBorder="1" applyAlignment="1">
      <alignment horizontal="center" vertical="center"/>
    </xf>
    <xf numFmtId="0" fontId="7" fillId="5" borderId="51" xfId="3" applyFont="1" applyFill="1" applyBorder="1" applyAlignment="1">
      <alignment horizontal="center" vertical="center"/>
    </xf>
    <xf numFmtId="0" fontId="7" fillId="5" borderId="52" xfId="3" applyFont="1" applyFill="1" applyBorder="1" applyAlignment="1">
      <alignment horizontal="center" vertical="center"/>
    </xf>
    <xf numFmtId="0" fontId="7" fillId="5" borderId="53" xfId="3" applyFont="1" applyFill="1" applyBorder="1" applyAlignment="1">
      <alignment horizontal="center" vertical="center"/>
    </xf>
    <xf numFmtId="0" fontId="7" fillId="9" borderId="49" xfId="3" applyFont="1" applyFill="1" applyBorder="1" applyAlignment="1">
      <alignment horizontal="center" vertical="center"/>
    </xf>
    <xf numFmtId="0" fontId="7" fillId="9" borderId="50" xfId="3" applyFont="1" applyFill="1" applyBorder="1" applyAlignment="1">
      <alignment horizontal="center" vertical="center"/>
    </xf>
    <xf numFmtId="0" fontId="7" fillId="9" borderId="39" xfId="3" applyFont="1" applyFill="1" applyBorder="1" applyAlignment="1">
      <alignment horizontal="center" vertical="center"/>
    </xf>
    <xf numFmtId="0" fontId="7" fillId="9" borderId="51" xfId="3" applyFont="1" applyFill="1" applyBorder="1" applyAlignment="1">
      <alignment horizontal="center" vertical="center"/>
    </xf>
    <xf numFmtId="0" fontId="7" fillId="9" borderId="52" xfId="3" applyFont="1" applyFill="1" applyBorder="1" applyAlignment="1">
      <alignment horizontal="center" vertical="center"/>
    </xf>
    <xf numFmtId="0" fontId="7" fillId="9" borderId="53" xfId="3" applyFont="1" applyFill="1" applyBorder="1" applyAlignment="1">
      <alignment horizontal="center" vertical="center"/>
    </xf>
    <xf numFmtId="44" fontId="2" fillId="13" borderId="9" xfId="3" applyNumberFormat="1" applyFont="1" applyFill="1" applyBorder="1" applyAlignment="1">
      <alignment horizontal="center" vertical="center" wrapText="1"/>
    </xf>
    <xf numFmtId="0" fontId="4" fillId="0" borderId="1" xfId="0" applyFont="1" applyFill="1" applyBorder="1" applyAlignment="1">
      <alignment horizontal="left"/>
    </xf>
    <xf numFmtId="0" fontId="0" fillId="0" borderId="25" xfId="0"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0" fillId="2" borderId="11" xfId="0" applyFill="1" applyBorder="1" applyAlignment="1">
      <alignment horizontal="center"/>
    </xf>
    <xf numFmtId="0" fontId="0" fillId="2" borderId="12" xfId="0" applyFill="1" applyBorder="1" applyAlignment="1">
      <alignment horizontal="center"/>
    </xf>
    <xf numFmtId="0" fontId="0" fillId="3" borderId="12" xfId="0" applyFill="1" applyBorder="1" applyAlignment="1">
      <alignment horizontal="center"/>
    </xf>
    <xf numFmtId="0" fontId="0" fillId="7" borderId="12" xfId="0" applyFill="1" applyBorder="1" applyAlignment="1">
      <alignment horizontal="center"/>
    </xf>
    <xf numFmtId="0" fontId="0" fillId="7" borderId="36" xfId="0" applyFill="1" applyBorder="1" applyAlignment="1">
      <alignment horizontal="center"/>
    </xf>
    <xf numFmtId="0" fontId="0" fillId="0" borderId="1" xfId="0" applyBorder="1" applyAlignment="1">
      <alignment horizontal="center"/>
    </xf>
    <xf numFmtId="0" fontId="0" fillId="0" borderId="37" xfId="0" applyBorder="1" applyAlignment="1">
      <alignment horizontal="center"/>
    </xf>
    <xf numFmtId="0" fontId="0" fillId="4" borderId="12" xfId="0" applyFill="1" applyBorder="1" applyAlignment="1">
      <alignment horizontal="center"/>
    </xf>
    <xf numFmtId="0" fontId="0" fillId="5" borderId="12" xfId="0" applyFill="1" applyBorder="1" applyAlignment="1">
      <alignment horizontal="center"/>
    </xf>
    <xf numFmtId="0" fontId="4" fillId="0" borderId="44" xfId="0" applyFont="1" applyFill="1" applyBorder="1" applyAlignment="1">
      <alignment horizontal="left"/>
    </xf>
    <xf numFmtId="0" fontId="0" fillId="6" borderId="12"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7" borderId="13" xfId="0" applyFill="1" applyBorder="1" applyAlignment="1">
      <alignment horizontal="center"/>
    </xf>
    <xf numFmtId="44" fontId="2" fillId="0" borderId="41" xfId="0" applyNumberFormat="1" applyFont="1" applyFill="1" applyBorder="1" applyAlignment="1">
      <alignment horizontal="center"/>
    </xf>
    <xf numFmtId="44" fontId="2" fillId="0" borderId="42" xfId="0" applyNumberFormat="1" applyFont="1" applyFill="1" applyBorder="1" applyAlignment="1">
      <alignment horizontal="center"/>
    </xf>
    <xf numFmtId="44" fontId="2" fillId="0" borderId="43" xfId="0" applyNumberFormat="1" applyFont="1" applyFill="1" applyBorder="1" applyAlignment="1">
      <alignment horizontal="center"/>
    </xf>
    <xf numFmtId="0" fontId="0" fillId="7" borderId="38" xfId="0" applyFill="1" applyBorder="1" applyAlignment="1">
      <alignment horizontal="center" vertical="center"/>
    </xf>
    <xf numFmtId="0" fontId="0" fillId="7" borderId="4" xfId="0" applyFill="1" applyBorder="1" applyAlignment="1">
      <alignment horizontal="center" vertical="center"/>
    </xf>
    <xf numFmtId="0" fontId="0" fillId="7" borderId="5" xfId="0" applyFill="1" applyBorder="1" applyAlignment="1">
      <alignment horizontal="center" vertical="center"/>
    </xf>
    <xf numFmtId="0" fontId="0" fillId="7" borderId="3" xfId="0" applyFill="1" applyBorder="1" applyAlignment="1">
      <alignment horizontal="center" vertical="center"/>
    </xf>
    <xf numFmtId="0" fontId="0" fillId="7" borderId="0" xfId="0" applyFill="1" applyBorder="1" applyAlignment="1">
      <alignment horizontal="center" vertical="center"/>
    </xf>
    <xf numFmtId="0" fontId="0" fillId="7" borderId="7" xfId="0" applyFill="1" applyBorder="1" applyAlignment="1">
      <alignment horizontal="center" vertical="center"/>
    </xf>
    <xf numFmtId="0" fontId="2" fillId="0" borderId="41" xfId="0" applyFont="1" applyBorder="1" applyAlignment="1">
      <alignment horizontal="center"/>
    </xf>
    <xf numFmtId="0" fontId="2" fillId="0" borderId="42" xfId="0" applyFont="1" applyBorder="1" applyAlignment="1">
      <alignment horizontal="center"/>
    </xf>
    <xf numFmtId="44" fontId="0" fillId="0" borderId="45" xfId="0" applyNumberFormat="1" applyFill="1" applyBorder="1" applyAlignment="1">
      <alignment horizontal="center"/>
    </xf>
    <xf numFmtId="44" fontId="0" fillId="0" borderId="19" xfId="0" applyNumberFormat="1" applyFill="1" applyBorder="1" applyAlignment="1">
      <alignment horizontal="center"/>
    </xf>
    <xf numFmtId="44" fontId="2" fillId="0" borderId="46" xfId="0" applyNumberFormat="1" applyFont="1" applyFill="1" applyBorder="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164" fontId="0" fillId="0" borderId="0" xfId="0" applyNumberFormat="1" applyAlignment="1">
      <alignment horizontal="left"/>
    </xf>
    <xf numFmtId="164" fontId="0" fillId="17" borderId="56" xfId="0" applyNumberFormat="1" applyFill="1" applyBorder="1" applyAlignment="1">
      <alignment horizontal="center"/>
    </xf>
    <xf numFmtId="0" fontId="0" fillId="2" borderId="56" xfId="0" applyNumberFormat="1" applyFill="1" applyBorder="1" applyAlignment="1">
      <alignment horizontal="center"/>
    </xf>
    <xf numFmtId="0" fontId="0" fillId="5" borderId="56" xfId="0" applyNumberFormat="1" applyFill="1" applyBorder="1" applyAlignment="1">
      <alignment horizontal="center"/>
    </xf>
    <xf numFmtId="0" fontId="2" fillId="13" borderId="0" xfId="0" applyFont="1" applyFill="1" applyAlignment="1">
      <alignment horizontal="center"/>
    </xf>
    <xf numFmtId="0" fontId="13" fillId="16" borderId="0" xfId="0" applyFont="1" applyFill="1" applyAlignment="1">
      <alignment horizontal="center"/>
    </xf>
    <xf numFmtId="14" fontId="0" fillId="0" borderId="0" xfId="0" applyNumberFormat="1" applyAlignment="1">
      <alignment horizontal="center"/>
    </xf>
    <xf numFmtId="0" fontId="0" fillId="0" borderId="0" xfId="0" applyAlignment="1">
      <alignment horizontal="center" wrapText="1"/>
    </xf>
    <xf numFmtId="0" fontId="25" fillId="0" borderId="57" xfId="4" applyFont="1" applyBorder="1" applyAlignment="1" applyProtection="1">
      <alignment horizontal="left" vertical="center" wrapText="1"/>
    </xf>
    <xf numFmtId="0" fontId="25" fillId="0" borderId="57" xfId="4" applyFont="1" applyBorder="1" applyAlignment="1" applyProtection="1">
      <alignment horizontal="left" vertical="top" wrapText="1"/>
    </xf>
    <xf numFmtId="0" fontId="25" fillId="0" borderId="57" xfId="4" applyFont="1" applyBorder="1" applyAlignment="1" applyProtection="1">
      <alignment horizontal="center" vertical="center" wrapText="1"/>
    </xf>
    <xf numFmtId="0" fontId="26" fillId="0" borderId="57" xfId="4" applyFont="1" applyBorder="1" applyAlignment="1" applyProtection="1">
      <alignment horizontal="center" vertical="center" wrapText="1"/>
    </xf>
    <xf numFmtId="166" fontId="26" fillId="0" borderId="57" xfId="4" applyNumberFormat="1" applyFont="1" applyBorder="1" applyAlignment="1" applyProtection="1">
      <alignment horizontal="center" vertical="center" wrapText="1"/>
    </xf>
    <xf numFmtId="167" fontId="26" fillId="0" borderId="57" xfId="4" applyNumberFormat="1" applyFont="1" applyBorder="1" applyAlignment="1" applyProtection="1">
      <alignment horizontal="center" vertical="center" wrapText="1"/>
    </xf>
    <xf numFmtId="164" fontId="26" fillId="0" borderId="57" xfId="4" applyNumberFormat="1" applyFont="1" applyBorder="1" applyAlignment="1" applyProtection="1">
      <alignment horizontal="center" vertical="center" wrapText="1"/>
    </xf>
    <xf numFmtId="14" fontId="0" fillId="0" borderId="0" xfId="0" applyNumberFormat="1" applyAlignment="1">
      <alignment horizontal="left" vertical="top"/>
    </xf>
    <xf numFmtId="0" fontId="24" fillId="0" borderId="0" xfId="5" applyNumberFormat="1" applyFont="1" applyFill="1" applyBorder="1" applyAlignment="1">
      <alignment horizontal="left" vertical="top"/>
    </xf>
    <xf numFmtId="3" fontId="24" fillId="0" borderId="0" xfId="5" applyNumberFormat="1" applyFont="1" applyFill="1" applyBorder="1" applyAlignment="1">
      <alignment horizontal="right"/>
    </xf>
    <xf numFmtId="0" fontId="24" fillId="0" borderId="0" xfId="5" applyNumberFormat="1" applyFont="1" applyFill="1" applyBorder="1" applyAlignment="1">
      <alignment vertical="top"/>
    </xf>
    <xf numFmtId="2" fontId="0" fillId="0" borderId="0" xfId="0" applyNumberFormat="1" applyAlignment="1">
      <alignment horizontal="left" vertical="top"/>
    </xf>
    <xf numFmtId="14" fontId="0" fillId="0" borderId="0" xfId="0" applyNumberFormat="1" applyAlignment="1">
      <alignment horizontal="left"/>
    </xf>
  </cellXfs>
  <cellStyles count="6">
    <cellStyle name="Currency" xfId="1" builtinId="4"/>
    <cellStyle name="Hyperlink" xfId="3" builtinId="8"/>
    <cellStyle name="Normal" xfId="0" builtinId="0"/>
    <cellStyle name="Normal 2" xfId="4" xr:uid="{EDC13069-2DB3-451B-8296-E3860ED01A01}"/>
    <cellStyle name="Normal 3" xfId="5" xr:uid="{9F7996E9-C903-4677-924C-4F2DC21C7D88}"/>
    <cellStyle name="Percent" xfId="2" builtinId="5"/>
  </cellStyles>
  <dxfs count="19">
    <dxf>
      <font>
        <color theme="2" tint="-9.9948118533890809E-2"/>
      </font>
      <fill>
        <patternFill>
          <bgColor theme="2" tint="-9.9948118533890809E-2"/>
        </patternFill>
      </fill>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2" tint="-9.9948118533890809E-2"/>
      </font>
      <fill>
        <patternFill>
          <bgColor theme="2" tint="-9.9948118533890809E-2"/>
        </patternFill>
      </fill>
    </dxf>
    <dxf>
      <font>
        <color theme="0"/>
      </font>
    </dxf>
    <dxf>
      <font>
        <color theme="0"/>
      </font>
    </dxf>
    <dxf>
      <font>
        <color theme="0"/>
      </font>
    </dxf>
    <dxf>
      <font>
        <color theme="0"/>
      </font>
    </dxf>
    <dxf>
      <font>
        <color theme="2" tint="-9.9948118533890809E-2"/>
      </font>
      <fill>
        <patternFill>
          <bgColor theme="2" tint="-9.9948118533890809E-2"/>
        </patternFill>
      </fill>
    </dxf>
    <dxf>
      <font>
        <color theme="0"/>
      </font>
    </dxf>
    <dxf>
      <font>
        <color theme="0"/>
      </font>
    </dxf>
    <dxf>
      <font>
        <color theme="2" tint="-9.9948118533890809E-2"/>
      </font>
      <fill>
        <patternFill>
          <bgColor theme="2" tint="-9.9948118533890809E-2"/>
        </patternFill>
      </fill>
    </dxf>
    <dxf>
      <font>
        <color theme="0"/>
      </font>
    </dxf>
  </dxfs>
  <tableStyles count="0" defaultTableStyle="TableStyleMedium2" defaultPivotStyle="PivotStyleLight16"/>
  <colors>
    <mruColors>
      <color rgb="FFCEEEFF"/>
      <color rgb="FFDEFFE7"/>
      <color rgb="FFE3DDFF"/>
      <color rgb="FFFFE0C8"/>
      <color rgb="FFFFE8ED"/>
      <color rgb="FFD4FAFF"/>
      <color rgb="FFFFFDD2"/>
      <color rgb="FFCCE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Books Sold by Type</a:t>
            </a:r>
          </a:p>
          <a:p>
            <a:pPr>
              <a:defRPr/>
            </a:pPr>
            <a:endParaRPr lang="en-US"/>
          </a:p>
        </c:rich>
      </c:tx>
      <c:layout>
        <c:manualLayout>
          <c:xMode val="edge"/>
          <c:yMode val="edge"/>
          <c:x val="0.27754855643044618"/>
          <c:y val="4.62962962962962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268-2440-A7F4-0ADE526DCDC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268-2440-A7F4-0ADE526DCDC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268-2440-A7F4-0ADE526DCDC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268-2440-A7F4-0ADE526DCDC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268-2440-A7F4-0ADE526DCDC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(Charts!$A$3:$A$5,Charts!$A$7:$A$8)</c:f>
              <c:strCache>
                <c:ptCount val="5"/>
                <c:pt idx="0">
                  <c:v>Sold by me</c:v>
                </c:pt>
                <c:pt idx="1">
                  <c:v>Audiobooks</c:v>
                </c:pt>
                <c:pt idx="2">
                  <c:v>E-book Sales</c:v>
                </c:pt>
                <c:pt idx="3">
                  <c:v>KDP Paperbacks</c:v>
                </c:pt>
                <c:pt idx="4">
                  <c:v>IngramSpark</c:v>
                </c:pt>
              </c:strCache>
            </c:strRef>
          </c:cat>
          <c:val>
            <c:numRef>
              <c:f>(Charts!$B$3:$B$5,Charts!$B$7:$B$8)</c:f>
              <c:numCache>
                <c:formatCode>General</c:formatCode>
                <c:ptCount val="5"/>
                <c:pt idx="0">
                  <c:v>0</c:v>
                </c:pt>
                <c:pt idx="1">
                  <c:v>77</c:v>
                </c:pt>
                <c:pt idx="2">
                  <c:v>62</c:v>
                </c:pt>
                <c:pt idx="3">
                  <c:v>45</c:v>
                </c:pt>
                <c:pt idx="4">
                  <c:v>29</c:v>
                </c:pt>
              </c:numCache>
            </c:numRef>
          </c:val>
          <c:extLst>
            <c:ext xmlns:c16="http://schemas.microsoft.com/office/drawing/2014/chart" uri="{C3380CC4-5D6E-409C-BE32-E72D297353CC}">
              <c16:uniqueId val="{00000000-BBA5-944E-8A3B-D06BC1482937}"/>
            </c:ext>
          </c:extLst>
        </c:ser>
        <c:dLbls>
          <c:dLblPos val="bestFit"/>
          <c:showLegendKey val="0"/>
          <c:showVal val="0"/>
          <c:showCatName val="1"/>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 by</a:t>
            </a:r>
            <a:r>
              <a:rPr lang="en-US" baseline="0"/>
              <a:t>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E00-154A-AE8A-8C944EE1AE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E00-154A-AE8A-8C944EE1AE0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E00-154A-AE8A-8C944EE1AE0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E00-154A-AE8A-8C944EE1AE0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E00-154A-AE8A-8C944EE1AE0A}"/>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E00-154A-AE8A-8C944EE1AE0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Charts!$A$3:$A$8</c:f>
              <c:strCache>
                <c:ptCount val="6"/>
                <c:pt idx="0">
                  <c:v>Sold by me</c:v>
                </c:pt>
                <c:pt idx="1">
                  <c:v>Audiobooks</c:v>
                </c:pt>
                <c:pt idx="2">
                  <c:v>E-book Sales</c:v>
                </c:pt>
                <c:pt idx="3">
                  <c:v>KENP Pages</c:v>
                </c:pt>
                <c:pt idx="4">
                  <c:v>KDP Paperbacks</c:v>
                </c:pt>
                <c:pt idx="5">
                  <c:v>IngramSpark</c:v>
                </c:pt>
              </c:strCache>
            </c:strRef>
          </c:cat>
          <c:val>
            <c:numRef>
              <c:f>Charts!$C$3:$C$8</c:f>
              <c:numCache>
                <c:formatCode>_("$"* #,##0.00_);_("$"* \(#,##0.00\);_("$"* "-"??_);_(@_)</c:formatCode>
                <c:ptCount val="6"/>
                <c:pt idx="0">
                  <c:v>0</c:v>
                </c:pt>
                <c:pt idx="1">
                  <c:v>385.25532399999997</c:v>
                </c:pt>
                <c:pt idx="2">
                  <c:v>201.99</c:v>
                </c:pt>
                <c:pt idx="3">
                  <c:v>139.08261907904838</c:v>
                </c:pt>
                <c:pt idx="4">
                  <c:v>167.19000000000003</c:v>
                </c:pt>
                <c:pt idx="5">
                  <c:v>36.879200000000004</c:v>
                </c:pt>
              </c:numCache>
            </c:numRef>
          </c:val>
          <c:extLst>
            <c:ext xmlns:c16="http://schemas.microsoft.com/office/drawing/2014/chart" uri="{C3380CC4-5D6E-409C-BE32-E72D297353CC}">
              <c16:uniqueId val="{00000000-5C29-534B-BD83-0827EBAD7C40}"/>
            </c:ext>
          </c:extLst>
        </c:ser>
        <c:dLbls>
          <c:dLblPos val="bestFit"/>
          <c:showLegendKey val="0"/>
          <c:showVal val="0"/>
          <c:showCatName val="0"/>
          <c:showSerName val="0"/>
          <c:showPercent val="0"/>
          <c:showBubbleSize val="0"/>
          <c:showLeaderLines val="0"/>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Books Sold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Charts!$A$19</c:f>
              <c:strCache>
                <c:ptCount val="1"/>
                <c:pt idx="0">
                  <c:v>Books Sold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046-4A44-9928-5B872B5B71DE}"/>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046-4A44-9928-5B872B5B71DE}"/>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046-4A44-9928-5B872B5B71DE}"/>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D046-4A44-9928-5B872B5B71DE}"/>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D046-4A44-9928-5B872B5B71DE}"/>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D046-4A44-9928-5B872B5B71DE}"/>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D046-4A44-9928-5B872B5B71DE}"/>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D046-4A44-9928-5B872B5B71DE}"/>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D046-4A44-9928-5B872B5B71DE}"/>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D046-4A44-9928-5B872B5B71DE}"/>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D046-4A44-9928-5B872B5B71DE}"/>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D046-4A44-9928-5B872B5B71D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Charts!$B$19:$M$19</c:f>
              <c:numCache>
                <c:formatCode>0</c:formatCode>
                <c:ptCount val="12"/>
                <c:pt idx="0">
                  <c:v>0</c:v>
                </c:pt>
                <c:pt idx="1">
                  <c:v>0</c:v>
                </c:pt>
                <c:pt idx="2">
                  <c:v>0</c:v>
                </c:pt>
                <c:pt idx="3">
                  <c:v>0</c:v>
                </c:pt>
                <c:pt idx="4">
                  <c:v>33</c:v>
                </c:pt>
                <c:pt idx="5">
                  <c:v>80</c:v>
                </c:pt>
                <c:pt idx="6">
                  <c:v>6</c:v>
                </c:pt>
                <c:pt idx="7">
                  <c:v>19</c:v>
                </c:pt>
                <c:pt idx="8">
                  <c:v>11</c:v>
                </c:pt>
                <c:pt idx="9">
                  <c:v>29</c:v>
                </c:pt>
                <c:pt idx="10">
                  <c:v>23</c:v>
                </c:pt>
                <c:pt idx="11">
                  <c:v>12</c:v>
                </c:pt>
              </c:numCache>
            </c:numRef>
          </c:val>
          <c:extLst>
            <c:ext xmlns:c16="http://schemas.microsoft.com/office/drawing/2014/chart" uri="{C3380CC4-5D6E-409C-BE32-E72D297353CC}">
              <c16:uniqueId val="{00000000-1F45-4F44-9FD9-4A8DE28F8131}"/>
            </c:ext>
          </c:extLst>
        </c:ser>
        <c:dLbls>
          <c:dLblPos val="bestFit"/>
          <c:showLegendKey val="0"/>
          <c:showVal val="0"/>
          <c:showCatName val="1"/>
          <c:showSerName val="0"/>
          <c:showPercent val="1"/>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Pages Read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Charts!$A$20</c:f>
              <c:strCache>
                <c:ptCount val="1"/>
                <c:pt idx="0">
                  <c:v>Pages Read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2950-AE42-9F31-7ADF7E066EA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2950-AE42-9F31-7ADF7E066EA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2950-AE42-9F31-7ADF7E066EA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2950-AE42-9F31-7ADF7E066EA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2950-AE42-9F31-7ADF7E066EA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2950-AE42-9F31-7ADF7E066EA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2950-AE42-9F31-7ADF7E066EA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2950-AE42-9F31-7ADF7E066EA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2950-AE42-9F31-7ADF7E066EA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2950-AE42-9F31-7ADF7E066EA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2950-AE42-9F31-7ADF7E066EA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2950-AE42-9F31-7ADF7E066EA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Charts!$B$20:$M$20</c:f>
              <c:numCache>
                <c:formatCode>0</c:formatCode>
                <c:ptCount val="12"/>
                <c:pt idx="0">
                  <c:v>0</c:v>
                </c:pt>
                <c:pt idx="1">
                  <c:v>0</c:v>
                </c:pt>
                <c:pt idx="2">
                  <c:v>0</c:v>
                </c:pt>
                <c:pt idx="3">
                  <c:v>0</c:v>
                </c:pt>
                <c:pt idx="4">
                  <c:v>4394</c:v>
                </c:pt>
                <c:pt idx="5">
                  <c:v>16421</c:v>
                </c:pt>
                <c:pt idx="6">
                  <c:v>3884</c:v>
                </c:pt>
                <c:pt idx="7">
                  <c:v>2987</c:v>
                </c:pt>
                <c:pt idx="8">
                  <c:v>1382</c:v>
                </c:pt>
                <c:pt idx="9">
                  <c:v>1029</c:v>
                </c:pt>
                <c:pt idx="10">
                  <c:v>1173</c:v>
                </c:pt>
                <c:pt idx="11">
                  <c:v>352</c:v>
                </c:pt>
              </c:numCache>
            </c:numRef>
          </c:val>
          <c:extLst>
            <c:ext xmlns:c16="http://schemas.microsoft.com/office/drawing/2014/chart" uri="{C3380CC4-5D6E-409C-BE32-E72D297353CC}">
              <c16:uniqueId val="{00000000-7171-5544-8F3E-3FAD7BCEE0EA}"/>
            </c:ext>
          </c:extLst>
        </c:ser>
        <c:dLbls>
          <c:dLblPos val="bestFit"/>
          <c:showLegendKey val="0"/>
          <c:showVal val="0"/>
          <c:showCatName val="1"/>
          <c:showSerName val="0"/>
          <c:showPercent val="1"/>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Royalties by Month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Charts!$A$21</c:f>
              <c:strCache>
                <c:ptCount val="1"/>
                <c:pt idx="0">
                  <c:v>Royalties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2E-CA4E-A07E-4DF0919FEC3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2E-CA4E-A07E-4DF0919FEC3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62E-CA4E-A07E-4DF0919FEC3F}"/>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62E-CA4E-A07E-4DF0919FEC3F}"/>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62E-CA4E-A07E-4DF0919FEC3F}"/>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62E-CA4E-A07E-4DF0919FEC3F}"/>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62E-CA4E-A07E-4DF0919FEC3F}"/>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62E-CA4E-A07E-4DF0919FEC3F}"/>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62E-CA4E-A07E-4DF0919FEC3F}"/>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062E-CA4E-A07E-4DF0919FEC3F}"/>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062E-CA4E-A07E-4DF0919FEC3F}"/>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062E-CA4E-A07E-4DF0919FEC3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Charts!$B$18:$M$18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Charts!$B$21:$M$21</c:f>
              <c:numCache>
                <c:formatCode>_("$"* #,##0.00_);_("$"* \(#,##0.00\);_("$"* "-"??_);_(@_)</c:formatCode>
                <c:ptCount val="12"/>
                <c:pt idx="0">
                  <c:v>0</c:v>
                </c:pt>
                <c:pt idx="1">
                  <c:v>0</c:v>
                </c:pt>
                <c:pt idx="2">
                  <c:v>0</c:v>
                </c:pt>
                <c:pt idx="3">
                  <c:v>0</c:v>
                </c:pt>
                <c:pt idx="4">
                  <c:v>129.32522</c:v>
                </c:pt>
                <c:pt idx="5">
                  <c:v>433.43125000000003</c:v>
                </c:pt>
                <c:pt idx="6">
                  <c:v>41.595533000000003</c:v>
                </c:pt>
                <c:pt idx="7">
                  <c:v>78.044941000000009</c:v>
                </c:pt>
                <c:pt idx="8">
                  <c:v>35.006600000000006</c:v>
                </c:pt>
                <c:pt idx="9">
                  <c:v>68.894000000000005</c:v>
                </c:pt>
                <c:pt idx="10">
                  <c:v>98.704400000000035</c:v>
                </c:pt>
                <c:pt idx="11">
                  <c:v>45.395199079048353</c:v>
                </c:pt>
              </c:numCache>
            </c:numRef>
          </c:val>
          <c:extLst>
            <c:ext xmlns:c16="http://schemas.microsoft.com/office/drawing/2014/chart" uri="{C3380CC4-5D6E-409C-BE32-E72D297353CC}">
              <c16:uniqueId val="{00000000-784E-CC47-8460-CC32743568B7}"/>
            </c:ext>
          </c:extLst>
        </c:ser>
        <c:dLbls>
          <c:showLegendKey val="0"/>
          <c:showVal val="0"/>
          <c:showCatName val="1"/>
          <c:showSerName val="0"/>
          <c:showPercent val="1"/>
          <c:showBubbleSize val="0"/>
          <c:showLeaderLines val="1"/>
        </c:dLbls>
      </c:pie3DChart>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Books Sold by Book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Charts!$A$33</c:f>
              <c:strCache>
                <c:ptCount val="1"/>
                <c:pt idx="0">
                  <c:v>Books Sold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E1A-EE4D-95A7-1FF507D87869}"/>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E1A-EE4D-95A7-1FF507D87869}"/>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E1A-EE4D-95A7-1FF507D87869}"/>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E1A-EE4D-95A7-1FF507D87869}"/>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E1A-EE4D-95A7-1FF507D87869}"/>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E1A-EE4D-95A7-1FF507D8786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EE1A-EE4D-95A7-1FF507D87869}"/>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EE1A-EE4D-95A7-1FF507D87869}"/>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EE1A-EE4D-95A7-1FF507D87869}"/>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EE1A-EE4D-95A7-1FF507D87869}"/>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EE1A-EE4D-95A7-1FF507D87869}"/>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EE1A-EE4D-95A7-1FF507D87869}"/>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EE1A-EE4D-95A7-1FF507D87869}"/>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EE1A-EE4D-95A7-1FF507D87869}"/>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EE1A-EE4D-95A7-1FF507D87869}"/>
              </c:ext>
            </c:extLst>
          </c:dPt>
          <c:dLbls>
            <c:dLbl>
              <c:idx val="0"/>
              <c:showLegendKey val="0"/>
              <c:showVal val="0"/>
              <c:showCatName val="1"/>
              <c:showSerName val="0"/>
              <c:showPercent val="1"/>
              <c:showBubbleSize val="0"/>
              <c:extLst>
                <c:ext xmlns:c15="http://schemas.microsoft.com/office/drawing/2012/chart" uri="{CE6537A1-D6FC-4f65-9D91-7224C49458BB}">
                  <c15:layout>
                    <c:manualLayout>
                      <c:w val="0.2361130613758694"/>
                      <c:h val="0.29859484777517564"/>
                    </c:manualLayout>
                  </c15:layout>
                </c:ext>
                <c:ext xmlns:c16="http://schemas.microsoft.com/office/drawing/2014/chart" uri="{C3380CC4-5D6E-409C-BE32-E72D297353CC}">
                  <c16:uniqueId val="{00000001-EE1A-EE4D-95A7-1FF507D87869}"/>
                </c:ext>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Charts!$B$32:$P$32</c:f>
              <c:strCache>
                <c:ptCount val="6"/>
                <c:pt idx="0">
                  <c:v>Soulstealer: A Supernatural Thriller</c:v>
                </c:pt>
                <c:pt idx="1">
                  <c:v>Soulstealer</c:v>
                </c:pt>
                <c:pt idx="2">
                  <c:v>Soulstealer (Hardcover)</c:v>
                </c:pt>
                <c:pt idx="3">
                  <c:v>Soulstealer (Mass Market Paperback)</c:v>
                </c:pt>
                <c:pt idx="4">
                  <c:v>Soulstealer (Travel Size Paperback)</c:v>
                </c:pt>
                <c:pt idx="5">
                  <c:v>Soulstealer (Trade Paperback)</c:v>
                </c:pt>
              </c:strCache>
            </c:strRef>
          </c:cat>
          <c:val>
            <c:numRef>
              <c:f>Charts!$B$33:$P$33</c:f>
              <c:numCache>
                <c:formatCode>General</c:formatCode>
                <c:ptCount val="15"/>
                <c:pt idx="0">
                  <c:v>62</c:v>
                </c:pt>
                <c:pt idx="1">
                  <c:v>122</c:v>
                </c:pt>
                <c:pt idx="2">
                  <c:v>15</c:v>
                </c:pt>
                <c:pt idx="3">
                  <c:v>8</c:v>
                </c:pt>
                <c:pt idx="4">
                  <c:v>5</c:v>
                </c:pt>
                <c:pt idx="5">
                  <c:v>1</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9AC8-9248-82D4-849C9DD4C945}"/>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Pages Read by Book</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Charts!$A$34</c:f>
              <c:strCache>
                <c:ptCount val="1"/>
                <c:pt idx="0">
                  <c:v>Pages Read</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B0A-8648-83D9-ABF16D05850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B0A-8648-83D9-ABF16D05850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B0A-8648-83D9-ABF16D05850A}"/>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B0A-8648-83D9-ABF16D05850A}"/>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B0A-8648-83D9-ABF16D05850A}"/>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B0A-8648-83D9-ABF16D05850A}"/>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B0A-8648-83D9-ABF16D05850A}"/>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B0A-8648-83D9-ABF16D05850A}"/>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B0A-8648-83D9-ABF16D05850A}"/>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B0A-8648-83D9-ABF16D05850A}"/>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8B0A-8648-83D9-ABF16D05850A}"/>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8B0A-8648-83D9-ABF16D05850A}"/>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8B0A-8648-83D9-ABF16D05850A}"/>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8B0A-8648-83D9-ABF16D05850A}"/>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8B0A-8648-83D9-ABF16D05850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Charts!$B$32:$P$32</c:f>
              <c:strCache>
                <c:ptCount val="6"/>
                <c:pt idx="0">
                  <c:v>Soulstealer: A Supernatural Thriller</c:v>
                </c:pt>
                <c:pt idx="1">
                  <c:v>Soulstealer</c:v>
                </c:pt>
                <c:pt idx="2">
                  <c:v>Soulstealer (Hardcover)</c:v>
                </c:pt>
                <c:pt idx="3">
                  <c:v>Soulstealer (Mass Market Paperback)</c:v>
                </c:pt>
                <c:pt idx="4">
                  <c:v>Soulstealer (Travel Size Paperback)</c:v>
                </c:pt>
                <c:pt idx="5">
                  <c:v>Soulstealer (Trade Paperback)</c:v>
                </c:pt>
              </c:strCache>
            </c:strRef>
          </c:cat>
          <c:val>
            <c:numRef>
              <c:f>Charts!$B$34:$P$34</c:f>
              <c:numCache>
                <c:formatCode>General</c:formatCode>
                <c:ptCount val="15"/>
                <c:pt idx="0">
                  <c:v>31622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E444-FE4C-B13B-9BDA4094BD0B}"/>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Royalties by Book</a:t>
            </a:r>
          </a:p>
        </c:rich>
      </c:tx>
      <c:layout>
        <c:manualLayout>
          <c:xMode val="edge"/>
          <c:yMode val="edge"/>
          <c:x val="0.30811111111111111"/>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Charts!$A$35</c:f>
              <c:strCache>
                <c:ptCount val="1"/>
                <c:pt idx="0">
                  <c:v>Royalties</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6C6-3C47-8363-0252BCA7BA6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6C6-3C47-8363-0252BCA7BA6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6C6-3C47-8363-0252BCA7BA6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06C6-3C47-8363-0252BCA7BA6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06C6-3C47-8363-0252BCA7BA6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06C6-3C47-8363-0252BCA7BA6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06C6-3C47-8363-0252BCA7BA6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06C6-3C47-8363-0252BCA7BA6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06C6-3C47-8363-0252BCA7BA6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06C6-3C47-8363-0252BCA7BA6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06C6-3C47-8363-0252BCA7BA6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06C6-3C47-8363-0252BCA7BA6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06C6-3C47-8363-0252BCA7BA6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06C6-3C47-8363-0252BCA7BA6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06C6-3C47-8363-0252BCA7BA6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Charts!$B$32:$P$32</c:f>
              <c:strCache>
                <c:ptCount val="6"/>
                <c:pt idx="0">
                  <c:v>Soulstealer: A Supernatural Thriller</c:v>
                </c:pt>
                <c:pt idx="1">
                  <c:v>Soulstealer</c:v>
                </c:pt>
                <c:pt idx="2">
                  <c:v>Soulstealer (Hardcover)</c:v>
                </c:pt>
                <c:pt idx="3">
                  <c:v>Soulstealer (Mass Market Paperback)</c:v>
                </c:pt>
                <c:pt idx="4">
                  <c:v>Soulstealer (Travel Size Paperback)</c:v>
                </c:pt>
                <c:pt idx="5">
                  <c:v>Soulstealer (Trade Paperback)</c:v>
                </c:pt>
              </c:strCache>
            </c:strRef>
          </c:cat>
          <c:val>
            <c:numRef>
              <c:f>Charts!$B$35:$P$35</c:f>
              <c:numCache>
                <c:formatCode>_("$"* #,##0.00_);_("$"* \(#,##0.00\);_("$"* "-"??_);_(@_)</c:formatCode>
                <c:ptCount val="15"/>
                <c:pt idx="0">
                  <c:v>341.07261907904848</c:v>
                </c:pt>
                <c:pt idx="1">
                  <c:v>552.44532400000003</c:v>
                </c:pt>
                <c:pt idx="2">
                  <c:v>18.3</c:v>
                </c:pt>
                <c:pt idx="3" formatCode="General">
                  <c:v>10.4992</c:v>
                </c:pt>
                <c:pt idx="4" formatCode="General">
                  <c:v>6.8000000000000007</c:v>
                </c:pt>
                <c:pt idx="5" formatCode="General">
                  <c:v>1.28</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numCache>
            </c:numRef>
          </c:val>
          <c:extLst>
            <c:ext xmlns:c16="http://schemas.microsoft.com/office/drawing/2014/chart" uri="{C3380CC4-5D6E-409C-BE32-E72D297353CC}">
              <c16:uniqueId val="{00000000-9C06-0849-A713-D8705C5F072A}"/>
            </c:ext>
          </c:extLst>
        </c:ser>
        <c:dLbls>
          <c:dLblPos val="bestFit"/>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18143</xdr:colOff>
      <xdr:row>1</xdr:row>
      <xdr:rowOff>197756</xdr:rowOff>
    </xdr:from>
    <xdr:to>
      <xdr:col>5</xdr:col>
      <xdr:colOff>462643</xdr:colOff>
      <xdr:row>15</xdr:row>
      <xdr:rowOff>146956</xdr:rowOff>
    </xdr:to>
    <xdr:graphicFrame macro="">
      <xdr:nvGraphicFramePr>
        <xdr:cNvPr id="2" name="Chart 1">
          <a:extLst>
            <a:ext uri="{FF2B5EF4-FFF2-40B4-BE49-F238E27FC236}">
              <a16:creationId xmlns:a16="http://schemas.microsoft.com/office/drawing/2014/main" id="{FB26A037-7BBE-FD48-9896-9560A6F48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562429</xdr:colOff>
      <xdr:row>1</xdr:row>
      <xdr:rowOff>197757</xdr:rowOff>
    </xdr:from>
    <xdr:to>
      <xdr:col>11</xdr:col>
      <xdr:colOff>181429</xdr:colOff>
      <xdr:row>15</xdr:row>
      <xdr:rowOff>146957</xdr:rowOff>
    </xdr:to>
    <xdr:graphicFrame macro="">
      <xdr:nvGraphicFramePr>
        <xdr:cNvPr id="3" name="Chart 2">
          <a:extLst>
            <a:ext uri="{FF2B5EF4-FFF2-40B4-BE49-F238E27FC236}">
              <a16:creationId xmlns:a16="http://schemas.microsoft.com/office/drawing/2014/main" id="{3F7CB174-3332-9A42-9744-558D78863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102508</xdr:rowOff>
    </xdr:from>
    <xdr:to>
      <xdr:col>3</xdr:col>
      <xdr:colOff>780143</xdr:colOff>
      <xdr:row>30</xdr:row>
      <xdr:rowOff>51708</xdr:rowOff>
    </xdr:to>
    <xdr:graphicFrame macro="">
      <xdr:nvGraphicFramePr>
        <xdr:cNvPr id="4" name="Chart 3">
          <a:extLst>
            <a:ext uri="{FF2B5EF4-FFF2-40B4-BE49-F238E27FC236}">
              <a16:creationId xmlns:a16="http://schemas.microsoft.com/office/drawing/2014/main" id="{44679A37-83BF-5E4A-9277-3717EA5962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9069</xdr:colOff>
      <xdr:row>16</xdr:row>
      <xdr:rowOff>102507</xdr:rowOff>
    </xdr:from>
    <xdr:to>
      <xdr:col>8</xdr:col>
      <xdr:colOff>244928</xdr:colOff>
      <xdr:row>30</xdr:row>
      <xdr:rowOff>51707</xdr:rowOff>
    </xdr:to>
    <xdr:graphicFrame macro="">
      <xdr:nvGraphicFramePr>
        <xdr:cNvPr id="5" name="Chart 4">
          <a:extLst>
            <a:ext uri="{FF2B5EF4-FFF2-40B4-BE49-F238E27FC236}">
              <a16:creationId xmlns:a16="http://schemas.microsoft.com/office/drawing/2014/main" id="{56FD1016-F852-4648-BA37-3375D955C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290284</xdr:colOff>
      <xdr:row>16</xdr:row>
      <xdr:rowOff>84364</xdr:rowOff>
    </xdr:from>
    <xdr:to>
      <xdr:col>12</xdr:col>
      <xdr:colOff>526142</xdr:colOff>
      <xdr:row>30</xdr:row>
      <xdr:rowOff>33564</xdr:rowOff>
    </xdr:to>
    <xdr:graphicFrame macro="">
      <xdr:nvGraphicFramePr>
        <xdr:cNvPr id="6" name="Chart 5">
          <a:extLst>
            <a:ext uri="{FF2B5EF4-FFF2-40B4-BE49-F238E27FC236}">
              <a16:creationId xmlns:a16="http://schemas.microsoft.com/office/drawing/2014/main" id="{4C0B387E-A3D9-5045-AC8F-B7698852B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31</xdr:row>
      <xdr:rowOff>102508</xdr:rowOff>
    </xdr:from>
    <xdr:to>
      <xdr:col>3</xdr:col>
      <xdr:colOff>780144</xdr:colOff>
      <xdr:row>45</xdr:row>
      <xdr:rowOff>51708</xdr:rowOff>
    </xdr:to>
    <xdr:graphicFrame macro="">
      <xdr:nvGraphicFramePr>
        <xdr:cNvPr id="8" name="Chart 7">
          <a:extLst>
            <a:ext uri="{FF2B5EF4-FFF2-40B4-BE49-F238E27FC236}">
              <a16:creationId xmlns:a16="http://schemas.microsoft.com/office/drawing/2014/main" id="{12CDBCEA-FB8C-8B4E-AA8F-8EBDF2346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9071</xdr:colOff>
      <xdr:row>31</xdr:row>
      <xdr:rowOff>102507</xdr:rowOff>
    </xdr:from>
    <xdr:to>
      <xdr:col>8</xdr:col>
      <xdr:colOff>254000</xdr:colOff>
      <xdr:row>45</xdr:row>
      <xdr:rowOff>51707</xdr:rowOff>
    </xdr:to>
    <xdr:graphicFrame macro="">
      <xdr:nvGraphicFramePr>
        <xdr:cNvPr id="9" name="Chart 8">
          <a:extLst>
            <a:ext uri="{FF2B5EF4-FFF2-40B4-BE49-F238E27FC236}">
              <a16:creationId xmlns:a16="http://schemas.microsoft.com/office/drawing/2014/main" id="{9FA4910B-24AA-5A4B-8A08-0BFA2B2B41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317499</xdr:colOff>
      <xdr:row>31</xdr:row>
      <xdr:rowOff>93436</xdr:rowOff>
    </xdr:from>
    <xdr:to>
      <xdr:col>12</xdr:col>
      <xdr:colOff>535214</xdr:colOff>
      <xdr:row>45</xdr:row>
      <xdr:rowOff>42636</xdr:rowOff>
    </xdr:to>
    <xdr:graphicFrame macro="">
      <xdr:nvGraphicFramePr>
        <xdr:cNvPr id="10" name="Chart 9">
          <a:extLst>
            <a:ext uri="{FF2B5EF4-FFF2-40B4-BE49-F238E27FC236}">
              <a16:creationId xmlns:a16="http://schemas.microsoft.com/office/drawing/2014/main" id="{C04C478F-2017-424C-B1FA-1F7F52297A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youtu.be/0hmTaLad0pI" TargetMode="External"/><Relationship Id="rId4"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writtenwordmedia.com/2018/10/19/kdp-global-fund-payouts/"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45EB-0476-2146-8A1E-FEB40AAAA49F}">
  <dimension ref="A1:M46"/>
  <sheetViews>
    <sheetView tabSelected="1" workbookViewId="0">
      <selection activeCell="G37" sqref="G37"/>
    </sheetView>
  </sheetViews>
  <sheetFormatPr defaultColWidth="11" defaultRowHeight="15.75" x14ac:dyDescent="0.25"/>
  <sheetData>
    <row r="1" spans="1:13" ht="15.95" customHeight="1" thickTop="1" x14ac:dyDescent="0.25">
      <c r="A1" s="243" t="s">
        <v>189</v>
      </c>
      <c r="B1" s="243"/>
      <c r="C1" s="243"/>
      <c r="D1" s="243"/>
      <c r="E1" s="243"/>
      <c r="F1" s="243"/>
      <c r="G1" s="243"/>
      <c r="I1" s="239" t="s">
        <v>179</v>
      </c>
      <c r="J1" s="240"/>
      <c r="L1" s="235" t="s">
        <v>162</v>
      </c>
      <c r="M1" s="236"/>
    </row>
    <row r="2" spans="1:13" ht="15.95" customHeight="1" thickBot="1" x14ac:dyDescent="0.3">
      <c r="A2" s="243"/>
      <c r="B2" s="243"/>
      <c r="C2" s="243"/>
      <c r="D2" s="243"/>
      <c r="E2" s="243"/>
      <c r="F2" s="243"/>
      <c r="G2" s="243"/>
      <c r="I2" s="241"/>
      <c r="J2" s="242"/>
      <c r="L2" s="237"/>
      <c r="M2" s="238"/>
    </row>
    <row r="3" spans="1:13" ht="16.5" thickTop="1" x14ac:dyDescent="0.25"/>
    <row r="4" spans="1:13" ht="16.5" thickBot="1" x14ac:dyDescent="0.3"/>
    <row r="5" spans="1:13" ht="16.5" thickTop="1" x14ac:dyDescent="0.25">
      <c r="A5" s="205" t="s">
        <v>178</v>
      </c>
      <c r="B5" s="206"/>
      <c r="C5" s="206"/>
      <c r="D5" s="206"/>
      <c r="E5" s="206"/>
      <c r="F5" s="206"/>
      <c r="G5" s="206"/>
      <c r="H5" s="206"/>
      <c r="I5" s="206"/>
      <c r="J5" s="206"/>
      <c r="K5" s="206"/>
      <c r="L5" s="206"/>
      <c r="M5" s="207"/>
    </row>
    <row r="6" spans="1:13" ht="16.5" thickBot="1" x14ac:dyDescent="0.3">
      <c r="A6" s="208"/>
      <c r="B6" s="209"/>
      <c r="C6" s="209"/>
      <c r="D6" s="209"/>
      <c r="E6" s="209"/>
      <c r="F6" s="209"/>
      <c r="G6" s="209"/>
      <c r="H6" s="209"/>
      <c r="I6" s="209"/>
      <c r="J6" s="209"/>
      <c r="K6" s="209"/>
      <c r="L6" s="209"/>
      <c r="M6" s="210"/>
    </row>
    <row r="7" spans="1:13" ht="16.5" thickTop="1" x14ac:dyDescent="0.25"/>
    <row r="8" spans="1:13" ht="16.5" thickBot="1" x14ac:dyDescent="0.3"/>
    <row r="9" spans="1:13" ht="17.100000000000001" customHeight="1" thickTop="1" x14ac:dyDescent="0.25">
      <c r="C9" s="244" t="s">
        <v>35</v>
      </c>
      <c r="D9" s="245"/>
      <c r="E9" s="245"/>
      <c r="F9" s="246"/>
      <c r="H9" s="253" t="s">
        <v>177</v>
      </c>
      <c r="I9" s="254"/>
      <c r="J9" s="254"/>
      <c r="K9" s="255"/>
    </row>
    <row r="10" spans="1:13" ht="15.95" customHeight="1" x14ac:dyDescent="0.25">
      <c r="C10" s="247"/>
      <c r="D10" s="248"/>
      <c r="E10" s="248"/>
      <c r="F10" s="249"/>
      <c r="H10" s="256"/>
      <c r="I10" s="257"/>
      <c r="J10" s="257"/>
      <c r="K10" s="258"/>
    </row>
    <row r="11" spans="1:13" ht="15.95" customHeight="1" x14ac:dyDescent="0.25">
      <c r="C11" s="247"/>
      <c r="D11" s="248"/>
      <c r="E11" s="248"/>
      <c r="F11" s="249"/>
      <c r="H11" s="256"/>
      <c r="I11" s="257"/>
      <c r="J11" s="257"/>
      <c r="K11" s="258"/>
    </row>
    <row r="12" spans="1:13" ht="15.95" customHeight="1" x14ac:dyDescent="0.25">
      <c r="C12" s="247"/>
      <c r="D12" s="248"/>
      <c r="E12" s="248"/>
      <c r="F12" s="249"/>
      <c r="H12" s="256"/>
      <c r="I12" s="257"/>
      <c r="J12" s="257"/>
      <c r="K12" s="258"/>
    </row>
    <row r="13" spans="1:13" ht="17.100000000000001" customHeight="1" thickBot="1" x14ac:dyDescent="0.3">
      <c r="C13" s="250"/>
      <c r="D13" s="251"/>
      <c r="E13" s="251"/>
      <c r="F13" s="252"/>
      <c r="H13" s="259"/>
      <c r="I13" s="260"/>
      <c r="J13" s="260"/>
      <c r="K13" s="261"/>
    </row>
    <row r="14" spans="1:13" ht="16.5" thickTop="1" x14ac:dyDescent="0.25"/>
    <row r="15" spans="1:13" ht="16.5" thickBot="1" x14ac:dyDescent="0.3"/>
    <row r="16" spans="1:13" ht="17.100000000000001" customHeight="1" thickTop="1" x14ac:dyDescent="0.25">
      <c r="A16" s="205" t="s">
        <v>171</v>
      </c>
      <c r="B16" s="206"/>
      <c r="C16" s="206"/>
      <c r="D16" s="206"/>
      <c r="E16" s="206"/>
      <c r="F16" s="206"/>
      <c r="G16" s="206"/>
      <c r="H16" s="206"/>
      <c r="I16" s="206"/>
      <c r="J16" s="206"/>
      <c r="K16" s="206"/>
      <c r="L16" s="206"/>
      <c r="M16" s="207"/>
    </row>
    <row r="17" spans="1:13" ht="15.95" customHeight="1" thickBot="1" x14ac:dyDescent="0.3">
      <c r="A17" s="208"/>
      <c r="B17" s="209"/>
      <c r="C17" s="209"/>
      <c r="D17" s="209"/>
      <c r="E17" s="209"/>
      <c r="F17" s="209"/>
      <c r="G17" s="209"/>
      <c r="H17" s="209"/>
      <c r="I17" s="209"/>
      <c r="J17" s="209"/>
      <c r="K17" s="209"/>
      <c r="L17" s="209"/>
      <c r="M17" s="210"/>
    </row>
    <row r="18" spans="1:13" ht="16.5" thickTop="1" x14ac:dyDescent="0.25"/>
    <row r="19" spans="1:13" ht="16.5" thickBot="1" x14ac:dyDescent="0.3"/>
    <row r="20" spans="1:13" ht="16.5" thickTop="1" x14ac:dyDescent="0.25">
      <c r="B20" s="262" t="s">
        <v>163</v>
      </c>
      <c r="C20" s="263"/>
      <c r="E20" s="268" t="s">
        <v>164</v>
      </c>
      <c r="F20" s="269"/>
      <c r="H20" s="274" t="s">
        <v>49</v>
      </c>
      <c r="I20" s="275"/>
      <c r="K20" s="280" t="s">
        <v>165</v>
      </c>
      <c r="L20" s="281"/>
    </row>
    <row r="21" spans="1:13" x14ac:dyDescent="0.25">
      <c r="B21" s="264"/>
      <c r="C21" s="265"/>
      <c r="E21" s="270"/>
      <c r="F21" s="271"/>
      <c r="H21" s="276"/>
      <c r="I21" s="277"/>
      <c r="K21" s="282"/>
      <c r="L21" s="283"/>
    </row>
    <row r="22" spans="1:13" ht="16.5" thickBot="1" x14ac:dyDescent="0.3">
      <c r="B22" s="266"/>
      <c r="C22" s="267"/>
      <c r="E22" s="272"/>
      <c r="F22" s="273"/>
      <c r="H22" s="278"/>
      <c r="I22" s="279"/>
      <c r="K22" s="284"/>
      <c r="L22" s="285"/>
    </row>
    <row r="23" spans="1:13" ht="16.5" thickTop="1" x14ac:dyDescent="0.25"/>
    <row r="24" spans="1:13" ht="16.5" thickBot="1" x14ac:dyDescent="0.3"/>
    <row r="25" spans="1:13" ht="17.100000000000001" customHeight="1" thickTop="1" x14ac:dyDescent="0.25">
      <c r="C25" s="223" t="s">
        <v>52</v>
      </c>
      <c r="D25" s="224"/>
      <c r="F25" s="286" t="s">
        <v>53</v>
      </c>
      <c r="G25" s="287"/>
      <c r="I25" s="229" t="s">
        <v>166</v>
      </c>
      <c r="J25" s="230"/>
    </row>
    <row r="26" spans="1:13" x14ac:dyDescent="0.25">
      <c r="C26" s="225"/>
      <c r="D26" s="226"/>
      <c r="F26" s="288"/>
      <c r="G26" s="289"/>
      <c r="I26" s="231"/>
      <c r="J26" s="232"/>
    </row>
    <row r="27" spans="1:13" ht="16.5" thickBot="1" x14ac:dyDescent="0.3">
      <c r="C27" s="227"/>
      <c r="D27" s="228"/>
      <c r="F27" s="290"/>
      <c r="G27" s="291"/>
      <c r="I27" s="233"/>
      <c r="J27" s="234"/>
    </row>
    <row r="28" spans="1:13" ht="16.5" thickTop="1" x14ac:dyDescent="0.25"/>
    <row r="29" spans="1:13" ht="16.5" thickBot="1" x14ac:dyDescent="0.3"/>
    <row r="30" spans="1:13" ht="16.5" thickTop="1" x14ac:dyDescent="0.25">
      <c r="A30" s="205" t="s">
        <v>172</v>
      </c>
      <c r="B30" s="206"/>
      <c r="C30" s="206"/>
      <c r="D30" s="206"/>
      <c r="E30" s="206"/>
      <c r="F30" s="206"/>
      <c r="G30" s="206"/>
      <c r="H30" s="206"/>
      <c r="I30" s="206"/>
      <c r="J30" s="206"/>
      <c r="K30" s="206"/>
      <c r="L30" s="206"/>
      <c r="M30" s="207"/>
    </row>
    <row r="31" spans="1:13" ht="16.5" thickBot="1" x14ac:dyDescent="0.3">
      <c r="A31" s="208"/>
      <c r="B31" s="209"/>
      <c r="C31" s="209"/>
      <c r="D31" s="209"/>
      <c r="E31" s="209"/>
      <c r="F31" s="209"/>
      <c r="G31" s="209"/>
      <c r="H31" s="209"/>
      <c r="I31" s="209"/>
      <c r="J31" s="209"/>
      <c r="K31" s="209"/>
      <c r="L31" s="209"/>
      <c r="M31" s="210"/>
    </row>
    <row r="32" spans="1:13" ht="16.5" thickTop="1" x14ac:dyDescent="0.25"/>
    <row r="33" spans="1:13" ht="16.5" thickBot="1" x14ac:dyDescent="0.3"/>
    <row r="34" spans="1:13" ht="17.100000000000001" customHeight="1" thickTop="1" x14ac:dyDescent="0.25">
      <c r="B34" s="211" t="s">
        <v>174</v>
      </c>
      <c r="C34" s="212"/>
      <c r="E34" s="217" t="s">
        <v>173</v>
      </c>
      <c r="F34" s="218"/>
      <c r="H34" s="223" t="s">
        <v>175</v>
      </c>
      <c r="I34" s="224"/>
      <c r="K34" s="229" t="s">
        <v>176</v>
      </c>
      <c r="L34" s="230"/>
    </row>
    <row r="35" spans="1:13" x14ac:dyDescent="0.25">
      <c r="B35" s="213"/>
      <c r="C35" s="214"/>
      <c r="E35" s="219"/>
      <c r="F35" s="220"/>
      <c r="H35" s="225"/>
      <c r="I35" s="226"/>
      <c r="K35" s="231"/>
      <c r="L35" s="232"/>
    </row>
    <row r="36" spans="1:13" ht="16.5" thickBot="1" x14ac:dyDescent="0.3">
      <c r="B36" s="215"/>
      <c r="C36" s="216"/>
      <c r="E36" s="221"/>
      <c r="F36" s="222"/>
      <c r="H36" s="227"/>
      <c r="I36" s="228"/>
      <c r="K36" s="233"/>
      <c r="L36" s="234"/>
    </row>
    <row r="37" spans="1:13" ht="16.5" thickTop="1" x14ac:dyDescent="0.25">
      <c r="B37" t="s">
        <v>370</v>
      </c>
      <c r="C37" s="175" t="s">
        <v>30</v>
      </c>
      <c r="E37" s="80" t="s">
        <v>370</v>
      </c>
      <c r="F37" s="175" t="s">
        <v>30</v>
      </c>
      <c r="H37" s="80" t="s">
        <v>370</v>
      </c>
      <c r="I37" s="175" t="s">
        <v>30</v>
      </c>
      <c r="K37" s="80" t="s">
        <v>370</v>
      </c>
      <c r="L37" s="175" t="s">
        <v>30</v>
      </c>
    </row>
    <row r="38" spans="1:13" ht="16.5" thickBot="1" x14ac:dyDescent="0.3"/>
    <row r="39" spans="1:13" ht="16.5" thickTop="1" x14ac:dyDescent="0.25">
      <c r="A39" s="205" t="s">
        <v>180</v>
      </c>
      <c r="B39" s="206"/>
      <c r="C39" s="206"/>
      <c r="D39" s="206"/>
      <c r="E39" s="206"/>
      <c r="F39" s="206"/>
      <c r="G39" s="206"/>
      <c r="H39" s="206"/>
      <c r="I39" s="206"/>
      <c r="J39" s="206"/>
      <c r="K39" s="206"/>
      <c r="L39" s="206"/>
      <c r="M39" s="207"/>
    </row>
    <row r="40" spans="1:13" ht="16.5" thickBot="1" x14ac:dyDescent="0.3">
      <c r="A40" s="208"/>
      <c r="B40" s="209"/>
      <c r="C40" s="209"/>
      <c r="D40" s="209"/>
      <c r="E40" s="209"/>
      <c r="F40" s="209"/>
      <c r="G40" s="209"/>
      <c r="H40" s="209"/>
      <c r="I40" s="209"/>
      <c r="J40" s="209"/>
      <c r="K40" s="209"/>
      <c r="L40" s="209"/>
      <c r="M40" s="210"/>
    </row>
    <row r="41" spans="1:13" ht="16.5" thickTop="1" x14ac:dyDescent="0.25"/>
    <row r="42" spans="1:13" ht="16.5" thickBot="1" x14ac:dyDescent="0.3"/>
    <row r="43" spans="1:13" ht="17.100000000000001" customHeight="1" thickTop="1" x14ac:dyDescent="0.25">
      <c r="B43" s="199" t="s">
        <v>181</v>
      </c>
      <c r="C43" s="200"/>
      <c r="E43" s="199" t="s">
        <v>182</v>
      </c>
      <c r="F43" s="200"/>
      <c r="H43" s="199" t="s">
        <v>183</v>
      </c>
      <c r="I43" s="200"/>
      <c r="K43" s="199" t="s">
        <v>184</v>
      </c>
      <c r="L43" s="200"/>
    </row>
    <row r="44" spans="1:13" ht="15.95" customHeight="1" x14ac:dyDescent="0.25">
      <c r="B44" s="201"/>
      <c r="C44" s="202"/>
      <c r="E44" s="201"/>
      <c r="F44" s="202"/>
      <c r="H44" s="201"/>
      <c r="I44" s="202"/>
      <c r="K44" s="201"/>
      <c r="L44" s="202"/>
    </row>
    <row r="45" spans="1:13" ht="17.100000000000001" customHeight="1" thickBot="1" x14ac:dyDescent="0.3">
      <c r="B45" s="203"/>
      <c r="C45" s="204"/>
      <c r="E45" s="203"/>
      <c r="F45" s="204"/>
      <c r="H45" s="203"/>
      <c r="I45" s="204"/>
      <c r="K45" s="203"/>
      <c r="L45" s="204"/>
    </row>
    <row r="46" spans="1:13" ht="16.5" thickTop="1" x14ac:dyDescent="0.25"/>
  </sheetData>
  <mergeCells count="24">
    <mergeCell ref="L1:M2"/>
    <mergeCell ref="I1:J2"/>
    <mergeCell ref="A1:G2"/>
    <mergeCell ref="A30:M31"/>
    <mergeCell ref="C9:F13"/>
    <mergeCell ref="H9:K13"/>
    <mergeCell ref="A16:M17"/>
    <mergeCell ref="B20:C22"/>
    <mergeCell ref="E20:F22"/>
    <mergeCell ref="H20:I22"/>
    <mergeCell ref="K20:L22"/>
    <mergeCell ref="C25:D27"/>
    <mergeCell ref="F25:G27"/>
    <mergeCell ref="I25:J27"/>
    <mergeCell ref="B43:C45"/>
    <mergeCell ref="E43:F45"/>
    <mergeCell ref="H43:I45"/>
    <mergeCell ref="K43:L45"/>
    <mergeCell ref="A5:M6"/>
    <mergeCell ref="A39:M40"/>
    <mergeCell ref="B34:C36"/>
    <mergeCell ref="E34:F36"/>
    <mergeCell ref="H34:I36"/>
    <mergeCell ref="K34:L36"/>
  </mergeCells>
  <hyperlinks>
    <hyperlink ref="B20:C22" location="'Website Sales'!A1" display="Website Sales" xr:uid="{3F6AD0CE-72DE-0849-A892-A58B5B059F95}"/>
    <hyperlink ref="E20:F22" location="'In-Person Sales'!A1" display="In-Person Sales" xr:uid="{3BA6D2F3-4EAB-C242-9B3E-41DC836BCD62}"/>
    <hyperlink ref="H20:I22" location="Audiobooks!A1" display="Audiobooks" xr:uid="{A14A56DA-F691-E246-BF2D-F7A7A298D1C0}"/>
    <hyperlink ref="K20:L22" location="'E-book sales'!A1" display="E-Book Sales" xr:uid="{F1408E48-7B81-6A45-9935-5675B4FC8CEC}"/>
    <hyperlink ref="C25:D27" location="'KENP Pages'!A1" display="KENP Pages" xr:uid="{FB00C58E-CD4A-A84E-AC9B-71DCE0BA867D}"/>
    <hyperlink ref="F25:G27" location="'KDP Paperbacks'!A1" display="KDP Paperbacks" xr:uid="{C6BE7CB6-631A-C440-BCE1-A84681238301}"/>
    <hyperlink ref="I25:J27" location="IngramSpark!A1" display="IngramSpark Paperbacks" xr:uid="{59CCB123-16D3-054F-BBD0-B66AAAC25DFC}"/>
    <hyperlink ref="B34:C36" location="'Audiobook Data'!A1" display="Audiobooks" xr:uid="{F157AAEF-7417-E644-BDB8-97F5F513BA3C}"/>
    <hyperlink ref="E34:F36" location="'E-book-Paperback Data'!A1" display="E-Book Sales" xr:uid="{2C16DFD2-0572-D04F-8056-14E58A0B928F}"/>
    <hyperlink ref="H34:I36" location="'KENP Data'!A1" display="KENP Data" xr:uid="{459441BD-51E6-6C40-BB8C-AF41F2C201C7}"/>
    <hyperlink ref="K34:L36" location="'IngramSpark Data'!A1" display="IngramSpark Data" xr:uid="{C64B5643-49DA-C248-8F0F-874B431D007E}"/>
    <hyperlink ref="C9:F13" location="'Running Totals'!A1" display="Running Totals" xr:uid="{10DD63DC-CA7A-A844-932E-D09F5437B9C2}"/>
    <hyperlink ref="H9:K13" location="Charts!A1" display="Charts" xr:uid="{866E0ED2-A03C-834A-AD07-FF0247A49F2B}"/>
    <hyperlink ref="L1:M2" location="Lookups!A1" display="Lookups" xr:uid="{4F29DD00-7F8A-BA47-9932-CD225C31BA15}"/>
    <hyperlink ref="E43:F45" location="'Sales Tax Figures'!A1" display="Sales Tax Figures" xr:uid="{D08A53CE-9421-DC43-8112-0076716C1F52}"/>
    <hyperlink ref="H43:I45" location="Giving!A1" display="Giving" xr:uid="{76C5612C-EA09-EB4B-9514-53FF7F04CAE4}"/>
    <hyperlink ref="K43:L45" location="'Promo Stats'!A1" display="Promo Stats" xr:uid="{12771929-24E5-2942-A2F2-BB3D544F85F5}"/>
    <hyperlink ref="B43:C45" location="Donations!A1" display="Donations" xr:uid="{CC200D9E-83EB-EF4E-B4A0-50467B1AD3A4}"/>
    <hyperlink ref="I1:J2" r:id="rId1" display="Instructional Video" xr:uid="{1D63B8D6-ED05-1E45-98DC-0CF766813809}"/>
  </hyperlinks>
  <pageMargins left="0.7" right="0.7" top="0.75" bottom="0.75" header="0.3" footer="0.3"/>
  <pageSetup orientation="portrait"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09C95-BE53-5546-8F7F-78B11553A591}">
  <dimension ref="A1:W82"/>
  <sheetViews>
    <sheetView zoomScale="140" zoomScaleNormal="140" workbookViewId="0"/>
  </sheetViews>
  <sheetFormatPr defaultColWidth="11" defaultRowHeight="15.75" x14ac:dyDescent="0.25"/>
  <cols>
    <col min="1" max="1" width="12.875" customWidth="1"/>
    <col min="2" max="2" width="9" customWidth="1"/>
    <col min="3" max="4" width="9" style="9" customWidth="1"/>
    <col min="5" max="17" width="9" style="11" customWidth="1"/>
    <col min="18" max="18" width="9" style="12" customWidth="1"/>
    <col min="19" max="21" width="9" customWidth="1"/>
    <col min="22" max="22" width="16.125" customWidth="1"/>
    <col min="23" max="23" width="18.875" customWidth="1"/>
  </cols>
  <sheetData>
    <row r="1" spans="1:23" ht="36" x14ac:dyDescent="0.25">
      <c r="A1" s="130" t="s">
        <v>185</v>
      </c>
      <c r="R1" s="116"/>
    </row>
    <row r="2" spans="1:23" x14ac:dyDescent="0.25">
      <c r="A2" s="330" t="s">
        <v>35</v>
      </c>
      <c r="B2" s="330"/>
      <c r="C2" s="14">
        <f>SUM(B11:B22,D11:D22,F11:F22,H11:H22,J11:J22,L11:L22,N11:N22,P11:P22,R11:R22,B26:B37,D26:D37,F26:F37,H26:H37,J26:J37,L26:L37,N26:N37,P26:P37,R26:R37,R41:R52,P41:P52,N41:N52,L41:L52,J41:J52,H41:H52,F41:F52,D41:D52,B41:B52,B56:B67,D56:D67,F56:F67,H56:H67,J56:J67,L56:L67,N56:N67,P56:P67,R56:R67,R71:R82,P71:P82,N71:N82,L71:L82,J71:J82,H71:H82,F71:F82,D71:D82,B71:B82)</f>
        <v>45</v>
      </c>
      <c r="D2" s="123">
        <f>SUM(C11:C22,E11:E22,G11:G22,I11:I22,K11:K22,M11:M22,O11:O22,Q11:Q22,S11:S22,C26:C37,E26:E37,G26:G37,I26:I37,K26:K37,M26:M37,O26:O37,Q26:Q37,S26:S37,S41:S52,Q41:Q52,O41:O52,M41:M52,K41:K52,I41:I52,G41:G52,E41:E52,C41:C52,C56:C67,E56:E67,G56:G67,I56:I67,K56:K67,M56:M67,O56:O67,Q56:Q67,S56:S67,S71:S82,Q71:Q82,O71:O82,M71:M82,K71:K82,I71:I82,G71:G82,E71:E82,C71:C82)</f>
        <v>167.19000000000003</v>
      </c>
    </row>
    <row r="3" spans="1:23" x14ac:dyDescent="0.25">
      <c r="A3" s="331" t="s">
        <v>45</v>
      </c>
      <c r="B3" s="331"/>
      <c r="D3" s="18">
        <f>D2/C2</f>
        <v>3.715333333333334</v>
      </c>
      <c r="V3" t="s">
        <v>17</v>
      </c>
      <c r="W3" t="s">
        <v>18</v>
      </c>
    </row>
    <row r="4" spans="1:23" x14ac:dyDescent="0.25">
      <c r="D4" s="7"/>
      <c r="V4" t="str">
        <f>Lookups!$F$3</f>
        <v>January</v>
      </c>
      <c r="W4" s="82" t="str">
        <f>Lookups!$A$3</f>
        <v>Soulstealer: A Supernatural Thriller</v>
      </c>
    </row>
    <row r="5" spans="1:23" x14ac:dyDescent="0.25">
      <c r="A5" s="330" t="s">
        <v>46</v>
      </c>
      <c r="B5" s="330"/>
      <c r="C5" s="13">
        <f>SUM(B11:B82,H11:H82,N11:N82)</f>
        <v>0</v>
      </c>
      <c r="D5" s="4">
        <f>SUM(C11:C82,I11:I82,O11:O82)</f>
        <v>0</v>
      </c>
      <c r="V5" t="str">
        <f>Lookups!$F$4</f>
        <v>February</v>
      </c>
      <c r="W5" t="str">
        <f>Lookups!$A$4</f>
        <v>Soulstealer</v>
      </c>
    </row>
    <row r="6" spans="1:23" x14ac:dyDescent="0.25">
      <c r="A6" s="330" t="s">
        <v>38</v>
      </c>
      <c r="B6" s="330"/>
      <c r="C6" s="13">
        <f>SUM(D11:D82,J11:J82,P11:P82)</f>
        <v>0</v>
      </c>
      <c r="D6" s="4">
        <f>SUM(E11:E82,K11:K82,Q11:Q82)</f>
        <v>0</v>
      </c>
      <c r="V6" t="str">
        <f>Lookups!$F$5</f>
        <v>March</v>
      </c>
      <c r="W6" t="str">
        <f>Lookups!$A$5</f>
        <v>Soulstealer (Hardcover)</v>
      </c>
    </row>
    <row r="7" spans="1:23" x14ac:dyDescent="0.25">
      <c r="A7" s="330" t="s">
        <v>39</v>
      </c>
      <c r="B7" s="330"/>
      <c r="C7" s="13">
        <f>SUM(F11:F82,L11:L82,R11:R82)</f>
        <v>45</v>
      </c>
      <c r="D7" s="4">
        <f>SUM(G11:G82,M11:M82,S11:S82)</f>
        <v>167.19000000000003</v>
      </c>
      <c r="V7" t="str">
        <f>Lookups!$F$6</f>
        <v>April</v>
      </c>
      <c r="W7" t="str">
        <f>Lookups!$A$6</f>
        <v>Soulstealer (Mass Market Paperback)</v>
      </c>
    </row>
    <row r="8" spans="1:23" x14ac:dyDescent="0.25">
      <c r="V8" t="str">
        <f>Lookups!$F$7</f>
        <v>May</v>
      </c>
      <c r="W8" t="str">
        <f>Lookups!$A$7</f>
        <v>Soulstealer (Travel Size Paperback)</v>
      </c>
    </row>
    <row r="9" spans="1:23" x14ac:dyDescent="0.25">
      <c r="B9" s="329" t="str">
        <f>Lookups!$A$3</f>
        <v>Soulstealer: A Supernatural Thriller</v>
      </c>
      <c r="C9" s="329"/>
      <c r="D9" s="329"/>
      <c r="E9" s="329"/>
      <c r="F9" s="329"/>
      <c r="G9" s="329"/>
      <c r="H9" s="329" t="str">
        <f>Lookups!$A$4</f>
        <v>Soulstealer</v>
      </c>
      <c r="I9" s="329"/>
      <c r="J9" s="329"/>
      <c r="K9" s="329"/>
      <c r="L9" s="329"/>
      <c r="M9" s="329"/>
      <c r="N9" s="329" t="str">
        <f>Lookups!$A$5</f>
        <v>Soulstealer (Hardcover)</v>
      </c>
      <c r="O9" s="329"/>
      <c r="P9" s="329"/>
      <c r="Q9" s="329"/>
      <c r="R9" s="329"/>
      <c r="S9" s="329"/>
      <c r="V9" t="str">
        <f>Lookups!$F$8</f>
        <v>June</v>
      </c>
      <c r="W9" t="str">
        <f>Lookups!$A$8</f>
        <v>Soulstealer (Trade Paperback)</v>
      </c>
    </row>
    <row r="10" spans="1:23" x14ac:dyDescent="0.25">
      <c r="A10" s="114"/>
      <c r="B10" s="329" t="s">
        <v>44</v>
      </c>
      <c r="C10" s="329"/>
      <c r="D10" s="329" t="s">
        <v>14</v>
      </c>
      <c r="E10" s="329"/>
      <c r="F10" s="329" t="s">
        <v>15</v>
      </c>
      <c r="G10" s="329"/>
      <c r="H10" s="329" t="s">
        <v>44</v>
      </c>
      <c r="I10" s="329"/>
      <c r="J10" s="329" t="s">
        <v>14</v>
      </c>
      <c r="K10" s="329"/>
      <c r="L10" s="329" t="s">
        <v>15</v>
      </c>
      <c r="M10" s="329"/>
      <c r="N10" s="329" t="s">
        <v>44</v>
      </c>
      <c r="O10" s="329"/>
      <c r="P10" s="329" t="s">
        <v>14</v>
      </c>
      <c r="Q10" s="329"/>
      <c r="R10" s="329" t="s">
        <v>15</v>
      </c>
      <c r="S10" s="329"/>
      <c r="V10" t="str">
        <f>Lookups!$F$9</f>
        <v>July</v>
      </c>
      <c r="W10">
        <f>Lookups!$A$9</f>
        <v>0</v>
      </c>
    </row>
    <row r="11" spans="1:23" x14ac:dyDescent="0.25">
      <c r="A11" t="s">
        <v>19</v>
      </c>
      <c r="B11" s="13">
        <f>SUM(SUMIFS('E-book-Paperback Data'!$J:$J,'E-book-Paperback Data'!$G:$G,"Standard - Paperback",'E-book-Paperback Data'!$E:$E,"&lt;&gt;Amazon.co.uk",'E-book-Paperback Data'!$E:$E,"&lt;&gt;Amazon.com",'E-book-Paperback Data'!$B:$B,Lookups!$A$3))</f>
        <v>0</v>
      </c>
      <c r="C11" s="4">
        <f>SUM(SUMIFS('E-book-Paperback Data'!$N:$N,'E-book-Paperback Data'!$G:$G,"Standard - Paperback",'E-book-Paperback Data'!$O:$O,"EUR",'E-book-Paperback Data'!$B:$B,Lookups!$A$3)*Lookups!$G$18,SUMIFS('E-book-Paperback Data'!$N:$N,'E-book-Paperback Data'!$G:$G,"Standard - Paperback",'E-book-Paperback Data'!$O:$O,"JPY",'E-book-Paperback Data'!$B:$B,Lookups!$A$3)*Lookups!$G$19,SUMIFS('E-book-Paperback Data'!$N:$N,'E-book-Paperback Data'!$G:$G,"Standard - Paperback",'E-book-Paperback Data'!$O:$O,"INR",'E-book-Paperback Data'!$B:$B,Lookups!$A$3)*Lookups!$G$20,SUMIFS('E-book-Paperback Data'!$N:$N,'E-book-Paperback Data'!$G:$G,"Standard - Paperback",'E-book-Paperback Data'!$O:$O,"CAD",'E-book-Paperback Data'!$B:$B,Lookups!$A$3)*Lookups!$G$21,SUMIFS('E-book-Paperback Data'!$N:$N,'E-book-Paperback Data'!$G:$G,"Standard - Paperback",'E-book-Paperback Data'!$O:$O,"BRL",'E-book-Paperback Data'!$B:$B,Lookups!$A$3)*Lookups!$G$22,SUMIFS('E-book-Paperback Data'!$N:$N,'E-book-Paperback Data'!$G:$G,"Standard - Paperback",'E-book-Paperback Data'!$O:$O,"MXN",'E-book-Paperback Data'!$B:$B,Lookups!$A$3)*Lookups!$G$23,SUMIFS('E-book-Paperback Data'!$N:$N,'E-book-Paperback Data'!$G:$G,"Standard - Paperback",'E-book-Paperback Data'!$O:$O,"AUD",'E-book-Paperback Data'!$B:$B,Lookups!$A$3)*Lookups!$G$24)</f>
        <v>0</v>
      </c>
      <c r="D11" s="13">
        <f>SUM(SUMIFS('E-book-Paperback Data'!$J:$J,'E-book-Paperback Data'!$G:$G,"Standard - Paperback",'E-book-Paperback Data'!$E:$E,"Amazon.co.uk",'E-book-Paperback Data'!$B:$B,Lookups!$A$3))</f>
        <v>0</v>
      </c>
      <c r="E11" s="4">
        <f>SUM(SUMIFS('E-book-Paperback Data'!$N:$N,'E-book-Paperback Data'!$G:$G,"Standard - Paperback",'E-book-Paperback Data'!$E:$E,"Amazon.co.uk",'E-book-Paperback Data'!$B:$B,Lookups!$A$3)*Lookups!$G$17)</f>
        <v>0</v>
      </c>
      <c r="F11" s="15">
        <f>SUM(SUMIFS('E-book-Paperback Data'!$J:$J,'E-book-Paperback Data'!$G:$G,"Standard - Paperback",'E-book-Paperback Data'!$E:$E,"Amazon.com",'E-book-Paperback Data'!$B:$B,Lookups!$A$3))</f>
        <v>0</v>
      </c>
      <c r="G11" s="4">
        <f>SUM(SUMIFS('E-book-Paperback Data'!$N:$N,'E-book-Paperback Data'!$G:$G,"Standard - Paperback",'E-book-Paperback Data'!$E:$E,"Amazon.cOM",'E-book-Paperback Data'!$B:$B,Lookups!$A$3))</f>
        <v>0</v>
      </c>
      <c r="H11" s="13">
        <f>SUM(SUMIFS('E-book-Paperback Data'!$J:$J,'E-book-Paperback Data'!$G:$G,"Standard - Paperback",'E-book-Paperback Data'!$E:$E,"&lt;&gt;Amazon.co.uk",'E-book-Paperback Data'!$E:$E,"&lt;&gt;Amazon.com",'E-book-Paperback Data'!$B:$B,Lookups!$A$4))</f>
        <v>0</v>
      </c>
      <c r="I11" s="4">
        <f>SUM(SUMIFS('E-book-Paperback Data'!$N:$N,'E-book-Paperback Data'!$G:$G,"Standard - Paperback",'E-book-Paperback Data'!$O:$O,"EUR",'E-book-Paperback Data'!$B:$B,Lookups!$A$4)*Lookups!$G$18,SUMIFS('E-book-Paperback Data'!$N:$N,'E-book-Paperback Data'!$G:$G,"Standard - Paperback",'E-book-Paperback Data'!$O:$O,"JPY",'E-book-Paperback Data'!$B:$B,Lookups!$A$4)*Lookups!$G$19,SUMIFS('E-book-Paperback Data'!$N:$N,'E-book-Paperback Data'!$G:$G,"Standard - Paperback",'E-book-Paperback Data'!$O:$O,"INR",'E-book-Paperback Data'!$B:$B,Lookups!$A$4)*Lookups!$G$20,SUMIFS('E-book-Paperback Data'!$N:$N,'E-book-Paperback Data'!$G:$G,"Standard - Paperback",'E-book-Paperback Data'!$O:$O,"CAD",'E-book-Paperback Data'!$B:$B,Lookups!$A$4)*Lookups!$G$21,SUMIFS('E-book-Paperback Data'!$N:$N,'E-book-Paperback Data'!$G:$G,"Standard - Paperback",'E-book-Paperback Data'!$O:$O,"BRL",'E-book-Paperback Data'!$B:$B,Lookups!$A$4)*Lookups!$G$22,SUMIFS('E-book-Paperback Data'!$N:$N,'E-book-Paperback Data'!$G:$G,"Standard - Paperback",'E-book-Paperback Data'!$O:$O,"MXN",'E-book-Paperback Data'!$B:$B,Lookups!$A$4)*Lookups!$G$23,SUMIFS('E-book-Paperback Data'!$N:$N,'E-book-Paperback Data'!$G:$G,"Standard - Paperback",'E-book-Paperback Data'!$O:$O,"AUD",'E-book-Paperback Data'!$B:$B,Lookups!$A$4)*Lookups!$G$24)</f>
        <v>0</v>
      </c>
      <c r="J11" s="13">
        <f>SUM(SUMIFS('E-book-Paperback Data'!$J:$J,'E-book-Paperback Data'!$G:$G,"Standard - Paperback",'E-book-Paperback Data'!$E:$E,"Amazon.co.uk",'E-book-Paperback Data'!$B:$B,Lookups!$A$4))</f>
        <v>0</v>
      </c>
      <c r="K11" s="4">
        <f>SUM(SUMIFS('E-book-Paperback Data'!$N:$N,'E-book-Paperback Data'!$G:$G,"Standard - Paperback",'E-book-Paperback Data'!$E:$E,"Amazon.co.uk",'E-book-Paperback Data'!$B:$B,Lookups!$A$4)*Lookups!$G$17)</f>
        <v>0</v>
      </c>
      <c r="L11" s="15">
        <f>SUM(SUMIFS('E-book-Paperback Data'!$J:$J,'E-book-Paperback Data'!$G:$G,"Standard - Paperback",'E-book-Paperback Data'!$E:$E,"Amazon.com",'E-book-Paperback Data'!$B:$B,Lookups!$A$4))</f>
        <v>0</v>
      </c>
      <c r="M11" s="4">
        <f>SUM(SUMIFS('E-book-Paperback Data'!$N:$N,'E-book-Paperback Data'!$G:$G,"Standard - Paperback",'E-book-Paperback Data'!$E:$E,"Amazon.cOM",'E-book-Paperback Data'!$B:$B,Lookups!$A$4))</f>
        <v>0</v>
      </c>
      <c r="N11" s="13">
        <f>SUM(SUMIFS('E-book-Paperback Data'!$J:$J,'E-book-Paperback Data'!$G:$G,"Standard - Paperback",'E-book-Paperback Data'!$E:$E,"&lt;&gt;Amazon.co.uk",'E-book-Paperback Data'!$E:$E,"&lt;&gt;Amazon.com",'E-book-Paperback Data'!$B:$B,Lookups!$A$5))</f>
        <v>0</v>
      </c>
      <c r="O11" s="4">
        <f>SUM(SUMIFS('E-book-Paperback Data'!$N:$N,'E-book-Paperback Data'!$G:$G,"Standard - Paperback",'E-book-Paperback Data'!$O:$O,"EUR",'E-book-Paperback Data'!$B:$B,Lookups!$A$5)*Lookups!$G$18,SUMIFS('E-book-Paperback Data'!$N:$N,'E-book-Paperback Data'!$G:$G,"Standard - Paperback",'E-book-Paperback Data'!$O:$O,"JPY",'E-book-Paperback Data'!$B:$B,Lookups!$A$5)*Lookups!$G$19,SUMIFS('E-book-Paperback Data'!$N:$N,'E-book-Paperback Data'!$G:$G,"Standard - Paperback",'E-book-Paperback Data'!$O:$O,"INR",'E-book-Paperback Data'!$B:$B,Lookups!$A$5)*Lookups!$G$20,SUMIFS('E-book-Paperback Data'!$N:$N,'E-book-Paperback Data'!$G:$G,"Standard - Paperback",'E-book-Paperback Data'!$O:$O,"CAD",'E-book-Paperback Data'!$B:$B,Lookups!$A$5)*Lookups!$G$21,SUMIFS('E-book-Paperback Data'!$N:$N,'E-book-Paperback Data'!$G:$G,"Standard - Paperback",'E-book-Paperback Data'!$O:$O,"BRL",'E-book-Paperback Data'!$B:$B,Lookups!$A$5)*Lookups!$G$22,SUMIFS('E-book-Paperback Data'!$N:$N,'E-book-Paperback Data'!$G:$G,"Standard - Paperback",'E-book-Paperback Data'!$O:$O,"MXN",'E-book-Paperback Data'!$B:$B,Lookups!$A$5)*Lookups!$G$23,SUMIFS('E-book-Paperback Data'!$N:$N,'E-book-Paperback Data'!$G:$G,"Standard - Paperback",'E-book-Paperback Data'!$O:$O,"AUD",'E-book-Paperback Data'!$B:$B,Lookups!$A$5)*Lookups!$G$24)</f>
        <v>0</v>
      </c>
      <c r="P11" s="13">
        <f>SUM(SUMIFS('E-book-Paperback Data'!$J:$J,'E-book-Paperback Data'!$G:$G,"Standard - Paperback",'E-book-Paperback Data'!$E:$E,"Amazon.co.uk",'E-book-Paperback Data'!$B:$B,Lookups!$A$5))</f>
        <v>0</v>
      </c>
      <c r="Q11" s="4">
        <f>SUM(SUMIFS('E-book-Paperback Data'!$N:$N,'E-book-Paperback Data'!$G:$G,"Standard - Paperback",'E-book-Paperback Data'!$E:$E,"Amazon.co.uk",'E-book-Paperback Data'!$B:$B,Lookups!$A$5)*Lookups!$G$17)</f>
        <v>0</v>
      </c>
      <c r="R11" s="15">
        <f>SUM(SUMIFS('E-book-Paperback Data'!$J:$J,'E-book-Paperback Data'!$G:$G,"Standard - Paperback",'E-book-Paperback Data'!$E:$E,"Amazon.com",'E-book-Paperback Data'!$B:$B,Lookups!$A$5))</f>
        <v>0</v>
      </c>
      <c r="S11" s="4">
        <f>SUM(SUMIFS('E-book-Paperback Data'!$N:$N,'E-book-Paperback Data'!$G:$G,"Standard - Paperback",'E-book-Paperback Data'!$E:$E,"Amazon.cOM",'E-book-Paperback Data'!$B:$B,Lookups!$A$5))</f>
        <v>0</v>
      </c>
      <c r="V11" t="str">
        <f>Lookups!$F$10</f>
        <v>August</v>
      </c>
      <c r="W11">
        <f>Lookups!$A$10</f>
        <v>0</v>
      </c>
    </row>
    <row r="12" spans="1:23" x14ac:dyDescent="0.25">
      <c r="A12" t="s">
        <v>20</v>
      </c>
      <c r="B12" s="13">
        <f>SUM(SUMIFS('E-book-Paperback Data'!$Y:$Y,'E-book-Paperback Data'!$V:$V,"Standard - Paperback",'E-book-Paperback Data'!$T:$T,"&lt;&gt;Amazon.co.uk",'E-book-Paperback Data'!$T:$T,"&lt;&gt;Amazon.com",'E-book-Paperback Data'!$Q:$Q,Lookups!$A$3))</f>
        <v>0</v>
      </c>
      <c r="C12" s="4">
        <f>SUM(SUMIFS('E-book-Paperback Data'!$AC:$AC,'E-book-Paperback Data'!$V:$V,"Standard - Paperback",'E-book-Paperback Data'!$AD:$AD,"EUR",'E-book-Paperback Data'!$Q:$Q,Lookups!$A$3)*Lookups!$G$18,SUMIFS('E-book-Paperback Data'!$AC:$AC,'E-book-Paperback Data'!$V:$V,"Standard - Paperback",'E-book-Paperback Data'!$AD:$AD,"JPY",'E-book-Paperback Data'!$Q:$Q,Lookups!$A$3)*Lookups!$G$19,SUMIFS('E-book-Paperback Data'!$AC:$AC,'E-book-Paperback Data'!$V:$V,"Standard - Paperback",'E-book-Paperback Data'!$AD:$AD,"INR",'E-book-Paperback Data'!$Q:$Q,Lookups!$A$3)*Lookups!$G$20,SUMIFS('E-book-Paperback Data'!$AC:$AC,'E-book-Paperback Data'!$V:$V,"Standard - Paperback",'E-book-Paperback Data'!$AD:$AD,"CAD",'E-book-Paperback Data'!$Q:$Q,Lookups!$A$3)*Lookups!$G$21,SUMIFS('E-book-Paperback Data'!$AC:$AC,'E-book-Paperback Data'!$V:$V,"Standard - Paperback",'E-book-Paperback Data'!$AD:$AD,"BRL",'E-book-Paperback Data'!$Q:$Q,Lookups!$A$3)*Lookups!$G$22,SUMIFS('E-book-Paperback Data'!$AC:$AC,'E-book-Paperback Data'!$V:$V,"Standard - Paperback",'E-book-Paperback Data'!$AD:$AD,"MXN",'E-book-Paperback Data'!$Q:$Q,Lookups!$A$3)*Lookups!$G$23,SUMIFS('E-book-Paperback Data'!$AC:$AC,'E-book-Paperback Data'!$V:$V,"Standard - Paperback",'E-book-Paperback Data'!$AD:$AD,"AUD",'E-book-Paperback Data'!$Q:$Q,Lookups!$A$3)*Lookups!$G$24)</f>
        <v>0</v>
      </c>
      <c r="D12" s="13">
        <f>SUM(SUMIFS('E-book-Paperback Data'!$Y:$Y,'E-book-Paperback Data'!$V:$V,"Standard - Paperback",'E-book-Paperback Data'!$T:$T,"Amazon.co.uk",'E-book-Paperback Data'!$Q:$Q,Lookups!$A$3))</f>
        <v>0</v>
      </c>
      <c r="E12" s="4">
        <f>SUM(SUMIFS('E-book-Paperback Data'!$AC:$AC,'E-book-Paperback Data'!$V:$V,"Standard - Paperback",'E-book-Paperback Data'!$T:$T,"Amazon.co.uk",'E-book-Paperback Data'!$Q:$Q,Lookups!$A$3)*Lookups!$G$17)</f>
        <v>0</v>
      </c>
      <c r="F12" s="15">
        <f>SUM(SUMIFS('E-book-Paperback Data'!$Y:$Y,'E-book-Paperback Data'!$V:$V,"Standard - Paperback",'E-book-Paperback Data'!$T:$T,"Amazon.com",'E-book-Paperback Data'!$Q:$Q,Lookups!$A$3))</f>
        <v>0</v>
      </c>
      <c r="G12" s="4">
        <f>SUM(SUMIFS('E-book-Paperback Data'!$AC:$AC,'E-book-Paperback Data'!$V:$V,"Standard - Paperback",'E-book-Paperback Data'!$T:$T,"Amazon.cOM",'E-book-Paperback Data'!$Q:$Q,Lookups!$A$3))</f>
        <v>0</v>
      </c>
      <c r="H12" s="13">
        <f>SUM(SUMIFS('E-book-Paperback Data'!$Y:$Y,'E-book-Paperback Data'!$V:$V,"Standard - Paperback",'E-book-Paperback Data'!$T:$T,"&lt;&gt;Amazon.co.uk",'E-book-Paperback Data'!$T:$T,"&lt;&gt;Amazon.com",'E-book-Paperback Data'!$Q:$Q,Lookups!$A$4))</f>
        <v>0</v>
      </c>
      <c r="I12" s="4">
        <f>SUM(SUMIFS('E-book-Paperback Data'!$AC:$AC,'E-book-Paperback Data'!$V:$V,"Standard - Paperback",'E-book-Paperback Data'!$AD:$AD,"EUR",'E-book-Paperback Data'!$Q:$Q,Lookups!$A$4)*Lookups!$G$18,SUMIFS('E-book-Paperback Data'!$AC:$AC,'E-book-Paperback Data'!$V:$V,"Standard - Paperback",'E-book-Paperback Data'!$AD:$AD,"JPY",'E-book-Paperback Data'!$Q:$Q,Lookups!$A$4)*Lookups!$G$19,SUMIFS('E-book-Paperback Data'!$AC:$AC,'E-book-Paperback Data'!$V:$V,"Standard - Paperback",'E-book-Paperback Data'!$AD:$AD,"INR",'E-book-Paperback Data'!$Q:$Q,Lookups!$A$4)*Lookups!$G$20,SUMIFS('E-book-Paperback Data'!$AC:$AC,'E-book-Paperback Data'!$V:$V,"Standard - Paperback",'E-book-Paperback Data'!$AD:$AD,"CAD",'E-book-Paperback Data'!$Q:$Q,Lookups!$A$4)*Lookups!$G$21,SUMIFS('E-book-Paperback Data'!$AC:$AC,'E-book-Paperback Data'!$V:$V,"Standard - Paperback",'E-book-Paperback Data'!$AD:$AD,"BRL",'E-book-Paperback Data'!$Q:$Q,Lookups!$A$4)*Lookups!$G$22,SUMIFS('E-book-Paperback Data'!$AC:$AC,'E-book-Paperback Data'!$V:$V,"Standard - Paperback",'E-book-Paperback Data'!$AD:$AD,"MXN",'E-book-Paperback Data'!$Q:$Q,Lookups!$A$4)*Lookups!$G$23,SUMIFS('E-book-Paperback Data'!$AC:$AC,'E-book-Paperback Data'!$V:$V,"Standard - Paperback",'E-book-Paperback Data'!$AD:$AD,"AUD",'E-book-Paperback Data'!$Q:$Q,Lookups!$A$4)*Lookups!$G$24)</f>
        <v>0</v>
      </c>
      <c r="J12" s="13">
        <f>SUM(SUMIFS('E-book-Paperback Data'!$Y:$Y,'E-book-Paperback Data'!$V:$V,"Standard - Paperback",'E-book-Paperback Data'!$T:$T,"Amazon.co.uk",'E-book-Paperback Data'!$Q:$Q,Lookups!$A$4))</f>
        <v>0</v>
      </c>
      <c r="K12" s="4">
        <f>SUM(SUMIFS('E-book-Paperback Data'!$AC:$AC,'E-book-Paperback Data'!$V:$V,"Standard - Paperback",'E-book-Paperback Data'!$T:$T,"Amazon.co.uk",'E-book-Paperback Data'!$Q:$Q,Lookups!$A$4)*Lookups!$G$17)</f>
        <v>0</v>
      </c>
      <c r="L12" s="15">
        <f>SUM(SUMIFS('E-book-Paperback Data'!$Y:$Y,'E-book-Paperback Data'!$V:$V,"Standard - Paperback",'E-book-Paperback Data'!$T:$T,"Amazon.com",'E-book-Paperback Data'!$Q:$Q,Lookups!$A$4))</f>
        <v>0</v>
      </c>
      <c r="M12" s="4">
        <f>SUM(SUMIFS('E-book-Paperback Data'!$AC:$AC,'E-book-Paperback Data'!$V:$V,"Standard - Paperback",'E-book-Paperback Data'!$T:$T,"Amazon.cOM",'E-book-Paperback Data'!$Q:$Q,Lookups!$A$4))</f>
        <v>0</v>
      </c>
      <c r="N12" s="13">
        <f>SUM(SUMIFS('E-book-Paperback Data'!$Y:$Y,'E-book-Paperback Data'!$V:$V,"Standard - Paperback",'E-book-Paperback Data'!$T:$T,"&lt;&gt;Amazon.co.uk",'E-book-Paperback Data'!$T:$T,"&lt;&gt;Amazon.com",'E-book-Paperback Data'!$Q:$Q,Lookups!$A$5))</f>
        <v>0</v>
      </c>
      <c r="O12" s="4">
        <f>SUM(SUMIFS('E-book-Paperback Data'!$AC:$AC,'E-book-Paperback Data'!$V:$V,"Standard - Paperback",'E-book-Paperback Data'!$AD:$AD,"EUR",'E-book-Paperback Data'!$Q:$Q,Lookups!$A$5)*Lookups!$G$18,SUMIFS('E-book-Paperback Data'!$AC:$AC,'E-book-Paperback Data'!$V:$V,"Standard - Paperback",'E-book-Paperback Data'!$AD:$AD,"JPY",'E-book-Paperback Data'!$Q:$Q,Lookups!$A$5)*Lookups!$G$19,SUMIFS('E-book-Paperback Data'!$AC:$AC,'E-book-Paperback Data'!$V:$V,"Standard - Paperback",'E-book-Paperback Data'!$AD:$AD,"INR",'E-book-Paperback Data'!$Q:$Q,Lookups!$A$5)*Lookups!$G$20,SUMIFS('E-book-Paperback Data'!$AC:$AC,'E-book-Paperback Data'!$V:$V,"Standard - Paperback",'E-book-Paperback Data'!$AD:$AD,"CAD",'E-book-Paperback Data'!$Q:$Q,Lookups!$A$5)*Lookups!$G$21,SUMIFS('E-book-Paperback Data'!$AC:$AC,'E-book-Paperback Data'!$V:$V,"Standard - Paperback",'E-book-Paperback Data'!$AD:$AD,"BRL",'E-book-Paperback Data'!$Q:$Q,Lookups!$A$5)*Lookups!$G$22,SUMIFS('E-book-Paperback Data'!$AC:$AC,'E-book-Paperback Data'!$V:$V,"Standard - Paperback",'E-book-Paperback Data'!$AD:$AD,"MXN",'E-book-Paperback Data'!$Q:$Q,Lookups!$A$5)*Lookups!$G$23,SUMIFS('E-book-Paperback Data'!$AC:$AC,'E-book-Paperback Data'!$V:$V,"Standard - Paperback",'E-book-Paperback Data'!$AD:$AD,"AUD",'E-book-Paperback Data'!$Q:$Q,Lookups!$A$5)*Lookups!$G$24)</f>
        <v>0</v>
      </c>
      <c r="P12" s="13">
        <f>SUM(SUMIFS('E-book-Paperback Data'!$Y:$Y,'E-book-Paperback Data'!$V:$V,"Standard - Paperback",'E-book-Paperback Data'!$T:$T,"Amazon.co.uk",'E-book-Paperback Data'!$Q:$Q,Lookups!$A$5))</f>
        <v>0</v>
      </c>
      <c r="Q12" s="4">
        <f>SUM(SUMIFS('E-book-Paperback Data'!$AC:$AC,'E-book-Paperback Data'!$V:$V,"Standard - Paperback",'E-book-Paperback Data'!$T:$T,"Amazon.co.uk",'E-book-Paperback Data'!$Q:$Q,Lookups!$A$5)*Lookups!$G$17)</f>
        <v>0</v>
      </c>
      <c r="R12" s="15">
        <f>SUM(SUMIFS('E-book-Paperback Data'!$Y:$Y,'E-book-Paperback Data'!$V:$V,"Standard - Paperback",'E-book-Paperback Data'!$T:$T,"Amazon.com",'E-book-Paperback Data'!$Q:$Q,Lookups!$A$5))</f>
        <v>0</v>
      </c>
      <c r="S12" s="4">
        <f>SUM(SUMIFS('E-book-Paperback Data'!$AC:$AC,'E-book-Paperback Data'!$V:$V,"Standard - Paperback",'E-book-Paperback Data'!$T:$T,"Amazon.cOM",'E-book-Paperback Data'!$Q:$Q,Lookups!$A$5))</f>
        <v>0</v>
      </c>
      <c r="V12" t="str">
        <f>Lookups!$F$11</f>
        <v>September</v>
      </c>
      <c r="W12">
        <f>Lookups!$A$11</f>
        <v>0</v>
      </c>
    </row>
    <row r="13" spans="1:23" x14ac:dyDescent="0.25">
      <c r="A13" t="s">
        <v>21</v>
      </c>
      <c r="B13" s="13">
        <f>SUM(SUMIFS('E-book-Paperback Data'!$AN:$AN,'E-book-Paperback Data'!$AK:$AK,"Standard - Paperback",'E-book-Paperback Data'!$AI:$AI,"&lt;&gt;Amazon.co.uk",'E-book-Paperback Data'!$AI:$AI,"&lt;&gt;Amazon.com",'E-book-Paperback Data'!$AF:$AF,Lookups!$A$3))</f>
        <v>0</v>
      </c>
      <c r="C13" s="4">
        <f>SUM(SUMIFS('E-book-Paperback Data'!$AR:$AR,'E-book-Paperback Data'!$AK:$AK,"Standard - Paperback",'E-book-Paperback Data'!$AS:$AS,"EUR",'E-book-Paperback Data'!$AF:$AF,Lookups!$A$3)*Lookups!$G$18,SUMIFS('E-book-Paperback Data'!$AR:$AR,'E-book-Paperback Data'!$AK:$AK,"Standard - Paperback",'E-book-Paperback Data'!$AS:$AS,"JPY",'E-book-Paperback Data'!$AF:$AF,Lookups!$A$3)*Lookups!$G$19,SUMIFS('E-book-Paperback Data'!$AR:$AR,'E-book-Paperback Data'!$AK:$AK,"Standard - Paperback",'E-book-Paperback Data'!$AS:$AS,"INR",'E-book-Paperback Data'!$AF:$AF,Lookups!$A$3)*Lookups!$G$20,SUMIFS('E-book-Paperback Data'!$AR:$AR,'E-book-Paperback Data'!$AK:$AK,"Standard - Paperback",'E-book-Paperback Data'!$AS:$AS,"CAD",'E-book-Paperback Data'!$AF:$AF,Lookups!$A$3)*Lookups!$G$21,SUMIFS('E-book-Paperback Data'!$AR:$AR,'E-book-Paperback Data'!$AK:$AK,"Standard - Paperback",'E-book-Paperback Data'!$AS:$AS,"BRL",'E-book-Paperback Data'!$AF:$AF,Lookups!$A$3)*Lookups!$G$22,SUMIFS('E-book-Paperback Data'!$AR:$AR,'E-book-Paperback Data'!$AK:$AK,"Standard - Paperback",'E-book-Paperback Data'!$AS:$AS,"MXN",'E-book-Paperback Data'!$AF:$AF,Lookups!$A$3)*Lookups!$G$23,SUMIFS('E-book-Paperback Data'!$AR:$AR,'E-book-Paperback Data'!$AK:$AK,"Standard - Paperback",'E-book-Paperback Data'!$AS:$AS,"AUD",'E-book-Paperback Data'!$AF:$AF,Lookups!$A$3)*Lookups!$G$24)</f>
        <v>0</v>
      </c>
      <c r="D13" s="13">
        <f>SUM(SUMIFS('E-book-Paperback Data'!$AN:$AN,'E-book-Paperback Data'!$AK:$AK,"Standard - Paperback",'E-book-Paperback Data'!$AI:$AI,"Amazon.co.uk",'E-book-Paperback Data'!$AF:$AF,Lookups!$A$3))</f>
        <v>0</v>
      </c>
      <c r="E13" s="4">
        <f>SUM(SUMIFS('E-book-Paperback Data'!$AR:$AR,'E-book-Paperback Data'!$AK:$AK,"Standard - Paperback",'E-book-Paperback Data'!$AI:$AI,"Amazon.co.uk",'E-book-Paperback Data'!$AF:$AF,Lookups!$A$3)*Lookups!$G$17)</f>
        <v>0</v>
      </c>
      <c r="F13" s="15">
        <f>SUM(SUMIFS('E-book-Paperback Data'!$AN:$AN,'E-book-Paperback Data'!$AK:$AK,"Standard - Paperback",'E-book-Paperback Data'!$AI:$AI,"Amazon.com",'E-book-Paperback Data'!$AF:$AF,Lookups!$A$3))</f>
        <v>0</v>
      </c>
      <c r="G13" s="4">
        <f>SUM(SUMIFS('E-book-Paperback Data'!$AR:$AR,'E-book-Paperback Data'!$AK:$AK,"Standard - Paperback",'E-book-Paperback Data'!$AI:$AI,"Amazon.cOM",'E-book-Paperback Data'!$AF:$AF,Lookups!$A$3))</f>
        <v>0</v>
      </c>
      <c r="H13" s="13">
        <f>SUM(SUMIFS('E-book-Paperback Data'!$AN:$AN,'E-book-Paperback Data'!$AK:$AK,"Standard - Paperback",'E-book-Paperback Data'!$AI:$AI,"&lt;&gt;Amazon.co.uk",'E-book-Paperback Data'!$AI:$AI,"&lt;&gt;Amazon.com",'E-book-Paperback Data'!$AF:$AF,Lookups!$A$4))</f>
        <v>0</v>
      </c>
      <c r="I13" s="4">
        <f>SUM(SUMIFS('E-book-Paperback Data'!$AR:$AR,'E-book-Paperback Data'!$AK:$AK,"Standard - Paperback",'E-book-Paperback Data'!$AS:$AS,"EUR",'E-book-Paperback Data'!$AF:$AF,Lookups!$A$4)*Lookups!$G$18,SUMIFS('E-book-Paperback Data'!$AR:$AR,'E-book-Paperback Data'!$AK:$AK,"Standard - Paperback",'E-book-Paperback Data'!$AS:$AS,"JPY",'E-book-Paperback Data'!$AF:$AF,Lookups!$A$4)*Lookups!$G$19,SUMIFS('E-book-Paperback Data'!$AR:$AR,'E-book-Paperback Data'!$AK:$AK,"Standard - Paperback",'E-book-Paperback Data'!$AS:$AS,"INR",'E-book-Paperback Data'!$AF:$AF,Lookups!$A$4)*Lookups!$G$20,SUMIFS('E-book-Paperback Data'!$AR:$AR,'E-book-Paperback Data'!$AK:$AK,"Standard - Paperback",'E-book-Paperback Data'!$AS:$AS,"CAD",'E-book-Paperback Data'!$AF:$AF,Lookups!$A$4)*Lookups!$G$21,SUMIFS('E-book-Paperback Data'!$AR:$AR,'E-book-Paperback Data'!$AK:$AK,"Standard - Paperback",'E-book-Paperback Data'!$AS:$AS,"BRL",'E-book-Paperback Data'!$AF:$AF,Lookups!$A$4)*Lookups!$G$22,SUMIFS('E-book-Paperback Data'!$AR:$AR,'E-book-Paperback Data'!$AK:$AK,"Standard - Paperback",'E-book-Paperback Data'!$AS:$AS,"MXN",'E-book-Paperback Data'!$AF:$AF,Lookups!$A$4)*Lookups!$G$23,SUMIFS('E-book-Paperback Data'!$AR:$AR,'E-book-Paperback Data'!$AK:$AK,"Standard - Paperback",'E-book-Paperback Data'!$AS:$AS,"AUD",'E-book-Paperback Data'!$AF:$AF,Lookups!$A$4)*Lookups!$G$24)</f>
        <v>0</v>
      </c>
      <c r="J13" s="13">
        <f>SUM(SUMIFS('E-book-Paperback Data'!$AN:$AN,'E-book-Paperback Data'!$AK:$AK,"Standard - Paperback",'E-book-Paperback Data'!$AI:$AI,"Amazon.co.uk",'E-book-Paperback Data'!$AF:$AF,Lookups!$A$4))</f>
        <v>0</v>
      </c>
      <c r="K13" s="4">
        <f>SUM(SUMIFS('E-book-Paperback Data'!$AR:$AR,'E-book-Paperback Data'!$AK:$AK,"Standard - Paperback",'E-book-Paperback Data'!$AI:$AI,"Amazon.co.uk",'E-book-Paperback Data'!$AF:$AF,Lookups!$A$4)*Lookups!$G$17)</f>
        <v>0</v>
      </c>
      <c r="L13" s="15">
        <f>SUM(SUMIFS('E-book-Paperback Data'!$AN:$AN,'E-book-Paperback Data'!$AK:$AK,"Standard - Paperback",'E-book-Paperback Data'!$AI:$AI,"Amazon.com",'E-book-Paperback Data'!$AF:$AF,Lookups!$A$4))</f>
        <v>0</v>
      </c>
      <c r="M13" s="4">
        <f>SUM(SUMIFS('E-book-Paperback Data'!$AR:$AR,'E-book-Paperback Data'!$AK:$AK,"Standard - Paperback",'E-book-Paperback Data'!$AI:$AI,"Amazon.cOM",'E-book-Paperback Data'!$AF:$AF,Lookups!$A$4))</f>
        <v>0</v>
      </c>
      <c r="N13" s="13">
        <f>SUM(SUMIFS('E-book-Paperback Data'!$AN:$AN,'E-book-Paperback Data'!$AK:$AK,"Standard - Paperback",'E-book-Paperback Data'!$AI:$AI,"&lt;&gt;Amazon.co.uk",'E-book-Paperback Data'!$AI:$AI,"&lt;&gt;Amazon.com",'E-book-Paperback Data'!$AF:$AF,Lookups!$A$5))</f>
        <v>0</v>
      </c>
      <c r="O13" s="4">
        <f>SUM(SUMIFS('E-book-Paperback Data'!$AR:$AR,'E-book-Paperback Data'!$AK:$AK,"Standard - Paperback",'E-book-Paperback Data'!$AS:$AS,"EUR",'E-book-Paperback Data'!$AF:$AF,Lookups!$A$5)*Lookups!$G$18,SUMIFS('E-book-Paperback Data'!$AR:$AR,'E-book-Paperback Data'!$AK:$AK,"Standard - Paperback",'E-book-Paperback Data'!$AS:$AS,"JPY",'E-book-Paperback Data'!$AF:$AF,Lookups!$A$5)*Lookups!$G$19,SUMIFS('E-book-Paperback Data'!$AR:$AR,'E-book-Paperback Data'!$AK:$AK,"Standard - Paperback",'E-book-Paperback Data'!$AS:$AS,"INR",'E-book-Paperback Data'!$AF:$AF,Lookups!$A$5)*Lookups!$G$20,SUMIFS('E-book-Paperback Data'!$AR:$AR,'E-book-Paperback Data'!$AK:$AK,"Standard - Paperback",'E-book-Paperback Data'!$AS:$AS,"CAD",'E-book-Paperback Data'!$AF:$AF,Lookups!$A$5)*Lookups!$G$21,SUMIFS('E-book-Paperback Data'!$AR:$AR,'E-book-Paperback Data'!$AK:$AK,"Standard - Paperback",'E-book-Paperback Data'!$AS:$AS,"BRL",'E-book-Paperback Data'!$AF:$AF,Lookups!$A$5)*Lookups!$G$22,SUMIFS('E-book-Paperback Data'!$AR:$AR,'E-book-Paperback Data'!$AK:$AK,"Standard - Paperback",'E-book-Paperback Data'!$AS:$AS,"MXN",'E-book-Paperback Data'!$AF:$AF,Lookups!$A$5)*Lookups!$G$23,SUMIFS('E-book-Paperback Data'!$AR:$AR,'E-book-Paperback Data'!$AK:$AK,"Standard - Paperback",'E-book-Paperback Data'!$AS:$AS,"AUD",'E-book-Paperback Data'!$AF:$AF,Lookups!$A$5)*Lookups!$G$24)</f>
        <v>0</v>
      </c>
      <c r="P13" s="13">
        <f>SUM(SUMIFS('E-book-Paperback Data'!$AN:$AN,'E-book-Paperback Data'!$AK:$AK,"Standard - Paperback",'E-book-Paperback Data'!$AI:$AI,"Amazon.co.uk",'E-book-Paperback Data'!$AF:$AF,Lookups!$A$5))</f>
        <v>0</v>
      </c>
      <c r="Q13" s="4">
        <f>SUM(SUMIFS('E-book-Paperback Data'!$AR:$AR,'E-book-Paperback Data'!$AK:$AK,"Standard - Paperback",'E-book-Paperback Data'!$AI:$AI,"Amazon.co.uk",'E-book-Paperback Data'!$AF:$AF,Lookups!$A$5)*Lookups!$G$17)</f>
        <v>0</v>
      </c>
      <c r="R13" s="15">
        <f>SUM(SUMIFS('E-book-Paperback Data'!$AN:$AN,'E-book-Paperback Data'!$AK:$AK,"Standard - Paperback",'E-book-Paperback Data'!$AI:$AI,"Amazon.com",'E-book-Paperback Data'!$AF:$AF,Lookups!$A$5))</f>
        <v>0</v>
      </c>
      <c r="S13" s="4">
        <f>SUM(SUMIFS('E-book-Paperback Data'!$AR:$AR,'E-book-Paperback Data'!$AK:$AK,"Standard - Paperback",'E-book-Paperback Data'!$AI:$AI,"Amazon.cOM",'E-book-Paperback Data'!$AF:$AF,Lookups!$A$5))</f>
        <v>0</v>
      </c>
      <c r="V13" t="str">
        <f>Lookups!$F$12</f>
        <v>October</v>
      </c>
      <c r="W13">
        <f>Lookups!$A$12</f>
        <v>0</v>
      </c>
    </row>
    <row r="14" spans="1:23" x14ac:dyDescent="0.25">
      <c r="A14" t="s">
        <v>22</v>
      </c>
      <c r="B14" s="13">
        <f>SUM(SUMIFS('E-book-Paperback Data'!$BC:$BC,'E-book-Paperback Data'!$AZ:$AZ,"Standard - Paperback",'E-book-Paperback Data'!$AX:$AX,"&lt;&gt;Amazon.co.uk",'E-book-Paperback Data'!$AX:$AX,"&lt;&gt;Amazon.com",'E-book-Paperback Data'!$AU:$AU,Lookups!$A$3))</f>
        <v>0</v>
      </c>
      <c r="C14" s="4">
        <f>SUM(SUMIFS('E-book-Paperback Data'!$BG:$BG,'E-book-Paperback Data'!$AZ:$AZ,"Standard - Paperback",'E-book-Paperback Data'!$BH:$BH,"EUR",'E-book-Paperback Data'!$AU:$AU,Lookups!$A$3)*Lookups!$G$18,SUMIFS('E-book-Paperback Data'!$BG:$BG,'E-book-Paperback Data'!$AZ:$AZ,"Standard - Paperback",'E-book-Paperback Data'!$BH:$BH,"JPY",'E-book-Paperback Data'!$AU:$AU,Lookups!$A$3)*Lookups!$G$19,SUMIFS('E-book-Paperback Data'!$BG:$BG,'E-book-Paperback Data'!$AZ:$AZ,"Standard - Paperback",'E-book-Paperback Data'!$BH:$BH,"INR",'E-book-Paperback Data'!$AU:$AU,Lookups!$A$3)*Lookups!$G$20,SUMIFS('E-book-Paperback Data'!$BG:$BG,'E-book-Paperback Data'!$AZ:$AZ,"Standard - Paperback",'E-book-Paperback Data'!$BH:$BH,"CAD",'E-book-Paperback Data'!$AU:$AU,Lookups!$A$3)*Lookups!$G$21,SUMIFS('E-book-Paperback Data'!$BG:$BG,'E-book-Paperback Data'!$AZ:$AZ,"Standard - Paperback",'E-book-Paperback Data'!$BH:$BH,"BRL",'E-book-Paperback Data'!$AU:$AU,Lookups!$A$3)*Lookups!$G$22,SUMIFS('E-book-Paperback Data'!$BG:$BG,'E-book-Paperback Data'!$AZ:$AZ,"Standard - Paperback",'E-book-Paperback Data'!$BH:$BH,"MXN",'E-book-Paperback Data'!$AU:$AU,Lookups!$A$3)*Lookups!$G$23,SUMIFS('E-book-Paperback Data'!$BG:$BG,'E-book-Paperback Data'!$AZ:$AZ,"Standard - Paperback",'E-book-Paperback Data'!$BH:$BH,"AUD",'E-book-Paperback Data'!$AU:$AU,Lookups!$A$3)*Lookups!$G$24)</f>
        <v>0</v>
      </c>
      <c r="D14" s="13">
        <f>SUM(SUMIFS('E-book-Paperback Data'!$BC:$BC,'E-book-Paperback Data'!$AZ:$AZ,"Standard - Paperback",'E-book-Paperback Data'!$AX:$AX,"Amazon.co.uk",'E-book-Paperback Data'!$AU:$AU,Lookups!$A$3))</f>
        <v>0</v>
      </c>
      <c r="E14" s="4">
        <f>SUM(SUMIFS('E-book-Paperback Data'!$BG:$BG,'E-book-Paperback Data'!$AZ:$AZ,"Standard - Paperback",'E-book-Paperback Data'!$AX:$AX,"Amazon.co.uk",'E-book-Paperback Data'!$AU:$AU,Lookups!$A$3)*Lookups!$G$17)</f>
        <v>0</v>
      </c>
      <c r="F14" s="15">
        <f>SUM(SUMIFS('E-book-Paperback Data'!$BC:$BC,'E-book-Paperback Data'!$AZ:$AZ,"Standard - Paperback",'E-book-Paperback Data'!$AX:$AX,"Amazon.com",'E-book-Paperback Data'!$AU:$AU,Lookups!$A$3))</f>
        <v>0</v>
      </c>
      <c r="G14" s="4">
        <f>SUM(SUMIFS('E-book-Paperback Data'!$BG:$BG,'E-book-Paperback Data'!$AZ:$AZ,"Standard - Paperback",'E-book-Paperback Data'!$AX:$AX,"Amazon.cOM",'E-book-Paperback Data'!$AU:$AU,Lookups!$A$3))</f>
        <v>0</v>
      </c>
      <c r="H14" s="13">
        <f>SUM(SUMIFS('E-book-Paperback Data'!$BC:$BC,'E-book-Paperback Data'!$AZ:$AZ,"Standard - Paperback",'E-book-Paperback Data'!$AX:$AX,"&lt;&gt;Amazon.co.uk",'E-book-Paperback Data'!$AX:$AX,"&lt;&gt;Amazon.com",'E-book-Paperback Data'!$AU:$AU,Lookups!$A$4))</f>
        <v>0</v>
      </c>
      <c r="I14" s="4">
        <f>SUM(SUMIFS('E-book-Paperback Data'!$BG:$BG,'E-book-Paperback Data'!$AZ:$AZ,"Standard - Paperback",'E-book-Paperback Data'!$BH:$BH,"EUR",'E-book-Paperback Data'!$AU:$AU,Lookups!$A$4)*Lookups!$G$18,SUMIFS('E-book-Paperback Data'!$BG:$BG,'E-book-Paperback Data'!$AZ:$AZ,"Standard - Paperback",'E-book-Paperback Data'!$BH:$BH,"JPY",'E-book-Paperback Data'!$AU:$AU,Lookups!$A$4)*Lookups!$G$19,SUMIFS('E-book-Paperback Data'!$BG:$BG,'E-book-Paperback Data'!$AZ:$AZ,"Standard - Paperback",'E-book-Paperback Data'!$BH:$BH,"INR",'E-book-Paperback Data'!$AU:$AU,Lookups!$A$4)*Lookups!$G$20,SUMIFS('E-book-Paperback Data'!$BG:$BG,'E-book-Paperback Data'!$AZ:$AZ,"Standard - Paperback",'E-book-Paperback Data'!$BH:$BH,"CAD",'E-book-Paperback Data'!$AU:$AU,Lookups!$A$4)*Lookups!$G$21,SUMIFS('E-book-Paperback Data'!$BG:$BG,'E-book-Paperback Data'!$AZ:$AZ,"Standard - Paperback",'E-book-Paperback Data'!$BH:$BH,"BRL",'E-book-Paperback Data'!$AU:$AU,Lookups!$A$4)*Lookups!$G$22,SUMIFS('E-book-Paperback Data'!$BG:$BG,'E-book-Paperback Data'!$AZ:$AZ,"Standard - Paperback",'E-book-Paperback Data'!$BH:$BH,"MXN",'E-book-Paperback Data'!$AU:$AU,Lookups!$A$4)*Lookups!$G$23,SUMIFS('E-book-Paperback Data'!$BG:$BG,'E-book-Paperback Data'!$AZ:$AZ,"Standard - Paperback",'E-book-Paperback Data'!$BH:$BH,"AUD",'E-book-Paperback Data'!$AU:$AU,Lookups!$A$4)*Lookups!$G$24)</f>
        <v>0</v>
      </c>
      <c r="J14" s="13">
        <f>SUM(SUMIFS('E-book-Paperback Data'!$BC:$BC,'E-book-Paperback Data'!$AZ:$AZ,"Standard - Paperback",'E-book-Paperback Data'!$AX:$AX,"Amazon.co.uk",'E-book-Paperback Data'!$AU:$AU,Lookups!$A$4))</f>
        <v>0</v>
      </c>
      <c r="K14" s="4">
        <f>SUM(SUMIFS('E-book-Paperback Data'!$BG:$BG,'E-book-Paperback Data'!$AZ:$AZ,"Standard - Paperback",'E-book-Paperback Data'!$AX:$AX,"Amazon.co.uk",'E-book-Paperback Data'!$AU:$AU,Lookups!$A$4)*Lookups!$G$17)</f>
        <v>0</v>
      </c>
      <c r="L14" s="15">
        <f>SUM(SUMIFS('E-book-Paperback Data'!$BC:$BC,'E-book-Paperback Data'!$AZ:$AZ,"Standard - Paperback",'E-book-Paperback Data'!$AX:$AX,"Amazon.com",'E-book-Paperback Data'!$AU:$AU,Lookups!$A$4))</f>
        <v>0</v>
      </c>
      <c r="M14" s="4">
        <f>SUM(SUMIFS('E-book-Paperback Data'!$BG:$BG,'E-book-Paperback Data'!$AZ:$AZ,"Standard - Paperback",'E-book-Paperback Data'!$AX:$AX,"Amazon.cOM",'E-book-Paperback Data'!$AU:$AU,Lookups!$A$4))</f>
        <v>0</v>
      </c>
      <c r="N14" s="13">
        <f>SUM(SUMIFS('E-book-Paperback Data'!$BC:$BC,'E-book-Paperback Data'!$AZ:$AZ,"Standard - Paperback",'E-book-Paperback Data'!$AX:$AX,"&lt;&gt;Amazon.co.uk",'E-book-Paperback Data'!$AX:$AX,"&lt;&gt;Amazon.com",'E-book-Paperback Data'!$AU:$AU,Lookups!$A$5))</f>
        <v>0</v>
      </c>
      <c r="O14" s="4">
        <f>SUM(SUMIFS('E-book-Paperback Data'!$BG:$BG,'E-book-Paperback Data'!$AZ:$AZ,"Standard - Paperback",'E-book-Paperback Data'!$BH:$BH,"EUR",'E-book-Paperback Data'!$AU:$AU,Lookups!$A$5)*Lookups!$G$18,SUMIFS('E-book-Paperback Data'!$BG:$BG,'E-book-Paperback Data'!$AZ:$AZ,"Standard - Paperback",'E-book-Paperback Data'!$BH:$BH,"JPY",'E-book-Paperback Data'!$AU:$AU,Lookups!$A$5)*Lookups!$G$19,SUMIFS('E-book-Paperback Data'!$BG:$BG,'E-book-Paperback Data'!$AZ:$AZ,"Standard - Paperback",'E-book-Paperback Data'!$BH:$BH,"INR",'E-book-Paperback Data'!$AU:$AU,Lookups!$A$5)*Lookups!$G$20,SUMIFS('E-book-Paperback Data'!$BG:$BG,'E-book-Paperback Data'!$AZ:$AZ,"Standard - Paperback",'E-book-Paperback Data'!$BH:$BH,"CAD",'E-book-Paperback Data'!$AU:$AU,Lookups!$A$5)*Lookups!$G$21,SUMIFS('E-book-Paperback Data'!$BG:$BG,'E-book-Paperback Data'!$AZ:$AZ,"Standard - Paperback",'E-book-Paperback Data'!$BH:$BH,"BRL",'E-book-Paperback Data'!$AU:$AU,Lookups!$A$5)*Lookups!$G$22,SUMIFS('E-book-Paperback Data'!$BG:$BG,'E-book-Paperback Data'!$AZ:$AZ,"Standard - Paperback",'E-book-Paperback Data'!$BH:$BH,"MXN",'E-book-Paperback Data'!$AU:$AU,Lookups!$A$5)*Lookups!$G$23,SUMIFS('E-book-Paperback Data'!$BG:$BG,'E-book-Paperback Data'!$AZ:$AZ,"Standard - Paperback",'E-book-Paperback Data'!$BH:$BH,"AUD",'E-book-Paperback Data'!$AU:$AU,Lookups!$A$5)*Lookups!$G$24)</f>
        <v>0</v>
      </c>
      <c r="P14" s="13">
        <f>SUM(SUMIFS('E-book-Paperback Data'!$BC:$BC,'E-book-Paperback Data'!$AZ:$AZ,"Standard - Paperback",'E-book-Paperback Data'!$AX:$AX,"Amazon.co.uk",'E-book-Paperback Data'!$AU:$AU,Lookups!$A$5))</f>
        <v>0</v>
      </c>
      <c r="Q14" s="4">
        <f>SUM(SUMIFS('E-book-Paperback Data'!$BG:$BG,'E-book-Paperback Data'!$AZ:$AZ,"Standard - Paperback",'E-book-Paperback Data'!$AX:$AX,"Amazon.co.uk",'E-book-Paperback Data'!$AU:$AU,Lookups!$A$5)*Lookups!$G$17)</f>
        <v>0</v>
      </c>
      <c r="R14" s="15">
        <f>SUM(SUMIFS('E-book-Paperback Data'!$BC:$BC,'E-book-Paperback Data'!$AZ:$AZ,"Standard - Paperback",'E-book-Paperback Data'!$AX:$AX,"Amazon.com",'E-book-Paperback Data'!$AU:$AU,Lookups!$A$5))</f>
        <v>0</v>
      </c>
      <c r="S14" s="4">
        <f>SUM(SUMIFS('E-book-Paperback Data'!$BG:$BG,'E-book-Paperback Data'!$AZ:$AZ,"Standard - Paperback",'E-book-Paperback Data'!$AX:$AX,"Amazon.cOM",'E-book-Paperback Data'!$AU:$AU,Lookups!$A$5))</f>
        <v>0</v>
      </c>
      <c r="V14" t="str">
        <f>Lookups!$F$13</f>
        <v>November</v>
      </c>
      <c r="W14">
        <f>Lookups!$A$13</f>
        <v>0</v>
      </c>
    </row>
    <row r="15" spans="1:23" x14ac:dyDescent="0.25">
      <c r="A15" t="s">
        <v>23</v>
      </c>
      <c r="B15" s="13">
        <f>SUM(SUMIFS('E-book-Paperback Data'!$BR:$BR,'E-book-Paperback Data'!$BO:$BO,"Standard - Paperback",'E-book-Paperback Data'!$BM:$BM,"&lt;&gt;Amazon.co.uk",'E-book-Paperback Data'!$BM:$BM,"&lt;&gt;Amazon.com",'E-book-Paperback Data'!$BJ:$BJ,Lookups!$A$3))</f>
        <v>0</v>
      </c>
      <c r="C15" s="4">
        <f>SUM(SUMIFS('E-book-Paperback Data'!$BV:$BV,'E-book-Paperback Data'!$BO:$BO,"Standard - Paperback",'E-book-Paperback Data'!$BW:$BW,"EUR",'E-book-Paperback Data'!$BJ:$BJ,Lookups!$A$3)*Lookups!$G$18,SUMIFS('E-book-Paperback Data'!$BV:$BV,'E-book-Paperback Data'!$BO:$BO,"Standard - Paperback",'E-book-Paperback Data'!$BW:$BW,"JPY",'E-book-Paperback Data'!$BJ:$BJ,Lookups!$A$3)*Lookups!$G$19,SUMIFS('E-book-Paperback Data'!$BV:$BV,'E-book-Paperback Data'!$BO:$BO,"Standard - Paperback",'E-book-Paperback Data'!$BW:$BW,"INR",'E-book-Paperback Data'!$BJ:$BJ,Lookups!$A$3)*Lookups!$G$20,SUMIFS('E-book-Paperback Data'!$BV:$BV,'E-book-Paperback Data'!$BO:$BO,"Standard - Paperback",'E-book-Paperback Data'!$BW:$BW,"CAD",'E-book-Paperback Data'!$BJ:$BJ,Lookups!$A$3)*Lookups!$G$21,SUMIFS('E-book-Paperback Data'!$BV:$BV,'E-book-Paperback Data'!$BO:$BO,"Standard - Paperback",'E-book-Paperback Data'!$BW:$BW,"BRL",'E-book-Paperback Data'!$BJ:$BJ,Lookups!$A$3)*Lookups!$G$22,SUMIFS('E-book-Paperback Data'!$BV:$BV,'E-book-Paperback Data'!$BO:$BO,"Standard - Paperback",'E-book-Paperback Data'!$BW:$BW,"MXN",'E-book-Paperback Data'!$BJ:$BJ,Lookups!$A$3)*Lookups!$G$23,SUMIFS('E-book-Paperback Data'!$BV:$BV,'E-book-Paperback Data'!$BO:$BO,"Standard - Paperback",'E-book-Paperback Data'!$BW:$BW,"AUD",'E-book-Paperback Data'!$BJ:$BJ,Lookups!$A$3)*Lookups!$G$24)</f>
        <v>0</v>
      </c>
      <c r="D15" s="13">
        <f>SUM(SUMIFS('E-book-Paperback Data'!$BR:$BR,'E-book-Paperback Data'!$BO:$BO,"Standard - Paperback",'E-book-Paperback Data'!$BM:$BM,"Amazon.co.uk",'E-book-Paperback Data'!$BJ:$BJ,Lookups!$A$3))</f>
        <v>0</v>
      </c>
      <c r="E15" s="4">
        <f>SUM(SUMIFS('E-book-Paperback Data'!$BV:$BV,'E-book-Paperback Data'!$BO:$BO,"Standard - Paperback",'E-book-Paperback Data'!$BM:$BM,"Amazon.co.uk",'E-book-Paperback Data'!$BJ:$BJ,Lookups!$A$3)*Lookups!$G$17)</f>
        <v>0</v>
      </c>
      <c r="F15" s="15">
        <f>SUM(SUMIFS('E-book-Paperback Data'!$BR:$BR,'E-book-Paperback Data'!$BO:$BO,"Standard - Paperback",'E-book-Paperback Data'!$BM:$BM,"Amazon.com",'E-book-Paperback Data'!$BJ:$BJ,Lookups!$A$3))</f>
        <v>0</v>
      </c>
      <c r="G15" s="4">
        <f>SUM(SUMIFS('E-book-Paperback Data'!$BV:$BV,'E-book-Paperback Data'!$BO:$BO,"Standard - Paperback",'E-book-Paperback Data'!$BM:$BM,"Amazon.cOM",'E-book-Paperback Data'!$BJ:$BJ,Lookups!$A$3))</f>
        <v>0</v>
      </c>
      <c r="H15" s="13">
        <f>SUM(SUMIFS('E-book-Paperback Data'!$BR:$BR,'E-book-Paperback Data'!$BO:$BO,"Standard - Paperback",'E-book-Paperback Data'!$BM:$BM,"&lt;&gt;Amazon.co.uk",'E-book-Paperback Data'!$BM:$BM,"&lt;&gt;Amazon.com",'E-book-Paperback Data'!$BJ:$BJ,Lookups!$A$4))</f>
        <v>0</v>
      </c>
      <c r="I15" s="4">
        <f>SUM(SUMIFS('E-book-Paperback Data'!$BV:$BV,'E-book-Paperback Data'!$BO:$BO,"Standard - Paperback",'E-book-Paperback Data'!$BW:$BW,"EUR",'E-book-Paperback Data'!$BJ:$BJ,Lookups!$A$4)*Lookups!$G$18,SUMIFS('E-book-Paperback Data'!$BV:$BV,'E-book-Paperback Data'!$BO:$BO,"Standard - Paperback",'E-book-Paperback Data'!$BW:$BW,"JPY",'E-book-Paperback Data'!$BJ:$BJ,Lookups!$A$4)*Lookups!$G$19,SUMIFS('E-book-Paperback Data'!$BV:$BV,'E-book-Paperback Data'!$BO:$BO,"Standard - Paperback",'E-book-Paperback Data'!$BW:$BW,"INR",'E-book-Paperback Data'!$BJ:$BJ,Lookups!$A$4)*Lookups!$G$20,SUMIFS('E-book-Paperback Data'!$BV:$BV,'E-book-Paperback Data'!$BO:$BO,"Standard - Paperback",'E-book-Paperback Data'!$BW:$BW,"CAD",'E-book-Paperback Data'!$BJ:$BJ,Lookups!$A$4)*Lookups!$G$21,SUMIFS('E-book-Paperback Data'!$BV:$BV,'E-book-Paperback Data'!$BO:$BO,"Standard - Paperback",'E-book-Paperback Data'!$BW:$BW,"BRL",'E-book-Paperback Data'!$BJ:$BJ,Lookups!$A$4)*Lookups!$G$22,SUMIFS('E-book-Paperback Data'!$BV:$BV,'E-book-Paperback Data'!$BO:$BO,"Standard - Paperback",'E-book-Paperback Data'!$BW:$BW,"MXN",'E-book-Paperback Data'!$BJ:$BJ,Lookups!$A$4)*Lookups!$G$23,SUMIFS('E-book-Paperback Data'!$BV:$BV,'E-book-Paperback Data'!$BO:$BO,"Standard - Paperback",'E-book-Paperback Data'!$BW:$BW,"AUD",'E-book-Paperback Data'!$BJ:$BJ,Lookups!$A$4)*Lookups!$G$24)</f>
        <v>0</v>
      </c>
      <c r="J15" s="13">
        <f>SUM(SUMIFS('E-book-Paperback Data'!$BR:$BR,'E-book-Paperback Data'!$BO:$BO,"Standard - Paperback",'E-book-Paperback Data'!$BM:$BM,"Amazon.co.uk",'E-book-Paperback Data'!$BJ:$BJ,Lookups!$A$4))</f>
        <v>0</v>
      </c>
      <c r="K15" s="4">
        <f>SUM(SUMIFS('E-book-Paperback Data'!$BV:$BV,'E-book-Paperback Data'!$BO:$BO,"Standard - Paperback",'E-book-Paperback Data'!$BM:$BM,"Amazon.co.uk",'E-book-Paperback Data'!$BJ:$BJ,Lookups!$A$4)*Lookups!$G$17)</f>
        <v>0</v>
      </c>
      <c r="L15" s="15">
        <f>SUM(SUMIFS('E-book-Paperback Data'!$BR:$BR,'E-book-Paperback Data'!$BO:$BO,"Standard - Paperback",'E-book-Paperback Data'!$BM:$BM,"Amazon.com",'E-book-Paperback Data'!$BJ:$BJ,Lookups!$A$4))</f>
        <v>0</v>
      </c>
      <c r="M15" s="4">
        <f>SUM(SUMIFS('E-book-Paperback Data'!$BV:$BV,'E-book-Paperback Data'!$BO:$BO,"Standard - Paperback",'E-book-Paperback Data'!$BM:$BM,"Amazon.cOM",'E-book-Paperback Data'!$BJ:$BJ,Lookups!$A$4))</f>
        <v>0</v>
      </c>
      <c r="N15" s="13">
        <f>SUM(SUMIFS('E-book-Paperback Data'!$BR:$BR,'E-book-Paperback Data'!$BO:$BO,"Standard - Paperback",'E-book-Paperback Data'!$BM:$BM,"&lt;&gt;Amazon.co.uk",'E-book-Paperback Data'!$BM:$BM,"&lt;&gt;Amazon.com",'E-book-Paperback Data'!$BJ:$BJ,Lookups!$A$5))</f>
        <v>0</v>
      </c>
      <c r="O15" s="4">
        <f>SUM(SUMIFS('E-book-Paperback Data'!$BV:$BV,'E-book-Paperback Data'!$BO:$BO,"Standard - Paperback",'E-book-Paperback Data'!$BW:$BW,"EUR",'E-book-Paperback Data'!$BJ:$BJ,Lookups!$A$5)*Lookups!$G$18,SUMIFS('E-book-Paperback Data'!$BV:$BV,'E-book-Paperback Data'!$BO:$BO,"Standard - Paperback",'E-book-Paperback Data'!$BW:$BW,"JPY",'E-book-Paperback Data'!$BJ:$BJ,Lookups!$A$5)*Lookups!$G$19,SUMIFS('E-book-Paperback Data'!$BV:$BV,'E-book-Paperback Data'!$BO:$BO,"Standard - Paperback",'E-book-Paperback Data'!$BW:$BW,"INR",'E-book-Paperback Data'!$BJ:$BJ,Lookups!$A$5)*Lookups!$G$20,SUMIFS('E-book-Paperback Data'!$BV:$BV,'E-book-Paperback Data'!$BO:$BO,"Standard - Paperback",'E-book-Paperback Data'!$BW:$BW,"CAD",'E-book-Paperback Data'!$BJ:$BJ,Lookups!$A$5)*Lookups!$G$21,SUMIFS('E-book-Paperback Data'!$BV:$BV,'E-book-Paperback Data'!$BO:$BO,"Standard - Paperback",'E-book-Paperback Data'!$BW:$BW,"BRL",'E-book-Paperback Data'!$BJ:$BJ,Lookups!$A$5)*Lookups!$G$22,SUMIFS('E-book-Paperback Data'!$BV:$BV,'E-book-Paperback Data'!$BO:$BO,"Standard - Paperback",'E-book-Paperback Data'!$BW:$BW,"MXN",'E-book-Paperback Data'!$BJ:$BJ,Lookups!$A$5)*Lookups!$G$23,SUMIFS('E-book-Paperback Data'!$BV:$BV,'E-book-Paperback Data'!$BO:$BO,"Standard - Paperback",'E-book-Paperback Data'!$BW:$BW,"AUD",'E-book-Paperback Data'!$BJ:$BJ,Lookups!$A$5)*Lookups!$G$24)</f>
        <v>0</v>
      </c>
      <c r="P15" s="13">
        <f>SUM(SUMIFS('E-book-Paperback Data'!$BR:$BR,'E-book-Paperback Data'!$BO:$BO,"Standard - Paperback",'E-book-Paperback Data'!$BM:$BM,"Amazon.co.uk",'E-book-Paperback Data'!$BJ:$BJ,Lookups!$A$5))</f>
        <v>0</v>
      </c>
      <c r="Q15" s="4">
        <f>SUM(SUMIFS('E-book-Paperback Data'!$BV:$BV,'E-book-Paperback Data'!$BO:$BO,"Standard - Paperback",'E-book-Paperback Data'!$BM:$BM,"Amazon.co.uk",'E-book-Paperback Data'!$BJ:$BJ,Lookups!$A$5)*Lookups!$G$17)</f>
        <v>0</v>
      </c>
      <c r="R15" s="15">
        <f>SUM(SUMIFS('E-book-Paperback Data'!$BR:$BR,'E-book-Paperback Data'!$BO:$BO,"Standard - Paperback",'E-book-Paperback Data'!$BM:$BM,"Amazon.com",'E-book-Paperback Data'!$BJ:$BJ,Lookups!$A$5))</f>
        <v>0</v>
      </c>
      <c r="S15" s="4">
        <f>SUM(SUMIFS('E-book-Paperback Data'!$BV:$BV,'E-book-Paperback Data'!$BO:$BO,"Standard - Paperback",'E-book-Paperback Data'!$BM:$BM,"Amazon.cOM",'E-book-Paperback Data'!$BJ:$BJ,Lookups!$A$5))</f>
        <v>0</v>
      </c>
      <c r="V15" t="str">
        <f>Lookups!$F$14</f>
        <v>December</v>
      </c>
      <c r="W15">
        <f>Lookups!$A$14</f>
        <v>0</v>
      </c>
    </row>
    <row r="16" spans="1:23" x14ac:dyDescent="0.25">
      <c r="A16" t="s">
        <v>24</v>
      </c>
      <c r="B16" s="13">
        <f>SUM(SUMIFS('E-book-Paperback Data'!$CG:$CG,'E-book-Paperback Data'!$CD:$CD,"Standard - Paperback",'E-book-Paperback Data'!$CB:$CB,"&lt;&gt;Amazon.co.uk",'E-book-Paperback Data'!$CB:$CB,"&lt;&gt;Amazon.com",'E-book-Paperback Data'!$BY:$BY,Lookups!$A$3))</f>
        <v>0</v>
      </c>
      <c r="C16" s="4">
        <f>SUM(SUMIFS('E-book-Paperback Data'!$CK:$CK,'E-book-Paperback Data'!$CD:$CD,"Standard - Paperback",'E-book-Paperback Data'!$CL:$CL,"EUR",'E-book-Paperback Data'!$BY:$BY,Lookups!$A$3)*Lookups!$G$18,SUMIFS('E-book-Paperback Data'!$CK:$CK,'E-book-Paperback Data'!$CD:$CD,"Standard - Paperback",'E-book-Paperback Data'!$CL:$CL,"JPY",'E-book-Paperback Data'!$BY:$BY,Lookups!$A$3)*Lookups!$G$19,SUMIFS('E-book-Paperback Data'!$CK:$CK,'E-book-Paperback Data'!$CD:$CD,"Standard - Paperback",'E-book-Paperback Data'!$CL:$CL,"INR",'E-book-Paperback Data'!$BY:$BY,Lookups!$A$3)*Lookups!$G$20,SUMIFS('E-book-Paperback Data'!$CK:$CK,'E-book-Paperback Data'!$CD:$CD,"Standard - Paperback",'E-book-Paperback Data'!$CL:$CL,"CAD",'E-book-Paperback Data'!$BY:$BY,Lookups!$A$3)*Lookups!$G$21,SUMIFS('E-book-Paperback Data'!$CK:$CK,'E-book-Paperback Data'!$CD:$CD,"Standard - Paperback",'E-book-Paperback Data'!$CL:$CL,"BRL",'E-book-Paperback Data'!$BY:$BY,Lookups!$A$3)*Lookups!$G$22,SUMIFS('E-book-Paperback Data'!$CK:$CK,'E-book-Paperback Data'!$CD:$CD,"Standard - Paperback",'E-book-Paperback Data'!$CL:$CL,"MXN",'E-book-Paperback Data'!$BY:$BY,Lookups!$A$3)*Lookups!$G$23,SUMIFS('E-book-Paperback Data'!$CK:$CK,'E-book-Paperback Data'!$CD:$CD,"Standard - Paperback",'E-book-Paperback Data'!$CL:$CL,"AUD",'E-book-Paperback Data'!$BY:$BY,Lookups!$A$3)*Lookups!$G$24)</f>
        <v>0</v>
      </c>
      <c r="D16" s="13">
        <f>SUM(SUMIFS('E-book-Paperback Data'!$CG:$CG,'E-book-Paperback Data'!$CD:$CD,"Standard - Paperback",'E-book-Paperback Data'!$CB:$CB,"Amazon.co.uk",'E-book-Paperback Data'!$BY:$BY,Lookups!$A$3))</f>
        <v>0</v>
      </c>
      <c r="E16" s="4">
        <f>SUM(SUMIFS('E-book-Paperback Data'!$CK:$CK,'E-book-Paperback Data'!$CD:$CD,"Standard - Paperback",'E-book-Paperback Data'!$CB:$CB,"Amazon.co.uk",'E-book-Paperback Data'!$BY:$BY,Lookups!$A$3)*Lookups!$G$17)</f>
        <v>0</v>
      </c>
      <c r="F16" s="15">
        <f>SUM(SUMIFS('E-book-Paperback Data'!$CG:$CG,'E-book-Paperback Data'!$CD:$CD,"Standard - Paperback",'E-book-Paperback Data'!$CB:$CB,"Amazon.com",'E-book-Paperback Data'!$BY:$BY,Lookups!$A$3))</f>
        <v>0</v>
      </c>
      <c r="G16" s="4">
        <f>SUM(SUMIFS('E-book-Paperback Data'!$CK:$CK,'E-book-Paperback Data'!$CD:$CD,"Standard - Paperback",'E-book-Paperback Data'!$CB:$CB,"Amazon.cOM",'E-book-Paperback Data'!$BY:$BY,Lookups!$A$3))</f>
        <v>0</v>
      </c>
      <c r="H16" s="13">
        <f>SUM(SUMIFS('E-book-Paperback Data'!$CG:$CG,'E-book-Paperback Data'!$CD:$CD,"Standard - Paperback",'E-book-Paperback Data'!$CB:$CB,"&lt;&gt;Amazon.co.uk",'E-book-Paperback Data'!$CB:$CB,"&lt;&gt;Amazon.com",'E-book-Paperback Data'!$BY:$BY,Lookups!$A$4))</f>
        <v>0</v>
      </c>
      <c r="I16" s="4">
        <f>SUM(SUMIFS('E-book-Paperback Data'!$CK:$CK,'E-book-Paperback Data'!$CD:$CD,"Standard - Paperback",'E-book-Paperback Data'!$CL:$CL,"EUR",'E-book-Paperback Data'!$BY:$BY,Lookups!$A$4)*Lookups!$G$18,SUMIFS('E-book-Paperback Data'!$CK:$CK,'E-book-Paperback Data'!$CD:$CD,"Standard - Paperback",'E-book-Paperback Data'!$CL:$CL,"JPY",'E-book-Paperback Data'!$BY:$BY,Lookups!$A$4)*Lookups!$G$19,SUMIFS('E-book-Paperback Data'!$CK:$CK,'E-book-Paperback Data'!$CD:$CD,"Standard - Paperback",'E-book-Paperback Data'!$CL:$CL,"INR",'E-book-Paperback Data'!$BY:$BY,Lookups!$A$4)*Lookups!$G$20,SUMIFS('E-book-Paperback Data'!$CK:$CK,'E-book-Paperback Data'!$CD:$CD,"Standard - Paperback",'E-book-Paperback Data'!$CL:$CL,"CAD",'E-book-Paperback Data'!$BY:$BY,Lookups!$A$4)*Lookups!$G$21,SUMIFS('E-book-Paperback Data'!$CK:$CK,'E-book-Paperback Data'!$CD:$CD,"Standard - Paperback",'E-book-Paperback Data'!$CL:$CL,"BRL",'E-book-Paperback Data'!$BY:$BY,Lookups!$A$4)*Lookups!$G$22,SUMIFS('E-book-Paperback Data'!$CK:$CK,'E-book-Paperback Data'!$CD:$CD,"Standard - Paperback",'E-book-Paperback Data'!$CL:$CL,"MXN",'E-book-Paperback Data'!$BY:$BY,Lookups!$A$4)*Lookups!$G$23,SUMIFS('E-book-Paperback Data'!$CK:$CK,'E-book-Paperback Data'!$CD:$CD,"Standard - Paperback",'E-book-Paperback Data'!$CL:$CL,"AUD",'E-book-Paperback Data'!$BY:$BY,Lookups!$A$4)*Lookups!$G$24)</f>
        <v>0</v>
      </c>
      <c r="J16" s="13">
        <f>SUM(SUMIFS('E-book-Paperback Data'!$CG:$CG,'E-book-Paperback Data'!$CD:$CD,"Standard - Paperback",'E-book-Paperback Data'!$CB:$CB,"Amazon.co.uk",'E-book-Paperback Data'!$BY:$BY,Lookups!$A$4))</f>
        <v>0</v>
      </c>
      <c r="K16" s="4">
        <f>SUM(SUMIFS('E-book-Paperback Data'!$CK:$CK,'E-book-Paperback Data'!$CD:$CD,"Standard - Paperback",'E-book-Paperback Data'!$CB:$CB,"Amazon.co.uk",'E-book-Paperback Data'!$BY:$BY,Lookups!$A$4)*Lookups!$G$17)</f>
        <v>0</v>
      </c>
      <c r="L16" s="15">
        <f>SUM(SUMIFS('E-book-Paperback Data'!$CG:$CG,'E-book-Paperback Data'!$CD:$CD,"Standard - Paperback",'E-book-Paperback Data'!$CB:$CB,"Amazon.com",'E-book-Paperback Data'!$BY:$BY,Lookups!$A$4))</f>
        <v>2</v>
      </c>
      <c r="M16" s="4">
        <f>SUM(SUMIFS('E-book-Paperback Data'!$CK:$CK,'E-book-Paperback Data'!$CD:$CD,"Standard - Paperback",'E-book-Paperback Data'!$CB:$CB,"Amazon.cOM",'E-book-Paperback Data'!$BY:$BY,Lookups!$A$4))</f>
        <v>6.98</v>
      </c>
      <c r="N16" s="13">
        <f>SUM(SUMIFS('E-book-Paperback Data'!$CG:$CG,'E-book-Paperback Data'!$CD:$CD,"Standard - Paperback",'E-book-Paperback Data'!$CB:$CB,"&lt;&gt;Amazon.co.uk",'E-book-Paperback Data'!$CB:$CB,"&lt;&gt;Amazon.com",'E-book-Paperback Data'!$BY:$BY,Lookups!$A$5))</f>
        <v>0</v>
      </c>
      <c r="O16" s="4">
        <f>SUM(SUMIFS('E-book-Paperback Data'!$CK:$CK,'E-book-Paperback Data'!$CD:$CD,"Standard - Paperback",'E-book-Paperback Data'!$CL:$CL,"EUR",'E-book-Paperback Data'!$BY:$BY,Lookups!$A$5)*Lookups!$G$18,SUMIFS('E-book-Paperback Data'!$CK:$CK,'E-book-Paperback Data'!$CD:$CD,"Standard - Paperback",'E-book-Paperback Data'!$CL:$CL,"JPY",'E-book-Paperback Data'!$BY:$BY,Lookups!$A$5)*Lookups!$G$19,SUMIFS('E-book-Paperback Data'!$CK:$CK,'E-book-Paperback Data'!$CD:$CD,"Standard - Paperback",'E-book-Paperback Data'!$CL:$CL,"INR",'E-book-Paperback Data'!$BY:$BY,Lookups!$A$5)*Lookups!$G$20,SUMIFS('E-book-Paperback Data'!$CK:$CK,'E-book-Paperback Data'!$CD:$CD,"Standard - Paperback",'E-book-Paperback Data'!$CL:$CL,"CAD",'E-book-Paperback Data'!$BY:$BY,Lookups!$A$5)*Lookups!$G$21,SUMIFS('E-book-Paperback Data'!$CK:$CK,'E-book-Paperback Data'!$CD:$CD,"Standard - Paperback",'E-book-Paperback Data'!$CL:$CL,"BRL",'E-book-Paperback Data'!$BY:$BY,Lookups!$A$5)*Lookups!$G$22,SUMIFS('E-book-Paperback Data'!$CK:$CK,'E-book-Paperback Data'!$CD:$CD,"Standard - Paperback",'E-book-Paperback Data'!$CL:$CL,"MXN",'E-book-Paperback Data'!$BY:$BY,Lookups!$A$5)*Lookups!$G$23,SUMIFS('E-book-Paperback Data'!$CK:$CK,'E-book-Paperback Data'!$CD:$CD,"Standard - Paperback",'E-book-Paperback Data'!$CL:$CL,"AUD",'E-book-Paperback Data'!$BY:$BY,Lookups!$A$5)*Lookups!$G$24)</f>
        <v>0</v>
      </c>
      <c r="P16" s="13">
        <f>SUM(SUMIFS('E-book-Paperback Data'!$CG:$CG,'E-book-Paperback Data'!$CD:$CD,"Standard - Paperback",'E-book-Paperback Data'!$CB:$CB,"Amazon.co.uk",'E-book-Paperback Data'!$BY:$BY,Lookups!$A$5))</f>
        <v>0</v>
      </c>
      <c r="Q16" s="4">
        <f>SUM(SUMIFS('E-book-Paperback Data'!$CK:$CK,'E-book-Paperback Data'!$CD:$CD,"Standard - Paperback",'E-book-Paperback Data'!$CB:$CB,"Amazon.co.uk",'E-book-Paperback Data'!$BY:$BY,Lookups!$A$5)*Lookups!$G$17)</f>
        <v>0</v>
      </c>
      <c r="R16" s="15">
        <f>SUM(SUMIFS('E-book-Paperback Data'!$CG:$CG,'E-book-Paperback Data'!$CD:$CD,"Standard - Paperback",'E-book-Paperback Data'!$CB:$CB,"Amazon.com",'E-book-Paperback Data'!$BY:$BY,Lookups!$A$5))</f>
        <v>0</v>
      </c>
      <c r="S16" s="4">
        <f>SUM(SUMIFS('E-book-Paperback Data'!$CK:$CK,'E-book-Paperback Data'!$CD:$CD,"Standard - Paperback",'E-book-Paperback Data'!$CB:$CB,"Amazon.cOM",'E-book-Paperback Data'!$BY:$BY,Lookups!$A$5))</f>
        <v>0</v>
      </c>
      <c r="W16">
        <f>Lookups!$A$15</f>
        <v>0</v>
      </c>
    </row>
    <row r="17" spans="1:23" x14ac:dyDescent="0.25">
      <c r="A17" t="s">
        <v>25</v>
      </c>
      <c r="B17" s="13">
        <f>SUM(SUMIFS('E-book-Paperback Data'!$CV:$CV,'E-book-Paperback Data'!$CS:$CS,"Standard - Paperback",'E-book-Paperback Data'!$CQ:$CQ,"&lt;&gt;Amazon.co.uk",'E-book-Paperback Data'!$CQ:$CQ,"&lt;&gt;Amazon.com",'E-book-Paperback Data'!$CN:$CN,Lookups!$A$3))</f>
        <v>0</v>
      </c>
      <c r="C17" s="4">
        <f>SUM(SUMIFS('E-book-Paperback Data'!$CZ:$CZ,'E-book-Paperback Data'!$CS:$CS,"Standard - Paperback",'E-book-Paperback Data'!$DA:$DA,"EUR",'E-book-Paperback Data'!$CN:$CN,Lookups!$A$3)*Lookups!$G$18,SUMIFS('E-book-Paperback Data'!$CZ:$CZ,'E-book-Paperback Data'!$CS:$CS,"Standard - Paperback",'E-book-Paperback Data'!$DA:$DA,"JPY",'E-book-Paperback Data'!$CN:$CN,Lookups!$A$3)*Lookups!$G$19,SUMIFS('E-book-Paperback Data'!$CZ:$CZ,'E-book-Paperback Data'!$CS:$CS,"Standard - Paperback",'E-book-Paperback Data'!$DA:$DA,"INR",'E-book-Paperback Data'!$CN:$CN,Lookups!$A$3)*Lookups!$G$20,SUMIFS('E-book-Paperback Data'!$CZ:$CZ,'E-book-Paperback Data'!$CS:$CS,"Standard - Paperback",'E-book-Paperback Data'!$DA:$DA,"CAD",'E-book-Paperback Data'!$CN:$CN,Lookups!$A$3)*Lookups!$G$21,SUMIFS('E-book-Paperback Data'!$CZ:$CZ,'E-book-Paperback Data'!$CS:$CS,"Standard - Paperback",'E-book-Paperback Data'!$DA:$DA,"BRL",'E-book-Paperback Data'!$CN:$CN,Lookups!$A$3)*Lookups!$G$22,SUMIFS('E-book-Paperback Data'!$CZ:$CZ,'E-book-Paperback Data'!$CS:$CS,"Standard - Paperback",'E-book-Paperback Data'!$DA:$DA,"MXN",'E-book-Paperback Data'!$CN:$CN,Lookups!$A$3)*Lookups!$G$23,SUMIFS('E-book-Paperback Data'!$CZ:$CZ,'E-book-Paperback Data'!$CS:$CS,"Standard - Paperback",'E-book-Paperback Data'!$DA:$DA,"AUD",'E-book-Paperback Data'!$CN:$CN,Lookups!$A$3)*Lookups!$G$24)</f>
        <v>0</v>
      </c>
      <c r="D17" s="13">
        <f>SUM(SUMIFS('E-book-Paperback Data'!$CV:$CV,'E-book-Paperback Data'!$CS:$CS,"Standard - Paperback",'E-book-Paperback Data'!$CQ:$CQ,"Amazon.co.uk",'E-book-Paperback Data'!$CN:$CN,Lookups!$A$3))</f>
        <v>0</v>
      </c>
      <c r="E17" s="4">
        <f>SUM(SUMIFS('E-book-Paperback Data'!$CZ:$CZ,'E-book-Paperback Data'!$CS:$CS,"Standard - Paperback",'E-book-Paperback Data'!$CQ:$CQ,"Amazon.co.uk",'E-book-Paperback Data'!$CN:$CN,Lookups!$A$3)*Lookups!$G$17)</f>
        <v>0</v>
      </c>
      <c r="F17" s="15">
        <f>SUM(SUMIFS('E-book-Paperback Data'!$CV:$CV,'E-book-Paperback Data'!$CS:$CS,"Standard - Paperback",'E-book-Paperback Data'!$CQ:$CQ,"Amazon.com",'E-book-Paperback Data'!$CN:$CN,Lookups!$A$3))</f>
        <v>0</v>
      </c>
      <c r="G17" s="4">
        <f>SUM(SUMIFS('E-book-Paperback Data'!$CZ:$CZ,'E-book-Paperback Data'!$CS:$CS,"Standard - Paperback",'E-book-Paperback Data'!$CQ:$CQ,"Amazon.cOM",'E-book-Paperback Data'!$CN:$CN,Lookups!$A$3))</f>
        <v>0</v>
      </c>
      <c r="H17" s="13">
        <f>SUM(SUMIFS('E-book-Paperback Data'!$CV:$CV,'E-book-Paperback Data'!$CS:$CS,"Standard - Paperback",'E-book-Paperback Data'!$CQ:$CQ,"&lt;&gt;Amazon.co.uk",'E-book-Paperback Data'!$CQ:$CQ,"&lt;&gt;Amazon.com",'E-book-Paperback Data'!$CN:$CN,Lookups!$A$4))</f>
        <v>0</v>
      </c>
      <c r="I17" s="4">
        <f>SUM(SUMIFS('E-book-Paperback Data'!$CZ:$CZ,'E-book-Paperback Data'!$CS:$CS,"Standard - Paperback",'E-book-Paperback Data'!$DA:$DA,"EUR",'E-book-Paperback Data'!$CN:$CN,Lookups!$A$4)*Lookups!$G$18,SUMIFS('E-book-Paperback Data'!$CZ:$CZ,'E-book-Paperback Data'!$CS:$CS,"Standard - Paperback",'E-book-Paperback Data'!$DA:$DA,"JPY",'E-book-Paperback Data'!$CN:$CN,Lookups!$A$4)*Lookups!$G$19,SUMIFS('E-book-Paperback Data'!$CZ:$CZ,'E-book-Paperback Data'!$CS:$CS,"Standard - Paperback",'E-book-Paperback Data'!$DA:$DA,"INR",'E-book-Paperback Data'!$CN:$CN,Lookups!$A$4)*Lookups!$G$20,SUMIFS('E-book-Paperback Data'!$CZ:$CZ,'E-book-Paperback Data'!$CS:$CS,"Standard - Paperback",'E-book-Paperback Data'!$DA:$DA,"CAD",'E-book-Paperback Data'!$CN:$CN,Lookups!$A$4)*Lookups!$G$21,SUMIFS('E-book-Paperback Data'!$CZ:$CZ,'E-book-Paperback Data'!$CS:$CS,"Standard - Paperback",'E-book-Paperback Data'!$DA:$DA,"BRL",'E-book-Paperback Data'!$CN:$CN,Lookups!$A$4)*Lookups!$G$22,SUMIFS('E-book-Paperback Data'!$CZ:$CZ,'E-book-Paperback Data'!$CS:$CS,"Standard - Paperback",'E-book-Paperback Data'!$DA:$DA,"MXN",'E-book-Paperback Data'!$CN:$CN,Lookups!$A$4)*Lookups!$G$23,SUMIFS('E-book-Paperback Data'!$CZ:$CZ,'E-book-Paperback Data'!$CS:$CS,"Standard - Paperback",'E-book-Paperback Data'!$DA:$DA,"AUD",'E-book-Paperback Data'!$CN:$CN,Lookups!$A$4)*Lookups!$G$24)</f>
        <v>0</v>
      </c>
      <c r="J17" s="13">
        <f>SUM(SUMIFS('E-book-Paperback Data'!$CV:$CV,'E-book-Paperback Data'!$CS:$CS,"Standard - Paperback",'E-book-Paperback Data'!$CQ:$CQ,"Amazon.co.uk",'E-book-Paperback Data'!$CN:$CN,Lookups!$A$4))</f>
        <v>0</v>
      </c>
      <c r="K17" s="4">
        <f>SUM(SUMIFS('E-book-Paperback Data'!$CZ:$CZ,'E-book-Paperback Data'!$CS:$CS,"Standard - Paperback",'E-book-Paperback Data'!$CQ:$CQ,"Amazon.co.uk",'E-book-Paperback Data'!$CN:$CN,Lookups!$A$4)*Lookups!$G$17)</f>
        <v>0</v>
      </c>
      <c r="L17" s="15">
        <f>SUM(SUMIFS('E-book-Paperback Data'!$CV:$CV,'E-book-Paperback Data'!$CS:$CS,"Standard - Paperback",'E-book-Paperback Data'!$CQ:$CQ,"Amazon.com",'E-book-Paperback Data'!$CN:$CN,Lookups!$A$4))</f>
        <v>2</v>
      </c>
      <c r="M17" s="4">
        <f>SUM(SUMIFS('E-book-Paperback Data'!$CZ:$CZ,'E-book-Paperback Data'!$CS:$CS,"Standard - Paperback",'E-book-Paperback Data'!$CQ:$CQ,"Amazon.cOM",'E-book-Paperback Data'!$CN:$CN,Lookups!$A$4))</f>
        <v>6.98</v>
      </c>
      <c r="N17" s="13">
        <f>SUM(SUMIFS('E-book-Paperback Data'!$CV:$CV,'E-book-Paperback Data'!$CS:$CS,"Standard - Paperback",'E-book-Paperback Data'!$CQ:$CQ,"&lt;&gt;Amazon.co.uk",'E-book-Paperback Data'!$CQ:$CQ,"&lt;&gt;Amazon.com",'E-book-Paperback Data'!$CN:$CN,Lookups!$A$5))</f>
        <v>0</v>
      </c>
      <c r="O17" s="4">
        <f>SUM(SUMIFS('E-book-Paperback Data'!$CZ:$CZ,'E-book-Paperback Data'!$CS:$CS,"Standard - Paperback",'E-book-Paperback Data'!$DA:$DA,"EUR",'E-book-Paperback Data'!$CN:$CN,Lookups!$A$5)*Lookups!$G$18,SUMIFS('E-book-Paperback Data'!$CZ:$CZ,'E-book-Paperback Data'!$CS:$CS,"Standard - Paperback",'E-book-Paperback Data'!$DA:$DA,"JPY",'E-book-Paperback Data'!$CN:$CN,Lookups!$A$5)*Lookups!$G$19,SUMIFS('E-book-Paperback Data'!$CZ:$CZ,'E-book-Paperback Data'!$CS:$CS,"Standard - Paperback",'E-book-Paperback Data'!$DA:$DA,"INR",'E-book-Paperback Data'!$CN:$CN,Lookups!$A$5)*Lookups!$G$20,SUMIFS('E-book-Paperback Data'!$CZ:$CZ,'E-book-Paperback Data'!$CS:$CS,"Standard - Paperback",'E-book-Paperback Data'!$DA:$DA,"CAD",'E-book-Paperback Data'!$CN:$CN,Lookups!$A$5)*Lookups!$G$21,SUMIFS('E-book-Paperback Data'!$CZ:$CZ,'E-book-Paperback Data'!$CS:$CS,"Standard - Paperback",'E-book-Paperback Data'!$DA:$DA,"BRL",'E-book-Paperback Data'!$CN:$CN,Lookups!$A$5)*Lookups!$G$22,SUMIFS('E-book-Paperback Data'!$CZ:$CZ,'E-book-Paperback Data'!$CS:$CS,"Standard - Paperback",'E-book-Paperback Data'!$DA:$DA,"MXN",'E-book-Paperback Data'!$CN:$CN,Lookups!$A$5)*Lookups!$G$23,SUMIFS('E-book-Paperback Data'!$CZ:$CZ,'E-book-Paperback Data'!$CS:$CS,"Standard - Paperback",'E-book-Paperback Data'!$DA:$DA,"AUD",'E-book-Paperback Data'!$CN:$CN,Lookups!$A$5)*Lookups!$G$24)</f>
        <v>0</v>
      </c>
      <c r="P17" s="13">
        <f>SUM(SUMIFS('E-book-Paperback Data'!$CV:$CV,'E-book-Paperback Data'!$CS:$CS,"Standard - Paperback",'E-book-Paperback Data'!$CQ:$CQ,"Amazon.co.uk",'E-book-Paperback Data'!$CN:$CN,Lookups!$A$5))</f>
        <v>0</v>
      </c>
      <c r="Q17" s="4">
        <f>SUM(SUMIFS('E-book-Paperback Data'!$CZ:$CZ,'E-book-Paperback Data'!$CS:$CS,"Standard - Paperback",'E-book-Paperback Data'!$CQ:$CQ,"Amazon.co.uk",'E-book-Paperback Data'!$CN:$CN,Lookups!$A$5)*Lookups!$G$17)</f>
        <v>0</v>
      </c>
      <c r="R17" s="15">
        <f>SUM(SUMIFS('E-book-Paperback Data'!$CV:$CV,'E-book-Paperback Data'!$CS:$CS,"Standard - Paperback",'E-book-Paperback Data'!$CQ:$CQ,"Amazon.com",'E-book-Paperback Data'!$CN:$CN,Lookups!$A$5))</f>
        <v>0</v>
      </c>
      <c r="S17" s="4">
        <f>SUM(SUMIFS('E-book-Paperback Data'!$CZ:$CZ,'E-book-Paperback Data'!$CS:$CS,"Standard - Paperback",'E-book-Paperback Data'!$CQ:$CQ,"Amazon.cOM",'E-book-Paperback Data'!$CN:$CN,Lookups!$A$5))</f>
        <v>0</v>
      </c>
      <c r="W17">
        <f>Lookups!$A$16</f>
        <v>0</v>
      </c>
    </row>
    <row r="18" spans="1:23" x14ac:dyDescent="0.25">
      <c r="A18" t="s">
        <v>26</v>
      </c>
      <c r="B18" s="13">
        <f>SUM(SUMIFS('E-book-Paperback Data'!$DK:$DK,'E-book-Paperback Data'!$DH:$DH,"Standard - Paperback",'E-book-Paperback Data'!$DF:$DF,"&lt;&gt;Amazon.co.uk",'E-book-Paperback Data'!$DF:$DF,"&lt;&gt;Amazon.com",'E-book-Paperback Data'!$DC:$DC,Lookups!$A$3))</f>
        <v>0</v>
      </c>
      <c r="C18" s="4">
        <f>SUM(SUMIFS('E-book-Paperback Data'!$DO:$DO,'E-book-Paperback Data'!$DH:$DH,"Standard - Paperback",'E-book-Paperback Data'!$DP:$DP,"EUR",'E-book-Paperback Data'!$DC:$DC,Lookups!$A$3)*Lookups!$G$18,SUMIFS('E-book-Paperback Data'!$DO:$DO,'E-book-Paperback Data'!$DH:$DH,"Standard - Paperback",'E-book-Paperback Data'!$DP:$DP,"JPY",'E-book-Paperback Data'!$DC:$DC,Lookups!$A$3)*Lookups!$G$19,SUMIFS('E-book-Paperback Data'!$DO:$DO,'E-book-Paperback Data'!$DH:$DH,"Standard - Paperback",'E-book-Paperback Data'!$DP:$DP,"INR",'E-book-Paperback Data'!$DC:$DC,Lookups!$A$3)*Lookups!$G$20,SUMIFS('E-book-Paperback Data'!$DO:$DO,'E-book-Paperback Data'!$DH:$DH,"Standard - Paperback",'E-book-Paperback Data'!$DP:$DP,"CAD",'E-book-Paperback Data'!$DC:$DC,Lookups!$A$3)*Lookups!$G$21,SUMIFS('E-book-Paperback Data'!$DO:$DO,'E-book-Paperback Data'!$DH:$DH,"Standard - Paperback",'E-book-Paperback Data'!$DP:$DP,"BRL",'E-book-Paperback Data'!$DC:$DC,Lookups!$A$3)*Lookups!$G$22,SUMIFS('E-book-Paperback Data'!$DO:$DO,'E-book-Paperback Data'!$DH:$DH,"Standard - Paperback",'E-book-Paperback Data'!$DP:$DP,"MXN",'E-book-Paperback Data'!$DC:$DC,Lookups!$A$3)*Lookups!$G$23,SUMIFS('E-book-Paperback Data'!$DO:$DO,'E-book-Paperback Data'!$DH:$DH,"Standard - Paperback",'E-book-Paperback Data'!$DP:$DP,"AUD",'E-book-Paperback Data'!$DC:$DC,Lookups!$A$3)*Lookups!$G$24)</f>
        <v>0</v>
      </c>
      <c r="D18" s="13">
        <f>SUM(SUMIFS('E-book-Paperback Data'!$DK:$DK,'E-book-Paperback Data'!$DH:$DH,"Standard - Paperback",'E-book-Paperback Data'!$DF:$DF,"Amazon.co.uk",'E-book-Paperback Data'!$DC:$DC,Lookups!$A$3))</f>
        <v>0</v>
      </c>
      <c r="E18" s="4">
        <f>SUM(SUMIFS('E-book-Paperback Data'!$DO:$DO,'E-book-Paperback Data'!$DH:$DH,"Standard - Paperback",'E-book-Paperback Data'!$DF:$DF,"Amazon.co.uk",'E-book-Paperback Data'!$DC:$DC,Lookups!$A$3)*Lookups!$G$17)</f>
        <v>0</v>
      </c>
      <c r="F18" s="15">
        <f>SUM(SUMIFS('E-book-Paperback Data'!$DK:$DK,'E-book-Paperback Data'!$DH:$DH,"Standard - Paperback",'E-book-Paperback Data'!$DF:$DF,"Amazon.com",'E-book-Paperback Data'!$DC:$DC,Lookups!$A$3))</f>
        <v>0</v>
      </c>
      <c r="G18" s="4">
        <f>SUM(SUMIFS('E-book-Paperback Data'!$DO:$DO,'E-book-Paperback Data'!$DH:$DH,"Standard - Paperback",'E-book-Paperback Data'!$DF:$DF,"Amazon.cOM",'E-book-Paperback Data'!$DC:$DC,Lookups!$A$3))</f>
        <v>0</v>
      </c>
      <c r="H18" s="13">
        <f>SUM(SUMIFS('E-book-Paperback Data'!$DK:$DK,'E-book-Paperback Data'!$DH:$DH,"Standard - Paperback",'E-book-Paperback Data'!$DF:$DF,"&lt;&gt;Amazon.co.uk",'E-book-Paperback Data'!$DF:$DF,"&lt;&gt;Amazon.com",'E-book-Paperback Data'!$DC:$DC,Lookups!$A$4))</f>
        <v>0</v>
      </c>
      <c r="I18" s="4">
        <f>SUM(SUMIFS('E-book-Paperback Data'!$DO:$DO,'E-book-Paperback Data'!$DH:$DH,"Standard - Paperback",'E-book-Paperback Data'!$DP:$DP,"EUR",'E-book-Paperback Data'!$DC:$DC,Lookups!$A$4)*Lookups!$G$18,SUMIFS('E-book-Paperback Data'!$DO:$DO,'E-book-Paperback Data'!$DH:$DH,"Standard - Paperback",'E-book-Paperback Data'!$DP:$DP,"JPY",'E-book-Paperback Data'!$DC:$DC,Lookups!$A$4)*Lookups!$G$19,SUMIFS('E-book-Paperback Data'!$DO:$DO,'E-book-Paperback Data'!$DH:$DH,"Standard - Paperback",'E-book-Paperback Data'!$DP:$DP,"INR",'E-book-Paperback Data'!$DC:$DC,Lookups!$A$4)*Lookups!$G$20,SUMIFS('E-book-Paperback Data'!$DO:$DO,'E-book-Paperback Data'!$DH:$DH,"Standard - Paperback",'E-book-Paperback Data'!$DP:$DP,"CAD",'E-book-Paperback Data'!$DC:$DC,Lookups!$A$4)*Lookups!$G$21,SUMIFS('E-book-Paperback Data'!$DO:$DO,'E-book-Paperback Data'!$DH:$DH,"Standard - Paperback",'E-book-Paperback Data'!$DP:$DP,"BRL",'E-book-Paperback Data'!$DC:$DC,Lookups!$A$4)*Lookups!$G$22,SUMIFS('E-book-Paperback Data'!$DO:$DO,'E-book-Paperback Data'!$DH:$DH,"Standard - Paperback",'E-book-Paperback Data'!$DP:$DP,"MXN",'E-book-Paperback Data'!$DC:$DC,Lookups!$A$4)*Lookups!$G$23,SUMIFS('E-book-Paperback Data'!$DO:$DO,'E-book-Paperback Data'!$DH:$DH,"Standard - Paperback",'E-book-Paperback Data'!$DP:$DP,"AUD",'E-book-Paperback Data'!$DC:$DC,Lookups!$A$4)*Lookups!$G$24)</f>
        <v>0</v>
      </c>
      <c r="J18" s="13">
        <f>SUM(SUMIFS('E-book-Paperback Data'!$DK:$DK,'E-book-Paperback Data'!$DH:$DH,"Standard - Paperback",'E-book-Paperback Data'!$DF:$DF,"Amazon.co.uk",'E-book-Paperback Data'!$DC:$DC,Lookups!$A$4))</f>
        <v>0</v>
      </c>
      <c r="K18" s="4">
        <f>SUM(SUMIFS('E-book-Paperback Data'!$DO:$DO,'E-book-Paperback Data'!$DH:$DH,"Standard - Paperback",'E-book-Paperback Data'!$DF:$DF,"Amazon.co.uk",'E-book-Paperback Data'!$DC:$DC,Lookups!$A$4)*Lookups!$G$17)</f>
        <v>0</v>
      </c>
      <c r="L18" s="15">
        <f>SUM(SUMIFS('E-book-Paperback Data'!$DK:$DK,'E-book-Paperback Data'!$DH:$DH,"Standard - Paperback",'E-book-Paperback Data'!$DF:$DF,"Amazon.com",'E-book-Paperback Data'!$DC:$DC,Lookups!$A$4))</f>
        <v>17</v>
      </c>
      <c r="M18" s="4">
        <f>SUM(SUMIFS('E-book-Paperback Data'!$DO:$DO,'E-book-Paperback Data'!$DH:$DH,"Standard - Paperback",'E-book-Paperback Data'!$DF:$DF,"Amazon.cOM",'E-book-Paperback Data'!$DC:$DC,Lookups!$A$4))</f>
        <v>59.330000000000013</v>
      </c>
      <c r="N18" s="13">
        <f>SUM(SUMIFS('E-book-Paperback Data'!$DK:$DK,'E-book-Paperback Data'!$DH:$DH,"Standard - Paperback",'E-book-Paperback Data'!$DF:$DF,"&lt;&gt;Amazon.co.uk",'E-book-Paperback Data'!$DF:$DF,"&lt;&gt;Amazon.com",'E-book-Paperback Data'!$DC:$DC,Lookups!$A$5))</f>
        <v>0</v>
      </c>
      <c r="O18" s="4">
        <f>SUM(SUMIFS('E-book-Paperback Data'!$DO:$DO,'E-book-Paperback Data'!$DH:$DH,"Standard - Paperback",'E-book-Paperback Data'!$DP:$DP,"EUR",'E-book-Paperback Data'!$DC:$DC,Lookups!$A$5)*Lookups!$G$18,SUMIFS('E-book-Paperback Data'!$DO:$DO,'E-book-Paperback Data'!$DH:$DH,"Standard - Paperback",'E-book-Paperback Data'!$DP:$DP,"JPY",'E-book-Paperback Data'!$DC:$DC,Lookups!$A$5)*Lookups!$G$19,SUMIFS('E-book-Paperback Data'!$DO:$DO,'E-book-Paperback Data'!$DH:$DH,"Standard - Paperback",'E-book-Paperback Data'!$DP:$DP,"INR",'E-book-Paperback Data'!$DC:$DC,Lookups!$A$5)*Lookups!$G$20,SUMIFS('E-book-Paperback Data'!$DO:$DO,'E-book-Paperback Data'!$DH:$DH,"Standard - Paperback",'E-book-Paperback Data'!$DP:$DP,"CAD",'E-book-Paperback Data'!$DC:$DC,Lookups!$A$5)*Lookups!$G$21,SUMIFS('E-book-Paperback Data'!$DO:$DO,'E-book-Paperback Data'!$DH:$DH,"Standard - Paperback",'E-book-Paperback Data'!$DP:$DP,"BRL",'E-book-Paperback Data'!$DC:$DC,Lookups!$A$5)*Lookups!$G$22,SUMIFS('E-book-Paperback Data'!$DO:$DO,'E-book-Paperback Data'!$DH:$DH,"Standard - Paperback",'E-book-Paperback Data'!$DP:$DP,"MXN",'E-book-Paperback Data'!$DC:$DC,Lookups!$A$5)*Lookups!$G$23,SUMIFS('E-book-Paperback Data'!$DO:$DO,'E-book-Paperback Data'!$DH:$DH,"Standard - Paperback",'E-book-Paperback Data'!$DP:$DP,"AUD",'E-book-Paperback Data'!$DC:$DC,Lookups!$A$5)*Lookups!$G$24)</f>
        <v>0</v>
      </c>
      <c r="P18" s="13">
        <f>SUM(SUMIFS('E-book-Paperback Data'!$DK:$DK,'E-book-Paperback Data'!$DH:$DH,"Standard - Paperback",'E-book-Paperback Data'!$DF:$DF,"Amazon.co.uk",'E-book-Paperback Data'!$DC:$DC,Lookups!$A$5))</f>
        <v>0</v>
      </c>
      <c r="Q18" s="4">
        <f>SUM(SUMIFS('E-book-Paperback Data'!$DO:$DO,'E-book-Paperback Data'!$DH:$DH,"Standard - Paperback",'E-book-Paperback Data'!$DF:$DF,"Amazon.co.uk",'E-book-Paperback Data'!$DC:$DC,Lookups!$A$5)*Lookups!$G$17)</f>
        <v>0</v>
      </c>
      <c r="R18" s="15">
        <f>SUM(SUMIFS('E-book-Paperback Data'!$DK:$DK,'E-book-Paperback Data'!$DH:$DH,"Standard - Paperback",'E-book-Paperback Data'!$DF:$DF,"Amazon.com",'E-book-Paperback Data'!$DC:$DC,Lookups!$A$5))</f>
        <v>0</v>
      </c>
      <c r="S18" s="4">
        <f>SUM(SUMIFS('E-book-Paperback Data'!$DO:$DO,'E-book-Paperback Data'!$DH:$DH,"Standard - Paperback",'E-book-Paperback Data'!$DF:$DF,"Amazon.cOM",'E-book-Paperback Data'!$DC:$DC,Lookups!$A$5))</f>
        <v>0</v>
      </c>
      <c r="W18">
        <f>Lookups!$A$17</f>
        <v>0</v>
      </c>
    </row>
    <row r="19" spans="1:23" x14ac:dyDescent="0.25">
      <c r="A19" t="s">
        <v>27</v>
      </c>
      <c r="B19" s="13">
        <f>SUM(SUMIFS('E-book-Paperback Data'!$DZ:$DZ,'E-book-Paperback Data'!$DW:$DW,"Standard - Paperback",'E-book-Paperback Data'!$DU:$DU,"&lt;&gt;Amazon.co.uk",'E-book-Paperback Data'!$DU:$DU,"&lt;&gt;Amazon.com",'E-book-Paperback Data'!$DR:$DR,Lookups!$A$3))</f>
        <v>0</v>
      </c>
      <c r="C19" s="4">
        <f>SUM(SUMIFS('E-book-Paperback Data'!$ED:$ED,'E-book-Paperback Data'!$DW:$DW,"Standard - Paperback",'E-book-Paperback Data'!$EE:$EE,"EUR",'E-book-Paperback Data'!$DR:$DR,Lookups!$A$3)*Lookups!$G$18,SUMIFS('E-book-Paperback Data'!$ED:$ED,'E-book-Paperback Data'!$DW:$DW,"Standard - Paperback",'E-book-Paperback Data'!$EE:$EE,"JPY",'E-book-Paperback Data'!$DR:$DR,Lookups!$A$3)*Lookups!$G$19,SUMIFS('E-book-Paperback Data'!$ED:$ED,'E-book-Paperback Data'!$DW:$DW,"Standard - Paperback",'E-book-Paperback Data'!$EE:$EE,"INR",'E-book-Paperback Data'!$DR:$DR,Lookups!$A$3)*Lookups!$G$20,SUMIFS('E-book-Paperback Data'!$ED:$ED,'E-book-Paperback Data'!$DW:$DW,"Standard - Paperback",'E-book-Paperback Data'!$EE:$EE,"CAD",'E-book-Paperback Data'!$DR:$DR,Lookups!$A$3)*Lookups!$G$21,SUMIFS('E-book-Paperback Data'!$ED:$ED,'E-book-Paperback Data'!$DW:$DW,"Standard - Paperback",'E-book-Paperback Data'!$EE:$EE,"BRL",'E-book-Paperback Data'!$DR:$DR,Lookups!$A$3)*Lookups!$G$22,SUMIFS('E-book-Paperback Data'!$ED:$ED,'E-book-Paperback Data'!$DW:$DW,"Standard - Paperback",'E-book-Paperback Data'!$EE:$EE,"MXN",'E-book-Paperback Data'!$DR:$DR,Lookups!$A$3)*Lookups!$G$23,SUMIFS('E-book-Paperback Data'!$ED:$ED,'E-book-Paperback Data'!$DW:$DW,"Standard - Paperback",'E-book-Paperback Data'!$EE:$EE,"AUD",'E-book-Paperback Data'!$DR:$DR,Lookups!$A$3)*Lookups!$G$24)</f>
        <v>0</v>
      </c>
      <c r="D19" s="13">
        <f>SUM(SUMIFS('E-book-Paperback Data'!$DZ:$DZ,'E-book-Paperback Data'!$DW:$DW,"Standard - Paperback",'E-book-Paperback Data'!$DU:$DU,"Amazon.co.uk",'E-book-Paperback Data'!$DR:$DR,Lookups!$A$3))</f>
        <v>0</v>
      </c>
      <c r="E19" s="4">
        <f>SUM(SUMIFS('E-book-Paperback Data'!$ED:$ED,'E-book-Paperback Data'!$DW:$DW,"Standard - Paperback",'E-book-Paperback Data'!$DU:$DU,"Amazon.co.uk",'E-book-Paperback Data'!$DR:$DR,Lookups!$A$3)*Lookups!$G$17)</f>
        <v>0</v>
      </c>
      <c r="F19" s="15">
        <f>SUM(SUMIFS('E-book-Paperback Data'!$DZ:$DZ,'E-book-Paperback Data'!$DW:$DW,"Standard - Paperback",'E-book-Paperback Data'!$DU:$DU,"Amazon.com",'E-book-Paperback Data'!$DR:$DR,Lookups!$A$3))</f>
        <v>0</v>
      </c>
      <c r="G19" s="4">
        <f>SUM(SUMIFS('E-book-Paperback Data'!$ED:$ED,'E-book-Paperback Data'!$DW:$DW,"Standard - Paperback",'E-book-Paperback Data'!$DU:$DU,"Amazon.cOM",'E-book-Paperback Data'!$DR:$DR,Lookups!$A$3))</f>
        <v>0</v>
      </c>
      <c r="H19" s="13">
        <f>SUM(SUMIFS('E-book-Paperback Data'!$DZ:$DZ,'E-book-Paperback Data'!$DW:$DW,"Standard - Paperback",'E-book-Paperback Data'!$DU:$DU,"&lt;&gt;Amazon.co.uk",'E-book-Paperback Data'!$DU:$DU,"&lt;&gt;Amazon.com",'E-book-Paperback Data'!$DR:$DR,Lookups!$A$4))</f>
        <v>0</v>
      </c>
      <c r="I19" s="4">
        <f>SUM(SUMIFS('E-book-Paperback Data'!$ED:$ED,'E-book-Paperback Data'!$DW:$DW,"Standard - Paperback",'E-book-Paperback Data'!$EE:$EE,"EUR",'E-book-Paperback Data'!$DR:$DR,Lookups!$A$4)*Lookups!$G$18,SUMIFS('E-book-Paperback Data'!$ED:$ED,'E-book-Paperback Data'!$DW:$DW,"Standard - Paperback",'E-book-Paperback Data'!$EE:$EE,"JPY",'E-book-Paperback Data'!$DR:$DR,Lookups!$A$4)*Lookups!$G$19,SUMIFS('E-book-Paperback Data'!$ED:$ED,'E-book-Paperback Data'!$DW:$DW,"Standard - Paperback",'E-book-Paperback Data'!$EE:$EE,"INR",'E-book-Paperback Data'!$DR:$DR,Lookups!$A$4)*Lookups!$G$20,SUMIFS('E-book-Paperback Data'!$ED:$ED,'E-book-Paperback Data'!$DW:$DW,"Standard - Paperback",'E-book-Paperback Data'!$EE:$EE,"CAD",'E-book-Paperback Data'!$DR:$DR,Lookups!$A$4)*Lookups!$G$21,SUMIFS('E-book-Paperback Data'!$ED:$ED,'E-book-Paperback Data'!$DW:$DW,"Standard - Paperback",'E-book-Paperback Data'!$EE:$EE,"BRL",'E-book-Paperback Data'!$DR:$DR,Lookups!$A$4)*Lookups!$G$22,SUMIFS('E-book-Paperback Data'!$ED:$ED,'E-book-Paperback Data'!$DW:$DW,"Standard - Paperback",'E-book-Paperback Data'!$EE:$EE,"MXN",'E-book-Paperback Data'!$DR:$DR,Lookups!$A$4)*Lookups!$G$23,SUMIFS('E-book-Paperback Data'!$ED:$ED,'E-book-Paperback Data'!$DW:$DW,"Standard - Paperback",'E-book-Paperback Data'!$EE:$EE,"AUD",'E-book-Paperback Data'!$DR:$DR,Lookups!$A$4)*Lookups!$G$24)</f>
        <v>0</v>
      </c>
      <c r="J19" s="13">
        <f>SUM(SUMIFS('E-book-Paperback Data'!$DZ:$DZ,'E-book-Paperback Data'!$DW:$DW,"Standard - Paperback",'E-book-Paperback Data'!$DU:$DU,"Amazon.co.uk",'E-book-Paperback Data'!$DR:$DR,Lookups!$A$4))</f>
        <v>0</v>
      </c>
      <c r="K19" s="4">
        <f>SUM(SUMIFS('E-book-Paperback Data'!$ED:$ED,'E-book-Paperback Data'!$DW:$DW,"Standard - Paperback",'E-book-Paperback Data'!$DU:$DU,"Amazon.co.uk",'E-book-Paperback Data'!$DR:$DR,Lookups!$A$4)*Lookups!$G$17)</f>
        <v>0</v>
      </c>
      <c r="L19" s="15">
        <f>SUM(SUMIFS('E-book-Paperback Data'!$DZ:$DZ,'E-book-Paperback Data'!$DW:$DW,"Standard - Paperback",'E-book-Paperback Data'!$DU:$DU,"Amazon.com",'E-book-Paperback Data'!$DR:$DR,Lookups!$A$4))</f>
        <v>5</v>
      </c>
      <c r="M19" s="4">
        <f>SUM(SUMIFS('E-book-Paperback Data'!$ED:$ED,'E-book-Paperback Data'!$DW:$DW,"Standard - Paperback",'E-book-Paperback Data'!$DU:$DU,"Amazon.cOM",'E-book-Paperback Data'!$DR:$DR,Lookups!$A$4))</f>
        <v>17.450000000000003</v>
      </c>
      <c r="N19" s="13">
        <f>SUM(SUMIFS('E-book-Paperback Data'!$DZ:$DZ,'E-book-Paperback Data'!$DW:$DW,"Standard - Paperback",'E-book-Paperback Data'!$DU:$DU,"&lt;&gt;Amazon.co.uk",'E-book-Paperback Data'!$DU:$DU,"&lt;&gt;Amazon.com",'E-book-Paperback Data'!$DR:$DR,Lookups!$A$5))</f>
        <v>0</v>
      </c>
      <c r="O19" s="4">
        <f>SUM(SUMIFS('E-book-Paperback Data'!$ED:$ED,'E-book-Paperback Data'!$DW:$DW,"Standard - Paperback",'E-book-Paperback Data'!$EE:$EE,"EUR",'E-book-Paperback Data'!$DR:$DR,Lookups!$A$5)*Lookups!$G$18,SUMIFS('E-book-Paperback Data'!$ED:$ED,'E-book-Paperback Data'!$DW:$DW,"Standard - Paperback",'E-book-Paperback Data'!$EE:$EE,"JPY",'E-book-Paperback Data'!$DR:$DR,Lookups!$A$5)*Lookups!$G$19,SUMIFS('E-book-Paperback Data'!$ED:$ED,'E-book-Paperback Data'!$DW:$DW,"Standard - Paperback",'E-book-Paperback Data'!$EE:$EE,"INR",'E-book-Paperback Data'!$DR:$DR,Lookups!$A$5)*Lookups!$G$20,SUMIFS('E-book-Paperback Data'!$ED:$ED,'E-book-Paperback Data'!$DW:$DW,"Standard - Paperback",'E-book-Paperback Data'!$EE:$EE,"CAD",'E-book-Paperback Data'!$DR:$DR,Lookups!$A$5)*Lookups!$G$21,SUMIFS('E-book-Paperback Data'!$ED:$ED,'E-book-Paperback Data'!$DW:$DW,"Standard - Paperback",'E-book-Paperback Data'!$EE:$EE,"BRL",'E-book-Paperback Data'!$DR:$DR,Lookups!$A$5)*Lookups!$G$22,SUMIFS('E-book-Paperback Data'!$ED:$ED,'E-book-Paperback Data'!$DW:$DW,"Standard - Paperback",'E-book-Paperback Data'!$EE:$EE,"MXN",'E-book-Paperback Data'!$DR:$DR,Lookups!$A$5)*Lookups!$G$23,SUMIFS('E-book-Paperback Data'!$ED:$ED,'E-book-Paperback Data'!$DW:$DW,"Standard - Paperback",'E-book-Paperback Data'!$EE:$EE,"AUD",'E-book-Paperback Data'!$DR:$DR,Lookups!$A$5)*Lookups!$G$24)</f>
        <v>0</v>
      </c>
      <c r="P19" s="13">
        <f>SUM(SUMIFS('E-book-Paperback Data'!$DZ:$DZ,'E-book-Paperback Data'!$DW:$DW,"Standard - Paperback",'E-book-Paperback Data'!$DU:$DU,"Amazon.co.uk",'E-book-Paperback Data'!$DR:$DR,Lookups!$A$5))</f>
        <v>0</v>
      </c>
      <c r="Q19" s="4">
        <f>SUM(SUMIFS('E-book-Paperback Data'!$ED:$ED,'E-book-Paperback Data'!$DW:$DW,"Standard - Paperback",'E-book-Paperback Data'!$DU:$DU,"Amazon.co.uk",'E-book-Paperback Data'!$DR:$DR,Lookups!$A$5)*Lookups!$G$17)</f>
        <v>0</v>
      </c>
      <c r="R19" s="15">
        <f>SUM(SUMIFS('E-book-Paperback Data'!$DZ:$DZ,'E-book-Paperback Data'!$DW:$DW,"Standard - Paperback",'E-book-Paperback Data'!$DU:$DU,"Amazon.com",'E-book-Paperback Data'!$DR:$DR,Lookups!$A$5))</f>
        <v>0</v>
      </c>
      <c r="S19" s="4">
        <f>SUM(SUMIFS('E-book-Paperback Data'!$ED:$ED,'E-book-Paperback Data'!$DW:$DW,"Standard - Paperback",'E-book-Paperback Data'!$DU:$DU,"Amazon.cOM",'E-book-Paperback Data'!$DR:$DR,Lookups!$A$5))</f>
        <v>0</v>
      </c>
    </row>
    <row r="20" spans="1:23" x14ac:dyDescent="0.25">
      <c r="A20" t="s">
        <v>28</v>
      </c>
      <c r="B20" s="13">
        <f>SUM(SUMIFS('E-book-Paperback Data'!$EO:$EO,'E-book-Paperback Data'!$EL:$EL,"Standard - Paperback",'E-book-Paperback Data'!$EJ:$EJ,"&lt;&gt;Amazon.co.uk",'E-book-Paperback Data'!$EJ:$EJ,"&lt;&gt;Amazon.com",'E-book-Paperback Data'!$EG:$EG,Lookups!$A$3))</f>
        <v>0</v>
      </c>
      <c r="C20" s="4">
        <f>SUM(SUMIFS('E-book-Paperback Data'!$ES:$ES,'E-book-Paperback Data'!$EL:$EL,"Standard - Paperback",'E-book-Paperback Data'!$ET:$ET,"EUR",'E-book-Paperback Data'!$EG:$EG,Lookups!$A$3)*Lookups!$G$18,SUMIFS('E-book-Paperback Data'!$ES:$ES,'E-book-Paperback Data'!$EL:$EL,"Standard - Paperback",'E-book-Paperback Data'!$ET:$ET,"JPY",'E-book-Paperback Data'!$EG:$EG,Lookups!$A$3)*Lookups!$G$19,SUMIFS('E-book-Paperback Data'!$ES:$ES,'E-book-Paperback Data'!$EL:$EL,"Standard - Paperback",'E-book-Paperback Data'!$ET:$ET,"INR",'E-book-Paperback Data'!$EG:$EG,Lookups!$A$3)*Lookups!$G$20,SUMIFS('E-book-Paperback Data'!$ES:$ES,'E-book-Paperback Data'!$EL:$EL,"Standard - Paperback",'E-book-Paperback Data'!$ET:$ET,"CAD",'E-book-Paperback Data'!$EG:$EG,Lookups!$A$3)*Lookups!$G$21,SUMIFS('E-book-Paperback Data'!$ES:$ES,'E-book-Paperback Data'!$EL:$EL,"Standard - Paperback",'E-book-Paperback Data'!$ET:$ET,"BRL",'E-book-Paperback Data'!$EG:$EG,Lookups!$A$3)*Lookups!$G$22,SUMIFS('E-book-Paperback Data'!$ES:$ES,'E-book-Paperback Data'!$EL:$EL,"Standard - Paperback",'E-book-Paperback Data'!$ET:$ET,"MXN",'E-book-Paperback Data'!$EG:$EG,Lookups!$A$3)*Lookups!$G$23,SUMIFS('E-book-Paperback Data'!$ES:$ES,'E-book-Paperback Data'!$EL:$EL,"Standard - Paperback",'E-book-Paperback Data'!$ET:$ET,"AUD",'E-book-Paperback Data'!$EG:$EG,Lookups!$A$3)*Lookups!$G$24)</f>
        <v>0</v>
      </c>
      <c r="D20" s="13">
        <f>SUM(SUMIFS('E-book-Paperback Data'!$EO:$EO,'E-book-Paperback Data'!$EL:$EL,"Standard - Paperback",'E-book-Paperback Data'!$EJ:$EJ,"Amazon.co.uk",'E-book-Paperback Data'!$EG:$EG,Lookups!$A$3))</f>
        <v>0</v>
      </c>
      <c r="E20" s="4">
        <f>SUM(SUMIFS('E-book-Paperback Data'!$ES:$ES,'E-book-Paperback Data'!$EL:$EL,"Standard - Paperback",'E-book-Paperback Data'!$EJ:$EJ,"Amazon.co.uk",'E-book-Paperback Data'!$EG:$EG,Lookups!$A$3)*Lookups!$G$17)</f>
        <v>0</v>
      </c>
      <c r="F20" s="15">
        <f>SUM(SUMIFS('E-book-Paperback Data'!$EO:$EO,'E-book-Paperback Data'!$EL:$EL,"Standard - Paperback",'E-book-Paperback Data'!$EJ:$EJ,"Amazon.com",'E-book-Paperback Data'!$EG:$EG,Lookups!$A$3))</f>
        <v>0</v>
      </c>
      <c r="G20" s="4">
        <f>SUM(SUMIFS('E-book-Paperback Data'!$ES:$ES,'E-book-Paperback Data'!$EL:$EL,"Standard - Paperback",'E-book-Paperback Data'!$EJ:$EJ,"Amazon.cOM",'E-book-Paperback Data'!$EG:$EG,Lookups!$A$3))</f>
        <v>0</v>
      </c>
      <c r="H20" s="13">
        <f>SUM(SUMIFS('E-book-Paperback Data'!$EO:$EO,'E-book-Paperback Data'!$EL:$EL,"Standard - Paperback",'E-book-Paperback Data'!$EJ:$EJ,"&lt;&gt;Amazon.co.uk",'E-book-Paperback Data'!$EJ:$EJ,"&lt;&gt;Amazon.com",'E-book-Paperback Data'!$EG:$EG,Lookups!$A$4))</f>
        <v>0</v>
      </c>
      <c r="I20" s="4">
        <f>SUM(SUMIFS('E-book-Paperback Data'!$ES:$ES,'E-book-Paperback Data'!$EL:$EL,"Standard - Paperback",'E-book-Paperback Data'!$ET:$ET,"EUR",'E-book-Paperback Data'!$EG:$EG,Lookups!$A$4)*Lookups!$G$18,SUMIFS('E-book-Paperback Data'!$ES:$ES,'E-book-Paperback Data'!$EL:$EL,"Standard - Paperback",'E-book-Paperback Data'!$ET:$ET,"JPY",'E-book-Paperback Data'!$EG:$EG,Lookups!$A$4)*Lookups!$G$19,SUMIFS('E-book-Paperback Data'!$ES:$ES,'E-book-Paperback Data'!$EL:$EL,"Standard - Paperback",'E-book-Paperback Data'!$ET:$ET,"INR",'E-book-Paperback Data'!$EG:$EG,Lookups!$A$4)*Lookups!$G$20,SUMIFS('E-book-Paperback Data'!$ES:$ES,'E-book-Paperback Data'!$EL:$EL,"Standard - Paperback",'E-book-Paperback Data'!$ET:$ET,"CAD",'E-book-Paperback Data'!$EG:$EG,Lookups!$A$4)*Lookups!$G$21,SUMIFS('E-book-Paperback Data'!$ES:$ES,'E-book-Paperback Data'!$EL:$EL,"Standard - Paperback",'E-book-Paperback Data'!$ET:$ET,"BRL",'E-book-Paperback Data'!$EG:$EG,Lookups!$A$4)*Lookups!$G$22,SUMIFS('E-book-Paperback Data'!$ES:$ES,'E-book-Paperback Data'!$EL:$EL,"Standard - Paperback",'E-book-Paperback Data'!$ET:$ET,"MXN",'E-book-Paperback Data'!$EG:$EG,Lookups!$A$4)*Lookups!$G$23,SUMIFS('E-book-Paperback Data'!$ES:$ES,'E-book-Paperback Data'!$EL:$EL,"Standard - Paperback",'E-book-Paperback Data'!$ET:$ET,"AUD",'E-book-Paperback Data'!$EG:$EG,Lookups!$A$4)*Lookups!$G$24)</f>
        <v>0</v>
      </c>
      <c r="J20" s="13">
        <f>SUM(SUMIFS('E-book-Paperback Data'!$EO:$EO,'E-book-Paperback Data'!$EL:$EL,"Standard - Paperback",'E-book-Paperback Data'!$EJ:$EJ,"Amazon.co.uk",'E-book-Paperback Data'!$EG:$EG,Lookups!$A$4))</f>
        <v>0</v>
      </c>
      <c r="K20" s="4">
        <f>SUM(SUMIFS('E-book-Paperback Data'!$ES:$ES,'E-book-Paperback Data'!$EL:$EL,"Standard - Paperback",'E-book-Paperback Data'!$EJ:$EJ,"Amazon.co.uk",'E-book-Paperback Data'!$EG:$EG,Lookups!$A$4)*Lookups!$G$17)</f>
        <v>0</v>
      </c>
      <c r="L20" s="15">
        <f>SUM(SUMIFS('E-book-Paperback Data'!$EO:$EO,'E-book-Paperback Data'!$EL:$EL,"Standard - Paperback",'E-book-Paperback Data'!$EJ:$EJ,"Amazon.com",'E-book-Paperback Data'!$EG:$EG,Lookups!$A$4))</f>
        <v>8</v>
      </c>
      <c r="M20" s="4">
        <f>SUM(SUMIFS('E-book-Paperback Data'!$ES:$ES,'E-book-Paperback Data'!$EL:$EL,"Standard - Paperback",'E-book-Paperback Data'!$EJ:$EJ,"Amazon.cOM",'E-book-Paperback Data'!$EG:$EG,Lookups!$A$4))</f>
        <v>29.48</v>
      </c>
      <c r="N20" s="13">
        <f>SUM(SUMIFS('E-book-Paperback Data'!$EO:$EO,'E-book-Paperback Data'!$EL:$EL,"Standard - Paperback",'E-book-Paperback Data'!$EJ:$EJ,"&lt;&gt;Amazon.co.uk",'E-book-Paperback Data'!$EJ:$EJ,"&lt;&gt;Amazon.com",'E-book-Paperback Data'!$EG:$EG,Lookups!$A$5))</f>
        <v>0</v>
      </c>
      <c r="O20" s="4">
        <f>SUM(SUMIFS('E-book-Paperback Data'!$ES:$ES,'E-book-Paperback Data'!$EL:$EL,"Standard - Paperback",'E-book-Paperback Data'!$ET:$ET,"EUR",'E-book-Paperback Data'!$EG:$EG,Lookups!$A$5)*Lookups!$G$18,SUMIFS('E-book-Paperback Data'!$ES:$ES,'E-book-Paperback Data'!$EL:$EL,"Standard - Paperback",'E-book-Paperback Data'!$ET:$ET,"JPY",'E-book-Paperback Data'!$EG:$EG,Lookups!$A$5)*Lookups!$G$19,SUMIFS('E-book-Paperback Data'!$ES:$ES,'E-book-Paperback Data'!$EL:$EL,"Standard - Paperback",'E-book-Paperback Data'!$ET:$ET,"INR",'E-book-Paperback Data'!$EG:$EG,Lookups!$A$5)*Lookups!$G$20,SUMIFS('E-book-Paperback Data'!$ES:$ES,'E-book-Paperback Data'!$EL:$EL,"Standard - Paperback",'E-book-Paperback Data'!$ET:$ET,"CAD",'E-book-Paperback Data'!$EG:$EG,Lookups!$A$5)*Lookups!$G$21,SUMIFS('E-book-Paperback Data'!$ES:$ES,'E-book-Paperback Data'!$EL:$EL,"Standard - Paperback",'E-book-Paperback Data'!$ET:$ET,"BRL",'E-book-Paperback Data'!$EG:$EG,Lookups!$A$5)*Lookups!$G$22,SUMIFS('E-book-Paperback Data'!$ES:$ES,'E-book-Paperback Data'!$EL:$EL,"Standard - Paperback",'E-book-Paperback Data'!$ET:$ET,"MXN",'E-book-Paperback Data'!$EG:$EG,Lookups!$A$5)*Lookups!$G$23,SUMIFS('E-book-Paperback Data'!$ES:$ES,'E-book-Paperback Data'!$EL:$EL,"Standard - Paperback",'E-book-Paperback Data'!$ET:$ET,"AUD",'E-book-Paperback Data'!$EG:$EG,Lookups!$A$5)*Lookups!$G$24)</f>
        <v>0</v>
      </c>
      <c r="P20" s="13">
        <f>SUM(SUMIFS('E-book-Paperback Data'!$EO:$EO,'E-book-Paperback Data'!$EL:$EL,"Standard - Paperback",'E-book-Paperback Data'!$EJ:$EJ,"Amazon.co.uk",'E-book-Paperback Data'!$EG:$EG,Lookups!$A$5))</f>
        <v>0</v>
      </c>
      <c r="Q20" s="4">
        <f>SUM(SUMIFS('E-book-Paperback Data'!$ES:$ES,'E-book-Paperback Data'!$EL:$EL,"Standard - Paperback",'E-book-Paperback Data'!$EJ:$EJ,"Amazon.co.uk",'E-book-Paperback Data'!$EG:$EG,Lookups!$A$5)*Lookups!$G$17)</f>
        <v>0</v>
      </c>
      <c r="R20" s="15">
        <f>SUM(SUMIFS('E-book-Paperback Data'!$EO:$EO,'E-book-Paperback Data'!$EL:$EL,"Standard - Paperback",'E-book-Paperback Data'!$EJ:$EJ,"Amazon.com",'E-book-Paperback Data'!$EG:$EG,Lookups!$A$5))</f>
        <v>0</v>
      </c>
      <c r="S20" s="4">
        <f>SUM(SUMIFS('E-book-Paperback Data'!$ES:$ES,'E-book-Paperback Data'!$EL:$EL,"Standard - Paperback",'E-book-Paperback Data'!$EJ:$EJ,"Amazon.cOM",'E-book-Paperback Data'!$EG:$EG,Lookups!$A$5))</f>
        <v>0</v>
      </c>
    </row>
    <row r="21" spans="1:23" x14ac:dyDescent="0.25">
      <c r="A21" t="s">
        <v>29</v>
      </c>
      <c r="B21" s="13">
        <f>SUM(SUMIFS('E-book-Paperback Data'!$FD:$FD,'E-book-Paperback Data'!$FA:$FA,"Standard - Paperback",'E-book-Paperback Data'!$EY:$EY,"&lt;&gt;Amazon.co.uk",'E-book-Paperback Data'!$EY:$EY,"&lt;&gt;Amazon.com",'E-book-Paperback Data'!$EV:$EV,Lookups!$A$3))</f>
        <v>0</v>
      </c>
      <c r="C21" s="4">
        <f>SUM(SUMIFS('E-book-Paperback Data'!$FH:$FH,'E-book-Paperback Data'!$FA:$FA,"Standard - Paperback",'E-book-Paperback Data'!$FI:$FI,"EUR",'E-book-Paperback Data'!$EV:$EV,Lookups!$A$3)*Lookups!$G$18,SUMIFS('E-book-Paperback Data'!$FH:$FH,'E-book-Paperback Data'!$FA:$FA,"Standard - Paperback",'E-book-Paperback Data'!$FI:$FI,"JPY",'E-book-Paperback Data'!$EV:$EV,Lookups!$A$3)*Lookups!$G$19,SUMIFS('E-book-Paperback Data'!$FH:$FH,'E-book-Paperback Data'!$FA:$FA,"Standard - Paperback",'E-book-Paperback Data'!$FI:$FI,"INR",'E-book-Paperback Data'!$EV:$EV,Lookups!$A$3)*Lookups!$G$20,SUMIFS('E-book-Paperback Data'!$FH:$FH,'E-book-Paperback Data'!$FA:$FA,"Standard - Paperback",'E-book-Paperback Data'!$FI:$FI,"CAD",'E-book-Paperback Data'!$EV:$EV,Lookups!$A$3)*Lookups!$G$21,SUMIFS('E-book-Paperback Data'!$FH:$FH,'E-book-Paperback Data'!$FA:$FA,"Standard - Paperback",'E-book-Paperback Data'!$FI:$FI,"BRL",'E-book-Paperback Data'!$EV:$EV,Lookups!$A$3)*Lookups!$G$22,SUMIFS('E-book-Paperback Data'!$FH:$FH,'E-book-Paperback Data'!$FA:$FA,"Standard - Paperback",'E-book-Paperback Data'!$FI:$FI,"MXN",'E-book-Paperback Data'!$EV:$EV,Lookups!$A$3)*Lookups!$G$23,SUMIFS('E-book-Paperback Data'!$FH:$FH,'E-book-Paperback Data'!$FA:$FA,"Standard - Paperback",'E-book-Paperback Data'!$FI:$FI,"AUD",'E-book-Paperback Data'!$EV:$EV,Lookups!$A$3)*Lookups!$G$24)</f>
        <v>0</v>
      </c>
      <c r="D21" s="13">
        <f>SUM(SUMIFS('E-book-Paperback Data'!$FD:$FD,'E-book-Paperback Data'!$FA:$FA,"Standard - Paperback",'E-book-Paperback Data'!$EY:$EY,"Amazon.co.uk",'E-book-Paperback Data'!$EV:$EV,Lookups!$A$3))</f>
        <v>0</v>
      </c>
      <c r="E21" s="4">
        <f>SUM(SUMIFS('E-book-Paperback Data'!$FH:$FH,'E-book-Paperback Data'!$FA:$FA,"Standard - Paperback",'E-book-Paperback Data'!$EY:$EY,"Amazon.co.uk",'E-book-Paperback Data'!$EV:$EV,Lookups!$A$3)*Lookups!$G$17)</f>
        <v>0</v>
      </c>
      <c r="F21" s="15">
        <f>SUM(SUMIFS('E-book-Paperback Data'!$FD:$FD,'E-book-Paperback Data'!$FA:$FA,"Standard - Paperback",'E-book-Paperback Data'!$EY:$EY,"Amazon.com",'E-book-Paperback Data'!$EV:$EV,Lookups!$A$3))</f>
        <v>0</v>
      </c>
      <c r="G21" s="4">
        <f>SUM(SUMIFS('E-book-Paperback Data'!$FH:$FH,'E-book-Paperback Data'!$FA:$FA,"Standard - Paperback",'E-book-Paperback Data'!$EY:$EY,"Amazon.cOM",'E-book-Paperback Data'!$EV:$EV,Lookups!$A$3))</f>
        <v>0</v>
      </c>
      <c r="H21" s="13">
        <f>SUM(SUMIFS('E-book-Paperback Data'!$FD:$FD,'E-book-Paperback Data'!$FA:$FA,"Standard - Paperback",'E-book-Paperback Data'!$EY:$EY,"&lt;&gt;Amazon.co.uk",'E-book-Paperback Data'!$EY:$EY,"&lt;&gt;Amazon.com",'E-book-Paperback Data'!$EV:$EV,Lookups!$A$4))</f>
        <v>0</v>
      </c>
      <c r="I21" s="4">
        <f>SUM(SUMIFS('E-book-Paperback Data'!$FH:$FH,'E-book-Paperback Data'!$FA:$FA,"Standard - Paperback",'E-book-Paperback Data'!$FI:$FI,"EUR",'E-book-Paperback Data'!$EV:$EV,Lookups!$A$4)*Lookups!$G$18,SUMIFS('E-book-Paperback Data'!$FH:$FH,'E-book-Paperback Data'!$FA:$FA,"Standard - Paperback",'E-book-Paperback Data'!$FI:$FI,"JPY",'E-book-Paperback Data'!$EV:$EV,Lookups!$A$4)*Lookups!$G$19,SUMIFS('E-book-Paperback Data'!$FH:$FH,'E-book-Paperback Data'!$FA:$FA,"Standard - Paperback",'E-book-Paperback Data'!$FI:$FI,"INR",'E-book-Paperback Data'!$EV:$EV,Lookups!$A$4)*Lookups!$G$20,SUMIFS('E-book-Paperback Data'!$FH:$FH,'E-book-Paperback Data'!$FA:$FA,"Standard - Paperback",'E-book-Paperback Data'!$FI:$FI,"CAD",'E-book-Paperback Data'!$EV:$EV,Lookups!$A$4)*Lookups!$G$21,SUMIFS('E-book-Paperback Data'!$FH:$FH,'E-book-Paperback Data'!$FA:$FA,"Standard - Paperback",'E-book-Paperback Data'!$FI:$FI,"BRL",'E-book-Paperback Data'!$EV:$EV,Lookups!$A$4)*Lookups!$G$22,SUMIFS('E-book-Paperback Data'!$FH:$FH,'E-book-Paperback Data'!$FA:$FA,"Standard - Paperback",'E-book-Paperback Data'!$FI:$FI,"MXN",'E-book-Paperback Data'!$EV:$EV,Lookups!$A$4)*Lookups!$G$23,SUMIFS('E-book-Paperback Data'!$FH:$FH,'E-book-Paperback Data'!$FA:$FA,"Standard - Paperback",'E-book-Paperback Data'!$FI:$FI,"AUD",'E-book-Paperback Data'!$EV:$EV,Lookups!$A$4)*Lookups!$G$24)</f>
        <v>0</v>
      </c>
      <c r="J21" s="13">
        <f>SUM(SUMIFS('E-book-Paperback Data'!$FD:$FD,'E-book-Paperback Data'!$FA:$FA,"Standard - Paperback",'E-book-Paperback Data'!$EY:$EY,"Amazon.co.uk",'E-book-Paperback Data'!$EV:$EV,Lookups!$A$4))</f>
        <v>0</v>
      </c>
      <c r="K21" s="4">
        <f>SUM(SUMIFS('E-book-Paperback Data'!$FH:$FH,'E-book-Paperback Data'!$FA:$FA,"Standard - Paperback",'E-book-Paperback Data'!$EY:$EY,"Amazon.co.uk",'E-book-Paperback Data'!$EV:$EV,Lookups!$A$4)*Lookups!$G$17)</f>
        <v>0</v>
      </c>
      <c r="L21" s="15">
        <f>SUM(SUMIFS('E-book-Paperback Data'!$FD:$FD,'E-book-Paperback Data'!$FA:$FA,"Standard - Paperback",'E-book-Paperback Data'!$EY:$EY,"Amazon.com",'E-book-Paperback Data'!$EV:$EV,Lookups!$A$4))</f>
        <v>6</v>
      </c>
      <c r="M21" s="4">
        <f>SUM(SUMIFS('E-book-Paperback Data'!$FH:$FH,'E-book-Paperback Data'!$FA:$FA,"Standard - Paperback",'E-book-Paperback Data'!$EY:$EY,"Amazon.cOM",'E-book-Paperback Data'!$EV:$EV,Lookups!$A$4))</f>
        <v>25.619999999999997</v>
      </c>
      <c r="N21" s="13">
        <f>SUM(SUMIFS('E-book-Paperback Data'!$FD:$FD,'E-book-Paperback Data'!$FA:$FA,"Standard - Paperback",'E-book-Paperback Data'!$EY:$EY,"&lt;&gt;Amazon.co.uk",'E-book-Paperback Data'!$EY:$EY,"&lt;&gt;Amazon.com",'E-book-Paperback Data'!$EV:$EV,Lookups!$A$5))</f>
        <v>0</v>
      </c>
      <c r="O21" s="4">
        <f>SUM(SUMIFS('E-book-Paperback Data'!$FH:$FH,'E-book-Paperback Data'!$FA:$FA,"Standard - Paperback",'E-book-Paperback Data'!$FI:$FI,"EUR",'E-book-Paperback Data'!$EV:$EV,Lookups!$A$5)*Lookups!$G$18,SUMIFS('E-book-Paperback Data'!$FH:$FH,'E-book-Paperback Data'!$FA:$FA,"Standard - Paperback",'E-book-Paperback Data'!$FI:$FI,"JPY",'E-book-Paperback Data'!$EV:$EV,Lookups!$A$5)*Lookups!$G$19,SUMIFS('E-book-Paperback Data'!$FH:$FH,'E-book-Paperback Data'!$FA:$FA,"Standard - Paperback",'E-book-Paperback Data'!$FI:$FI,"INR",'E-book-Paperback Data'!$EV:$EV,Lookups!$A$5)*Lookups!$G$20,SUMIFS('E-book-Paperback Data'!$FH:$FH,'E-book-Paperback Data'!$FA:$FA,"Standard - Paperback",'E-book-Paperback Data'!$FI:$FI,"CAD",'E-book-Paperback Data'!$EV:$EV,Lookups!$A$5)*Lookups!$G$21,SUMIFS('E-book-Paperback Data'!$FH:$FH,'E-book-Paperback Data'!$FA:$FA,"Standard - Paperback",'E-book-Paperback Data'!$FI:$FI,"BRL",'E-book-Paperback Data'!$EV:$EV,Lookups!$A$5)*Lookups!$G$22,SUMIFS('E-book-Paperback Data'!$FH:$FH,'E-book-Paperback Data'!$FA:$FA,"Standard - Paperback",'E-book-Paperback Data'!$FI:$FI,"MXN",'E-book-Paperback Data'!$EV:$EV,Lookups!$A$5)*Lookups!$G$23,SUMIFS('E-book-Paperback Data'!$FH:$FH,'E-book-Paperback Data'!$FA:$FA,"Standard - Paperback",'E-book-Paperback Data'!$FI:$FI,"AUD",'E-book-Paperback Data'!$EV:$EV,Lookups!$A$5)*Lookups!$G$24)</f>
        <v>0</v>
      </c>
      <c r="P21" s="13">
        <f>SUM(SUMIFS('E-book-Paperback Data'!$FD:$FD,'E-book-Paperback Data'!$FA:$FA,"Standard - Paperback",'E-book-Paperback Data'!$EY:$EY,"Amazon.co.uk",'E-book-Paperback Data'!$EV:$EV,Lookups!$A$5))</f>
        <v>0</v>
      </c>
      <c r="Q21" s="4">
        <f>SUM(SUMIFS('E-book-Paperback Data'!$FH:$FH,'E-book-Paperback Data'!$FA:$FA,"Standard - Paperback",'E-book-Paperback Data'!$EY:$EY,"Amazon.co.uk",'E-book-Paperback Data'!$EV:$EV,Lookups!$A$5)*Lookups!$G$17)</f>
        <v>0</v>
      </c>
      <c r="R21" s="15">
        <f>SUM(SUMIFS('E-book-Paperback Data'!$FD:$FD,'E-book-Paperback Data'!$FA:$FA,"Standard - Paperback",'E-book-Paperback Data'!$EY:$EY,"Amazon.com",'E-book-Paperback Data'!$EV:$EV,Lookups!$A$5))</f>
        <v>0</v>
      </c>
      <c r="S21" s="4">
        <f>SUM(SUMIFS('E-book-Paperback Data'!$FH:$FH,'E-book-Paperback Data'!$FA:$FA,"Standard - Paperback",'E-book-Paperback Data'!$EY:$EY,"Amazon.cOM",'E-book-Paperback Data'!$EV:$EV,Lookups!$A$5))</f>
        <v>0</v>
      </c>
    </row>
    <row r="22" spans="1:23" x14ac:dyDescent="0.25">
      <c r="A22" t="s">
        <v>30</v>
      </c>
      <c r="B22" s="13">
        <f>SUM(SUMIFS('E-book-Paperback Data'!$FS:$FS,'E-book-Paperback Data'!$FP:$FP,"Standard - Paperback",'E-book-Paperback Data'!$FN:$FN,"&lt;&gt;Amazon.co.uk",'E-book-Paperback Data'!$FN:$FN,"&lt;&gt;Amazon.com",'E-book-Paperback Data'!$FK:$FK,Lookups!$A$3))</f>
        <v>0</v>
      </c>
      <c r="C22" s="4">
        <f>SUM(SUMIFS('E-book-Paperback Data'!$FW:$FW,'E-book-Paperback Data'!$FP:$FP,"Standard - Paperback",'E-book-Paperback Data'!$FX:$FX,"EUR",'E-book-Paperback Data'!$FK:$FK,Lookups!$A$3)*Lookups!$G$18,SUMIFS('E-book-Paperback Data'!$FW:$FW,'E-book-Paperback Data'!$FP:$FP,"Standard - Paperback",'E-book-Paperback Data'!$FX:$FX,"JPY",'E-book-Paperback Data'!$FK:$FK,Lookups!$A$3)*Lookups!$G$19,SUMIFS('E-book-Paperback Data'!$FW:$FW,'E-book-Paperback Data'!$FP:$FP,"Standard - Paperback",'E-book-Paperback Data'!$FX:$FX,"INR",'E-book-Paperback Data'!$FK:$FK,Lookups!$A$3)*Lookups!$G$20,SUMIFS('E-book-Paperback Data'!$FW:$FW,'E-book-Paperback Data'!$FP:$FP,"Standard - Paperback",'E-book-Paperback Data'!$FX:$FX,"CAD",'E-book-Paperback Data'!$FK:$FK,Lookups!$A$3)*Lookups!$G$21,SUMIFS('E-book-Paperback Data'!$FW:$FW,'E-book-Paperback Data'!$FP:$FP,"Standard - Paperback",'E-book-Paperback Data'!$FX:$FX,"BRL",'E-book-Paperback Data'!$FK:$FK,Lookups!$A$3)*Lookups!$G$22,SUMIFS('E-book-Paperback Data'!$FW:$FW,'E-book-Paperback Data'!$FP:$FP,"Standard - Paperback",'E-book-Paperback Data'!$FX:$FX,"MXN",'E-book-Paperback Data'!$FK:$FK,Lookups!$A$3)*Lookups!$G$23,SUMIFS('E-book-Paperback Data'!$FW:$FW,'E-book-Paperback Data'!$FP:$FP,"Standard - Paperback",'E-book-Paperback Data'!$FX:$FX,"AUD",'E-book-Paperback Data'!$FK:$FK,Lookups!$A$3)*Lookups!$G$24)</f>
        <v>0</v>
      </c>
      <c r="D22" s="13">
        <f>SUM(SUMIFS('E-book-Paperback Data'!$FS:$FS,'E-book-Paperback Data'!$FP:$FP,"Standard - Paperback",'E-book-Paperback Data'!$FN:$FN,"Amazon.co.uk",'E-book-Paperback Data'!$FK:$FK,Lookups!$A$3))</f>
        <v>0</v>
      </c>
      <c r="E22" s="4">
        <f>SUM(SUMIFS('E-book-Paperback Data'!$FW:$FW,'E-book-Paperback Data'!$FP:$FP,"Standard - Paperback",'E-book-Paperback Data'!$FN:$FN,"Amazon.co.uk",'E-book-Paperback Data'!$FK:$FK,Lookups!$A$3)*Lookups!$G$17)</f>
        <v>0</v>
      </c>
      <c r="F22" s="15">
        <f>SUM(SUMIFS('E-book-Paperback Data'!$FS:$FS,'E-book-Paperback Data'!$FP:$FP,"Standard - Paperback",'E-book-Paperback Data'!$FN:$FN,"Amazon.com",'E-book-Paperback Data'!$FK:$FK,Lookups!$A$3))</f>
        <v>0</v>
      </c>
      <c r="G22" s="4">
        <f>SUM(SUMIFS('E-book-Paperback Data'!$FW:$FW,'E-book-Paperback Data'!$FP:$FP,"Standard - Paperback",'E-book-Paperback Data'!$FN:$FN,"Amazon.cOM",'E-book-Paperback Data'!$FK:$FK,Lookups!$A$3))</f>
        <v>0</v>
      </c>
      <c r="H22" s="13">
        <f>SUM(SUMIFS('E-book-Paperback Data'!$FS:$FS,'E-book-Paperback Data'!$FP:$FP,"Standard - Paperback",'E-book-Paperback Data'!$FN:$FN,"&lt;&gt;Amazon.co.uk",'E-book-Paperback Data'!$FN:$FN,"&lt;&gt;Amazon.com",'E-book-Paperback Data'!$FK:$FK,Lookups!$A$4))</f>
        <v>0</v>
      </c>
      <c r="I22" s="4">
        <f>SUM(SUMIFS('E-book-Paperback Data'!$FW:$FW,'E-book-Paperback Data'!$FP:$FP,"Standard - Paperback",'E-book-Paperback Data'!$FX:$FX,"EUR",'E-book-Paperback Data'!$FK:$FK,Lookups!$A$4)*Lookups!$G$18,SUMIFS('E-book-Paperback Data'!$FW:$FW,'E-book-Paperback Data'!$FP:$FP,"Standard - Paperback",'E-book-Paperback Data'!$FX:$FX,"JPY",'E-book-Paperback Data'!$FK:$FK,Lookups!$A$4)*Lookups!$G$19,SUMIFS('E-book-Paperback Data'!$FW:$FW,'E-book-Paperback Data'!$FP:$FP,"Standard - Paperback",'E-book-Paperback Data'!$FX:$FX,"INR",'E-book-Paperback Data'!$FK:$FK,Lookups!$A$4)*Lookups!$G$20,SUMIFS('E-book-Paperback Data'!$FW:$FW,'E-book-Paperback Data'!$FP:$FP,"Standard - Paperback",'E-book-Paperback Data'!$FX:$FX,"CAD",'E-book-Paperback Data'!$FK:$FK,Lookups!$A$4)*Lookups!$G$21,SUMIFS('E-book-Paperback Data'!$FW:$FW,'E-book-Paperback Data'!$FP:$FP,"Standard - Paperback",'E-book-Paperback Data'!$FX:$FX,"BRL",'E-book-Paperback Data'!$FK:$FK,Lookups!$A$4)*Lookups!$G$22,SUMIFS('E-book-Paperback Data'!$FW:$FW,'E-book-Paperback Data'!$FP:$FP,"Standard - Paperback",'E-book-Paperback Data'!$FX:$FX,"MXN",'E-book-Paperback Data'!$FK:$FK,Lookups!$A$4)*Lookups!$G$23,SUMIFS('E-book-Paperback Data'!$FW:$FW,'E-book-Paperback Data'!$FP:$FP,"Standard - Paperback",'E-book-Paperback Data'!$FX:$FX,"AUD",'E-book-Paperback Data'!$FK:$FK,Lookups!$A$4)*Lookups!$G$24)</f>
        <v>0</v>
      </c>
      <c r="J22" s="13">
        <f>SUM(SUMIFS('E-book-Paperback Data'!$FS:$FS,'E-book-Paperback Data'!$FP:$FP,"Standard - Paperback",'E-book-Paperback Data'!$FN:$FN,"Amazon.co.uk",'E-book-Paperback Data'!$FK:$FK,Lookups!$A$4))</f>
        <v>0</v>
      </c>
      <c r="K22" s="4">
        <f>SUM(SUMIFS('E-book-Paperback Data'!$FW:$FW,'E-book-Paperback Data'!$FP:$FP,"Standard - Paperback",'E-book-Paperback Data'!$FN:$FN,"Amazon.co.uk",'E-book-Paperback Data'!$FK:$FK,Lookups!$A$4)*Lookups!$G$17)</f>
        <v>0</v>
      </c>
      <c r="L22" s="15">
        <f>SUM(SUMIFS('E-book-Paperback Data'!$FS:$FS,'E-book-Paperback Data'!$FP:$FP,"Standard - Paperback",'E-book-Paperback Data'!$FN:$FN,"Amazon.com",'E-book-Paperback Data'!$FK:$FK,Lookups!$A$4))</f>
        <v>5</v>
      </c>
      <c r="M22" s="4">
        <f>SUM(SUMIFS('E-book-Paperback Data'!$FW:$FW,'E-book-Paperback Data'!$FP:$FP,"Standard - Paperback",'E-book-Paperback Data'!$FN:$FN,"Amazon.cOM",'E-book-Paperback Data'!$FK:$FK,Lookups!$A$4))</f>
        <v>21.35</v>
      </c>
      <c r="N22" s="13">
        <f>SUM(SUMIFS('E-book-Paperback Data'!$FS:$FS,'E-book-Paperback Data'!$FP:$FP,"Standard - Paperback",'E-book-Paperback Data'!$FN:$FN,"&lt;&gt;Amazon.co.uk",'E-book-Paperback Data'!$FN:$FN,"&lt;&gt;Amazon.com",'E-book-Paperback Data'!$FK:$FK,Lookups!$A$5))</f>
        <v>0</v>
      </c>
      <c r="O22" s="4">
        <f>SUM(SUMIFS('E-book-Paperback Data'!$FW:$FW,'E-book-Paperback Data'!$FP:$FP,"Standard - Paperback",'E-book-Paperback Data'!$FX:$FX,"EUR",'E-book-Paperback Data'!$FK:$FK,Lookups!$A$5)*Lookups!$G$18,SUMIFS('E-book-Paperback Data'!$FW:$FW,'E-book-Paperback Data'!$FP:$FP,"Standard - Paperback",'E-book-Paperback Data'!$FX:$FX,"JPY",'E-book-Paperback Data'!$FK:$FK,Lookups!$A$5)*Lookups!$G$19,SUMIFS('E-book-Paperback Data'!$FW:$FW,'E-book-Paperback Data'!$FP:$FP,"Standard - Paperback",'E-book-Paperback Data'!$FX:$FX,"INR",'E-book-Paperback Data'!$FK:$FK,Lookups!$A$5)*Lookups!$G$20,SUMIFS('E-book-Paperback Data'!$FW:$FW,'E-book-Paperback Data'!$FP:$FP,"Standard - Paperback",'E-book-Paperback Data'!$FX:$FX,"CAD",'E-book-Paperback Data'!$FK:$FK,Lookups!$A$5)*Lookups!$G$21,SUMIFS('E-book-Paperback Data'!$FW:$FW,'E-book-Paperback Data'!$FP:$FP,"Standard - Paperback",'E-book-Paperback Data'!$FX:$FX,"BRL",'E-book-Paperback Data'!$FK:$FK,Lookups!$A$5)*Lookups!$G$22,SUMIFS('E-book-Paperback Data'!$FW:$FW,'E-book-Paperback Data'!$FP:$FP,"Standard - Paperback",'E-book-Paperback Data'!$FX:$FX,"MXN",'E-book-Paperback Data'!$FK:$FK,Lookups!$A$5)*Lookups!$G$23,SUMIFS('E-book-Paperback Data'!$FW:$FW,'E-book-Paperback Data'!$FP:$FP,"Standard - Paperback",'E-book-Paperback Data'!$FX:$FX,"AUD",'E-book-Paperback Data'!$FK:$FK,Lookups!$A$5)*Lookups!$G$24)</f>
        <v>0</v>
      </c>
      <c r="P22" s="13">
        <f>SUM(SUMIFS('E-book-Paperback Data'!$FS:$FS,'E-book-Paperback Data'!$FP:$FP,"Standard - Paperback",'E-book-Paperback Data'!$FN:$FN,"Amazon.co.uk",'E-book-Paperback Data'!$FK:$FK,Lookups!$A$5))</f>
        <v>0</v>
      </c>
      <c r="Q22" s="4">
        <f>SUM(SUMIFS('E-book-Paperback Data'!$FW:$FW,'E-book-Paperback Data'!$FP:$FP,"Standard - Paperback",'E-book-Paperback Data'!$FN:$FN,"Amazon.co.uk",'E-book-Paperback Data'!$FK:$FK,Lookups!$A$5)*Lookups!$G$17)</f>
        <v>0</v>
      </c>
      <c r="R22" s="15">
        <f>SUM(SUMIFS('E-book-Paperback Data'!$FS:$FS,'E-book-Paperback Data'!$FP:$FP,"Standard - Paperback",'E-book-Paperback Data'!$FN:$FN,"Amazon.com",'E-book-Paperback Data'!$FK:$FK,Lookups!$A$5))</f>
        <v>0</v>
      </c>
      <c r="S22" s="4">
        <f>SUM(SUMIFS('E-book-Paperback Data'!$FW:$FW,'E-book-Paperback Data'!$FP:$FP,"Standard - Paperback",'E-book-Paperback Data'!$FN:$FN,"Amazon.cOM",'E-book-Paperback Data'!$FK:$FK,Lookups!$A$5))</f>
        <v>0</v>
      </c>
    </row>
    <row r="23" spans="1:23" x14ac:dyDescent="0.25">
      <c r="B23" s="13"/>
      <c r="C23" s="7"/>
      <c r="D23" s="13"/>
      <c r="E23" s="16"/>
      <c r="F23" s="15"/>
      <c r="G23" s="16"/>
      <c r="H23" s="13"/>
      <c r="I23" s="7"/>
      <c r="J23" s="13"/>
      <c r="K23" s="16"/>
      <c r="L23" s="15"/>
      <c r="M23" s="16"/>
      <c r="N23" s="13"/>
      <c r="O23" s="7"/>
      <c r="P23" s="13"/>
      <c r="Q23" s="16"/>
      <c r="R23" s="15"/>
      <c r="S23" s="16"/>
    </row>
    <row r="24" spans="1:23" x14ac:dyDescent="0.25">
      <c r="B24" s="329" t="str">
        <f>Lookups!$A$6</f>
        <v>Soulstealer (Mass Market Paperback)</v>
      </c>
      <c r="C24" s="329"/>
      <c r="D24" s="329"/>
      <c r="E24" s="329"/>
      <c r="F24" s="329"/>
      <c r="G24" s="329"/>
      <c r="H24" s="329" t="str">
        <f>Lookups!$A$7</f>
        <v>Soulstealer (Travel Size Paperback)</v>
      </c>
      <c r="I24" s="329"/>
      <c r="J24" s="329"/>
      <c r="K24" s="329"/>
      <c r="L24" s="329"/>
      <c r="M24" s="329"/>
      <c r="N24" s="329" t="str">
        <f>Lookups!$A$8</f>
        <v>Soulstealer (Trade Paperback)</v>
      </c>
      <c r="O24" s="329"/>
      <c r="P24" s="329"/>
      <c r="Q24" s="329"/>
      <c r="R24" s="329"/>
      <c r="S24" s="329"/>
    </row>
    <row r="25" spans="1:23" x14ac:dyDescent="0.25">
      <c r="B25" s="329" t="s">
        <v>44</v>
      </c>
      <c r="C25" s="329"/>
      <c r="D25" s="329" t="s">
        <v>14</v>
      </c>
      <c r="E25" s="329"/>
      <c r="F25" s="329" t="s">
        <v>15</v>
      </c>
      <c r="G25" s="329"/>
      <c r="H25" s="329" t="s">
        <v>44</v>
      </c>
      <c r="I25" s="329"/>
      <c r="J25" s="329" t="s">
        <v>14</v>
      </c>
      <c r="K25" s="329"/>
      <c r="L25" s="329" t="s">
        <v>15</v>
      </c>
      <c r="M25" s="329"/>
      <c r="N25" s="329" t="s">
        <v>44</v>
      </c>
      <c r="O25" s="329"/>
      <c r="P25" s="329" t="s">
        <v>14</v>
      </c>
      <c r="Q25" s="329"/>
      <c r="R25" s="329" t="s">
        <v>15</v>
      </c>
      <c r="S25" s="329"/>
    </row>
    <row r="26" spans="1:23" x14ac:dyDescent="0.25">
      <c r="A26" t="s">
        <v>19</v>
      </c>
      <c r="B26" s="13">
        <f>SUM(SUMIFS('E-book-Paperback Data'!$J:$J,'E-book-Paperback Data'!$G:$G,"Standard - Paperback",'E-book-Paperback Data'!$E:$E,"&lt;&gt;Amazon.co.uk",'E-book-Paperback Data'!$E:$E,"&lt;&gt;Amazon.com",'E-book-Paperback Data'!$B:$B,Lookups!$A$6))</f>
        <v>0</v>
      </c>
      <c r="C26" s="4">
        <f>SUM(SUMIFS('E-book-Paperback Data'!$N:$N,'E-book-Paperback Data'!$G:$G,"Standard - Paperback",'E-book-Paperback Data'!$O:$O,"EUR",'E-book-Paperback Data'!$B:$B,Lookups!$A$6)*Lookups!$G$18,SUMIFS('E-book-Paperback Data'!$N:$N,'E-book-Paperback Data'!$G:$G,"Standard - Paperback",'E-book-Paperback Data'!$O:$O,"JPY",'E-book-Paperback Data'!$B:$B,Lookups!$A$6)*Lookups!$G$19,SUMIFS('E-book-Paperback Data'!$N:$N,'E-book-Paperback Data'!$G:$G,"Standard - Paperback",'E-book-Paperback Data'!$O:$O,"INR",'E-book-Paperback Data'!$B:$B,Lookups!$A$6)*Lookups!$G$20,SUMIFS('E-book-Paperback Data'!$N:$N,'E-book-Paperback Data'!$G:$G,"Standard - Paperback",'E-book-Paperback Data'!$O:$O,"CAD",'E-book-Paperback Data'!$B:$B,Lookups!$A$6)*Lookups!$G$21,SUMIFS('E-book-Paperback Data'!$N:$N,'E-book-Paperback Data'!$G:$G,"Standard - Paperback",'E-book-Paperback Data'!$O:$O,"BRL",'E-book-Paperback Data'!$B:$B,Lookups!$A$6)*Lookups!$G$22,SUMIFS('E-book-Paperback Data'!$N:$N,'E-book-Paperback Data'!$G:$G,"Standard - Paperback",'E-book-Paperback Data'!$O:$O,"MXN",'E-book-Paperback Data'!$B:$B,Lookups!$A$6)*Lookups!$G$23,SUMIFS('E-book-Paperback Data'!$N:$N,'E-book-Paperback Data'!$G:$G,"Standard - Paperback",'E-book-Paperback Data'!$O:$O,"AUD",'E-book-Paperback Data'!$B:$B,Lookups!$A$6)*Lookups!$G$24)</f>
        <v>0</v>
      </c>
      <c r="D26" s="13">
        <f>SUM(SUMIFS('E-book-Paperback Data'!$J:$J,'E-book-Paperback Data'!$G:$G,"Standard - Paperback",'E-book-Paperback Data'!$E:$E,"Amazon.co.uk",'E-book-Paperback Data'!$B:$B,Lookups!$A$6))</f>
        <v>0</v>
      </c>
      <c r="E26" s="4">
        <f>SUM(SUMIFS('E-book-Paperback Data'!$N:$N,'E-book-Paperback Data'!$G:$G,"Standard - Paperback",'E-book-Paperback Data'!$E:$E,"Amazon.co.uk",'E-book-Paperback Data'!$B:$B,Lookups!$A$6)*Lookups!$G$17)</f>
        <v>0</v>
      </c>
      <c r="F26" s="15">
        <f>SUM(SUMIFS('E-book-Paperback Data'!$J:$J,'E-book-Paperback Data'!$G:$G,"Standard - Paperback",'E-book-Paperback Data'!$E:$E,"Amazon.com",'E-book-Paperback Data'!$B:$B,Lookups!$A$6))</f>
        <v>0</v>
      </c>
      <c r="G26" s="4">
        <f>SUM(SUMIFS('E-book-Paperback Data'!$N:$N,'E-book-Paperback Data'!$G:$G,"Standard - Paperback",'E-book-Paperback Data'!$E:$E,"Amazon.cOM",'E-book-Paperback Data'!$B:$B,Lookups!$A$6))</f>
        <v>0</v>
      </c>
      <c r="H26" s="13">
        <f>SUM(SUMIFS('E-book-Paperback Data'!$J:$J,'E-book-Paperback Data'!$G:$G,"Standard - Paperback",'E-book-Paperback Data'!$E:$E,"&lt;&gt;Amazon.co.uk",'E-book-Paperback Data'!$E:$E,"&lt;&gt;Amazon.com",'E-book-Paperback Data'!$B:$B,Lookups!$A$7))</f>
        <v>0</v>
      </c>
      <c r="I26" s="4">
        <f>SUM(SUMIFS('E-book-Paperback Data'!$N:$N,'E-book-Paperback Data'!$G:$G,"Standard - Paperback",'E-book-Paperback Data'!$O:$O,"EUR",'E-book-Paperback Data'!$B:$B,Lookups!$A$7)*Lookups!$G$18,SUMIFS('E-book-Paperback Data'!$N:$N,'E-book-Paperback Data'!$G:$G,"Standard - Paperback",'E-book-Paperback Data'!$O:$O,"JPY",'E-book-Paperback Data'!$B:$B,Lookups!$A$7)*Lookups!$G$19,SUMIFS('E-book-Paperback Data'!$N:$N,'E-book-Paperback Data'!$G:$G,"Standard - Paperback",'E-book-Paperback Data'!$O:$O,"INR",'E-book-Paperback Data'!$B:$B,Lookups!$A$7)*Lookups!$G$20,SUMIFS('E-book-Paperback Data'!$N:$N,'E-book-Paperback Data'!$G:$G,"Standard - Paperback",'E-book-Paperback Data'!$O:$O,"CAD",'E-book-Paperback Data'!$B:$B,Lookups!$A$7)*Lookups!$G$21,SUMIFS('E-book-Paperback Data'!$N:$N,'E-book-Paperback Data'!$G:$G,"Standard - Paperback",'E-book-Paperback Data'!$O:$O,"BRL",'E-book-Paperback Data'!$B:$B,Lookups!$A$7)*Lookups!$G$22,SUMIFS('E-book-Paperback Data'!$N:$N,'E-book-Paperback Data'!$G:$G,"Standard - Paperback",'E-book-Paperback Data'!$O:$O,"MXN",'E-book-Paperback Data'!$B:$B,Lookups!$A$7)*Lookups!$G$23,SUMIFS('E-book-Paperback Data'!$N:$N,'E-book-Paperback Data'!$G:$G,"Standard - Paperback",'E-book-Paperback Data'!$O:$O,"AUD",'E-book-Paperback Data'!$B:$B,Lookups!$A$7)*Lookups!$G$24)</f>
        <v>0</v>
      </c>
      <c r="J26" s="13">
        <f>SUM(SUMIFS('E-book-Paperback Data'!$J:$J,'E-book-Paperback Data'!$G:$G,"Standard - Paperback",'E-book-Paperback Data'!$E:$E,"Amazon.co.uk",'E-book-Paperback Data'!$B:$B,Lookups!$A$7))</f>
        <v>0</v>
      </c>
      <c r="K26" s="4">
        <f>SUM(SUMIFS('E-book-Paperback Data'!$N:$N,'E-book-Paperback Data'!$G:$G,"Standard - Paperback",'E-book-Paperback Data'!$E:$E,"Amazon.co.uk",'E-book-Paperback Data'!$B:$B,Lookups!$A$7)*Lookups!$G$17)</f>
        <v>0</v>
      </c>
      <c r="L26" s="15">
        <f>SUM(SUMIFS('E-book-Paperback Data'!$J:$J,'E-book-Paperback Data'!$G:$G,"Standard - Paperback",'E-book-Paperback Data'!$E:$E,"Amazon.com",'E-book-Paperback Data'!$B:$B,Lookups!$A$7))</f>
        <v>0</v>
      </c>
      <c r="M26" s="4">
        <f>SUM(SUMIFS('E-book-Paperback Data'!$N:$N,'E-book-Paperback Data'!$G:$G,"Standard - Paperback",'E-book-Paperback Data'!$E:$E,"Amazon.cOM",'E-book-Paperback Data'!$B:$B,Lookups!$A$7))</f>
        <v>0</v>
      </c>
      <c r="N26" s="13">
        <f>SUM(SUMIFS('E-book-Paperback Data'!$J:$J,'E-book-Paperback Data'!$G:$G,"Standard - Paperback",'E-book-Paperback Data'!$E:$E,"&lt;&gt;Amazon.co.uk",'E-book-Paperback Data'!$E:$E,"&lt;&gt;Amazon.com",'E-book-Paperback Data'!$B:$B,Lookups!$A$8))</f>
        <v>0</v>
      </c>
      <c r="O26" s="4">
        <f>SUM(SUMIFS('E-book-Paperback Data'!$N:$N,'E-book-Paperback Data'!$G:$G,"Standard - Paperback",'E-book-Paperback Data'!$O:$O,"EUR",'E-book-Paperback Data'!$B:$B,Lookups!$A$8)*Lookups!$G$18,SUMIFS('E-book-Paperback Data'!$N:$N,'E-book-Paperback Data'!$G:$G,"Standard - Paperback",'E-book-Paperback Data'!$O:$O,"JPY",'E-book-Paperback Data'!$B:$B,Lookups!$A$8)*Lookups!$G$19,SUMIFS('E-book-Paperback Data'!$N:$N,'E-book-Paperback Data'!$G:$G,"Standard - Paperback",'E-book-Paperback Data'!$O:$O,"INR",'E-book-Paperback Data'!$B:$B,Lookups!$A$8)*Lookups!$G$20,SUMIFS('E-book-Paperback Data'!$N:$N,'E-book-Paperback Data'!$G:$G,"Standard - Paperback",'E-book-Paperback Data'!$O:$O,"CAD",'E-book-Paperback Data'!$B:$B,Lookups!$A$8)*Lookups!$G$21,SUMIFS('E-book-Paperback Data'!$N:$N,'E-book-Paperback Data'!$G:$G,"Standard - Paperback",'E-book-Paperback Data'!$O:$O,"BRL",'E-book-Paperback Data'!$B:$B,Lookups!$A$8)*Lookups!$G$22,SUMIFS('E-book-Paperback Data'!$N:$N,'E-book-Paperback Data'!$G:$G,"Standard - Paperback",'E-book-Paperback Data'!$O:$O,"MXN",'E-book-Paperback Data'!$B:$B,Lookups!$A$8)*Lookups!$G$23,SUMIFS('E-book-Paperback Data'!$N:$N,'E-book-Paperback Data'!$G:$G,"Standard - Paperback",'E-book-Paperback Data'!$O:$O,"AUD",'E-book-Paperback Data'!$B:$B,Lookups!$A$8)*Lookups!$G$24)</f>
        <v>0</v>
      </c>
      <c r="P26" s="13">
        <f>SUM(SUMIFS('E-book-Paperback Data'!$J:$J,'E-book-Paperback Data'!$G:$G,"Standard - Paperback",'E-book-Paperback Data'!$E:$E,"Amazon.co.uk",'E-book-Paperback Data'!$B:$B,Lookups!$A$8))</f>
        <v>0</v>
      </c>
      <c r="Q26" s="4">
        <f>SUM(SUMIFS('E-book-Paperback Data'!$N:$N,'E-book-Paperback Data'!$G:$G,"Standard - Paperback",'E-book-Paperback Data'!$E:$E,"Amazon.co.uk",'E-book-Paperback Data'!$B:$B,Lookups!$A$8)*Lookups!$G$17)</f>
        <v>0</v>
      </c>
      <c r="R26" s="15">
        <f>SUM(SUMIFS('E-book-Paperback Data'!$J:$J,'E-book-Paperback Data'!$G:$G,"Standard - Paperback",'E-book-Paperback Data'!$E:$E,"Amazon.com",'E-book-Paperback Data'!$B:$B,Lookups!$A$8))</f>
        <v>0</v>
      </c>
      <c r="S26" s="4">
        <f>SUM(SUMIFS('E-book-Paperback Data'!$N:$N,'E-book-Paperback Data'!$G:$G,"Standard - Paperback",'E-book-Paperback Data'!$E:$E,"Amazon.cOM",'E-book-Paperback Data'!$B:$B,Lookups!$A$8))</f>
        <v>0</v>
      </c>
    </row>
    <row r="27" spans="1:23" x14ac:dyDescent="0.25">
      <c r="A27" t="s">
        <v>20</v>
      </c>
      <c r="B27" s="13">
        <f>SUM(SUMIFS('E-book-Paperback Data'!$Y:$Y,'E-book-Paperback Data'!$V:$V,"Standard - Paperback",'E-book-Paperback Data'!$T:$T,"&lt;&gt;Amazon.co.uk",'E-book-Paperback Data'!$T:$T,"&lt;&gt;Amazon.com",'E-book-Paperback Data'!$Q:$Q,Lookups!$A$6))</f>
        <v>0</v>
      </c>
      <c r="C27" s="4">
        <f>SUM(SUMIFS('E-book-Paperback Data'!$AC:$AC,'E-book-Paperback Data'!$V:$V,"Standard - Paperback",'E-book-Paperback Data'!$AD:$AD,"EUR",'E-book-Paperback Data'!$Q:$Q,Lookups!$A$6)*Lookups!$G$18,SUMIFS('E-book-Paperback Data'!$AC:$AC,'E-book-Paperback Data'!$V:$V,"Standard - Paperback",'E-book-Paperback Data'!$AD:$AD,"JPY",'E-book-Paperback Data'!$Q:$Q,Lookups!$A$6)*Lookups!$G$19,SUMIFS('E-book-Paperback Data'!$AC:$AC,'E-book-Paperback Data'!$V:$V,"Standard - Paperback",'E-book-Paperback Data'!$AD:$AD,"INR",'E-book-Paperback Data'!$Q:$Q,Lookups!$A$6)*Lookups!$G$20,SUMIFS('E-book-Paperback Data'!$AC:$AC,'E-book-Paperback Data'!$V:$V,"Standard - Paperback",'E-book-Paperback Data'!$AD:$AD,"CAD",'E-book-Paperback Data'!$Q:$Q,Lookups!$A$6)*Lookups!$G$21,SUMIFS('E-book-Paperback Data'!$AC:$AC,'E-book-Paperback Data'!$V:$V,"Standard - Paperback",'E-book-Paperback Data'!$AD:$AD,"BRL",'E-book-Paperback Data'!$Q:$Q,Lookups!$A$6)*Lookups!$G$22,SUMIFS('E-book-Paperback Data'!$AC:$AC,'E-book-Paperback Data'!$V:$V,"Standard - Paperback",'E-book-Paperback Data'!$AD:$AD,"MXN",'E-book-Paperback Data'!$Q:$Q,Lookups!$A$6)*Lookups!$G$23,SUMIFS('E-book-Paperback Data'!$AC:$AC,'E-book-Paperback Data'!$V:$V,"Standard - Paperback",'E-book-Paperback Data'!$AD:$AD,"AUD",'E-book-Paperback Data'!$Q:$Q,Lookups!$A$6)*Lookups!$G$24)</f>
        <v>0</v>
      </c>
      <c r="D27" s="13">
        <f>SUM(SUMIFS('E-book-Paperback Data'!$Y:$Y,'E-book-Paperback Data'!$V:$V,"Standard - Paperback",'E-book-Paperback Data'!$T:$T,"Amazon.co.uk",'E-book-Paperback Data'!$Q:$Q,Lookups!$A$6))</f>
        <v>0</v>
      </c>
      <c r="E27" s="4">
        <f>SUM(SUMIFS('E-book-Paperback Data'!$AC:$AC,'E-book-Paperback Data'!$V:$V,"Standard - Paperback",'E-book-Paperback Data'!$T:$T,"Amazon.co.uk",'E-book-Paperback Data'!$Q:$Q,Lookups!$A$6)*Lookups!$G$17)</f>
        <v>0</v>
      </c>
      <c r="F27" s="15">
        <f>SUM(SUMIFS('E-book-Paperback Data'!$Y:$Y,'E-book-Paperback Data'!$V:$V,"Standard - Paperback",'E-book-Paperback Data'!$T:$T,"Amazon.com",'E-book-Paperback Data'!$Q:$Q,Lookups!$A$6))</f>
        <v>0</v>
      </c>
      <c r="G27" s="4">
        <f>SUM(SUMIFS('E-book-Paperback Data'!$AC:$AC,'E-book-Paperback Data'!$V:$V,"Standard - Paperback",'E-book-Paperback Data'!$T:$T,"Amazon.cOM",'E-book-Paperback Data'!$Q:$Q,Lookups!$A$6))</f>
        <v>0</v>
      </c>
      <c r="H27" s="13">
        <f>SUM(SUMIFS('E-book-Paperback Data'!$Y:$Y,'E-book-Paperback Data'!$V:$V,"Standard - Paperback",'E-book-Paperback Data'!$T:$T,"&lt;&gt;Amazon.co.uk",'E-book-Paperback Data'!$T:$T,"&lt;&gt;Amazon.com",'E-book-Paperback Data'!$Q:$Q,Lookups!$A$7))</f>
        <v>0</v>
      </c>
      <c r="I27" s="4">
        <f>SUM(SUMIFS('E-book-Paperback Data'!$AC:$AC,'E-book-Paperback Data'!$V:$V,"Standard - Paperback",'E-book-Paperback Data'!$AD:$AD,"EUR",'E-book-Paperback Data'!$Q:$Q,Lookups!$A$7)*Lookups!$G$18,SUMIFS('E-book-Paperback Data'!$AC:$AC,'E-book-Paperback Data'!$V:$V,"Standard - Paperback",'E-book-Paperback Data'!$AD:$AD,"JPY",'E-book-Paperback Data'!$Q:$Q,Lookups!$A$7)*Lookups!$G$19,SUMIFS('E-book-Paperback Data'!$AC:$AC,'E-book-Paperback Data'!$V:$V,"Standard - Paperback",'E-book-Paperback Data'!$AD:$AD,"INR",'E-book-Paperback Data'!$Q:$Q,Lookups!$A$7)*Lookups!$G$20,SUMIFS('E-book-Paperback Data'!$AC:$AC,'E-book-Paperback Data'!$V:$V,"Standard - Paperback",'E-book-Paperback Data'!$AD:$AD,"CAD",'E-book-Paperback Data'!$Q:$Q,Lookups!$A$7)*Lookups!$G$21,SUMIFS('E-book-Paperback Data'!$AC:$AC,'E-book-Paperback Data'!$V:$V,"Standard - Paperback",'E-book-Paperback Data'!$AD:$AD,"BRL",'E-book-Paperback Data'!$Q:$Q,Lookups!$A$7)*Lookups!$G$22,SUMIFS('E-book-Paperback Data'!$AC:$AC,'E-book-Paperback Data'!$V:$V,"Standard - Paperback",'E-book-Paperback Data'!$AD:$AD,"MXN",'E-book-Paperback Data'!$Q:$Q,Lookups!$A$7)*Lookups!$G$23,SUMIFS('E-book-Paperback Data'!$AC:$AC,'E-book-Paperback Data'!$V:$V,"Standard - Paperback",'E-book-Paperback Data'!$AD:$AD,"AUD",'E-book-Paperback Data'!$Q:$Q,Lookups!$A$7)*Lookups!$G$24)</f>
        <v>0</v>
      </c>
      <c r="J27" s="13">
        <f>SUM(SUMIFS('E-book-Paperback Data'!$Y:$Y,'E-book-Paperback Data'!$V:$V,"Standard - Paperback",'E-book-Paperback Data'!$T:$T,"Amazon.co.uk",'E-book-Paperback Data'!$Q:$Q,Lookups!$A$7))</f>
        <v>0</v>
      </c>
      <c r="K27" s="4">
        <f>SUM(SUMIFS('E-book-Paperback Data'!$AC:$AC,'E-book-Paperback Data'!$V:$V,"Standard - Paperback",'E-book-Paperback Data'!$T:$T,"Amazon.co.uk",'E-book-Paperback Data'!$Q:$Q,Lookups!$A$7)*Lookups!$G$17)</f>
        <v>0</v>
      </c>
      <c r="L27" s="15">
        <f>SUM(SUMIFS('E-book-Paperback Data'!$Y:$Y,'E-book-Paperback Data'!$V:$V,"Standard - Paperback",'E-book-Paperback Data'!$T:$T,"Amazon.com",'E-book-Paperback Data'!$Q:$Q,Lookups!$A$7))</f>
        <v>0</v>
      </c>
      <c r="M27" s="4">
        <f>SUM(SUMIFS('E-book-Paperback Data'!$AC:$AC,'E-book-Paperback Data'!$V:$V,"Standard - Paperback",'E-book-Paperback Data'!$T:$T,"Amazon.cOM",'E-book-Paperback Data'!$Q:$Q,Lookups!$A$7))</f>
        <v>0</v>
      </c>
      <c r="N27" s="13">
        <f>SUM(SUMIFS('E-book-Paperback Data'!$Y:$Y,'E-book-Paperback Data'!$V:$V,"Standard - Paperback",'E-book-Paperback Data'!$T:$T,"&lt;&gt;Amazon.co.uk",'E-book-Paperback Data'!$T:$T,"&lt;&gt;Amazon.com",'E-book-Paperback Data'!$Q:$Q,Lookups!$A$8))</f>
        <v>0</v>
      </c>
      <c r="O27" s="4">
        <f>SUM(SUMIFS('E-book-Paperback Data'!$AC:$AC,'E-book-Paperback Data'!$V:$V,"Standard - Paperback",'E-book-Paperback Data'!$AD:$AD,"EUR",'E-book-Paperback Data'!$Q:$Q,Lookups!$A$8)*Lookups!$G$18,SUMIFS('E-book-Paperback Data'!$AC:$AC,'E-book-Paperback Data'!$V:$V,"Standard - Paperback",'E-book-Paperback Data'!$AD:$AD,"JPY",'E-book-Paperback Data'!$Q:$Q,Lookups!$A$8)*Lookups!$G$19,SUMIFS('E-book-Paperback Data'!$AC:$AC,'E-book-Paperback Data'!$V:$V,"Standard - Paperback",'E-book-Paperback Data'!$AD:$AD,"INR",'E-book-Paperback Data'!$Q:$Q,Lookups!$A$8)*Lookups!$G$20,SUMIFS('E-book-Paperback Data'!$AC:$AC,'E-book-Paperback Data'!$V:$V,"Standard - Paperback",'E-book-Paperback Data'!$AD:$AD,"CAD",'E-book-Paperback Data'!$Q:$Q,Lookups!$A$8)*Lookups!$G$21,SUMIFS('E-book-Paperback Data'!$AC:$AC,'E-book-Paperback Data'!$V:$V,"Standard - Paperback",'E-book-Paperback Data'!$AD:$AD,"BRL",'E-book-Paperback Data'!$Q:$Q,Lookups!$A$8)*Lookups!$G$22,SUMIFS('E-book-Paperback Data'!$AC:$AC,'E-book-Paperback Data'!$V:$V,"Standard - Paperback",'E-book-Paperback Data'!$AD:$AD,"MXN",'E-book-Paperback Data'!$Q:$Q,Lookups!$A$8)*Lookups!$G$23,SUMIFS('E-book-Paperback Data'!$AC:$AC,'E-book-Paperback Data'!$V:$V,"Standard - Paperback",'E-book-Paperback Data'!$AD:$AD,"AUD",'E-book-Paperback Data'!$Q:$Q,Lookups!$A$8)*Lookups!$G$24)</f>
        <v>0</v>
      </c>
      <c r="P27" s="13">
        <f>SUM(SUMIFS('E-book-Paperback Data'!$Y:$Y,'E-book-Paperback Data'!$V:$V,"Standard - Paperback",'E-book-Paperback Data'!$T:$T,"Amazon.co.uk",'E-book-Paperback Data'!$Q:$Q,Lookups!$A$8))</f>
        <v>0</v>
      </c>
      <c r="Q27" s="4">
        <f>SUM(SUMIFS('E-book-Paperback Data'!$AC:$AC,'E-book-Paperback Data'!$V:$V,"Standard - Paperback",'E-book-Paperback Data'!$T:$T,"Amazon.co.uk",'E-book-Paperback Data'!$Q:$Q,Lookups!$A$8)*Lookups!$G$17)</f>
        <v>0</v>
      </c>
      <c r="R27" s="15">
        <f>SUM(SUMIFS('E-book-Paperback Data'!$Y:$Y,'E-book-Paperback Data'!$V:$V,"Standard - Paperback",'E-book-Paperback Data'!$T:$T,"Amazon.com",'E-book-Paperback Data'!$Q:$Q,Lookups!$A$8))</f>
        <v>0</v>
      </c>
      <c r="S27" s="4">
        <f>SUM(SUMIFS('E-book-Paperback Data'!$AC:$AC,'E-book-Paperback Data'!$V:$V,"Standard - Paperback",'E-book-Paperback Data'!$T:$T,"Amazon.cOM",'E-book-Paperback Data'!$Q:$Q,Lookups!$A$8))</f>
        <v>0</v>
      </c>
    </row>
    <row r="28" spans="1:23" x14ac:dyDescent="0.25">
      <c r="A28" t="s">
        <v>21</v>
      </c>
      <c r="B28" s="13">
        <f>SUM(SUMIFS('E-book-Paperback Data'!$AN:$AN,'E-book-Paperback Data'!$AK:$AK,"Standard - Paperback",'E-book-Paperback Data'!$AI:$AI,"&lt;&gt;Amazon.co.uk",'E-book-Paperback Data'!$AI:$AI,"&lt;&gt;Amazon.com",'E-book-Paperback Data'!$AF:$AF,Lookups!$A$6))</f>
        <v>0</v>
      </c>
      <c r="C28" s="4">
        <f>SUM(SUMIFS('E-book-Paperback Data'!$AR:$AR,'E-book-Paperback Data'!$AK:$AK,"Standard - Paperback",'E-book-Paperback Data'!$AS:$AS,"EUR",'E-book-Paperback Data'!$AF:$AF,Lookups!$A$6)*Lookups!$G$18,SUMIFS('E-book-Paperback Data'!$AR:$AR,'E-book-Paperback Data'!$AK:$AK,"Standard - Paperback",'E-book-Paperback Data'!$AS:$AS,"JPY",'E-book-Paperback Data'!$AF:$AF,Lookups!$A$6)*Lookups!$G$19,SUMIFS('E-book-Paperback Data'!$AR:$AR,'E-book-Paperback Data'!$AK:$AK,"Standard - Paperback",'E-book-Paperback Data'!$AS:$AS,"INR",'E-book-Paperback Data'!$AF:$AF,Lookups!$A$6)*Lookups!$G$20,SUMIFS('E-book-Paperback Data'!$AR:$AR,'E-book-Paperback Data'!$AK:$AK,"Standard - Paperback",'E-book-Paperback Data'!$AS:$AS,"CAD",'E-book-Paperback Data'!$AF:$AF,Lookups!$A$6)*Lookups!$G$21,SUMIFS('E-book-Paperback Data'!$AR:$AR,'E-book-Paperback Data'!$AK:$AK,"Standard - Paperback",'E-book-Paperback Data'!$AS:$AS,"BRL",'E-book-Paperback Data'!$AF:$AF,Lookups!$A$6)*Lookups!$G$22,SUMIFS('E-book-Paperback Data'!$AR:$AR,'E-book-Paperback Data'!$AK:$AK,"Standard - Paperback",'E-book-Paperback Data'!$AS:$AS,"MXN",'E-book-Paperback Data'!$AF:$AF,Lookups!$A$6)*Lookups!$G$23,SUMIFS('E-book-Paperback Data'!$AR:$AR,'E-book-Paperback Data'!$AK:$AK,"Standard - Paperback",'E-book-Paperback Data'!$AS:$AS,"AUD",'E-book-Paperback Data'!$AF:$AF,Lookups!$A$6)*Lookups!$G$24)</f>
        <v>0</v>
      </c>
      <c r="D28" s="13">
        <f>SUM(SUMIFS('E-book-Paperback Data'!$AN:$AN,'E-book-Paperback Data'!$AK:$AK,"Standard - Paperback",'E-book-Paperback Data'!$AI:$AI,"Amazon.co.uk",'E-book-Paperback Data'!$AF:$AF,Lookups!$A$6))</f>
        <v>0</v>
      </c>
      <c r="E28" s="4">
        <f>SUM(SUMIFS('E-book-Paperback Data'!$AR:$AR,'E-book-Paperback Data'!$AK:$AK,"Standard - Paperback",'E-book-Paperback Data'!$AI:$AI,"Amazon.co.uk",'E-book-Paperback Data'!$AF:$AF,Lookups!$A$6)*Lookups!$G$17)</f>
        <v>0</v>
      </c>
      <c r="F28" s="15">
        <f>SUM(SUMIFS('E-book-Paperback Data'!$AN:$AN,'E-book-Paperback Data'!$AK:$AK,"Standard - Paperback",'E-book-Paperback Data'!$AI:$AI,"Amazon.com",'E-book-Paperback Data'!$AF:$AF,Lookups!$A$6))</f>
        <v>0</v>
      </c>
      <c r="G28" s="4">
        <f>SUM(SUMIFS('E-book-Paperback Data'!$AR:$AR,'E-book-Paperback Data'!$AK:$AK,"Standard - Paperback",'E-book-Paperback Data'!$AI:$AI,"Amazon.cOM",'E-book-Paperback Data'!$AF:$AF,Lookups!$A$6))</f>
        <v>0</v>
      </c>
      <c r="H28" s="13">
        <f>SUM(SUMIFS('E-book-Paperback Data'!$AN:$AN,'E-book-Paperback Data'!$AK:$AK,"Standard - Paperback",'E-book-Paperback Data'!$AI:$AI,"&lt;&gt;Amazon.co.uk",'E-book-Paperback Data'!$AI:$AI,"&lt;&gt;Amazon.com",'E-book-Paperback Data'!$AF:$AF,Lookups!$A$7))</f>
        <v>0</v>
      </c>
      <c r="I28" s="4">
        <f>SUM(SUMIFS('E-book-Paperback Data'!$AR:$AR,'E-book-Paperback Data'!$AK:$AK,"Standard - Paperback",'E-book-Paperback Data'!$AS:$AS,"EUR",'E-book-Paperback Data'!$AF:$AF,Lookups!$A$7)*Lookups!$G$18,SUMIFS('E-book-Paperback Data'!$AR:$AR,'E-book-Paperback Data'!$AK:$AK,"Standard - Paperback",'E-book-Paperback Data'!$AS:$AS,"JPY",'E-book-Paperback Data'!$AF:$AF,Lookups!$A$7)*Lookups!$G$19,SUMIFS('E-book-Paperback Data'!$AR:$AR,'E-book-Paperback Data'!$AK:$AK,"Standard - Paperback",'E-book-Paperback Data'!$AS:$AS,"INR",'E-book-Paperback Data'!$AF:$AF,Lookups!$A$7)*Lookups!$G$20,SUMIFS('E-book-Paperback Data'!$AR:$AR,'E-book-Paperback Data'!$AK:$AK,"Standard - Paperback",'E-book-Paperback Data'!$AS:$AS,"CAD",'E-book-Paperback Data'!$AF:$AF,Lookups!$A$7)*Lookups!$G$21,SUMIFS('E-book-Paperback Data'!$AR:$AR,'E-book-Paperback Data'!$AK:$AK,"Standard - Paperback",'E-book-Paperback Data'!$AS:$AS,"BRL",'E-book-Paperback Data'!$AF:$AF,Lookups!$A$7)*Lookups!$G$22,SUMIFS('E-book-Paperback Data'!$AR:$AR,'E-book-Paperback Data'!$AK:$AK,"Standard - Paperback",'E-book-Paperback Data'!$AS:$AS,"MXN",'E-book-Paperback Data'!$AF:$AF,Lookups!$A$7)*Lookups!$G$23,SUMIFS('E-book-Paperback Data'!$AR:$AR,'E-book-Paperback Data'!$AK:$AK,"Standard - Paperback",'E-book-Paperback Data'!$AS:$AS,"AUD",'E-book-Paperback Data'!$AF:$AF,Lookups!$A$7)*Lookups!$G$24)</f>
        <v>0</v>
      </c>
      <c r="J28" s="13">
        <f>SUM(SUMIFS('E-book-Paperback Data'!$AN:$AN,'E-book-Paperback Data'!$AK:$AK,"Standard - Paperback",'E-book-Paperback Data'!$AI:$AI,"Amazon.co.uk",'E-book-Paperback Data'!$AF:$AF,Lookups!$A$7))</f>
        <v>0</v>
      </c>
      <c r="K28" s="4">
        <f>SUM(SUMIFS('E-book-Paperback Data'!$AR:$AR,'E-book-Paperback Data'!$AK:$AK,"Standard - Paperback",'E-book-Paperback Data'!$AI:$AI,"Amazon.co.uk",'E-book-Paperback Data'!$AF:$AF,Lookups!$A$7)*Lookups!$G$17)</f>
        <v>0</v>
      </c>
      <c r="L28" s="15">
        <f>SUM(SUMIFS('E-book-Paperback Data'!$AN:$AN,'E-book-Paperback Data'!$AK:$AK,"Standard - Paperback",'E-book-Paperback Data'!$AI:$AI,"Amazon.com",'E-book-Paperback Data'!$AF:$AF,Lookups!$A$7))</f>
        <v>0</v>
      </c>
      <c r="M28" s="4">
        <f>SUM(SUMIFS('E-book-Paperback Data'!$AR:$AR,'E-book-Paperback Data'!$AK:$AK,"Standard - Paperback",'E-book-Paperback Data'!$AI:$AI,"Amazon.cOM",'E-book-Paperback Data'!$AF:$AF,Lookups!$A$7))</f>
        <v>0</v>
      </c>
      <c r="N28" s="13">
        <f>SUM(SUMIFS('E-book-Paperback Data'!$AN:$AN,'E-book-Paperback Data'!$AK:$AK,"Standard - Paperback",'E-book-Paperback Data'!$AI:$AI,"&lt;&gt;Amazon.co.uk",'E-book-Paperback Data'!$AI:$AI,"&lt;&gt;Amazon.com",'E-book-Paperback Data'!$AF:$AF,Lookups!$A$8))</f>
        <v>0</v>
      </c>
      <c r="O28" s="4">
        <f>SUM(SUMIFS('E-book-Paperback Data'!$AR:$AR,'E-book-Paperback Data'!$AK:$AK,"Standard - Paperback",'E-book-Paperback Data'!$AS:$AS,"EUR",'E-book-Paperback Data'!$AF:$AF,Lookups!$A$8)*Lookups!$G$18,SUMIFS('E-book-Paperback Data'!$AR:$AR,'E-book-Paperback Data'!$AK:$AK,"Standard - Paperback",'E-book-Paperback Data'!$AS:$AS,"JPY",'E-book-Paperback Data'!$AF:$AF,Lookups!$A$8)*Lookups!$G$19,SUMIFS('E-book-Paperback Data'!$AR:$AR,'E-book-Paperback Data'!$AK:$AK,"Standard - Paperback",'E-book-Paperback Data'!$AS:$AS,"INR",'E-book-Paperback Data'!$AF:$AF,Lookups!$A$8)*Lookups!$G$20,SUMIFS('E-book-Paperback Data'!$AR:$AR,'E-book-Paperback Data'!$AK:$AK,"Standard - Paperback",'E-book-Paperback Data'!$AS:$AS,"CAD",'E-book-Paperback Data'!$AF:$AF,Lookups!$A$8)*Lookups!$G$21,SUMIFS('E-book-Paperback Data'!$AR:$AR,'E-book-Paperback Data'!$AK:$AK,"Standard - Paperback",'E-book-Paperback Data'!$AS:$AS,"BRL",'E-book-Paperback Data'!$AF:$AF,Lookups!$A$8)*Lookups!$G$22,SUMIFS('E-book-Paperback Data'!$AR:$AR,'E-book-Paperback Data'!$AK:$AK,"Standard - Paperback",'E-book-Paperback Data'!$AS:$AS,"MXN",'E-book-Paperback Data'!$AF:$AF,Lookups!$A$8)*Lookups!$G$23,SUMIFS('E-book-Paperback Data'!$AR:$AR,'E-book-Paperback Data'!$AK:$AK,"Standard - Paperback",'E-book-Paperback Data'!$AS:$AS,"AUD",'E-book-Paperback Data'!$AF:$AF,Lookups!$A$8)*Lookups!$G$24)</f>
        <v>0</v>
      </c>
      <c r="P28" s="13">
        <f>SUM(SUMIFS('E-book-Paperback Data'!$AN:$AN,'E-book-Paperback Data'!$AK:$AK,"Standard - Paperback",'E-book-Paperback Data'!$AI:$AI,"Amazon.co.uk",'E-book-Paperback Data'!$AF:$AF,Lookups!$A$8))</f>
        <v>0</v>
      </c>
      <c r="Q28" s="4">
        <f>SUM(SUMIFS('E-book-Paperback Data'!$AR:$AR,'E-book-Paperback Data'!$AK:$AK,"Standard - Paperback",'E-book-Paperback Data'!$AI:$AI,"Amazon.co.uk",'E-book-Paperback Data'!$AF:$AF,Lookups!$A$8)*Lookups!$G$17)</f>
        <v>0</v>
      </c>
      <c r="R28" s="15">
        <f>SUM(SUMIFS('E-book-Paperback Data'!$AN:$AN,'E-book-Paperback Data'!$AK:$AK,"Standard - Paperback",'E-book-Paperback Data'!$AI:$AI,"Amazon.com",'E-book-Paperback Data'!$AF:$AF,Lookups!$A$8))</f>
        <v>0</v>
      </c>
      <c r="S28" s="4">
        <f>SUM(SUMIFS('E-book-Paperback Data'!$AR:$AR,'E-book-Paperback Data'!$AK:$AK,"Standard - Paperback",'E-book-Paperback Data'!$AI:$AI,"Amazon.cOM",'E-book-Paperback Data'!$AF:$AF,Lookups!$A$8))</f>
        <v>0</v>
      </c>
    </row>
    <row r="29" spans="1:23" x14ac:dyDescent="0.25">
      <c r="A29" t="s">
        <v>22</v>
      </c>
      <c r="B29" s="13">
        <f>SUM(SUMIFS('E-book-Paperback Data'!$BC:$BC,'E-book-Paperback Data'!$AZ:$AZ,"Standard - Paperback",'E-book-Paperback Data'!$AX:$AX,"&lt;&gt;Amazon.co.uk",'E-book-Paperback Data'!$AX:$AX,"&lt;&gt;Amazon.com",'E-book-Paperback Data'!$AU:$AU,Lookups!$A$6))</f>
        <v>0</v>
      </c>
      <c r="C29" s="4">
        <f>SUM(SUMIFS('E-book-Paperback Data'!$BG:$BG,'E-book-Paperback Data'!$AZ:$AZ,"Standard - Paperback",'E-book-Paperback Data'!$BH:$BH,"EUR",'E-book-Paperback Data'!$AU:$AU,Lookups!$A$6)*Lookups!$G$18,SUMIFS('E-book-Paperback Data'!$BG:$BG,'E-book-Paperback Data'!$AZ:$AZ,"Standard - Paperback",'E-book-Paperback Data'!$BH:$BH,"JPY",'E-book-Paperback Data'!$AU:$AU,Lookups!$A$6)*Lookups!$G$19,SUMIFS('E-book-Paperback Data'!$BG:$BG,'E-book-Paperback Data'!$AZ:$AZ,"Standard - Paperback",'E-book-Paperback Data'!$BH:$BH,"INR",'E-book-Paperback Data'!$AU:$AU,Lookups!$A$6)*Lookups!$G$20,SUMIFS('E-book-Paperback Data'!$BG:$BG,'E-book-Paperback Data'!$AZ:$AZ,"Standard - Paperback",'E-book-Paperback Data'!$BH:$BH,"CAD",'E-book-Paperback Data'!$AU:$AU,Lookups!$A$6)*Lookups!$G$21,SUMIFS('E-book-Paperback Data'!$BG:$BG,'E-book-Paperback Data'!$AZ:$AZ,"Standard - Paperback",'E-book-Paperback Data'!$BH:$BH,"BRL",'E-book-Paperback Data'!$AU:$AU,Lookups!$A$6)*Lookups!$G$22,SUMIFS('E-book-Paperback Data'!$BG:$BG,'E-book-Paperback Data'!$AZ:$AZ,"Standard - Paperback",'E-book-Paperback Data'!$BH:$BH,"MXN",'E-book-Paperback Data'!$AU:$AU,Lookups!$A$6)*Lookups!$G$23,SUMIFS('E-book-Paperback Data'!$BG:$BG,'E-book-Paperback Data'!$AZ:$AZ,"Standard - Paperback",'E-book-Paperback Data'!$BH:$BH,"AUD",'E-book-Paperback Data'!$AU:$AU,Lookups!$A$6)*Lookups!$G$24)</f>
        <v>0</v>
      </c>
      <c r="D29" s="13">
        <f>SUM(SUMIFS('E-book-Paperback Data'!$BC:$BC,'E-book-Paperback Data'!$AZ:$AZ,"Standard - Paperback",'E-book-Paperback Data'!$AX:$AX,"Amazon.co.uk",'E-book-Paperback Data'!$AU:$AU,Lookups!$A$6))</f>
        <v>0</v>
      </c>
      <c r="E29" s="4">
        <f>SUM(SUMIFS('E-book-Paperback Data'!$BG:$BG,'E-book-Paperback Data'!$AZ:$AZ,"Standard - Paperback",'E-book-Paperback Data'!$AX:$AX,"Amazon.co.uk",'E-book-Paperback Data'!$AU:$AU,Lookups!$A$6)*Lookups!$G$17)</f>
        <v>0</v>
      </c>
      <c r="F29" s="15">
        <f>SUM(SUMIFS('E-book-Paperback Data'!$BC:$BC,'E-book-Paperback Data'!$AZ:$AZ,"Standard - Paperback",'E-book-Paperback Data'!$AX:$AX,"Amazon.com",'E-book-Paperback Data'!$AU:$AU,Lookups!$A$6))</f>
        <v>0</v>
      </c>
      <c r="G29" s="4">
        <f>SUM(SUMIFS('E-book-Paperback Data'!$BG:$BG,'E-book-Paperback Data'!$AZ:$AZ,"Standard - Paperback",'E-book-Paperback Data'!$AX:$AX,"Amazon.cOM",'E-book-Paperback Data'!$AU:$AU,Lookups!$A$6))</f>
        <v>0</v>
      </c>
      <c r="H29" s="13">
        <f>SUM(SUMIFS('E-book-Paperback Data'!$BC:$BC,'E-book-Paperback Data'!$AZ:$AZ,"Standard - Paperback",'E-book-Paperback Data'!$AX:$AX,"&lt;&gt;Amazon.co.uk",'E-book-Paperback Data'!$AX:$AX,"&lt;&gt;Amazon.com",'E-book-Paperback Data'!$AU:$AU,Lookups!$A$7))</f>
        <v>0</v>
      </c>
      <c r="I29" s="4">
        <f>SUM(SUMIFS('E-book-Paperback Data'!$BG:$BG,'E-book-Paperback Data'!$AZ:$AZ,"Standard - Paperback",'E-book-Paperback Data'!$BH:$BH,"EUR",'E-book-Paperback Data'!$AU:$AU,Lookups!$A$7)*Lookups!$G$18,SUMIFS('E-book-Paperback Data'!$BG:$BG,'E-book-Paperback Data'!$AZ:$AZ,"Standard - Paperback",'E-book-Paperback Data'!$BH:$BH,"JPY",'E-book-Paperback Data'!$AU:$AU,Lookups!$A$7)*Lookups!$G$19,SUMIFS('E-book-Paperback Data'!$BG:$BG,'E-book-Paperback Data'!$AZ:$AZ,"Standard - Paperback",'E-book-Paperback Data'!$BH:$BH,"INR",'E-book-Paperback Data'!$AU:$AU,Lookups!$A$7)*Lookups!$G$20,SUMIFS('E-book-Paperback Data'!$BG:$BG,'E-book-Paperback Data'!$AZ:$AZ,"Standard - Paperback",'E-book-Paperback Data'!$BH:$BH,"CAD",'E-book-Paperback Data'!$AU:$AU,Lookups!$A$7)*Lookups!$G$21,SUMIFS('E-book-Paperback Data'!$BG:$BG,'E-book-Paperback Data'!$AZ:$AZ,"Standard - Paperback",'E-book-Paperback Data'!$BH:$BH,"BRL",'E-book-Paperback Data'!$AU:$AU,Lookups!$A$7)*Lookups!$G$22,SUMIFS('E-book-Paperback Data'!$BG:$BG,'E-book-Paperback Data'!$AZ:$AZ,"Standard - Paperback",'E-book-Paperback Data'!$BH:$BH,"MXN",'E-book-Paperback Data'!$AU:$AU,Lookups!$A$7)*Lookups!$G$23,SUMIFS('E-book-Paperback Data'!$BG:$BG,'E-book-Paperback Data'!$AZ:$AZ,"Standard - Paperback",'E-book-Paperback Data'!$BH:$BH,"AUD",'E-book-Paperback Data'!$AU:$AU,Lookups!$A$7)*Lookups!$G$24)</f>
        <v>0</v>
      </c>
      <c r="J29" s="13">
        <f>SUM(SUMIFS('E-book-Paperback Data'!$BC:$BC,'E-book-Paperback Data'!$AZ:$AZ,"Standard - Paperback",'E-book-Paperback Data'!$AX:$AX,"Amazon.co.uk",'E-book-Paperback Data'!$AU:$AU,Lookups!$A$7))</f>
        <v>0</v>
      </c>
      <c r="K29" s="4">
        <f>SUM(SUMIFS('E-book-Paperback Data'!$BG:$BG,'E-book-Paperback Data'!$AZ:$AZ,"Standard - Paperback",'E-book-Paperback Data'!$AX:$AX,"Amazon.co.uk",'E-book-Paperback Data'!$AU:$AU,Lookups!$A$7)*Lookups!$G$17)</f>
        <v>0</v>
      </c>
      <c r="L29" s="15">
        <f>SUM(SUMIFS('E-book-Paperback Data'!$BC:$BC,'E-book-Paperback Data'!$AZ:$AZ,"Standard - Paperback",'E-book-Paperback Data'!$AX:$AX,"Amazon.com",'E-book-Paperback Data'!$AU:$AU,Lookups!$A$7))</f>
        <v>0</v>
      </c>
      <c r="M29" s="4">
        <f>SUM(SUMIFS('E-book-Paperback Data'!$BG:$BG,'E-book-Paperback Data'!$AZ:$AZ,"Standard - Paperback",'E-book-Paperback Data'!$AX:$AX,"Amazon.cOM",'E-book-Paperback Data'!$AU:$AU,Lookups!$A$7))</f>
        <v>0</v>
      </c>
      <c r="N29" s="13">
        <f>SUM(SUMIFS('E-book-Paperback Data'!$BC:$BC,'E-book-Paperback Data'!$AZ:$AZ,"Standard - Paperback",'E-book-Paperback Data'!$AX:$AX,"&lt;&gt;Amazon.co.uk",'E-book-Paperback Data'!$AX:$AX,"&lt;&gt;Amazon.com",'E-book-Paperback Data'!$AU:$AU,Lookups!$A$8))</f>
        <v>0</v>
      </c>
      <c r="O29" s="4">
        <f>SUM(SUMIFS('E-book-Paperback Data'!$BG:$BG,'E-book-Paperback Data'!$AZ:$AZ,"Standard - Paperback",'E-book-Paperback Data'!$BH:$BH,"EUR",'E-book-Paperback Data'!$AU:$AU,Lookups!$A$8)*Lookups!$G$18,SUMIFS('E-book-Paperback Data'!$BG:$BG,'E-book-Paperback Data'!$AZ:$AZ,"Standard - Paperback",'E-book-Paperback Data'!$BH:$BH,"JPY",'E-book-Paperback Data'!$AU:$AU,Lookups!$A$8)*Lookups!$G$19,SUMIFS('E-book-Paperback Data'!$BG:$BG,'E-book-Paperback Data'!$AZ:$AZ,"Standard - Paperback",'E-book-Paperback Data'!$BH:$BH,"INR",'E-book-Paperback Data'!$AU:$AU,Lookups!$A$8)*Lookups!$G$20,SUMIFS('E-book-Paperback Data'!$BG:$BG,'E-book-Paperback Data'!$AZ:$AZ,"Standard - Paperback",'E-book-Paperback Data'!$BH:$BH,"CAD",'E-book-Paperback Data'!$AU:$AU,Lookups!$A$8)*Lookups!$G$21,SUMIFS('E-book-Paperback Data'!$BG:$BG,'E-book-Paperback Data'!$AZ:$AZ,"Standard - Paperback",'E-book-Paperback Data'!$BH:$BH,"BRL",'E-book-Paperback Data'!$AU:$AU,Lookups!$A$8)*Lookups!$G$22,SUMIFS('E-book-Paperback Data'!$BG:$BG,'E-book-Paperback Data'!$AZ:$AZ,"Standard - Paperback",'E-book-Paperback Data'!$BH:$BH,"MXN",'E-book-Paperback Data'!$AU:$AU,Lookups!$A$8)*Lookups!$G$23,SUMIFS('E-book-Paperback Data'!$BG:$BG,'E-book-Paperback Data'!$AZ:$AZ,"Standard - Paperback",'E-book-Paperback Data'!$BH:$BH,"AUD",'E-book-Paperback Data'!$AU:$AU,Lookups!$A$8)*Lookups!$G$24)</f>
        <v>0</v>
      </c>
      <c r="P29" s="13">
        <f>SUM(SUMIFS('E-book-Paperback Data'!$BC:$BC,'E-book-Paperback Data'!$AZ:$AZ,"Standard - Paperback",'E-book-Paperback Data'!$AX:$AX,"Amazon.co.uk",'E-book-Paperback Data'!$AU:$AU,Lookups!$A$8))</f>
        <v>0</v>
      </c>
      <c r="Q29" s="4">
        <f>SUM(SUMIFS('E-book-Paperback Data'!$BG:$BG,'E-book-Paperback Data'!$AZ:$AZ,"Standard - Paperback",'E-book-Paperback Data'!$AX:$AX,"Amazon.co.uk",'E-book-Paperback Data'!$AU:$AU,Lookups!$A$8)*Lookups!$G$17)</f>
        <v>0</v>
      </c>
      <c r="R29" s="15">
        <f>SUM(SUMIFS('E-book-Paperback Data'!$BC:$BC,'E-book-Paperback Data'!$AZ:$AZ,"Standard - Paperback",'E-book-Paperback Data'!$AX:$AX,"Amazon.com",'E-book-Paperback Data'!$AU:$AU,Lookups!$A$8))</f>
        <v>0</v>
      </c>
      <c r="S29" s="4">
        <f>SUM(SUMIFS('E-book-Paperback Data'!$BG:$BG,'E-book-Paperback Data'!$AZ:$AZ,"Standard - Paperback",'E-book-Paperback Data'!$AX:$AX,"Amazon.cOM",'E-book-Paperback Data'!$AU:$AU,Lookups!$A$8))</f>
        <v>0</v>
      </c>
    </row>
    <row r="30" spans="1:23" x14ac:dyDescent="0.25">
      <c r="A30" t="s">
        <v>23</v>
      </c>
      <c r="B30" s="13">
        <f>SUM(SUMIFS('E-book-Paperback Data'!$BR:$BR,'E-book-Paperback Data'!$BO:$BO,"Standard - Paperback",'E-book-Paperback Data'!$BM:$BM,"&lt;&gt;Amazon.co.uk",'E-book-Paperback Data'!$BM:$BM,"&lt;&gt;Amazon.com",'E-book-Paperback Data'!$BJ:$BJ,Lookups!$A$6))</f>
        <v>0</v>
      </c>
      <c r="C30" s="4">
        <f>SUM(SUMIFS('E-book-Paperback Data'!$BV:$BV,'E-book-Paperback Data'!$BO:$BO,"Standard - Paperback",'E-book-Paperback Data'!$BW:$BW,"EUR",'E-book-Paperback Data'!$BJ:$BJ,Lookups!$A$6)*Lookups!$G$18,SUMIFS('E-book-Paperback Data'!$BV:$BV,'E-book-Paperback Data'!$BO:$BO,"Standard - Paperback",'E-book-Paperback Data'!$BW:$BW,"JPY",'E-book-Paperback Data'!$BJ:$BJ,Lookups!$A$6)*Lookups!$G$19,SUMIFS('E-book-Paperback Data'!$BV:$BV,'E-book-Paperback Data'!$BO:$BO,"Standard - Paperback",'E-book-Paperback Data'!$BW:$BW,"INR",'E-book-Paperback Data'!$BJ:$BJ,Lookups!$A$6)*Lookups!$G$20,SUMIFS('E-book-Paperback Data'!$BV:$BV,'E-book-Paperback Data'!$BO:$BO,"Standard - Paperback",'E-book-Paperback Data'!$BW:$BW,"CAD",'E-book-Paperback Data'!$BJ:$BJ,Lookups!$A$6)*Lookups!$G$21,SUMIFS('E-book-Paperback Data'!$BV:$BV,'E-book-Paperback Data'!$BO:$BO,"Standard - Paperback",'E-book-Paperback Data'!$BW:$BW,"BRL",'E-book-Paperback Data'!$BJ:$BJ,Lookups!$A$6)*Lookups!$G$22,SUMIFS('E-book-Paperback Data'!$BV:$BV,'E-book-Paperback Data'!$BO:$BO,"Standard - Paperback",'E-book-Paperback Data'!$BW:$BW,"MXN",'E-book-Paperback Data'!$BJ:$BJ,Lookups!$A$6)*Lookups!$G$23,SUMIFS('E-book-Paperback Data'!$BV:$BV,'E-book-Paperback Data'!$BO:$BO,"Standard - Paperback",'E-book-Paperback Data'!$BW:$BW,"AUD",'E-book-Paperback Data'!$BJ:$BJ,Lookups!$A$6)*Lookups!$G$24)</f>
        <v>0</v>
      </c>
      <c r="D30" s="13">
        <f>SUM(SUMIFS('E-book-Paperback Data'!$BR:$BR,'E-book-Paperback Data'!$BO:$BO,"Standard - Paperback",'E-book-Paperback Data'!$BM:$BM,"Amazon.co.uk",'E-book-Paperback Data'!$BJ:$BJ,Lookups!$A$6))</f>
        <v>0</v>
      </c>
      <c r="E30" s="4">
        <f>SUM(SUMIFS('E-book-Paperback Data'!$BV:$BV,'E-book-Paperback Data'!$BO:$BO,"Standard - Paperback",'E-book-Paperback Data'!$BM:$BM,"Amazon.co.uk",'E-book-Paperback Data'!$BJ:$BJ,Lookups!$A$6)*Lookups!$G$17)</f>
        <v>0</v>
      </c>
      <c r="F30" s="15">
        <f>SUM(SUMIFS('E-book-Paperback Data'!$BR:$BR,'E-book-Paperback Data'!$BO:$BO,"Standard - Paperback",'E-book-Paperback Data'!$BM:$BM,"Amazon.com",'E-book-Paperback Data'!$BJ:$BJ,Lookups!$A$6))</f>
        <v>0</v>
      </c>
      <c r="G30" s="4">
        <f>SUM(SUMIFS('E-book-Paperback Data'!$BV:$BV,'E-book-Paperback Data'!$BO:$BO,"Standard - Paperback",'E-book-Paperback Data'!$BM:$BM,"Amazon.cOM",'E-book-Paperback Data'!$BJ:$BJ,Lookups!$A$6))</f>
        <v>0</v>
      </c>
      <c r="H30" s="13">
        <f>SUM(SUMIFS('E-book-Paperback Data'!$BR:$BR,'E-book-Paperback Data'!$BO:$BO,"Standard - Paperback",'E-book-Paperback Data'!$BM:$BM,"&lt;&gt;Amazon.co.uk",'E-book-Paperback Data'!$BM:$BM,"&lt;&gt;Amazon.com",'E-book-Paperback Data'!$BJ:$BJ,Lookups!$A$7))</f>
        <v>0</v>
      </c>
      <c r="I30" s="4">
        <f>SUM(SUMIFS('E-book-Paperback Data'!$BV:$BV,'E-book-Paperback Data'!$BO:$BO,"Standard - Paperback",'E-book-Paperback Data'!$BW:$BW,"EUR",'E-book-Paperback Data'!$BJ:$BJ,Lookups!$A$7)*Lookups!$G$18,SUMIFS('E-book-Paperback Data'!$BV:$BV,'E-book-Paperback Data'!$BO:$BO,"Standard - Paperback",'E-book-Paperback Data'!$BW:$BW,"JPY",'E-book-Paperback Data'!$BJ:$BJ,Lookups!$A$7)*Lookups!$G$19,SUMIFS('E-book-Paperback Data'!$BV:$BV,'E-book-Paperback Data'!$BO:$BO,"Standard - Paperback",'E-book-Paperback Data'!$BW:$BW,"INR",'E-book-Paperback Data'!$BJ:$BJ,Lookups!$A$7)*Lookups!$G$20,SUMIFS('E-book-Paperback Data'!$BV:$BV,'E-book-Paperback Data'!$BO:$BO,"Standard - Paperback",'E-book-Paperback Data'!$BW:$BW,"CAD",'E-book-Paperback Data'!$BJ:$BJ,Lookups!$A$7)*Lookups!$G$21,SUMIFS('E-book-Paperback Data'!$BV:$BV,'E-book-Paperback Data'!$BO:$BO,"Standard - Paperback",'E-book-Paperback Data'!$BW:$BW,"BRL",'E-book-Paperback Data'!$BJ:$BJ,Lookups!$A$7)*Lookups!$G$22,SUMIFS('E-book-Paperback Data'!$BV:$BV,'E-book-Paperback Data'!$BO:$BO,"Standard - Paperback",'E-book-Paperback Data'!$BW:$BW,"MXN",'E-book-Paperback Data'!$BJ:$BJ,Lookups!$A$7)*Lookups!$G$23,SUMIFS('E-book-Paperback Data'!$BV:$BV,'E-book-Paperback Data'!$BO:$BO,"Standard - Paperback",'E-book-Paperback Data'!$BW:$BW,"AUD",'E-book-Paperback Data'!$BJ:$BJ,Lookups!$A$7)*Lookups!$G$24)</f>
        <v>0</v>
      </c>
      <c r="J30" s="13">
        <f>SUM(SUMIFS('E-book-Paperback Data'!$BR:$BR,'E-book-Paperback Data'!$BO:$BO,"Standard - Paperback",'E-book-Paperback Data'!$BM:$BM,"Amazon.co.uk",'E-book-Paperback Data'!$BJ:$BJ,Lookups!$A$7))</f>
        <v>0</v>
      </c>
      <c r="K30" s="4">
        <f>SUM(SUMIFS('E-book-Paperback Data'!$BV:$BV,'E-book-Paperback Data'!$BO:$BO,"Standard - Paperback",'E-book-Paperback Data'!$BM:$BM,"Amazon.co.uk",'E-book-Paperback Data'!$BJ:$BJ,Lookups!$A$7)*Lookups!$G$17)</f>
        <v>0</v>
      </c>
      <c r="L30" s="15">
        <f>SUM(SUMIFS('E-book-Paperback Data'!$BR:$BR,'E-book-Paperback Data'!$BO:$BO,"Standard - Paperback",'E-book-Paperback Data'!$BM:$BM,"Amazon.com",'E-book-Paperback Data'!$BJ:$BJ,Lookups!$A$7))</f>
        <v>0</v>
      </c>
      <c r="M30" s="4">
        <f>SUM(SUMIFS('E-book-Paperback Data'!$BV:$BV,'E-book-Paperback Data'!$BO:$BO,"Standard - Paperback",'E-book-Paperback Data'!$BM:$BM,"Amazon.cOM",'E-book-Paperback Data'!$BJ:$BJ,Lookups!$A$7))</f>
        <v>0</v>
      </c>
      <c r="N30" s="13">
        <f>SUM(SUMIFS('E-book-Paperback Data'!$BR:$BR,'E-book-Paperback Data'!$BO:$BO,"Standard - Paperback",'E-book-Paperback Data'!$BM:$BM,"&lt;&gt;Amazon.co.uk",'E-book-Paperback Data'!$BM:$BM,"&lt;&gt;Amazon.com",'E-book-Paperback Data'!$BJ:$BJ,Lookups!$A$8))</f>
        <v>0</v>
      </c>
      <c r="O30" s="4">
        <f>SUM(SUMIFS('E-book-Paperback Data'!$BV:$BV,'E-book-Paperback Data'!$BO:$BO,"Standard - Paperback",'E-book-Paperback Data'!$BW:$BW,"EUR",'E-book-Paperback Data'!$BJ:$BJ,Lookups!$A$8)*Lookups!$G$18,SUMIFS('E-book-Paperback Data'!$BV:$BV,'E-book-Paperback Data'!$BO:$BO,"Standard - Paperback",'E-book-Paperback Data'!$BW:$BW,"JPY",'E-book-Paperback Data'!$BJ:$BJ,Lookups!$A$8)*Lookups!$G$19,SUMIFS('E-book-Paperback Data'!$BV:$BV,'E-book-Paperback Data'!$BO:$BO,"Standard - Paperback",'E-book-Paperback Data'!$BW:$BW,"INR",'E-book-Paperback Data'!$BJ:$BJ,Lookups!$A$8)*Lookups!$G$20,SUMIFS('E-book-Paperback Data'!$BV:$BV,'E-book-Paperback Data'!$BO:$BO,"Standard - Paperback",'E-book-Paperback Data'!$BW:$BW,"CAD",'E-book-Paperback Data'!$BJ:$BJ,Lookups!$A$8)*Lookups!$G$21,SUMIFS('E-book-Paperback Data'!$BV:$BV,'E-book-Paperback Data'!$BO:$BO,"Standard - Paperback",'E-book-Paperback Data'!$BW:$BW,"BRL",'E-book-Paperback Data'!$BJ:$BJ,Lookups!$A$8)*Lookups!$G$22,SUMIFS('E-book-Paperback Data'!$BV:$BV,'E-book-Paperback Data'!$BO:$BO,"Standard - Paperback",'E-book-Paperback Data'!$BW:$BW,"MXN",'E-book-Paperback Data'!$BJ:$BJ,Lookups!$A$8)*Lookups!$G$23,SUMIFS('E-book-Paperback Data'!$BV:$BV,'E-book-Paperback Data'!$BO:$BO,"Standard - Paperback",'E-book-Paperback Data'!$BW:$BW,"AUD",'E-book-Paperback Data'!$BJ:$BJ,Lookups!$A$8)*Lookups!$G$24)</f>
        <v>0</v>
      </c>
      <c r="P30" s="13">
        <f>SUM(SUMIFS('E-book-Paperback Data'!$BR:$BR,'E-book-Paperback Data'!$BO:$BO,"Standard - Paperback",'E-book-Paperback Data'!$BM:$BM,"Amazon.co.uk",'E-book-Paperback Data'!$BJ:$BJ,Lookups!$A$8))</f>
        <v>0</v>
      </c>
      <c r="Q30" s="4">
        <f>SUM(SUMIFS('E-book-Paperback Data'!$BV:$BV,'E-book-Paperback Data'!$BO:$BO,"Standard - Paperback",'E-book-Paperback Data'!$BM:$BM,"Amazon.co.uk",'E-book-Paperback Data'!$BJ:$BJ,Lookups!$A$8)*Lookups!$G$17)</f>
        <v>0</v>
      </c>
      <c r="R30" s="15">
        <f>SUM(SUMIFS('E-book-Paperback Data'!$BR:$BR,'E-book-Paperback Data'!$BO:$BO,"Standard - Paperback",'E-book-Paperback Data'!$BM:$BM,"Amazon.com",'E-book-Paperback Data'!$BJ:$BJ,Lookups!$A$8))</f>
        <v>0</v>
      </c>
      <c r="S30" s="4">
        <f>SUM(SUMIFS('E-book-Paperback Data'!$BV:$BV,'E-book-Paperback Data'!$BO:$BO,"Standard - Paperback",'E-book-Paperback Data'!$BM:$BM,"Amazon.cOM",'E-book-Paperback Data'!$BJ:$BJ,Lookups!$A$8))</f>
        <v>0</v>
      </c>
    </row>
    <row r="31" spans="1:23" x14ac:dyDescent="0.25">
      <c r="A31" t="s">
        <v>24</v>
      </c>
      <c r="B31" s="13">
        <f>SUM(SUMIFS('E-book-Paperback Data'!$CG:$CG,'E-book-Paperback Data'!$CD:$CD,"Standard - Paperback",'E-book-Paperback Data'!$CB:$CB,"&lt;&gt;Amazon.co.uk",'E-book-Paperback Data'!$CB:$CB,"&lt;&gt;Amazon.com",'E-book-Paperback Data'!$BY:$BY,Lookups!$A$6))</f>
        <v>0</v>
      </c>
      <c r="C31" s="4">
        <f>SUM(SUMIFS('E-book-Paperback Data'!$CK:$CK,'E-book-Paperback Data'!$CD:$CD,"Standard - Paperback",'E-book-Paperback Data'!$CL:$CL,"EUR",'E-book-Paperback Data'!$BY:$BY,Lookups!$A$6)*Lookups!$G$18,SUMIFS('E-book-Paperback Data'!$CK:$CK,'E-book-Paperback Data'!$CD:$CD,"Standard - Paperback",'E-book-Paperback Data'!$CL:$CL,"JPY",'E-book-Paperback Data'!$BY:$BY,Lookups!$A$6)*Lookups!$G$19,SUMIFS('E-book-Paperback Data'!$CK:$CK,'E-book-Paperback Data'!$CD:$CD,"Standard - Paperback",'E-book-Paperback Data'!$CL:$CL,"INR",'E-book-Paperback Data'!$BY:$BY,Lookups!$A$6)*Lookups!$G$20,SUMIFS('E-book-Paperback Data'!$CK:$CK,'E-book-Paperback Data'!$CD:$CD,"Standard - Paperback",'E-book-Paperback Data'!$CL:$CL,"CAD",'E-book-Paperback Data'!$BY:$BY,Lookups!$A$6)*Lookups!$G$21,SUMIFS('E-book-Paperback Data'!$CK:$CK,'E-book-Paperback Data'!$CD:$CD,"Standard - Paperback",'E-book-Paperback Data'!$CL:$CL,"BRL",'E-book-Paperback Data'!$BY:$BY,Lookups!$A$6)*Lookups!$G$22,SUMIFS('E-book-Paperback Data'!$CK:$CK,'E-book-Paperback Data'!$CD:$CD,"Standard - Paperback",'E-book-Paperback Data'!$CL:$CL,"MXN",'E-book-Paperback Data'!$BY:$BY,Lookups!$A$6)*Lookups!$G$23,SUMIFS('E-book-Paperback Data'!$CK:$CK,'E-book-Paperback Data'!$CD:$CD,"Standard - Paperback",'E-book-Paperback Data'!$CL:$CL,"AUD",'E-book-Paperback Data'!$BY:$BY,Lookups!$A$6)*Lookups!$G$24)</f>
        <v>0</v>
      </c>
      <c r="D31" s="13">
        <f>SUM(SUMIFS('E-book-Paperback Data'!$CG:$CG,'E-book-Paperback Data'!$CD:$CD,"Standard - Paperback",'E-book-Paperback Data'!$CB:$CB,"Amazon.co.uk",'E-book-Paperback Data'!$BY:$BY,Lookups!$A$6))</f>
        <v>0</v>
      </c>
      <c r="E31" s="4">
        <f>SUM(SUMIFS('E-book-Paperback Data'!$CK:$CK,'E-book-Paperback Data'!$CD:$CD,"Standard - Paperback",'E-book-Paperback Data'!$CB:$CB,"Amazon.co.uk",'E-book-Paperback Data'!$BY:$BY,Lookups!$A$6)*Lookups!$G$17)</f>
        <v>0</v>
      </c>
      <c r="F31" s="15">
        <f>SUM(SUMIFS('E-book-Paperback Data'!$CG:$CG,'E-book-Paperback Data'!$CD:$CD,"Standard - Paperback",'E-book-Paperback Data'!$CB:$CB,"Amazon.com",'E-book-Paperback Data'!$BY:$BY,Lookups!$A$6))</f>
        <v>0</v>
      </c>
      <c r="G31" s="4">
        <f>SUM(SUMIFS('E-book-Paperback Data'!$CK:$CK,'E-book-Paperback Data'!$CD:$CD,"Standard - Paperback",'E-book-Paperback Data'!$CB:$CB,"Amazon.cOM",'E-book-Paperback Data'!$BY:$BY,Lookups!$A$6))</f>
        <v>0</v>
      </c>
      <c r="H31" s="13">
        <f>SUM(SUMIFS('E-book-Paperback Data'!$CG:$CG,'E-book-Paperback Data'!$CD:$CD,"Standard - Paperback",'E-book-Paperback Data'!$CB:$CB,"&lt;&gt;Amazon.co.uk",'E-book-Paperback Data'!$CB:$CB,"&lt;&gt;Amazon.com",'E-book-Paperback Data'!$BY:$BY,Lookups!$A$7))</f>
        <v>0</v>
      </c>
      <c r="I31" s="4">
        <f>SUM(SUMIFS('E-book-Paperback Data'!$CK:$CK,'E-book-Paperback Data'!$CD:$CD,"Standard - Paperback",'E-book-Paperback Data'!$CL:$CL,"EUR",'E-book-Paperback Data'!$BY:$BY,Lookups!$A$7)*Lookups!$G$18,SUMIFS('E-book-Paperback Data'!$CK:$CK,'E-book-Paperback Data'!$CD:$CD,"Standard - Paperback",'E-book-Paperback Data'!$CL:$CL,"JPY",'E-book-Paperback Data'!$BY:$BY,Lookups!$A$7)*Lookups!$G$19,SUMIFS('E-book-Paperback Data'!$CK:$CK,'E-book-Paperback Data'!$CD:$CD,"Standard - Paperback",'E-book-Paperback Data'!$CL:$CL,"INR",'E-book-Paperback Data'!$BY:$BY,Lookups!$A$7)*Lookups!$G$20,SUMIFS('E-book-Paperback Data'!$CK:$CK,'E-book-Paperback Data'!$CD:$CD,"Standard - Paperback",'E-book-Paperback Data'!$CL:$CL,"CAD",'E-book-Paperback Data'!$BY:$BY,Lookups!$A$7)*Lookups!$G$21,SUMIFS('E-book-Paperback Data'!$CK:$CK,'E-book-Paperback Data'!$CD:$CD,"Standard - Paperback",'E-book-Paperback Data'!$CL:$CL,"BRL",'E-book-Paperback Data'!$BY:$BY,Lookups!$A$7)*Lookups!$G$22,SUMIFS('E-book-Paperback Data'!$CK:$CK,'E-book-Paperback Data'!$CD:$CD,"Standard - Paperback",'E-book-Paperback Data'!$CL:$CL,"MXN",'E-book-Paperback Data'!$BY:$BY,Lookups!$A$7)*Lookups!$G$23,SUMIFS('E-book-Paperback Data'!$CK:$CK,'E-book-Paperback Data'!$CD:$CD,"Standard - Paperback",'E-book-Paperback Data'!$CL:$CL,"AUD",'E-book-Paperback Data'!$BY:$BY,Lookups!$A$7)*Lookups!$G$24)</f>
        <v>0</v>
      </c>
      <c r="J31" s="13">
        <f>SUM(SUMIFS('E-book-Paperback Data'!$CG:$CG,'E-book-Paperback Data'!$CD:$CD,"Standard - Paperback",'E-book-Paperback Data'!$CB:$CB,"Amazon.co.uk",'E-book-Paperback Data'!$BY:$BY,Lookups!$A$7))</f>
        <v>0</v>
      </c>
      <c r="K31" s="4">
        <f>SUM(SUMIFS('E-book-Paperback Data'!$CK:$CK,'E-book-Paperback Data'!$CD:$CD,"Standard - Paperback",'E-book-Paperback Data'!$CB:$CB,"Amazon.co.uk",'E-book-Paperback Data'!$BY:$BY,Lookups!$A$7)*Lookups!$G$17)</f>
        <v>0</v>
      </c>
      <c r="L31" s="15">
        <f>SUM(SUMIFS('E-book-Paperback Data'!$CG:$CG,'E-book-Paperback Data'!$CD:$CD,"Standard - Paperback",'E-book-Paperback Data'!$CB:$CB,"Amazon.com",'E-book-Paperback Data'!$BY:$BY,Lookups!$A$7))</f>
        <v>0</v>
      </c>
      <c r="M31" s="4">
        <f>SUM(SUMIFS('E-book-Paperback Data'!$CK:$CK,'E-book-Paperback Data'!$CD:$CD,"Standard - Paperback",'E-book-Paperback Data'!$CB:$CB,"Amazon.cOM",'E-book-Paperback Data'!$BY:$BY,Lookups!$A$7))</f>
        <v>0</v>
      </c>
      <c r="N31" s="13">
        <f>SUM(SUMIFS('E-book-Paperback Data'!$CG:$CG,'E-book-Paperback Data'!$CD:$CD,"Standard - Paperback",'E-book-Paperback Data'!$CB:$CB,"&lt;&gt;Amazon.co.uk",'E-book-Paperback Data'!$CB:$CB,"&lt;&gt;Amazon.com",'E-book-Paperback Data'!$BY:$BY,Lookups!$A$8))</f>
        <v>0</v>
      </c>
      <c r="O31" s="4">
        <f>SUM(SUMIFS('E-book-Paperback Data'!$CK:$CK,'E-book-Paperback Data'!$CD:$CD,"Standard - Paperback",'E-book-Paperback Data'!$CL:$CL,"EUR",'E-book-Paperback Data'!$BY:$BY,Lookups!$A$8)*Lookups!$G$18,SUMIFS('E-book-Paperback Data'!$CK:$CK,'E-book-Paperback Data'!$CD:$CD,"Standard - Paperback",'E-book-Paperback Data'!$CL:$CL,"JPY",'E-book-Paperback Data'!$BY:$BY,Lookups!$A$8)*Lookups!$G$19,SUMIFS('E-book-Paperback Data'!$CK:$CK,'E-book-Paperback Data'!$CD:$CD,"Standard - Paperback",'E-book-Paperback Data'!$CL:$CL,"INR",'E-book-Paperback Data'!$BY:$BY,Lookups!$A$8)*Lookups!$G$20,SUMIFS('E-book-Paperback Data'!$CK:$CK,'E-book-Paperback Data'!$CD:$CD,"Standard - Paperback",'E-book-Paperback Data'!$CL:$CL,"CAD",'E-book-Paperback Data'!$BY:$BY,Lookups!$A$8)*Lookups!$G$21,SUMIFS('E-book-Paperback Data'!$CK:$CK,'E-book-Paperback Data'!$CD:$CD,"Standard - Paperback",'E-book-Paperback Data'!$CL:$CL,"BRL",'E-book-Paperback Data'!$BY:$BY,Lookups!$A$8)*Lookups!$G$22,SUMIFS('E-book-Paperback Data'!$CK:$CK,'E-book-Paperback Data'!$CD:$CD,"Standard - Paperback",'E-book-Paperback Data'!$CL:$CL,"MXN",'E-book-Paperback Data'!$BY:$BY,Lookups!$A$8)*Lookups!$G$23,SUMIFS('E-book-Paperback Data'!$CK:$CK,'E-book-Paperback Data'!$CD:$CD,"Standard - Paperback",'E-book-Paperback Data'!$CL:$CL,"AUD",'E-book-Paperback Data'!$BY:$BY,Lookups!$A$8)*Lookups!$G$24)</f>
        <v>0</v>
      </c>
      <c r="P31" s="13">
        <f>SUM(SUMIFS('E-book-Paperback Data'!$CG:$CG,'E-book-Paperback Data'!$CD:$CD,"Standard - Paperback",'E-book-Paperback Data'!$CB:$CB,"Amazon.co.uk",'E-book-Paperback Data'!$BY:$BY,Lookups!$A$8))</f>
        <v>0</v>
      </c>
      <c r="Q31" s="4">
        <f>SUM(SUMIFS('E-book-Paperback Data'!$CK:$CK,'E-book-Paperback Data'!$CD:$CD,"Standard - Paperback",'E-book-Paperback Data'!$CB:$CB,"Amazon.co.uk",'E-book-Paperback Data'!$BY:$BY,Lookups!$A$8)*Lookups!$G$17)</f>
        <v>0</v>
      </c>
      <c r="R31" s="15">
        <f>SUM(SUMIFS('E-book-Paperback Data'!$CG:$CG,'E-book-Paperback Data'!$CD:$CD,"Standard - Paperback",'E-book-Paperback Data'!$CB:$CB,"Amazon.com",'E-book-Paperback Data'!$BY:$BY,Lookups!$A$8))</f>
        <v>0</v>
      </c>
      <c r="S31" s="4">
        <f>SUM(SUMIFS('E-book-Paperback Data'!$CK:$CK,'E-book-Paperback Data'!$CD:$CD,"Standard - Paperback",'E-book-Paperback Data'!$CB:$CB,"Amazon.cOM",'E-book-Paperback Data'!$BY:$BY,Lookups!$A$8))</f>
        <v>0</v>
      </c>
    </row>
    <row r="32" spans="1:23" x14ac:dyDescent="0.25">
      <c r="A32" t="s">
        <v>25</v>
      </c>
      <c r="B32" s="13">
        <f>SUM(SUMIFS('E-book-Paperback Data'!$CV:$CV,'E-book-Paperback Data'!$CS:$CS,"Standard - Paperback",'E-book-Paperback Data'!$CQ:$CQ,"&lt;&gt;Amazon.co.uk",'E-book-Paperback Data'!$CQ:$CQ,"&lt;&gt;Amazon.com",'E-book-Paperback Data'!$CN:$CN,Lookups!$A$6))</f>
        <v>0</v>
      </c>
      <c r="C32" s="4">
        <f>SUM(SUMIFS('E-book-Paperback Data'!$CZ:$CZ,'E-book-Paperback Data'!$CS:$CS,"Standard - Paperback",'E-book-Paperback Data'!$DA:$DA,"EUR",'E-book-Paperback Data'!$CN:$CN,Lookups!$A$6)*Lookups!$G$18,SUMIFS('E-book-Paperback Data'!$CZ:$CZ,'E-book-Paperback Data'!$CS:$CS,"Standard - Paperback",'E-book-Paperback Data'!$DA:$DA,"JPY",'E-book-Paperback Data'!$CN:$CN,Lookups!$A$6)*Lookups!$G$19,SUMIFS('E-book-Paperback Data'!$CZ:$CZ,'E-book-Paperback Data'!$CS:$CS,"Standard - Paperback",'E-book-Paperback Data'!$DA:$DA,"INR",'E-book-Paperback Data'!$CN:$CN,Lookups!$A$6)*Lookups!$G$20,SUMIFS('E-book-Paperback Data'!$CZ:$CZ,'E-book-Paperback Data'!$CS:$CS,"Standard - Paperback",'E-book-Paperback Data'!$DA:$DA,"CAD",'E-book-Paperback Data'!$CN:$CN,Lookups!$A$6)*Lookups!$G$21,SUMIFS('E-book-Paperback Data'!$CZ:$CZ,'E-book-Paperback Data'!$CS:$CS,"Standard - Paperback",'E-book-Paperback Data'!$DA:$DA,"BRL",'E-book-Paperback Data'!$CN:$CN,Lookups!$A$6)*Lookups!$G$22,SUMIFS('E-book-Paperback Data'!$CZ:$CZ,'E-book-Paperback Data'!$CS:$CS,"Standard - Paperback",'E-book-Paperback Data'!$DA:$DA,"MXN",'E-book-Paperback Data'!$CN:$CN,Lookups!$A$6)*Lookups!$G$23,SUMIFS('E-book-Paperback Data'!$CZ:$CZ,'E-book-Paperback Data'!$CS:$CS,"Standard - Paperback",'E-book-Paperback Data'!$DA:$DA,"AUD",'E-book-Paperback Data'!$CN:$CN,Lookups!$A$6)*Lookups!$G$24)</f>
        <v>0</v>
      </c>
      <c r="D32" s="13">
        <f>SUM(SUMIFS('E-book-Paperback Data'!$CV:$CV,'E-book-Paperback Data'!$CS:$CS,"Standard - Paperback",'E-book-Paperback Data'!$CQ:$CQ,"Amazon.co.uk",'E-book-Paperback Data'!$CN:$CN,Lookups!$A$6))</f>
        <v>0</v>
      </c>
      <c r="E32" s="4">
        <f>SUM(SUMIFS('E-book-Paperback Data'!$CZ:$CZ,'E-book-Paperback Data'!$CS:$CS,"Standard - Paperback",'E-book-Paperback Data'!$CQ:$CQ,"Amazon.co.uk",'E-book-Paperback Data'!$CN:$CN,Lookups!$A$6)*Lookups!$G$17)</f>
        <v>0</v>
      </c>
      <c r="F32" s="15">
        <f>SUM(SUMIFS('E-book-Paperback Data'!$CV:$CV,'E-book-Paperback Data'!$CS:$CS,"Standard - Paperback",'E-book-Paperback Data'!$CQ:$CQ,"Amazon.com",'E-book-Paperback Data'!$CN:$CN,Lookups!$A$6))</f>
        <v>0</v>
      </c>
      <c r="G32" s="4">
        <f>SUM(SUMIFS('E-book-Paperback Data'!$CZ:$CZ,'E-book-Paperback Data'!$CS:$CS,"Standard - Paperback",'E-book-Paperback Data'!$CQ:$CQ,"Amazon.cOM",'E-book-Paperback Data'!$CN:$CN,Lookups!$A$6))</f>
        <v>0</v>
      </c>
      <c r="H32" s="13">
        <f>SUM(SUMIFS('E-book-Paperback Data'!$CV:$CV,'E-book-Paperback Data'!$CS:$CS,"Standard - Paperback",'E-book-Paperback Data'!$CQ:$CQ,"&lt;&gt;Amazon.co.uk",'E-book-Paperback Data'!$CQ:$CQ,"&lt;&gt;Amazon.com",'E-book-Paperback Data'!$CN:$CN,Lookups!$A$7))</f>
        <v>0</v>
      </c>
      <c r="I32" s="4">
        <f>SUM(SUMIFS('E-book-Paperback Data'!$CZ:$CZ,'E-book-Paperback Data'!$CS:$CS,"Standard - Paperback",'E-book-Paperback Data'!$DA:$DA,"EUR",'E-book-Paperback Data'!$CN:$CN,Lookups!$A$7)*Lookups!$G$18,SUMIFS('E-book-Paperback Data'!$CZ:$CZ,'E-book-Paperback Data'!$CS:$CS,"Standard - Paperback",'E-book-Paperback Data'!$DA:$DA,"JPY",'E-book-Paperback Data'!$CN:$CN,Lookups!$A$7)*Lookups!$G$19,SUMIFS('E-book-Paperback Data'!$CZ:$CZ,'E-book-Paperback Data'!$CS:$CS,"Standard - Paperback",'E-book-Paperback Data'!$DA:$DA,"INR",'E-book-Paperback Data'!$CN:$CN,Lookups!$A$7)*Lookups!$G$20,SUMIFS('E-book-Paperback Data'!$CZ:$CZ,'E-book-Paperback Data'!$CS:$CS,"Standard - Paperback",'E-book-Paperback Data'!$DA:$DA,"CAD",'E-book-Paperback Data'!$CN:$CN,Lookups!$A$7)*Lookups!$G$21,SUMIFS('E-book-Paperback Data'!$CZ:$CZ,'E-book-Paperback Data'!$CS:$CS,"Standard - Paperback",'E-book-Paperback Data'!$DA:$DA,"BRL",'E-book-Paperback Data'!$CN:$CN,Lookups!$A$7)*Lookups!$G$22,SUMIFS('E-book-Paperback Data'!$CZ:$CZ,'E-book-Paperback Data'!$CS:$CS,"Standard - Paperback",'E-book-Paperback Data'!$DA:$DA,"MXN",'E-book-Paperback Data'!$CN:$CN,Lookups!$A$7)*Lookups!$G$23,SUMIFS('E-book-Paperback Data'!$CZ:$CZ,'E-book-Paperback Data'!$CS:$CS,"Standard - Paperback",'E-book-Paperback Data'!$DA:$DA,"AUD",'E-book-Paperback Data'!$CN:$CN,Lookups!$A$7)*Lookups!$G$24)</f>
        <v>0</v>
      </c>
      <c r="J32" s="13">
        <f>SUM(SUMIFS('E-book-Paperback Data'!$CV:$CV,'E-book-Paperback Data'!$CS:$CS,"Standard - Paperback",'E-book-Paperback Data'!$CQ:$CQ,"Amazon.co.uk",'E-book-Paperback Data'!$CN:$CN,Lookups!$A$7))</f>
        <v>0</v>
      </c>
      <c r="K32" s="4">
        <f>SUM(SUMIFS('E-book-Paperback Data'!$CZ:$CZ,'E-book-Paperback Data'!$CS:$CS,"Standard - Paperback",'E-book-Paperback Data'!$CQ:$CQ,"Amazon.co.uk",'E-book-Paperback Data'!$CN:$CN,Lookups!$A$7)*Lookups!$G$17)</f>
        <v>0</v>
      </c>
      <c r="L32" s="15">
        <f>SUM(SUMIFS('E-book-Paperback Data'!$CV:$CV,'E-book-Paperback Data'!$CS:$CS,"Standard - Paperback",'E-book-Paperback Data'!$CQ:$CQ,"Amazon.com",'E-book-Paperback Data'!$CN:$CN,Lookups!$A$7))</f>
        <v>0</v>
      </c>
      <c r="M32" s="4">
        <f>SUM(SUMIFS('E-book-Paperback Data'!$CZ:$CZ,'E-book-Paperback Data'!$CS:$CS,"Standard - Paperback",'E-book-Paperback Data'!$CQ:$CQ,"Amazon.cOM",'E-book-Paperback Data'!$CN:$CN,Lookups!$A$7))</f>
        <v>0</v>
      </c>
      <c r="N32" s="13">
        <f>SUM(SUMIFS('E-book-Paperback Data'!$CV:$CV,'E-book-Paperback Data'!$CS:$CS,"Standard - Paperback",'E-book-Paperback Data'!$CQ:$CQ,"&lt;&gt;Amazon.co.uk",'E-book-Paperback Data'!$CQ:$CQ,"&lt;&gt;Amazon.com",'E-book-Paperback Data'!$CN:$CN,Lookups!$A$8))</f>
        <v>0</v>
      </c>
      <c r="O32" s="4">
        <f>SUM(SUMIFS('E-book-Paperback Data'!$CZ:$CZ,'E-book-Paperback Data'!$CS:$CS,"Standard - Paperback",'E-book-Paperback Data'!$DA:$DA,"EUR",'E-book-Paperback Data'!$CN:$CN,Lookups!$A$8)*Lookups!$G$18,SUMIFS('E-book-Paperback Data'!$CZ:$CZ,'E-book-Paperback Data'!$CS:$CS,"Standard - Paperback",'E-book-Paperback Data'!$DA:$DA,"JPY",'E-book-Paperback Data'!$CN:$CN,Lookups!$A$8)*Lookups!$G$19,SUMIFS('E-book-Paperback Data'!$CZ:$CZ,'E-book-Paperback Data'!$CS:$CS,"Standard - Paperback",'E-book-Paperback Data'!$DA:$DA,"INR",'E-book-Paperback Data'!$CN:$CN,Lookups!$A$8)*Lookups!$G$20,SUMIFS('E-book-Paperback Data'!$CZ:$CZ,'E-book-Paperback Data'!$CS:$CS,"Standard - Paperback",'E-book-Paperback Data'!$DA:$DA,"CAD",'E-book-Paperback Data'!$CN:$CN,Lookups!$A$8)*Lookups!$G$21,SUMIFS('E-book-Paperback Data'!$CZ:$CZ,'E-book-Paperback Data'!$CS:$CS,"Standard - Paperback",'E-book-Paperback Data'!$DA:$DA,"BRL",'E-book-Paperback Data'!$CN:$CN,Lookups!$A$8)*Lookups!$G$22,SUMIFS('E-book-Paperback Data'!$CZ:$CZ,'E-book-Paperback Data'!$CS:$CS,"Standard - Paperback",'E-book-Paperback Data'!$DA:$DA,"MXN",'E-book-Paperback Data'!$CN:$CN,Lookups!$A$8)*Lookups!$G$23,SUMIFS('E-book-Paperback Data'!$CZ:$CZ,'E-book-Paperback Data'!$CS:$CS,"Standard - Paperback",'E-book-Paperback Data'!$DA:$DA,"AUD",'E-book-Paperback Data'!$CN:$CN,Lookups!$A$8)*Lookups!$G$24)</f>
        <v>0</v>
      </c>
      <c r="P32" s="13">
        <f>SUM(SUMIFS('E-book-Paperback Data'!$CV:$CV,'E-book-Paperback Data'!$CS:$CS,"Standard - Paperback",'E-book-Paperback Data'!$CQ:$CQ,"Amazon.co.uk",'E-book-Paperback Data'!$CN:$CN,Lookups!$A$8))</f>
        <v>0</v>
      </c>
      <c r="Q32" s="4">
        <f>SUM(SUMIFS('E-book-Paperback Data'!$CZ:$CZ,'E-book-Paperback Data'!$CS:$CS,"Standard - Paperback",'E-book-Paperback Data'!$CQ:$CQ,"Amazon.co.uk",'E-book-Paperback Data'!$CN:$CN,Lookups!$A$8)*Lookups!$G$17)</f>
        <v>0</v>
      </c>
      <c r="R32" s="15">
        <f>SUM(SUMIFS('E-book-Paperback Data'!$CV:$CV,'E-book-Paperback Data'!$CS:$CS,"Standard - Paperback",'E-book-Paperback Data'!$CQ:$CQ,"Amazon.com",'E-book-Paperback Data'!$CN:$CN,Lookups!$A$8))</f>
        <v>0</v>
      </c>
      <c r="S32" s="4">
        <f>SUM(SUMIFS('E-book-Paperback Data'!$CZ:$CZ,'E-book-Paperback Data'!$CS:$CS,"Standard - Paperback",'E-book-Paperback Data'!$CQ:$CQ,"Amazon.cOM",'E-book-Paperback Data'!$CN:$CN,Lookups!$A$8))</f>
        <v>0</v>
      </c>
    </row>
    <row r="33" spans="1:19" x14ac:dyDescent="0.25">
      <c r="A33" t="s">
        <v>26</v>
      </c>
      <c r="B33" s="13">
        <f>SUM(SUMIFS('E-book-Paperback Data'!$DK:$DK,'E-book-Paperback Data'!$DH:$DH,"Standard - Paperback",'E-book-Paperback Data'!$DF:$DF,"&lt;&gt;Amazon.co.uk",'E-book-Paperback Data'!$DF:$DF,"&lt;&gt;Amazon.com",'E-book-Paperback Data'!$DC:$DC,Lookups!$A$6))</f>
        <v>0</v>
      </c>
      <c r="C33" s="4">
        <f>SUM(SUMIFS('E-book-Paperback Data'!$DO:$DO,'E-book-Paperback Data'!$DH:$DH,"Standard - Paperback",'E-book-Paperback Data'!$DP:$DP,"EUR",'E-book-Paperback Data'!$DC:$DC,Lookups!$A$6)*Lookups!$G$18,SUMIFS('E-book-Paperback Data'!$DO:$DO,'E-book-Paperback Data'!$DH:$DH,"Standard - Paperback",'E-book-Paperback Data'!$DP:$DP,"JPY",'E-book-Paperback Data'!$DC:$DC,Lookups!$A$6)*Lookups!$G$19,SUMIFS('E-book-Paperback Data'!$DO:$DO,'E-book-Paperback Data'!$DH:$DH,"Standard - Paperback",'E-book-Paperback Data'!$DP:$DP,"INR",'E-book-Paperback Data'!$DC:$DC,Lookups!$A$6)*Lookups!$G$20,SUMIFS('E-book-Paperback Data'!$DO:$DO,'E-book-Paperback Data'!$DH:$DH,"Standard - Paperback",'E-book-Paperback Data'!$DP:$DP,"CAD",'E-book-Paperback Data'!$DC:$DC,Lookups!$A$6)*Lookups!$G$21,SUMIFS('E-book-Paperback Data'!$DO:$DO,'E-book-Paperback Data'!$DH:$DH,"Standard - Paperback",'E-book-Paperback Data'!$DP:$DP,"BRL",'E-book-Paperback Data'!$DC:$DC,Lookups!$A$6)*Lookups!$G$22,SUMIFS('E-book-Paperback Data'!$DO:$DO,'E-book-Paperback Data'!$DH:$DH,"Standard - Paperback",'E-book-Paperback Data'!$DP:$DP,"MXN",'E-book-Paperback Data'!$DC:$DC,Lookups!$A$6)*Lookups!$G$23,SUMIFS('E-book-Paperback Data'!$DO:$DO,'E-book-Paperback Data'!$DH:$DH,"Standard - Paperback",'E-book-Paperback Data'!$DP:$DP,"AUD",'E-book-Paperback Data'!$DC:$DC,Lookups!$A$6)*Lookups!$G$24)</f>
        <v>0</v>
      </c>
      <c r="D33" s="13">
        <f>SUM(SUMIFS('E-book-Paperback Data'!$DK:$DK,'E-book-Paperback Data'!$DH:$DH,"Standard - Paperback",'E-book-Paperback Data'!$DF:$DF,"Amazon.co.uk",'E-book-Paperback Data'!$DC:$DC,Lookups!$A$6))</f>
        <v>0</v>
      </c>
      <c r="E33" s="4">
        <f>SUM(SUMIFS('E-book-Paperback Data'!$DO:$DO,'E-book-Paperback Data'!$DH:$DH,"Standard - Paperback",'E-book-Paperback Data'!$DF:$DF,"Amazon.co.uk",'E-book-Paperback Data'!$DC:$DC,Lookups!$A$6)*Lookups!$G$17)</f>
        <v>0</v>
      </c>
      <c r="F33" s="15">
        <f>SUM(SUMIFS('E-book-Paperback Data'!$DK:$DK,'E-book-Paperback Data'!$DH:$DH,"Standard - Paperback",'E-book-Paperback Data'!$DF:$DF,"Amazon.com",'E-book-Paperback Data'!$DC:$DC,Lookups!$A$6))</f>
        <v>0</v>
      </c>
      <c r="G33" s="4">
        <f>SUM(SUMIFS('E-book-Paperback Data'!$DO:$DO,'E-book-Paperback Data'!$DH:$DH,"Standard - Paperback",'E-book-Paperback Data'!$DF:$DF,"Amazon.cOM",'E-book-Paperback Data'!$DC:$DC,Lookups!$A$6))</f>
        <v>0</v>
      </c>
      <c r="H33" s="13">
        <f>SUM(SUMIFS('E-book-Paperback Data'!$DK:$DK,'E-book-Paperback Data'!$DH:$DH,"Standard - Paperback",'E-book-Paperback Data'!$DF:$DF,"&lt;&gt;Amazon.co.uk",'E-book-Paperback Data'!$DF:$DF,"&lt;&gt;Amazon.com",'E-book-Paperback Data'!$DC:$DC,Lookups!$A$7))</f>
        <v>0</v>
      </c>
      <c r="I33" s="4">
        <f>SUM(SUMIFS('E-book-Paperback Data'!$DO:$DO,'E-book-Paperback Data'!$DH:$DH,"Standard - Paperback",'E-book-Paperback Data'!$DP:$DP,"EUR",'E-book-Paperback Data'!$DC:$DC,Lookups!$A$7)*Lookups!$G$18,SUMIFS('E-book-Paperback Data'!$DO:$DO,'E-book-Paperback Data'!$DH:$DH,"Standard - Paperback",'E-book-Paperback Data'!$DP:$DP,"JPY",'E-book-Paperback Data'!$DC:$DC,Lookups!$A$7)*Lookups!$G$19,SUMIFS('E-book-Paperback Data'!$DO:$DO,'E-book-Paperback Data'!$DH:$DH,"Standard - Paperback",'E-book-Paperback Data'!$DP:$DP,"INR",'E-book-Paperback Data'!$DC:$DC,Lookups!$A$7)*Lookups!$G$20,SUMIFS('E-book-Paperback Data'!$DO:$DO,'E-book-Paperback Data'!$DH:$DH,"Standard - Paperback",'E-book-Paperback Data'!$DP:$DP,"CAD",'E-book-Paperback Data'!$DC:$DC,Lookups!$A$7)*Lookups!$G$21,SUMIFS('E-book-Paperback Data'!$DO:$DO,'E-book-Paperback Data'!$DH:$DH,"Standard - Paperback",'E-book-Paperback Data'!$DP:$DP,"BRL",'E-book-Paperback Data'!$DC:$DC,Lookups!$A$7)*Lookups!$G$22,SUMIFS('E-book-Paperback Data'!$DO:$DO,'E-book-Paperback Data'!$DH:$DH,"Standard - Paperback",'E-book-Paperback Data'!$DP:$DP,"MXN",'E-book-Paperback Data'!$DC:$DC,Lookups!$A$7)*Lookups!$G$23,SUMIFS('E-book-Paperback Data'!$DO:$DO,'E-book-Paperback Data'!$DH:$DH,"Standard - Paperback",'E-book-Paperback Data'!$DP:$DP,"AUD",'E-book-Paperback Data'!$DC:$DC,Lookups!$A$7)*Lookups!$G$24)</f>
        <v>0</v>
      </c>
      <c r="J33" s="13">
        <f>SUM(SUMIFS('E-book-Paperback Data'!$DK:$DK,'E-book-Paperback Data'!$DH:$DH,"Standard - Paperback",'E-book-Paperback Data'!$DF:$DF,"Amazon.co.uk",'E-book-Paperback Data'!$DC:$DC,Lookups!$A$7))</f>
        <v>0</v>
      </c>
      <c r="K33" s="4">
        <f>SUM(SUMIFS('E-book-Paperback Data'!$DO:$DO,'E-book-Paperback Data'!$DH:$DH,"Standard - Paperback",'E-book-Paperback Data'!$DF:$DF,"Amazon.co.uk",'E-book-Paperback Data'!$DC:$DC,Lookups!$A$7)*Lookups!$G$17)</f>
        <v>0</v>
      </c>
      <c r="L33" s="15">
        <f>SUM(SUMIFS('E-book-Paperback Data'!$DK:$DK,'E-book-Paperback Data'!$DH:$DH,"Standard - Paperback",'E-book-Paperback Data'!$DF:$DF,"Amazon.com",'E-book-Paperback Data'!$DC:$DC,Lookups!$A$7))</f>
        <v>0</v>
      </c>
      <c r="M33" s="4">
        <f>SUM(SUMIFS('E-book-Paperback Data'!$DO:$DO,'E-book-Paperback Data'!$DH:$DH,"Standard - Paperback",'E-book-Paperback Data'!$DF:$DF,"Amazon.cOM",'E-book-Paperback Data'!$DC:$DC,Lookups!$A$7))</f>
        <v>0</v>
      </c>
      <c r="N33" s="13">
        <f>SUM(SUMIFS('E-book-Paperback Data'!$DK:$DK,'E-book-Paperback Data'!$DH:$DH,"Standard - Paperback",'E-book-Paperback Data'!$DF:$DF,"&lt;&gt;Amazon.co.uk",'E-book-Paperback Data'!$DF:$DF,"&lt;&gt;Amazon.com",'E-book-Paperback Data'!$DC:$DC,Lookups!$A$8))</f>
        <v>0</v>
      </c>
      <c r="O33" s="4">
        <f>SUM(SUMIFS('E-book-Paperback Data'!$DO:$DO,'E-book-Paperback Data'!$DH:$DH,"Standard - Paperback",'E-book-Paperback Data'!$DP:$DP,"EUR",'E-book-Paperback Data'!$DC:$DC,Lookups!$A$8)*Lookups!$G$18,SUMIFS('E-book-Paperback Data'!$DO:$DO,'E-book-Paperback Data'!$DH:$DH,"Standard - Paperback",'E-book-Paperback Data'!$DP:$DP,"JPY",'E-book-Paperback Data'!$DC:$DC,Lookups!$A$8)*Lookups!$G$19,SUMIFS('E-book-Paperback Data'!$DO:$DO,'E-book-Paperback Data'!$DH:$DH,"Standard - Paperback",'E-book-Paperback Data'!$DP:$DP,"INR",'E-book-Paperback Data'!$DC:$DC,Lookups!$A$8)*Lookups!$G$20,SUMIFS('E-book-Paperback Data'!$DO:$DO,'E-book-Paperback Data'!$DH:$DH,"Standard - Paperback",'E-book-Paperback Data'!$DP:$DP,"CAD",'E-book-Paperback Data'!$DC:$DC,Lookups!$A$8)*Lookups!$G$21,SUMIFS('E-book-Paperback Data'!$DO:$DO,'E-book-Paperback Data'!$DH:$DH,"Standard - Paperback",'E-book-Paperback Data'!$DP:$DP,"BRL",'E-book-Paperback Data'!$DC:$DC,Lookups!$A$8)*Lookups!$G$22,SUMIFS('E-book-Paperback Data'!$DO:$DO,'E-book-Paperback Data'!$DH:$DH,"Standard - Paperback",'E-book-Paperback Data'!$DP:$DP,"MXN",'E-book-Paperback Data'!$DC:$DC,Lookups!$A$8)*Lookups!$G$23,SUMIFS('E-book-Paperback Data'!$DO:$DO,'E-book-Paperback Data'!$DH:$DH,"Standard - Paperback",'E-book-Paperback Data'!$DP:$DP,"AUD",'E-book-Paperback Data'!$DC:$DC,Lookups!$A$8)*Lookups!$G$24)</f>
        <v>0</v>
      </c>
      <c r="P33" s="13">
        <f>SUM(SUMIFS('E-book-Paperback Data'!$DK:$DK,'E-book-Paperback Data'!$DH:$DH,"Standard - Paperback",'E-book-Paperback Data'!$DF:$DF,"Amazon.co.uk",'E-book-Paperback Data'!$DC:$DC,Lookups!$A$8))</f>
        <v>0</v>
      </c>
      <c r="Q33" s="4">
        <f>SUM(SUMIFS('E-book-Paperback Data'!$DO:$DO,'E-book-Paperback Data'!$DH:$DH,"Standard - Paperback",'E-book-Paperback Data'!$DF:$DF,"Amazon.co.uk",'E-book-Paperback Data'!$DC:$DC,Lookups!$A$8)*Lookups!$G$17)</f>
        <v>0</v>
      </c>
      <c r="R33" s="15">
        <f>SUM(SUMIFS('E-book-Paperback Data'!$DK:$DK,'E-book-Paperback Data'!$DH:$DH,"Standard - Paperback",'E-book-Paperback Data'!$DF:$DF,"Amazon.com",'E-book-Paperback Data'!$DC:$DC,Lookups!$A$8))</f>
        <v>0</v>
      </c>
      <c r="S33" s="4">
        <f>SUM(SUMIFS('E-book-Paperback Data'!$DO:$DO,'E-book-Paperback Data'!$DH:$DH,"Standard - Paperback",'E-book-Paperback Data'!$DF:$DF,"Amazon.cOM",'E-book-Paperback Data'!$DC:$DC,Lookups!$A$8))</f>
        <v>0</v>
      </c>
    </row>
    <row r="34" spans="1:19" x14ac:dyDescent="0.25">
      <c r="A34" t="s">
        <v>27</v>
      </c>
      <c r="B34" s="13">
        <f>SUM(SUMIFS('E-book-Paperback Data'!$DZ:$DZ,'E-book-Paperback Data'!$DW:$DW,"Standard - Paperback",'E-book-Paperback Data'!$DU:$DU,"&lt;&gt;Amazon.co.uk",'E-book-Paperback Data'!$DU:$DU,"&lt;&gt;Amazon.com",'E-book-Paperback Data'!$DR:$DR,Lookups!$A$6))</f>
        <v>0</v>
      </c>
      <c r="C34" s="4">
        <f>SUM(SUMIFS('E-book-Paperback Data'!$ED:$ED,'E-book-Paperback Data'!$DW:$DW,"Standard - Paperback",'E-book-Paperback Data'!$EE:$EE,"EUR",'E-book-Paperback Data'!$DR:$DR,Lookups!$A$6)*Lookups!$G$18,SUMIFS('E-book-Paperback Data'!$ED:$ED,'E-book-Paperback Data'!$DW:$DW,"Standard - Paperback",'E-book-Paperback Data'!$EE:$EE,"JPY",'E-book-Paperback Data'!$DR:$DR,Lookups!$A$6)*Lookups!$G$19,SUMIFS('E-book-Paperback Data'!$ED:$ED,'E-book-Paperback Data'!$DW:$DW,"Standard - Paperback",'E-book-Paperback Data'!$EE:$EE,"INR",'E-book-Paperback Data'!$DR:$DR,Lookups!$A$6)*Lookups!$G$20,SUMIFS('E-book-Paperback Data'!$ED:$ED,'E-book-Paperback Data'!$DW:$DW,"Standard - Paperback",'E-book-Paperback Data'!$EE:$EE,"CAD",'E-book-Paperback Data'!$DR:$DR,Lookups!$A$6)*Lookups!$G$21,SUMIFS('E-book-Paperback Data'!$ED:$ED,'E-book-Paperback Data'!$DW:$DW,"Standard - Paperback",'E-book-Paperback Data'!$EE:$EE,"BRL",'E-book-Paperback Data'!$DR:$DR,Lookups!$A$6)*Lookups!$G$22,SUMIFS('E-book-Paperback Data'!$ED:$ED,'E-book-Paperback Data'!$DW:$DW,"Standard - Paperback",'E-book-Paperback Data'!$EE:$EE,"MXN",'E-book-Paperback Data'!$DR:$DR,Lookups!$A$6)*Lookups!$G$23,SUMIFS('E-book-Paperback Data'!$ED:$ED,'E-book-Paperback Data'!$DW:$DW,"Standard - Paperback",'E-book-Paperback Data'!$EE:$EE,"AUD",'E-book-Paperback Data'!$DR:$DR,Lookups!$A$6)*Lookups!$G$24)</f>
        <v>0</v>
      </c>
      <c r="D34" s="13">
        <f>SUM(SUMIFS('E-book-Paperback Data'!$DZ:$DZ,'E-book-Paperback Data'!$DW:$DW,"Standard - Paperback",'E-book-Paperback Data'!$DU:$DU,"Amazon.co.uk",'E-book-Paperback Data'!$DR:$DR,Lookups!$A$6))</f>
        <v>0</v>
      </c>
      <c r="E34" s="4">
        <f>SUM(SUMIFS('E-book-Paperback Data'!$ED:$ED,'E-book-Paperback Data'!$DW:$DW,"Standard - Paperback",'E-book-Paperback Data'!$DU:$DU,"Amazon.co.uk",'E-book-Paperback Data'!$DR:$DR,Lookups!$A$6)*Lookups!$G$17)</f>
        <v>0</v>
      </c>
      <c r="F34" s="15">
        <f>SUM(SUMIFS('E-book-Paperback Data'!$DZ:$DZ,'E-book-Paperback Data'!$DW:$DW,"Standard - Paperback",'E-book-Paperback Data'!$DU:$DU,"Amazon.com",'E-book-Paperback Data'!$DR:$DR,Lookups!$A$6))</f>
        <v>0</v>
      </c>
      <c r="G34" s="4">
        <f>SUM(SUMIFS('E-book-Paperback Data'!$ED:$ED,'E-book-Paperback Data'!$DW:$DW,"Standard - Paperback",'E-book-Paperback Data'!$DU:$DU,"Amazon.cOM",'E-book-Paperback Data'!$DR:$DR,Lookups!$A$6))</f>
        <v>0</v>
      </c>
      <c r="H34" s="13">
        <f>SUM(SUMIFS('E-book-Paperback Data'!$DZ:$DZ,'E-book-Paperback Data'!$DW:$DW,"Standard - Paperback",'E-book-Paperback Data'!$DU:$DU,"&lt;&gt;Amazon.co.uk",'E-book-Paperback Data'!$DU:$DU,"&lt;&gt;Amazon.com",'E-book-Paperback Data'!$DR:$DR,Lookups!$A$7))</f>
        <v>0</v>
      </c>
      <c r="I34" s="4">
        <f>SUM(SUMIFS('E-book-Paperback Data'!$ED:$ED,'E-book-Paperback Data'!$DW:$DW,"Standard - Paperback",'E-book-Paperback Data'!$EE:$EE,"EUR",'E-book-Paperback Data'!$DR:$DR,Lookups!$A$7)*Lookups!$G$18,SUMIFS('E-book-Paperback Data'!$ED:$ED,'E-book-Paperback Data'!$DW:$DW,"Standard - Paperback",'E-book-Paperback Data'!$EE:$EE,"JPY",'E-book-Paperback Data'!$DR:$DR,Lookups!$A$7)*Lookups!$G$19,SUMIFS('E-book-Paperback Data'!$ED:$ED,'E-book-Paperback Data'!$DW:$DW,"Standard - Paperback",'E-book-Paperback Data'!$EE:$EE,"INR",'E-book-Paperback Data'!$DR:$DR,Lookups!$A$7)*Lookups!$G$20,SUMIFS('E-book-Paperback Data'!$ED:$ED,'E-book-Paperback Data'!$DW:$DW,"Standard - Paperback",'E-book-Paperback Data'!$EE:$EE,"CAD",'E-book-Paperback Data'!$DR:$DR,Lookups!$A$7)*Lookups!$G$21,SUMIFS('E-book-Paperback Data'!$ED:$ED,'E-book-Paperback Data'!$DW:$DW,"Standard - Paperback",'E-book-Paperback Data'!$EE:$EE,"BRL",'E-book-Paperback Data'!$DR:$DR,Lookups!$A$7)*Lookups!$G$22,SUMIFS('E-book-Paperback Data'!$ED:$ED,'E-book-Paperback Data'!$DW:$DW,"Standard - Paperback",'E-book-Paperback Data'!$EE:$EE,"MXN",'E-book-Paperback Data'!$DR:$DR,Lookups!$A$7)*Lookups!$G$23,SUMIFS('E-book-Paperback Data'!$ED:$ED,'E-book-Paperback Data'!$DW:$DW,"Standard - Paperback",'E-book-Paperback Data'!$EE:$EE,"AUD",'E-book-Paperback Data'!$DR:$DR,Lookups!$A$7)*Lookups!$G$24)</f>
        <v>0</v>
      </c>
      <c r="J34" s="13">
        <f>SUM(SUMIFS('E-book-Paperback Data'!$DZ:$DZ,'E-book-Paperback Data'!$DW:$DW,"Standard - Paperback",'E-book-Paperback Data'!$DU:$DU,"Amazon.co.uk",'E-book-Paperback Data'!$DR:$DR,Lookups!$A$7))</f>
        <v>0</v>
      </c>
      <c r="K34" s="4">
        <f>SUM(SUMIFS('E-book-Paperback Data'!$ED:$ED,'E-book-Paperback Data'!$DW:$DW,"Standard - Paperback",'E-book-Paperback Data'!$DU:$DU,"Amazon.co.uk",'E-book-Paperback Data'!$DR:$DR,Lookups!$A$7)*Lookups!$G$17)</f>
        <v>0</v>
      </c>
      <c r="L34" s="15">
        <f>SUM(SUMIFS('E-book-Paperback Data'!$DZ:$DZ,'E-book-Paperback Data'!$DW:$DW,"Standard - Paperback",'E-book-Paperback Data'!$DU:$DU,"Amazon.com",'E-book-Paperback Data'!$DR:$DR,Lookups!$A$7))</f>
        <v>0</v>
      </c>
      <c r="M34" s="4">
        <f>SUM(SUMIFS('E-book-Paperback Data'!$ED:$ED,'E-book-Paperback Data'!$DW:$DW,"Standard - Paperback",'E-book-Paperback Data'!$DU:$DU,"Amazon.cOM",'E-book-Paperback Data'!$DR:$DR,Lookups!$A$7))</f>
        <v>0</v>
      </c>
      <c r="N34" s="13">
        <f>SUM(SUMIFS('E-book-Paperback Data'!$DZ:$DZ,'E-book-Paperback Data'!$DW:$DW,"Standard - Paperback",'E-book-Paperback Data'!$DU:$DU,"&lt;&gt;Amazon.co.uk",'E-book-Paperback Data'!$DU:$DU,"&lt;&gt;Amazon.com",'E-book-Paperback Data'!$DR:$DR,Lookups!$A$8))</f>
        <v>0</v>
      </c>
      <c r="O34" s="4">
        <f>SUM(SUMIFS('E-book-Paperback Data'!$ED:$ED,'E-book-Paperback Data'!$DW:$DW,"Standard - Paperback",'E-book-Paperback Data'!$EE:$EE,"EUR",'E-book-Paperback Data'!$DR:$DR,Lookups!$A$8)*Lookups!$G$18,SUMIFS('E-book-Paperback Data'!$ED:$ED,'E-book-Paperback Data'!$DW:$DW,"Standard - Paperback",'E-book-Paperback Data'!$EE:$EE,"JPY",'E-book-Paperback Data'!$DR:$DR,Lookups!$A$8)*Lookups!$G$19,SUMIFS('E-book-Paperback Data'!$ED:$ED,'E-book-Paperback Data'!$DW:$DW,"Standard - Paperback",'E-book-Paperback Data'!$EE:$EE,"INR",'E-book-Paperback Data'!$DR:$DR,Lookups!$A$8)*Lookups!$G$20,SUMIFS('E-book-Paperback Data'!$ED:$ED,'E-book-Paperback Data'!$DW:$DW,"Standard - Paperback",'E-book-Paperback Data'!$EE:$EE,"CAD",'E-book-Paperback Data'!$DR:$DR,Lookups!$A$8)*Lookups!$G$21,SUMIFS('E-book-Paperback Data'!$ED:$ED,'E-book-Paperback Data'!$DW:$DW,"Standard - Paperback",'E-book-Paperback Data'!$EE:$EE,"BRL",'E-book-Paperback Data'!$DR:$DR,Lookups!$A$8)*Lookups!$G$22,SUMIFS('E-book-Paperback Data'!$ED:$ED,'E-book-Paperback Data'!$DW:$DW,"Standard - Paperback",'E-book-Paperback Data'!$EE:$EE,"MXN",'E-book-Paperback Data'!$DR:$DR,Lookups!$A$8)*Lookups!$G$23,SUMIFS('E-book-Paperback Data'!$ED:$ED,'E-book-Paperback Data'!$DW:$DW,"Standard - Paperback",'E-book-Paperback Data'!$EE:$EE,"AUD",'E-book-Paperback Data'!$DR:$DR,Lookups!$A$8)*Lookups!$G$24)</f>
        <v>0</v>
      </c>
      <c r="P34" s="13">
        <f>SUM(SUMIFS('E-book-Paperback Data'!$DZ:$DZ,'E-book-Paperback Data'!$DW:$DW,"Standard - Paperback",'E-book-Paperback Data'!$DU:$DU,"Amazon.co.uk",'E-book-Paperback Data'!$DR:$DR,Lookups!$A$8))</f>
        <v>0</v>
      </c>
      <c r="Q34" s="4">
        <f>SUM(SUMIFS('E-book-Paperback Data'!$ED:$ED,'E-book-Paperback Data'!$DW:$DW,"Standard - Paperback",'E-book-Paperback Data'!$DU:$DU,"Amazon.co.uk",'E-book-Paperback Data'!$DR:$DR,Lookups!$A$8)*Lookups!$G$17)</f>
        <v>0</v>
      </c>
      <c r="R34" s="15">
        <f>SUM(SUMIFS('E-book-Paperback Data'!$DZ:$DZ,'E-book-Paperback Data'!$DW:$DW,"Standard - Paperback",'E-book-Paperback Data'!$DU:$DU,"Amazon.com",'E-book-Paperback Data'!$DR:$DR,Lookups!$A$8))</f>
        <v>0</v>
      </c>
      <c r="S34" s="4">
        <f>SUM(SUMIFS('E-book-Paperback Data'!$ED:$ED,'E-book-Paperback Data'!$DW:$DW,"Standard - Paperback",'E-book-Paperback Data'!$DU:$DU,"Amazon.cOM",'E-book-Paperback Data'!$DR:$DR,Lookups!$A$8))</f>
        <v>0</v>
      </c>
    </row>
    <row r="35" spans="1:19" x14ac:dyDescent="0.25">
      <c r="A35" t="s">
        <v>28</v>
      </c>
      <c r="B35" s="13">
        <f>SUM(SUMIFS('E-book-Paperback Data'!$EO:$EO,'E-book-Paperback Data'!$EL:$EL,"Standard - Paperback",'E-book-Paperback Data'!$EJ:$EJ,"&lt;&gt;Amazon.co.uk",'E-book-Paperback Data'!$EJ:$EJ,"&lt;&gt;Amazon.com",'E-book-Paperback Data'!$EG:$EG,Lookups!$A$6))</f>
        <v>0</v>
      </c>
      <c r="C35" s="4">
        <f>SUM(SUMIFS('E-book-Paperback Data'!$ES:$ES,'E-book-Paperback Data'!$EL:$EL,"Standard - Paperback",'E-book-Paperback Data'!$ET:$ET,"EUR",'E-book-Paperback Data'!$EG:$EG,Lookups!$A$6)*Lookups!$G$18,SUMIFS('E-book-Paperback Data'!$ES:$ES,'E-book-Paperback Data'!$EL:$EL,"Standard - Paperback",'E-book-Paperback Data'!$ET:$ET,"JPY",'E-book-Paperback Data'!$EG:$EG,Lookups!$A$6)*Lookups!$G$19,SUMIFS('E-book-Paperback Data'!$ES:$ES,'E-book-Paperback Data'!$EL:$EL,"Standard - Paperback",'E-book-Paperback Data'!$ET:$ET,"INR",'E-book-Paperback Data'!$EG:$EG,Lookups!$A$6)*Lookups!$G$20,SUMIFS('E-book-Paperback Data'!$ES:$ES,'E-book-Paperback Data'!$EL:$EL,"Standard - Paperback",'E-book-Paperback Data'!$ET:$ET,"CAD",'E-book-Paperback Data'!$EG:$EG,Lookups!$A$6)*Lookups!$G$21,SUMIFS('E-book-Paperback Data'!$ES:$ES,'E-book-Paperback Data'!$EL:$EL,"Standard - Paperback",'E-book-Paperback Data'!$ET:$ET,"BRL",'E-book-Paperback Data'!$EG:$EG,Lookups!$A$6)*Lookups!$G$22,SUMIFS('E-book-Paperback Data'!$ES:$ES,'E-book-Paperback Data'!$EL:$EL,"Standard - Paperback",'E-book-Paperback Data'!$ET:$ET,"MXN",'E-book-Paperback Data'!$EG:$EG,Lookups!$A$6)*Lookups!$G$23,SUMIFS('E-book-Paperback Data'!$ES:$ES,'E-book-Paperback Data'!$EL:$EL,"Standard - Paperback",'E-book-Paperback Data'!$ET:$ET,"AUD",'E-book-Paperback Data'!$EG:$EG,Lookups!$A$6)*Lookups!$G$24)</f>
        <v>0</v>
      </c>
      <c r="D35" s="13">
        <f>SUM(SUMIFS('E-book-Paperback Data'!$EO:$EO,'E-book-Paperback Data'!$EL:$EL,"Standard - Paperback",'E-book-Paperback Data'!$EJ:$EJ,"Amazon.co.uk",'E-book-Paperback Data'!$EG:$EG,Lookups!$A$6))</f>
        <v>0</v>
      </c>
      <c r="E35" s="4">
        <f>SUM(SUMIFS('E-book-Paperback Data'!$ES:$ES,'E-book-Paperback Data'!$EL:$EL,"Standard - Paperback",'E-book-Paperback Data'!$EJ:$EJ,"Amazon.co.uk",'E-book-Paperback Data'!$EG:$EG,Lookups!$A$6)*Lookups!$G$17)</f>
        <v>0</v>
      </c>
      <c r="F35" s="15">
        <f>SUM(SUMIFS('E-book-Paperback Data'!$EO:$EO,'E-book-Paperback Data'!$EL:$EL,"Standard - Paperback",'E-book-Paperback Data'!$EJ:$EJ,"Amazon.com",'E-book-Paperback Data'!$EG:$EG,Lookups!$A$6))</f>
        <v>0</v>
      </c>
      <c r="G35" s="4">
        <f>SUM(SUMIFS('E-book-Paperback Data'!$ES:$ES,'E-book-Paperback Data'!$EL:$EL,"Standard - Paperback",'E-book-Paperback Data'!$EJ:$EJ,"Amazon.cOM",'E-book-Paperback Data'!$EG:$EG,Lookups!$A$6))</f>
        <v>0</v>
      </c>
      <c r="H35" s="13">
        <f>SUM(SUMIFS('E-book-Paperback Data'!$EO:$EO,'E-book-Paperback Data'!$EL:$EL,"Standard - Paperback",'E-book-Paperback Data'!$EJ:$EJ,"&lt;&gt;Amazon.co.uk",'E-book-Paperback Data'!$EJ:$EJ,"&lt;&gt;Amazon.com",'E-book-Paperback Data'!$EG:$EG,Lookups!$A$7))</f>
        <v>0</v>
      </c>
      <c r="I35" s="4">
        <f>SUM(SUMIFS('E-book-Paperback Data'!$ES:$ES,'E-book-Paperback Data'!$EL:$EL,"Standard - Paperback",'E-book-Paperback Data'!$ET:$ET,"EUR",'E-book-Paperback Data'!$EG:$EG,Lookups!$A$7)*Lookups!$G$18,SUMIFS('E-book-Paperback Data'!$ES:$ES,'E-book-Paperback Data'!$EL:$EL,"Standard - Paperback",'E-book-Paperback Data'!$ET:$ET,"JPY",'E-book-Paperback Data'!$EG:$EG,Lookups!$A$7)*Lookups!$G$19,SUMIFS('E-book-Paperback Data'!$ES:$ES,'E-book-Paperback Data'!$EL:$EL,"Standard - Paperback",'E-book-Paperback Data'!$ET:$ET,"INR",'E-book-Paperback Data'!$EG:$EG,Lookups!$A$7)*Lookups!$G$20,SUMIFS('E-book-Paperback Data'!$ES:$ES,'E-book-Paperback Data'!$EL:$EL,"Standard - Paperback",'E-book-Paperback Data'!$ET:$ET,"CAD",'E-book-Paperback Data'!$EG:$EG,Lookups!$A$7)*Lookups!$G$21,SUMIFS('E-book-Paperback Data'!$ES:$ES,'E-book-Paperback Data'!$EL:$EL,"Standard - Paperback",'E-book-Paperback Data'!$ET:$ET,"BRL",'E-book-Paperback Data'!$EG:$EG,Lookups!$A$7)*Lookups!$G$22,SUMIFS('E-book-Paperback Data'!$ES:$ES,'E-book-Paperback Data'!$EL:$EL,"Standard - Paperback",'E-book-Paperback Data'!$ET:$ET,"MXN",'E-book-Paperback Data'!$EG:$EG,Lookups!$A$7)*Lookups!$G$23,SUMIFS('E-book-Paperback Data'!$ES:$ES,'E-book-Paperback Data'!$EL:$EL,"Standard - Paperback",'E-book-Paperback Data'!$ET:$ET,"AUD",'E-book-Paperback Data'!$EG:$EG,Lookups!$A$7)*Lookups!$G$24)</f>
        <v>0</v>
      </c>
      <c r="J35" s="13">
        <f>SUM(SUMIFS('E-book-Paperback Data'!$EO:$EO,'E-book-Paperback Data'!$EL:$EL,"Standard - Paperback",'E-book-Paperback Data'!$EJ:$EJ,"Amazon.co.uk",'E-book-Paperback Data'!$EG:$EG,Lookups!$A$7))</f>
        <v>0</v>
      </c>
      <c r="K35" s="4">
        <f>SUM(SUMIFS('E-book-Paperback Data'!$ES:$ES,'E-book-Paperback Data'!$EL:$EL,"Standard - Paperback",'E-book-Paperback Data'!$EJ:$EJ,"Amazon.co.uk",'E-book-Paperback Data'!$EG:$EG,Lookups!$A$7)*Lookups!$G$17)</f>
        <v>0</v>
      </c>
      <c r="L35" s="15">
        <f>SUM(SUMIFS('E-book-Paperback Data'!$EO:$EO,'E-book-Paperback Data'!$EL:$EL,"Standard - Paperback",'E-book-Paperback Data'!$EJ:$EJ,"Amazon.com",'E-book-Paperback Data'!$EG:$EG,Lookups!$A$7))</f>
        <v>0</v>
      </c>
      <c r="M35" s="4">
        <f>SUM(SUMIFS('E-book-Paperback Data'!$ES:$ES,'E-book-Paperback Data'!$EL:$EL,"Standard - Paperback",'E-book-Paperback Data'!$EJ:$EJ,"Amazon.cOM",'E-book-Paperback Data'!$EG:$EG,Lookups!$A$7))</f>
        <v>0</v>
      </c>
      <c r="N35" s="13">
        <f>SUM(SUMIFS('E-book-Paperback Data'!$EO:$EO,'E-book-Paperback Data'!$EL:$EL,"Standard - Paperback",'E-book-Paperback Data'!$EJ:$EJ,"&lt;&gt;Amazon.co.uk",'E-book-Paperback Data'!$EJ:$EJ,"&lt;&gt;Amazon.com",'E-book-Paperback Data'!$EG:$EG,Lookups!$A$8))</f>
        <v>0</v>
      </c>
      <c r="O35" s="4">
        <f>SUM(SUMIFS('E-book-Paperback Data'!$ES:$ES,'E-book-Paperback Data'!$EL:$EL,"Standard - Paperback",'E-book-Paperback Data'!$ET:$ET,"EUR",'E-book-Paperback Data'!$EG:$EG,Lookups!$A$8)*Lookups!$G$18,SUMIFS('E-book-Paperback Data'!$ES:$ES,'E-book-Paperback Data'!$EL:$EL,"Standard - Paperback",'E-book-Paperback Data'!$ET:$ET,"JPY",'E-book-Paperback Data'!$EG:$EG,Lookups!$A$8)*Lookups!$G$19,SUMIFS('E-book-Paperback Data'!$ES:$ES,'E-book-Paperback Data'!$EL:$EL,"Standard - Paperback",'E-book-Paperback Data'!$ET:$ET,"INR",'E-book-Paperback Data'!$EG:$EG,Lookups!$A$8)*Lookups!$G$20,SUMIFS('E-book-Paperback Data'!$ES:$ES,'E-book-Paperback Data'!$EL:$EL,"Standard - Paperback",'E-book-Paperback Data'!$ET:$ET,"CAD",'E-book-Paperback Data'!$EG:$EG,Lookups!$A$8)*Lookups!$G$21,SUMIFS('E-book-Paperback Data'!$ES:$ES,'E-book-Paperback Data'!$EL:$EL,"Standard - Paperback",'E-book-Paperback Data'!$ET:$ET,"BRL",'E-book-Paperback Data'!$EG:$EG,Lookups!$A$8)*Lookups!$G$22,SUMIFS('E-book-Paperback Data'!$ES:$ES,'E-book-Paperback Data'!$EL:$EL,"Standard - Paperback",'E-book-Paperback Data'!$ET:$ET,"MXN",'E-book-Paperback Data'!$EG:$EG,Lookups!$A$8)*Lookups!$G$23,SUMIFS('E-book-Paperback Data'!$ES:$ES,'E-book-Paperback Data'!$EL:$EL,"Standard - Paperback",'E-book-Paperback Data'!$ET:$ET,"AUD",'E-book-Paperback Data'!$EG:$EG,Lookups!$A$8)*Lookups!$G$24)</f>
        <v>0</v>
      </c>
      <c r="P35" s="13">
        <f>SUM(SUMIFS('E-book-Paperback Data'!$EO:$EO,'E-book-Paperback Data'!$EL:$EL,"Standard - Paperback",'E-book-Paperback Data'!$EJ:$EJ,"Amazon.co.uk",'E-book-Paperback Data'!$EG:$EG,Lookups!$A$8))</f>
        <v>0</v>
      </c>
      <c r="Q35" s="4">
        <f>SUM(SUMIFS('E-book-Paperback Data'!$ES:$ES,'E-book-Paperback Data'!$EL:$EL,"Standard - Paperback",'E-book-Paperback Data'!$EJ:$EJ,"Amazon.co.uk",'E-book-Paperback Data'!$EG:$EG,Lookups!$A$8)*Lookups!$G$17)</f>
        <v>0</v>
      </c>
      <c r="R35" s="15">
        <f>SUM(SUMIFS('E-book-Paperback Data'!$EO:$EO,'E-book-Paperback Data'!$EL:$EL,"Standard - Paperback",'E-book-Paperback Data'!$EJ:$EJ,"Amazon.com",'E-book-Paperback Data'!$EG:$EG,Lookups!$A$8))</f>
        <v>0</v>
      </c>
      <c r="S35" s="4">
        <f>SUM(SUMIFS('E-book-Paperback Data'!$ES:$ES,'E-book-Paperback Data'!$EL:$EL,"Standard - Paperback",'E-book-Paperback Data'!$EJ:$EJ,"Amazon.cOM",'E-book-Paperback Data'!$EG:$EG,Lookups!$A$8))</f>
        <v>0</v>
      </c>
    </row>
    <row r="36" spans="1:19" x14ac:dyDescent="0.25">
      <c r="A36" t="s">
        <v>29</v>
      </c>
      <c r="B36" s="13">
        <f>SUM(SUMIFS('E-book-Paperback Data'!$FD:$FD,'E-book-Paperback Data'!$FA:$FA,"Standard - Paperback",'E-book-Paperback Data'!$EY:$EY,"&lt;&gt;Amazon.co.uk",'E-book-Paperback Data'!$EY:$EY,"&lt;&gt;Amazon.com",'E-book-Paperback Data'!$EV:$EV,Lookups!$A$6))</f>
        <v>0</v>
      </c>
      <c r="C36" s="4">
        <f>SUM(SUMIFS('E-book-Paperback Data'!$FH:$FH,'E-book-Paperback Data'!$FA:$FA,"Standard - Paperback",'E-book-Paperback Data'!$FI:$FI,"EUR",'E-book-Paperback Data'!$EV:$EV,Lookups!$A$6)*Lookups!$G$18,SUMIFS('E-book-Paperback Data'!$FH:$FH,'E-book-Paperback Data'!$FA:$FA,"Standard - Paperback",'E-book-Paperback Data'!$FI:$FI,"JPY",'E-book-Paperback Data'!$EV:$EV,Lookups!$A$6)*Lookups!$G$19,SUMIFS('E-book-Paperback Data'!$FH:$FH,'E-book-Paperback Data'!$FA:$FA,"Standard - Paperback",'E-book-Paperback Data'!$FI:$FI,"INR",'E-book-Paperback Data'!$EV:$EV,Lookups!$A$6)*Lookups!$G$20,SUMIFS('E-book-Paperback Data'!$FH:$FH,'E-book-Paperback Data'!$FA:$FA,"Standard - Paperback",'E-book-Paperback Data'!$FI:$FI,"CAD",'E-book-Paperback Data'!$EV:$EV,Lookups!$A$6)*Lookups!$G$21,SUMIFS('E-book-Paperback Data'!$FH:$FH,'E-book-Paperback Data'!$FA:$FA,"Standard - Paperback",'E-book-Paperback Data'!$FI:$FI,"BRL",'E-book-Paperback Data'!$EV:$EV,Lookups!$A$6)*Lookups!$G$22,SUMIFS('E-book-Paperback Data'!$FH:$FH,'E-book-Paperback Data'!$FA:$FA,"Standard - Paperback",'E-book-Paperback Data'!$FI:$FI,"MXN",'E-book-Paperback Data'!$EV:$EV,Lookups!$A$6)*Lookups!$G$23,SUMIFS('E-book-Paperback Data'!$FH:$FH,'E-book-Paperback Data'!$FA:$FA,"Standard - Paperback",'E-book-Paperback Data'!$FI:$FI,"AUD",'E-book-Paperback Data'!$EV:$EV,Lookups!$A$6)*Lookups!$G$24)</f>
        <v>0</v>
      </c>
      <c r="D36" s="13">
        <f>SUM(SUMIFS('E-book-Paperback Data'!$FD:$FD,'E-book-Paperback Data'!$FA:$FA,"Standard - Paperback",'E-book-Paperback Data'!$EY:$EY,"Amazon.co.uk",'E-book-Paperback Data'!$EV:$EV,Lookups!$A$6))</f>
        <v>0</v>
      </c>
      <c r="E36" s="4">
        <f>SUM(SUMIFS('E-book-Paperback Data'!$FH:$FH,'E-book-Paperback Data'!$FA:$FA,"Standard - Paperback",'E-book-Paperback Data'!$EY:$EY,"Amazon.co.uk",'E-book-Paperback Data'!$EV:$EV,Lookups!$A$6)*Lookups!$G$17)</f>
        <v>0</v>
      </c>
      <c r="F36" s="15">
        <f>SUM(SUMIFS('E-book-Paperback Data'!$FD:$FD,'E-book-Paperback Data'!$FA:$FA,"Standard - Paperback",'E-book-Paperback Data'!$EY:$EY,"Amazon.com",'E-book-Paperback Data'!$EV:$EV,Lookups!$A$6))</f>
        <v>0</v>
      </c>
      <c r="G36" s="4">
        <f>SUM(SUMIFS('E-book-Paperback Data'!$FH:$FH,'E-book-Paperback Data'!$FA:$FA,"Standard - Paperback",'E-book-Paperback Data'!$EY:$EY,"Amazon.cOM",'E-book-Paperback Data'!$EV:$EV,Lookups!$A$6))</f>
        <v>0</v>
      </c>
      <c r="H36" s="13">
        <f>SUM(SUMIFS('E-book-Paperback Data'!$FD:$FD,'E-book-Paperback Data'!$FA:$FA,"Standard - Paperback",'E-book-Paperback Data'!$EY:$EY,"&lt;&gt;Amazon.co.uk",'E-book-Paperback Data'!$EY:$EY,"&lt;&gt;Amazon.com",'E-book-Paperback Data'!$EV:$EV,Lookups!$A$7))</f>
        <v>0</v>
      </c>
      <c r="I36" s="4">
        <f>SUM(SUMIFS('E-book-Paperback Data'!$FH:$FH,'E-book-Paperback Data'!$FA:$FA,"Standard - Paperback",'E-book-Paperback Data'!$FI:$FI,"EUR",'E-book-Paperback Data'!$EV:$EV,Lookups!$A$7)*Lookups!$G$18,SUMIFS('E-book-Paperback Data'!$FH:$FH,'E-book-Paperback Data'!$FA:$FA,"Standard - Paperback",'E-book-Paperback Data'!$FI:$FI,"JPY",'E-book-Paperback Data'!$EV:$EV,Lookups!$A$7)*Lookups!$G$19,SUMIFS('E-book-Paperback Data'!$FH:$FH,'E-book-Paperback Data'!$FA:$FA,"Standard - Paperback",'E-book-Paperback Data'!$FI:$FI,"INR",'E-book-Paperback Data'!$EV:$EV,Lookups!$A$7)*Lookups!$G$20,SUMIFS('E-book-Paperback Data'!$FH:$FH,'E-book-Paperback Data'!$FA:$FA,"Standard - Paperback",'E-book-Paperback Data'!$FI:$FI,"CAD",'E-book-Paperback Data'!$EV:$EV,Lookups!$A$7)*Lookups!$G$21,SUMIFS('E-book-Paperback Data'!$FH:$FH,'E-book-Paperback Data'!$FA:$FA,"Standard - Paperback",'E-book-Paperback Data'!$FI:$FI,"BRL",'E-book-Paperback Data'!$EV:$EV,Lookups!$A$7)*Lookups!$G$22,SUMIFS('E-book-Paperback Data'!$FH:$FH,'E-book-Paperback Data'!$FA:$FA,"Standard - Paperback",'E-book-Paperback Data'!$FI:$FI,"MXN",'E-book-Paperback Data'!$EV:$EV,Lookups!$A$7)*Lookups!$G$23,SUMIFS('E-book-Paperback Data'!$FH:$FH,'E-book-Paperback Data'!$FA:$FA,"Standard - Paperback",'E-book-Paperback Data'!$FI:$FI,"AUD",'E-book-Paperback Data'!$EV:$EV,Lookups!$A$7)*Lookups!$G$24)</f>
        <v>0</v>
      </c>
      <c r="J36" s="13">
        <f>SUM(SUMIFS('E-book-Paperback Data'!$FD:$FD,'E-book-Paperback Data'!$FA:$FA,"Standard - Paperback",'E-book-Paperback Data'!$EY:$EY,"Amazon.co.uk",'E-book-Paperback Data'!$EV:$EV,Lookups!$A$7))</f>
        <v>0</v>
      </c>
      <c r="K36" s="4">
        <f>SUM(SUMIFS('E-book-Paperback Data'!$FH:$FH,'E-book-Paperback Data'!$FA:$FA,"Standard - Paperback",'E-book-Paperback Data'!$EY:$EY,"Amazon.co.uk",'E-book-Paperback Data'!$EV:$EV,Lookups!$A$7)*Lookups!$G$17)</f>
        <v>0</v>
      </c>
      <c r="L36" s="15">
        <f>SUM(SUMIFS('E-book-Paperback Data'!$FD:$FD,'E-book-Paperback Data'!$FA:$FA,"Standard - Paperback",'E-book-Paperback Data'!$EY:$EY,"Amazon.com",'E-book-Paperback Data'!$EV:$EV,Lookups!$A$7))</f>
        <v>0</v>
      </c>
      <c r="M36" s="4">
        <f>SUM(SUMIFS('E-book-Paperback Data'!$FH:$FH,'E-book-Paperback Data'!$FA:$FA,"Standard - Paperback",'E-book-Paperback Data'!$EY:$EY,"Amazon.cOM",'E-book-Paperback Data'!$EV:$EV,Lookups!$A$7))</f>
        <v>0</v>
      </c>
      <c r="N36" s="13">
        <f>SUM(SUMIFS('E-book-Paperback Data'!$FD:$FD,'E-book-Paperback Data'!$FA:$FA,"Standard - Paperback",'E-book-Paperback Data'!$EY:$EY,"&lt;&gt;Amazon.co.uk",'E-book-Paperback Data'!$EY:$EY,"&lt;&gt;Amazon.com",'E-book-Paperback Data'!$EV:$EV,Lookups!$A$8))</f>
        <v>0</v>
      </c>
      <c r="O36" s="4">
        <f>SUM(SUMIFS('E-book-Paperback Data'!$FH:$FH,'E-book-Paperback Data'!$FA:$FA,"Standard - Paperback",'E-book-Paperback Data'!$FI:$FI,"EUR",'E-book-Paperback Data'!$EV:$EV,Lookups!$A$8)*Lookups!$G$18,SUMIFS('E-book-Paperback Data'!$FH:$FH,'E-book-Paperback Data'!$FA:$FA,"Standard - Paperback",'E-book-Paperback Data'!$FI:$FI,"JPY",'E-book-Paperback Data'!$EV:$EV,Lookups!$A$8)*Lookups!$G$19,SUMIFS('E-book-Paperback Data'!$FH:$FH,'E-book-Paperback Data'!$FA:$FA,"Standard - Paperback",'E-book-Paperback Data'!$FI:$FI,"INR",'E-book-Paperback Data'!$EV:$EV,Lookups!$A$8)*Lookups!$G$20,SUMIFS('E-book-Paperback Data'!$FH:$FH,'E-book-Paperback Data'!$FA:$FA,"Standard - Paperback",'E-book-Paperback Data'!$FI:$FI,"CAD",'E-book-Paperback Data'!$EV:$EV,Lookups!$A$8)*Lookups!$G$21,SUMIFS('E-book-Paperback Data'!$FH:$FH,'E-book-Paperback Data'!$FA:$FA,"Standard - Paperback",'E-book-Paperback Data'!$FI:$FI,"BRL",'E-book-Paperback Data'!$EV:$EV,Lookups!$A$8)*Lookups!$G$22,SUMIFS('E-book-Paperback Data'!$FH:$FH,'E-book-Paperback Data'!$FA:$FA,"Standard - Paperback",'E-book-Paperback Data'!$FI:$FI,"MXN",'E-book-Paperback Data'!$EV:$EV,Lookups!$A$8)*Lookups!$G$23,SUMIFS('E-book-Paperback Data'!$FH:$FH,'E-book-Paperback Data'!$FA:$FA,"Standard - Paperback",'E-book-Paperback Data'!$FI:$FI,"AUD",'E-book-Paperback Data'!$EV:$EV,Lookups!$A$8)*Lookups!$G$24)</f>
        <v>0</v>
      </c>
      <c r="P36" s="13">
        <f>SUM(SUMIFS('E-book-Paperback Data'!$FD:$FD,'E-book-Paperback Data'!$FA:$FA,"Standard - Paperback",'E-book-Paperback Data'!$EY:$EY,"Amazon.co.uk",'E-book-Paperback Data'!$EV:$EV,Lookups!$A$8))</f>
        <v>0</v>
      </c>
      <c r="Q36" s="4">
        <f>SUM(SUMIFS('E-book-Paperback Data'!$FH:$FH,'E-book-Paperback Data'!$FA:$FA,"Standard - Paperback",'E-book-Paperback Data'!$EY:$EY,"Amazon.co.uk",'E-book-Paperback Data'!$EV:$EV,Lookups!$A$8)*Lookups!$G$17)</f>
        <v>0</v>
      </c>
      <c r="R36" s="15">
        <f>SUM(SUMIFS('E-book-Paperback Data'!$FD:$FD,'E-book-Paperback Data'!$FA:$FA,"Standard - Paperback",'E-book-Paperback Data'!$EY:$EY,"Amazon.com",'E-book-Paperback Data'!$EV:$EV,Lookups!$A$8))</f>
        <v>0</v>
      </c>
      <c r="S36" s="4">
        <f>SUM(SUMIFS('E-book-Paperback Data'!$FH:$FH,'E-book-Paperback Data'!$FA:$FA,"Standard - Paperback",'E-book-Paperback Data'!$EY:$EY,"Amazon.cOM",'E-book-Paperback Data'!$EV:$EV,Lookups!$A$8))</f>
        <v>0</v>
      </c>
    </row>
    <row r="37" spans="1:19" x14ac:dyDescent="0.25">
      <c r="A37" t="s">
        <v>30</v>
      </c>
      <c r="B37" s="13">
        <f>SUM(SUMIFS('E-book-Paperback Data'!$FS:$FS,'E-book-Paperback Data'!$FP:$FP,"Standard - Paperback",'E-book-Paperback Data'!$FN:$FN,"&lt;&gt;Amazon.co.uk",'E-book-Paperback Data'!$FN:$FN,"&lt;&gt;Amazon.com",'E-book-Paperback Data'!$FK:$FK,Lookups!$A$6))</f>
        <v>0</v>
      </c>
      <c r="C37" s="4">
        <f>SUM(SUMIFS('E-book-Paperback Data'!$FW:$FW,'E-book-Paperback Data'!$FP:$FP,"Standard - Paperback",'E-book-Paperback Data'!$FX:$FX,"EUR",'E-book-Paperback Data'!$FK:$FK,Lookups!$A$6)*Lookups!$G$18,SUMIFS('E-book-Paperback Data'!$FW:$FW,'E-book-Paperback Data'!$FP:$FP,"Standard - Paperback",'E-book-Paperback Data'!$FX:$FX,"JPY",'E-book-Paperback Data'!$FK:$FK,Lookups!$A$6)*Lookups!$G$19,SUMIFS('E-book-Paperback Data'!$FW:$FW,'E-book-Paperback Data'!$FP:$FP,"Standard - Paperback",'E-book-Paperback Data'!$FX:$FX,"INR",'E-book-Paperback Data'!$FK:$FK,Lookups!$A$6)*Lookups!$G$20,SUMIFS('E-book-Paperback Data'!$FW:$FW,'E-book-Paperback Data'!$FP:$FP,"Standard - Paperback",'E-book-Paperback Data'!$FX:$FX,"CAD",'E-book-Paperback Data'!$FK:$FK,Lookups!$A$6)*Lookups!$G$21,SUMIFS('E-book-Paperback Data'!$FW:$FW,'E-book-Paperback Data'!$FP:$FP,"Standard - Paperback",'E-book-Paperback Data'!$FX:$FX,"BRL",'E-book-Paperback Data'!$FK:$FK,Lookups!$A$6)*Lookups!$G$22,SUMIFS('E-book-Paperback Data'!$FW:$FW,'E-book-Paperback Data'!$FP:$FP,"Standard - Paperback",'E-book-Paperback Data'!$FX:$FX,"MXN",'E-book-Paperback Data'!$FK:$FK,Lookups!$A$6)*Lookups!$G$23,SUMIFS('E-book-Paperback Data'!$FW:$FW,'E-book-Paperback Data'!$FP:$FP,"Standard - Paperback",'E-book-Paperback Data'!$FX:$FX,"AUD",'E-book-Paperback Data'!$FK:$FK,Lookups!$A$6)*Lookups!$G$24)</f>
        <v>0</v>
      </c>
      <c r="D37" s="13">
        <f>SUM(SUMIFS('E-book-Paperback Data'!$FS:$FS,'E-book-Paperback Data'!$FP:$FP,"Standard - Paperback",'E-book-Paperback Data'!$FN:$FN,"Amazon.co.uk",'E-book-Paperback Data'!$FK:$FK,Lookups!$A$6))</f>
        <v>0</v>
      </c>
      <c r="E37" s="4">
        <f>SUM(SUMIFS('E-book-Paperback Data'!$FW:$FW,'E-book-Paperback Data'!$FP:$FP,"Standard - Paperback",'E-book-Paperback Data'!$FN:$FN,"Amazon.co.uk",'E-book-Paperback Data'!$FK:$FK,Lookups!$A$6)*Lookups!$G$17)</f>
        <v>0</v>
      </c>
      <c r="F37" s="15">
        <f>SUM(SUMIFS('E-book-Paperback Data'!$FS:$FS,'E-book-Paperback Data'!$FP:$FP,"Standard - Paperback",'E-book-Paperback Data'!$FN:$FN,"Amazon.com",'E-book-Paperback Data'!$FK:$FK,Lookups!$A$6))</f>
        <v>0</v>
      </c>
      <c r="G37" s="4">
        <f>SUM(SUMIFS('E-book-Paperback Data'!$FW:$FW,'E-book-Paperback Data'!$FP:$FP,"Standard - Paperback",'E-book-Paperback Data'!$FN:$FN,"Amazon.cOM",'E-book-Paperback Data'!$FK:$FK,Lookups!$A$6))</f>
        <v>0</v>
      </c>
      <c r="H37" s="13">
        <f>SUM(SUMIFS('E-book-Paperback Data'!$FS:$FS,'E-book-Paperback Data'!$FP:$FP,"Standard - Paperback",'E-book-Paperback Data'!$FN:$FN,"&lt;&gt;Amazon.co.uk",'E-book-Paperback Data'!$FN:$FN,"&lt;&gt;Amazon.com",'E-book-Paperback Data'!$FK:$FK,Lookups!$A$7))</f>
        <v>0</v>
      </c>
      <c r="I37" s="4">
        <f>SUM(SUMIFS('E-book-Paperback Data'!$FW:$FW,'E-book-Paperback Data'!$FP:$FP,"Standard - Paperback",'E-book-Paperback Data'!$FX:$FX,"EUR",'E-book-Paperback Data'!$FK:$FK,Lookups!$A$7)*Lookups!$G$18,SUMIFS('E-book-Paperback Data'!$FW:$FW,'E-book-Paperback Data'!$FP:$FP,"Standard - Paperback",'E-book-Paperback Data'!$FX:$FX,"JPY",'E-book-Paperback Data'!$FK:$FK,Lookups!$A$7)*Lookups!$G$19,SUMIFS('E-book-Paperback Data'!$FW:$FW,'E-book-Paperback Data'!$FP:$FP,"Standard - Paperback",'E-book-Paperback Data'!$FX:$FX,"INR",'E-book-Paperback Data'!$FK:$FK,Lookups!$A$7)*Lookups!$G$20,SUMIFS('E-book-Paperback Data'!$FW:$FW,'E-book-Paperback Data'!$FP:$FP,"Standard - Paperback",'E-book-Paperback Data'!$FX:$FX,"CAD",'E-book-Paperback Data'!$FK:$FK,Lookups!$A$7)*Lookups!$G$21,SUMIFS('E-book-Paperback Data'!$FW:$FW,'E-book-Paperback Data'!$FP:$FP,"Standard - Paperback",'E-book-Paperback Data'!$FX:$FX,"BRL",'E-book-Paperback Data'!$FK:$FK,Lookups!$A$7)*Lookups!$G$22,SUMIFS('E-book-Paperback Data'!$FW:$FW,'E-book-Paperback Data'!$FP:$FP,"Standard - Paperback",'E-book-Paperback Data'!$FX:$FX,"MXN",'E-book-Paperback Data'!$FK:$FK,Lookups!$A$7)*Lookups!$G$23,SUMIFS('E-book-Paperback Data'!$FW:$FW,'E-book-Paperback Data'!$FP:$FP,"Standard - Paperback",'E-book-Paperback Data'!$FX:$FX,"AUD",'E-book-Paperback Data'!$FK:$FK,Lookups!$A$7)*Lookups!$G$24)</f>
        <v>0</v>
      </c>
      <c r="J37" s="13">
        <f>SUM(SUMIFS('E-book-Paperback Data'!$FS:$FS,'E-book-Paperback Data'!$FP:$FP,"Standard - Paperback",'E-book-Paperback Data'!$FN:$FN,"Amazon.co.uk",'E-book-Paperback Data'!$FK:$FK,Lookups!$A$7))</f>
        <v>0</v>
      </c>
      <c r="K37" s="4">
        <f>SUM(SUMIFS('E-book-Paperback Data'!$FW:$FW,'E-book-Paperback Data'!$FP:$FP,"Standard - Paperback",'E-book-Paperback Data'!$FN:$FN,"Amazon.co.uk",'E-book-Paperback Data'!$FK:$FK,Lookups!$A$7)*Lookups!$G$17)</f>
        <v>0</v>
      </c>
      <c r="L37" s="15">
        <f>SUM(SUMIFS('E-book-Paperback Data'!$FS:$FS,'E-book-Paperback Data'!$FP:$FP,"Standard - Paperback",'E-book-Paperback Data'!$FN:$FN,"Amazon.com",'E-book-Paperback Data'!$FK:$FK,Lookups!$A$7))</f>
        <v>0</v>
      </c>
      <c r="M37" s="4">
        <f>SUM(SUMIFS('E-book-Paperback Data'!$FW:$FW,'E-book-Paperback Data'!$FP:$FP,"Standard - Paperback",'E-book-Paperback Data'!$FN:$FN,"Amazon.cOM",'E-book-Paperback Data'!$FK:$FK,Lookups!$A$7))</f>
        <v>0</v>
      </c>
      <c r="N37" s="13">
        <f>SUM(SUMIFS('E-book-Paperback Data'!$FS:$FS,'E-book-Paperback Data'!$FP:$FP,"Standard - Paperback",'E-book-Paperback Data'!$FN:$FN,"&lt;&gt;Amazon.co.uk",'E-book-Paperback Data'!$FN:$FN,"&lt;&gt;Amazon.com",'E-book-Paperback Data'!$FK:$FK,Lookups!$A$8))</f>
        <v>0</v>
      </c>
      <c r="O37" s="4">
        <f>SUM(SUMIFS('E-book-Paperback Data'!$FW:$FW,'E-book-Paperback Data'!$FP:$FP,"Standard - Paperback",'E-book-Paperback Data'!$FX:$FX,"EUR",'E-book-Paperback Data'!$FK:$FK,Lookups!$A$8)*Lookups!$G$18,SUMIFS('E-book-Paperback Data'!$FW:$FW,'E-book-Paperback Data'!$FP:$FP,"Standard - Paperback",'E-book-Paperback Data'!$FX:$FX,"JPY",'E-book-Paperback Data'!$FK:$FK,Lookups!$A$8)*Lookups!$G$19,SUMIFS('E-book-Paperback Data'!$FW:$FW,'E-book-Paperback Data'!$FP:$FP,"Standard - Paperback",'E-book-Paperback Data'!$FX:$FX,"INR",'E-book-Paperback Data'!$FK:$FK,Lookups!$A$8)*Lookups!$G$20,SUMIFS('E-book-Paperback Data'!$FW:$FW,'E-book-Paperback Data'!$FP:$FP,"Standard - Paperback",'E-book-Paperback Data'!$FX:$FX,"CAD",'E-book-Paperback Data'!$FK:$FK,Lookups!$A$8)*Lookups!$G$21,SUMIFS('E-book-Paperback Data'!$FW:$FW,'E-book-Paperback Data'!$FP:$FP,"Standard - Paperback",'E-book-Paperback Data'!$FX:$FX,"BRL",'E-book-Paperback Data'!$FK:$FK,Lookups!$A$8)*Lookups!$G$22,SUMIFS('E-book-Paperback Data'!$FW:$FW,'E-book-Paperback Data'!$FP:$FP,"Standard - Paperback",'E-book-Paperback Data'!$FX:$FX,"MXN",'E-book-Paperback Data'!$FK:$FK,Lookups!$A$8)*Lookups!$G$23,SUMIFS('E-book-Paperback Data'!$FW:$FW,'E-book-Paperback Data'!$FP:$FP,"Standard - Paperback",'E-book-Paperback Data'!$FX:$FX,"AUD",'E-book-Paperback Data'!$FK:$FK,Lookups!$A$8)*Lookups!$G$24)</f>
        <v>0</v>
      </c>
      <c r="P37" s="13">
        <f>SUM(SUMIFS('E-book-Paperback Data'!$FS:$FS,'E-book-Paperback Data'!$FP:$FP,"Standard - Paperback",'E-book-Paperback Data'!$FN:$FN,"Amazon.co.uk",'E-book-Paperback Data'!$FK:$FK,Lookups!$A$8))</f>
        <v>0</v>
      </c>
      <c r="Q37" s="4">
        <f>SUM(SUMIFS('E-book-Paperback Data'!$FW:$FW,'E-book-Paperback Data'!$FP:$FP,"Standard - Paperback",'E-book-Paperback Data'!$FN:$FN,"Amazon.co.uk",'E-book-Paperback Data'!$FK:$FK,Lookups!$A$8)*Lookups!$G$17)</f>
        <v>0</v>
      </c>
      <c r="R37" s="15">
        <f>SUM(SUMIFS('E-book-Paperback Data'!$FS:$FS,'E-book-Paperback Data'!$FP:$FP,"Standard - Paperback",'E-book-Paperback Data'!$FN:$FN,"Amazon.com",'E-book-Paperback Data'!$FK:$FK,Lookups!$A$8))</f>
        <v>0</v>
      </c>
      <c r="S37" s="4">
        <f>SUM(SUMIFS('E-book-Paperback Data'!$FW:$FW,'E-book-Paperback Data'!$FP:$FP,"Standard - Paperback",'E-book-Paperback Data'!$FN:$FN,"Amazon.cOM",'E-book-Paperback Data'!$FK:$FK,Lookups!$A$8))</f>
        <v>0</v>
      </c>
    </row>
    <row r="38" spans="1:19" x14ac:dyDescent="0.25">
      <c r="B38" s="13"/>
      <c r="C38" s="7"/>
      <c r="D38" s="13"/>
      <c r="E38" s="16"/>
      <c r="F38" s="15"/>
      <c r="G38" s="16"/>
      <c r="H38" s="15"/>
      <c r="I38" s="16"/>
      <c r="J38" s="15"/>
      <c r="K38" s="16"/>
      <c r="L38" s="15"/>
      <c r="M38" s="16"/>
      <c r="N38" s="15"/>
      <c r="O38" s="7"/>
      <c r="P38" s="13"/>
      <c r="Q38" s="7"/>
      <c r="R38" s="13"/>
      <c r="S38" s="7"/>
    </row>
    <row r="39" spans="1:19" x14ac:dyDescent="0.25">
      <c r="B39" s="329">
        <f>Lookups!$A$9</f>
        <v>0</v>
      </c>
      <c r="C39" s="329"/>
      <c r="D39" s="329"/>
      <c r="E39" s="329"/>
      <c r="F39" s="329"/>
      <c r="G39" s="329"/>
      <c r="H39" s="329">
        <f>Lookups!$A$10</f>
        <v>0</v>
      </c>
      <c r="I39" s="329"/>
      <c r="J39" s="329"/>
      <c r="K39" s="329"/>
      <c r="L39" s="329"/>
      <c r="M39" s="329"/>
      <c r="N39" s="329">
        <f>Lookups!$A$11</f>
        <v>0</v>
      </c>
      <c r="O39" s="329"/>
      <c r="P39" s="329"/>
      <c r="Q39" s="329"/>
      <c r="R39" s="329"/>
      <c r="S39" s="329"/>
    </row>
    <row r="40" spans="1:19" x14ac:dyDescent="0.25">
      <c r="B40" s="329" t="s">
        <v>44</v>
      </c>
      <c r="C40" s="329"/>
      <c r="D40" s="329" t="s">
        <v>14</v>
      </c>
      <c r="E40" s="329"/>
      <c r="F40" s="329" t="s">
        <v>15</v>
      </c>
      <c r="G40" s="329"/>
      <c r="H40" s="329" t="s">
        <v>44</v>
      </c>
      <c r="I40" s="329"/>
      <c r="J40" s="329" t="s">
        <v>14</v>
      </c>
      <c r="K40" s="329"/>
      <c r="L40" s="329" t="s">
        <v>15</v>
      </c>
      <c r="M40" s="329"/>
      <c r="N40" s="329" t="s">
        <v>44</v>
      </c>
      <c r="O40" s="329"/>
      <c r="P40" s="329" t="s">
        <v>14</v>
      </c>
      <c r="Q40" s="329"/>
      <c r="R40" s="329" t="s">
        <v>15</v>
      </c>
      <c r="S40" s="329"/>
    </row>
    <row r="41" spans="1:19" x14ac:dyDescent="0.25">
      <c r="A41" t="s">
        <v>19</v>
      </c>
      <c r="B41" s="13">
        <f>SUM(SUMIFS('E-book-Paperback Data'!$J:$J,'E-book-Paperback Data'!$G:$G,"Standard - Paperback",'E-book-Paperback Data'!$E:$E,"&lt;&gt;Amazon.co.uk",'E-book-Paperback Data'!$E:$E,"&lt;&gt;Amazon.com",'E-book-Paperback Data'!$B:$B,Lookups!$A$9))</f>
        <v>0</v>
      </c>
      <c r="C41" s="4">
        <f>SUM(SUMIFS('E-book-Paperback Data'!$N:$N,'E-book-Paperback Data'!$G:$G,"Standard - Paperback",'E-book-Paperback Data'!$O:$O,"EUR",'E-book-Paperback Data'!$B:$B,Lookups!$A$9)*Lookups!$G$18,SUMIFS('E-book-Paperback Data'!$N:$N,'E-book-Paperback Data'!$G:$G,"Standard - Paperback",'E-book-Paperback Data'!$O:$O,"JPY",'E-book-Paperback Data'!$B:$B,Lookups!$A$9)*Lookups!$G$19,SUMIFS('E-book-Paperback Data'!$N:$N,'E-book-Paperback Data'!$G:$G,"Standard - Paperback",'E-book-Paperback Data'!$O:$O,"INR",'E-book-Paperback Data'!$B:$B,Lookups!$A$9)*Lookups!$G$20,SUMIFS('E-book-Paperback Data'!$N:$N,'E-book-Paperback Data'!$G:$G,"Standard - Paperback",'E-book-Paperback Data'!$O:$O,"CAD",'E-book-Paperback Data'!$B:$B,Lookups!$A$9)*Lookups!$G$21,SUMIFS('E-book-Paperback Data'!$N:$N,'E-book-Paperback Data'!$G:$G,"Standard - Paperback",'E-book-Paperback Data'!$O:$O,"BRL",'E-book-Paperback Data'!$B:$B,Lookups!$A$9)*Lookups!$G$22,SUMIFS('E-book-Paperback Data'!$N:$N,'E-book-Paperback Data'!$G:$G,"Standard - Paperback",'E-book-Paperback Data'!$O:$O,"MXN",'E-book-Paperback Data'!$B:$B,Lookups!$A$9)*Lookups!$G$23,SUMIFS('E-book-Paperback Data'!$N:$N,'E-book-Paperback Data'!$G:$G,"Standard - Paperback",'E-book-Paperback Data'!$O:$O,"AUD",'E-book-Paperback Data'!$B:$B,Lookups!$A$9)*Lookups!$G$24)</f>
        <v>0</v>
      </c>
      <c r="D41" s="13">
        <f>SUM(SUMIFS('E-book-Paperback Data'!$J:$J,'E-book-Paperback Data'!$G:$G,"Standard - Paperback",'E-book-Paperback Data'!$E:$E,"Amazon.co.uk",'E-book-Paperback Data'!$B:$B,Lookups!$A$9))</f>
        <v>0</v>
      </c>
      <c r="E41" s="4">
        <f>SUM(SUMIFS('E-book-Paperback Data'!$N:$N,'E-book-Paperback Data'!$G:$G,"Standard - Paperback",'E-book-Paperback Data'!$E:$E,"Amazon.co.uk",'E-book-Paperback Data'!$B:$B,Lookups!$A$9)*Lookups!$G$17)</f>
        <v>0</v>
      </c>
      <c r="F41" s="15">
        <f>SUM(SUMIFS('E-book-Paperback Data'!$J:$J,'E-book-Paperback Data'!$G:$G,"Standard - Paperback",'E-book-Paperback Data'!$E:$E,"Amazon.com",'E-book-Paperback Data'!$B:$B,Lookups!$A$9))</f>
        <v>0</v>
      </c>
      <c r="G41" s="4">
        <f>SUM(SUMIFS('E-book-Paperback Data'!$N:$N,'E-book-Paperback Data'!$G:$G,"Standard - Paperback",'E-book-Paperback Data'!$E:$E,"Amazon.cOM",'E-book-Paperback Data'!$B:$B,Lookups!$A$9))</f>
        <v>0</v>
      </c>
      <c r="H41" s="13">
        <f>SUM(SUMIFS('E-book-Paperback Data'!$J:$J,'E-book-Paperback Data'!$G:$G,"Standard - Paperback",'E-book-Paperback Data'!$E:$E,"&lt;&gt;Amazon.co.uk",'E-book-Paperback Data'!$E:$E,"&lt;&gt;Amazon.com",'E-book-Paperback Data'!$B:$B,Lookups!$A$10))</f>
        <v>0</v>
      </c>
      <c r="I41" s="4">
        <f>SUM(SUMIFS('E-book-Paperback Data'!$N:$N,'E-book-Paperback Data'!$G:$G,"Standard - Paperback",'E-book-Paperback Data'!$O:$O,"EUR",'E-book-Paperback Data'!$B:$B,Lookups!$A$10)*Lookups!$G$18,SUMIFS('E-book-Paperback Data'!$N:$N,'E-book-Paperback Data'!$G:$G,"Standard - Paperback",'E-book-Paperback Data'!$O:$O,"JPY",'E-book-Paperback Data'!$B:$B,Lookups!$A$10)*Lookups!$G$19,SUMIFS('E-book-Paperback Data'!$N:$N,'E-book-Paperback Data'!$G:$G,"Standard - Paperback",'E-book-Paperback Data'!$O:$O,"INR",'E-book-Paperback Data'!$B:$B,Lookups!$A$10)*Lookups!$G$20,SUMIFS('E-book-Paperback Data'!$N:$N,'E-book-Paperback Data'!$G:$G,"Standard - Paperback",'E-book-Paperback Data'!$O:$O,"CAD",'E-book-Paperback Data'!$B:$B,Lookups!$A$10)*Lookups!$G$21,SUMIFS('E-book-Paperback Data'!$N:$N,'E-book-Paperback Data'!$G:$G,"Standard - Paperback",'E-book-Paperback Data'!$O:$O,"BRL",'E-book-Paperback Data'!$B:$B,Lookups!$A$10)*Lookups!$G$22,SUMIFS('E-book-Paperback Data'!$N:$N,'E-book-Paperback Data'!$G:$G,"Standard - Paperback",'E-book-Paperback Data'!$O:$O,"MXN",'E-book-Paperback Data'!$B:$B,Lookups!$A$10)*Lookups!$G$23,SUMIFS('E-book-Paperback Data'!$N:$N,'E-book-Paperback Data'!$G:$G,"Standard - Paperback",'E-book-Paperback Data'!$O:$O,"AUD",'E-book-Paperback Data'!$B:$B,Lookups!$A$10)*Lookups!$G$24)</f>
        <v>0</v>
      </c>
      <c r="J41" s="13">
        <f>SUM(SUMIFS('E-book-Paperback Data'!$J:$J,'E-book-Paperback Data'!$G:$G,"Standard - Paperback",'E-book-Paperback Data'!$E:$E,"Amazon.co.uk",'E-book-Paperback Data'!$B:$B,Lookups!$A$10))</f>
        <v>0</v>
      </c>
      <c r="K41" s="4">
        <f>SUM(SUMIFS('E-book-Paperback Data'!$N:$N,'E-book-Paperback Data'!$G:$G,"Standard - Paperback",'E-book-Paperback Data'!$E:$E,"Amazon.co.uk",'E-book-Paperback Data'!$B:$B,Lookups!$A$10)*Lookups!$G$17)</f>
        <v>0</v>
      </c>
      <c r="L41" s="15">
        <f>SUM(SUMIFS('E-book-Paperback Data'!$J:$J,'E-book-Paperback Data'!$G:$G,"Standard - Paperback",'E-book-Paperback Data'!$E:$E,"Amazon.com",'E-book-Paperback Data'!$B:$B,Lookups!$A$10))</f>
        <v>0</v>
      </c>
      <c r="M41" s="4">
        <f>SUM(SUMIFS('E-book-Paperback Data'!$N:$N,'E-book-Paperback Data'!$G:$G,"Standard - Paperback",'E-book-Paperback Data'!$E:$E,"Amazon.cOM",'E-book-Paperback Data'!$B:$B,Lookups!$A$10))</f>
        <v>0</v>
      </c>
      <c r="N41" s="13">
        <f>SUM(SUMIFS('E-book-Paperback Data'!$J:$J,'E-book-Paperback Data'!$G:$G,"Standard - Paperback",'E-book-Paperback Data'!$E:$E,"&lt;&gt;Amazon.co.uk",'E-book-Paperback Data'!$E:$E,"&lt;&gt;Amazon.com",'E-book-Paperback Data'!$B:$B,Lookups!$A$11))</f>
        <v>0</v>
      </c>
      <c r="O41" s="4">
        <f>SUM(SUMIFS('E-book-Paperback Data'!$N:$N,'E-book-Paperback Data'!$G:$G,"Standard - Paperback",'E-book-Paperback Data'!$O:$O,"EUR",'E-book-Paperback Data'!$B:$B,Lookups!$A$11)*Lookups!$G$18,SUMIFS('E-book-Paperback Data'!$N:$N,'E-book-Paperback Data'!$G:$G,"Standard - Paperback",'E-book-Paperback Data'!$O:$O,"JPY",'E-book-Paperback Data'!$B:$B,Lookups!$A$11)*Lookups!$G$19,SUMIFS('E-book-Paperback Data'!$N:$N,'E-book-Paperback Data'!$G:$G,"Standard - Paperback",'E-book-Paperback Data'!$O:$O,"INR",'E-book-Paperback Data'!$B:$B,Lookups!$A$11)*Lookups!$G$20,SUMIFS('E-book-Paperback Data'!$N:$N,'E-book-Paperback Data'!$G:$G,"Standard - Paperback",'E-book-Paperback Data'!$O:$O,"CAD",'E-book-Paperback Data'!$B:$B,Lookups!$A$11)*Lookups!$G$21,SUMIFS('E-book-Paperback Data'!$N:$N,'E-book-Paperback Data'!$G:$G,"Standard - Paperback",'E-book-Paperback Data'!$O:$O,"BRL",'E-book-Paperback Data'!$B:$B,Lookups!$A$11)*Lookups!$G$22,SUMIFS('E-book-Paperback Data'!$N:$N,'E-book-Paperback Data'!$G:$G,"Standard - Paperback",'E-book-Paperback Data'!$O:$O,"MXN",'E-book-Paperback Data'!$B:$B,Lookups!$A$11)*Lookups!$G$23,SUMIFS('E-book-Paperback Data'!$N:$N,'E-book-Paperback Data'!$G:$G,"Standard - Paperback",'E-book-Paperback Data'!$O:$O,"AUD",'E-book-Paperback Data'!$B:$B,Lookups!$A$11)*Lookups!$G$24)</f>
        <v>0</v>
      </c>
      <c r="P41" s="13">
        <f>SUM(SUMIFS('E-book-Paperback Data'!$J:$J,'E-book-Paperback Data'!$G:$G,"Standard - Paperback",'E-book-Paperback Data'!$E:$E,"Amazon.co.uk",'E-book-Paperback Data'!$B:$B,Lookups!$A$11))</f>
        <v>0</v>
      </c>
      <c r="Q41" s="4">
        <f>SUM(SUMIFS('E-book-Paperback Data'!$N:$N,'E-book-Paperback Data'!$G:$G,"Standard - Paperback",'E-book-Paperback Data'!$E:$E,"Amazon.co.uk",'E-book-Paperback Data'!$B:$B,Lookups!$A$11)*Lookups!$G$17)</f>
        <v>0</v>
      </c>
      <c r="R41" s="15">
        <f>SUM(SUMIFS('E-book-Paperback Data'!$J:$J,'E-book-Paperback Data'!$G:$G,"Standard - Paperback",'E-book-Paperback Data'!$E:$E,"Amazon.com",'E-book-Paperback Data'!$B:$B,Lookups!$A$11))</f>
        <v>0</v>
      </c>
      <c r="S41" s="4">
        <f>SUM(SUMIFS('E-book-Paperback Data'!$N:$N,'E-book-Paperback Data'!$G:$G,"Standard - Paperback",'E-book-Paperback Data'!$E:$E,"Amazon.cOM",'E-book-Paperback Data'!$B:$B,Lookups!$A$11))</f>
        <v>0</v>
      </c>
    </row>
    <row r="42" spans="1:19" x14ac:dyDescent="0.25">
      <c r="A42" t="s">
        <v>20</v>
      </c>
      <c r="B42" s="13">
        <f>SUM(SUMIFS('E-book-Paperback Data'!$Y:$Y,'E-book-Paperback Data'!$V:$V,"Standard - Paperback",'E-book-Paperback Data'!$T:$T,"&lt;&gt;Amazon.co.uk",'E-book-Paperback Data'!$T:$T,"&lt;&gt;Amazon.com",'E-book-Paperback Data'!$Q:$Q,Lookups!$A$9))</f>
        <v>0</v>
      </c>
      <c r="C42" s="4">
        <f>SUM(SUMIFS('E-book-Paperback Data'!$AC:$AC,'E-book-Paperback Data'!$V:$V,"Standard - Paperback",'E-book-Paperback Data'!$AD:$AD,"EUR",'E-book-Paperback Data'!$Q:$Q,Lookups!$A$9)*Lookups!$G$18,SUMIFS('E-book-Paperback Data'!$AC:$AC,'E-book-Paperback Data'!$V:$V,"Standard - Paperback",'E-book-Paperback Data'!$AD:$AD,"JPY",'E-book-Paperback Data'!$Q:$Q,Lookups!$A$9)*Lookups!$G$19,SUMIFS('E-book-Paperback Data'!$AC:$AC,'E-book-Paperback Data'!$V:$V,"Standard - Paperback",'E-book-Paperback Data'!$AD:$AD,"INR",'E-book-Paperback Data'!$Q:$Q,Lookups!$A$9)*Lookups!$G$20,SUMIFS('E-book-Paperback Data'!$AC:$AC,'E-book-Paperback Data'!$V:$V,"Standard - Paperback",'E-book-Paperback Data'!$AD:$AD,"CAD",'E-book-Paperback Data'!$Q:$Q,Lookups!$A$9)*Lookups!$G$21,SUMIFS('E-book-Paperback Data'!$AC:$AC,'E-book-Paperback Data'!$V:$V,"Standard - Paperback",'E-book-Paperback Data'!$AD:$AD,"BRL",'E-book-Paperback Data'!$Q:$Q,Lookups!$A$9)*Lookups!$G$22,SUMIFS('E-book-Paperback Data'!$AC:$AC,'E-book-Paperback Data'!$V:$V,"Standard - Paperback",'E-book-Paperback Data'!$AD:$AD,"MXN",'E-book-Paperback Data'!$Q:$Q,Lookups!$A$9)*Lookups!$G$23,SUMIFS('E-book-Paperback Data'!$AC:$AC,'E-book-Paperback Data'!$V:$V,"Standard - Paperback",'E-book-Paperback Data'!$AD:$AD,"AUD",'E-book-Paperback Data'!$Q:$Q,Lookups!$A$9)*Lookups!$G$24)</f>
        <v>0</v>
      </c>
      <c r="D42" s="13">
        <f>SUM(SUMIFS('E-book-Paperback Data'!$Y:$Y,'E-book-Paperback Data'!$V:$V,"Standard - Paperback",'E-book-Paperback Data'!$T:$T,"Amazon.co.uk",'E-book-Paperback Data'!$Q:$Q,Lookups!$A$9))</f>
        <v>0</v>
      </c>
      <c r="E42" s="4">
        <f>SUM(SUMIFS('E-book-Paperback Data'!$AC:$AC,'E-book-Paperback Data'!$V:$V,"Standard - Paperback",'E-book-Paperback Data'!$T:$T,"Amazon.co.uk",'E-book-Paperback Data'!$Q:$Q,Lookups!$A$9)*Lookups!$G$17)</f>
        <v>0</v>
      </c>
      <c r="F42" s="15">
        <f>SUM(SUMIFS('E-book-Paperback Data'!$Y:$Y,'E-book-Paperback Data'!$V:$V,"Standard - Paperback",'E-book-Paperback Data'!$T:$T,"Amazon.com",'E-book-Paperback Data'!$Q:$Q,Lookups!$A$9))</f>
        <v>0</v>
      </c>
      <c r="G42" s="4">
        <f>SUM(SUMIFS('E-book-Paperback Data'!$AC:$AC,'E-book-Paperback Data'!$V:$V,"Standard - Paperback",'E-book-Paperback Data'!$T:$T,"Amazon.cOM",'E-book-Paperback Data'!$Q:$Q,Lookups!$A$9))</f>
        <v>0</v>
      </c>
      <c r="H42" s="13">
        <f>SUM(SUMIFS('E-book-Paperback Data'!$Y:$Y,'E-book-Paperback Data'!$V:$V,"Standard - Paperback",'E-book-Paperback Data'!$T:$T,"&lt;&gt;Amazon.co.uk",'E-book-Paperback Data'!$T:$T,"&lt;&gt;Amazon.com",'E-book-Paperback Data'!$Q:$Q,Lookups!$A$10))</f>
        <v>0</v>
      </c>
      <c r="I42" s="4">
        <f>SUM(SUMIFS('E-book-Paperback Data'!$AC:$AC,'E-book-Paperback Data'!$V:$V,"Standard - Paperback",'E-book-Paperback Data'!$AD:$AD,"EUR",'E-book-Paperback Data'!$Q:$Q,Lookups!$A$10)*Lookups!$G$18,SUMIFS('E-book-Paperback Data'!$AC:$AC,'E-book-Paperback Data'!$V:$V,"Standard - Paperback",'E-book-Paperback Data'!$AD:$AD,"JPY",'E-book-Paperback Data'!$Q:$Q,Lookups!$A$10)*Lookups!$G$19,SUMIFS('E-book-Paperback Data'!$AC:$AC,'E-book-Paperback Data'!$V:$V,"Standard - Paperback",'E-book-Paperback Data'!$AD:$AD,"INR",'E-book-Paperback Data'!$Q:$Q,Lookups!$A$10)*Lookups!$G$20,SUMIFS('E-book-Paperback Data'!$AC:$AC,'E-book-Paperback Data'!$V:$V,"Standard - Paperback",'E-book-Paperback Data'!$AD:$AD,"CAD",'E-book-Paperback Data'!$Q:$Q,Lookups!$A$10)*Lookups!$G$21,SUMIFS('E-book-Paperback Data'!$AC:$AC,'E-book-Paperback Data'!$V:$V,"Standard - Paperback",'E-book-Paperback Data'!$AD:$AD,"BRL",'E-book-Paperback Data'!$Q:$Q,Lookups!$A$10)*Lookups!$G$22,SUMIFS('E-book-Paperback Data'!$AC:$AC,'E-book-Paperback Data'!$V:$V,"Standard - Paperback",'E-book-Paperback Data'!$AD:$AD,"MXN",'E-book-Paperback Data'!$Q:$Q,Lookups!$A$10)*Lookups!$G$23,SUMIFS('E-book-Paperback Data'!$AC:$AC,'E-book-Paperback Data'!$V:$V,"Standard - Paperback",'E-book-Paperback Data'!$AD:$AD,"AUD",'E-book-Paperback Data'!$Q:$Q,Lookups!$A$10)*Lookups!$G$24)</f>
        <v>0</v>
      </c>
      <c r="J42" s="13">
        <f>SUM(SUMIFS('E-book-Paperback Data'!$Y:$Y,'E-book-Paperback Data'!$V:$V,"Standard - Paperback",'E-book-Paperback Data'!$T:$T,"Amazon.co.uk",'E-book-Paperback Data'!$Q:$Q,Lookups!$A$10))</f>
        <v>0</v>
      </c>
      <c r="K42" s="4">
        <f>SUM(SUMIFS('E-book-Paperback Data'!$AC:$AC,'E-book-Paperback Data'!$V:$V,"Standard - Paperback",'E-book-Paperback Data'!$T:$T,"Amazon.co.uk",'E-book-Paperback Data'!$Q:$Q,Lookups!$A$10)*Lookups!$G$17)</f>
        <v>0</v>
      </c>
      <c r="L42" s="15">
        <f>SUM(SUMIFS('E-book-Paperback Data'!$Y:$Y,'E-book-Paperback Data'!$V:$V,"Standard - Paperback",'E-book-Paperback Data'!$T:$T,"Amazon.com",'E-book-Paperback Data'!$Q:$Q,Lookups!$A$10))</f>
        <v>0</v>
      </c>
      <c r="M42" s="4">
        <f>SUM(SUMIFS('E-book-Paperback Data'!$AC:$AC,'E-book-Paperback Data'!$V:$V,"Standard - Paperback",'E-book-Paperback Data'!$T:$T,"Amazon.cOM",'E-book-Paperback Data'!$Q:$Q,Lookups!$A$10))</f>
        <v>0</v>
      </c>
      <c r="N42" s="13">
        <f>SUM(SUMIFS('E-book-Paperback Data'!$Y:$Y,'E-book-Paperback Data'!$V:$V,"Standard - Paperback",'E-book-Paperback Data'!$T:$T,"&lt;&gt;Amazon.co.uk",'E-book-Paperback Data'!$T:$T,"&lt;&gt;Amazon.com",'E-book-Paperback Data'!$Q:$Q,Lookups!$A$11))</f>
        <v>0</v>
      </c>
      <c r="O42" s="4">
        <f>SUM(SUMIFS('E-book-Paperback Data'!$AC:$AC,'E-book-Paperback Data'!$V:$V,"Standard - Paperback",'E-book-Paperback Data'!$AD:$AD,"EUR",'E-book-Paperback Data'!$Q:$Q,Lookups!$A$11)*Lookups!$G$18,SUMIFS('E-book-Paperback Data'!$AC:$AC,'E-book-Paperback Data'!$V:$V,"Standard - Paperback",'E-book-Paperback Data'!$AD:$AD,"JPY",'E-book-Paperback Data'!$Q:$Q,Lookups!$A$11)*Lookups!$G$19,SUMIFS('E-book-Paperback Data'!$AC:$AC,'E-book-Paperback Data'!$V:$V,"Standard - Paperback",'E-book-Paperback Data'!$AD:$AD,"INR",'E-book-Paperback Data'!$Q:$Q,Lookups!$A$11)*Lookups!$G$20,SUMIFS('E-book-Paperback Data'!$AC:$AC,'E-book-Paperback Data'!$V:$V,"Standard - Paperback",'E-book-Paperback Data'!$AD:$AD,"CAD",'E-book-Paperback Data'!$Q:$Q,Lookups!$A$11)*Lookups!$G$21,SUMIFS('E-book-Paperback Data'!$AC:$AC,'E-book-Paperback Data'!$V:$V,"Standard - Paperback",'E-book-Paperback Data'!$AD:$AD,"BRL",'E-book-Paperback Data'!$Q:$Q,Lookups!$A$11)*Lookups!$G$22,SUMIFS('E-book-Paperback Data'!$AC:$AC,'E-book-Paperback Data'!$V:$V,"Standard - Paperback",'E-book-Paperback Data'!$AD:$AD,"MXN",'E-book-Paperback Data'!$Q:$Q,Lookups!$A$11)*Lookups!$G$23,SUMIFS('E-book-Paperback Data'!$AC:$AC,'E-book-Paperback Data'!$V:$V,"Standard - Paperback",'E-book-Paperback Data'!$AD:$AD,"AUD",'E-book-Paperback Data'!$Q:$Q,Lookups!$A$11)*Lookups!$G$24)</f>
        <v>0</v>
      </c>
      <c r="P42" s="13">
        <f>SUM(SUMIFS('E-book-Paperback Data'!$Y:$Y,'E-book-Paperback Data'!$V:$V,"Standard - Paperback",'E-book-Paperback Data'!$T:$T,"Amazon.co.uk",'E-book-Paperback Data'!$Q:$Q,Lookups!$A$11))</f>
        <v>0</v>
      </c>
      <c r="Q42" s="4">
        <f>SUM(SUMIFS('E-book-Paperback Data'!$AC:$AC,'E-book-Paperback Data'!$V:$V,"Standard - Paperback",'E-book-Paperback Data'!$T:$T,"Amazon.co.uk",'E-book-Paperback Data'!$Q:$Q,Lookups!$A$11)*Lookups!$G$17)</f>
        <v>0</v>
      </c>
      <c r="R42" s="15">
        <f>SUM(SUMIFS('E-book-Paperback Data'!$Y:$Y,'E-book-Paperback Data'!$V:$V,"Standard - Paperback",'E-book-Paperback Data'!$T:$T,"Amazon.com",'E-book-Paperback Data'!$Q:$Q,Lookups!$A$11))</f>
        <v>0</v>
      </c>
      <c r="S42" s="4">
        <f>SUM(SUMIFS('E-book-Paperback Data'!$AC:$AC,'E-book-Paperback Data'!$V:$V,"Standard - Paperback",'E-book-Paperback Data'!$T:$T,"Amazon.cOM",'E-book-Paperback Data'!$Q:$Q,Lookups!$A$11))</f>
        <v>0</v>
      </c>
    </row>
    <row r="43" spans="1:19" x14ac:dyDescent="0.25">
      <c r="A43" t="s">
        <v>21</v>
      </c>
      <c r="B43" s="13">
        <f>SUM(SUMIFS('E-book-Paperback Data'!$AN:$AN,'E-book-Paperback Data'!$AK:$AK,"Standard - Paperback",'E-book-Paperback Data'!$AI:$AI,"&lt;&gt;Amazon.co.uk",'E-book-Paperback Data'!$AI:$AI,"&lt;&gt;Amazon.com",'E-book-Paperback Data'!$AF:$AF,Lookups!$A$9))</f>
        <v>0</v>
      </c>
      <c r="C43" s="4">
        <f>SUM(SUMIFS('E-book-Paperback Data'!$AR:$AR,'E-book-Paperback Data'!$AK:$AK,"Standard - Paperback",'E-book-Paperback Data'!$AS:$AS,"EUR",'E-book-Paperback Data'!$AF:$AF,Lookups!$A$9)*Lookups!$G$18,SUMIFS('E-book-Paperback Data'!$AR:$AR,'E-book-Paperback Data'!$AK:$AK,"Standard - Paperback",'E-book-Paperback Data'!$AS:$AS,"JPY",'E-book-Paperback Data'!$AF:$AF,Lookups!$A$9)*Lookups!$G$19,SUMIFS('E-book-Paperback Data'!$AR:$AR,'E-book-Paperback Data'!$AK:$AK,"Standard - Paperback",'E-book-Paperback Data'!$AS:$AS,"INR",'E-book-Paperback Data'!$AF:$AF,Lookups!$A$9)*Lookups!$G$20,SUMIFS('E-book-Paperback Data'!$AR:$AR,'E-book-Paperback Data'!$AK:$AK,"Standard - Paperback",'E-book-Paperback Data'!$AS:$AS,"CAD",'E-book-Paperback Data'!$AF:$AF,Lookups!$A$9)*Lookups!$G$21,SUMIFS('E-book-Paperback Data'!$AR:$AR,'E-book-Paperback Data'!$AK:$AK,"Standard - Paperback",'E-book-Paperback Data'!$AS:$AS,"BRL",'E-book-Paperback Data'!$AF:$AF,Lookups!$A$9)*Lookups!$G$22,SUMIFS('E-book-Paperback Data'!$AR:$AR,'E-book-Paperback Data'!$AK:$AK,"Standard - Paperback",'E-book-Paperback Data'!$AS:$AS,"MXN",'E-book-Paperback Data'!$AF:$AF,Lookups!$A$9)*Lookups!$G$23,SUMIFS('E-book-Paperback Data'!$AR:$AR,'E-book-Paperback Data'!$AK:$AK,"Standard - Paperback",'E-book-Paperback Data'!$AS:$AS,"AUD",'E-book-Paperback Data'!$AF:$AF,Lookups!$A$9)*Lookups!$G$24)</f>
        <v>0</v>
      </c>
      <c r="D43" s="13">
        <f>SUM(SUMIFS('E-book-Paperback Data'!$AN:$AN,'E-book-Paperback Data'!$AK:$AK,"Standard - Paperback",'E-book-Paperback Data'!$AI:$AI,"Amazon.co.uk",'E-book-Paperback Data'!$AF:$AF,Lookups!$A$9))</f>
        <v>0</v>
      </c>
      <c r="E43" s="4">
        <f>SUM(SUMIFS('E-book-Paperback Data'!$AR:$AR,'E-book-Paperback Data'!$AK:$AK,"Standard - Paperback",'E-book-Paperback Data'!$AI:$AI,"Amazon.co.uk",'E-book-Paperback Data'!$AF:$AF,Lookups!$A$9)*Lookups!$G$17)</f>
        <v>0</v>
      </c>
      <c r="F43" s="15">
        <f>SUM(SUMIFS('E-book-Paperback Data'!$AN:$AN,'E-book-Paperback Data'!$AK:$AK,"Standard - Paperback",'E-book-Paperback Data'!$AI:$AI,"Amazon.com",'E-book-Paperback Data'!$AF:$AF,Lookups!$A$9))</f>
        <v>0</v>
      </c>
      <c r="G43" s="4">
        <f>SUM(SUMIFS('E-book-Paperback Data'!$AR:$AR,'E-book-Paperback Data'!$AK:$AK,"Standard - Paperback",'E-book-Paperback Data'!$AI:$AI,"Amazon.cOM",'E-book-Paperback Data'!$AF:$AF,Lookups!$A$9))</f>
        <v>0</v>
      </c>
      <c r="H43" s="13">
        <f>SUM(SUMIFS('E-book-Paperback Data'!$AN:$AN,'E-book-Paperback Data'!$AK:$AK,"Standard - Paperback",'E-book-Paperback Data'!$AI:$AI,"&lt;&gt;Amazon.co.uk",'E-book-Paperback Data'!$AI:$AI,"&lt;&gt;Amazon.com",'E-book-Paperback Data'!$AF:$AF,Lookups!$A$10))</f>
        <v>0</v>
      </c>
      <c r="I43" s="4">
        <f>SUM(SUMIFS('E-book-Paperback Data'!$AR:$AR,'E-book-Paperback Data'!$AK:$AK,"Standard - Paperback",'E-book-Paperback Data'!$AS:$AS,"EUR",'E-book-Paperback Data'!$AF:$AF,Lookups!$A$10)*Lookups!$G$18,SUMIFS('E-book-Paperback Data'!$AR:$AR,'E-book-Paperback Data'!$AK:$AK,"Standard - Paperback",'E-book-Paperback Data'!$AS:$AS,"JPY",'E-book-Paperback Data'!$AF:$AF,Lookups!$A$10)*Lookups!$G$19,SUMIFS('E-book-Paperback Data'!$AR:$AR,'E-book-Paperback Data'!$AK:$AK,"Standard - Paperback",'E-book-Paperback Data'!$AS:$AS,"INR",'E-book-Paperback Data'!$AF:$AF,Lookups!$A$10)*Lookups!$G$20,SUMIFS('E-book-Paperback Data'!$AR:$AR,'E-book-Paperback Data'!$AK:$AK,"Standard - Paperback",'E-book-Paperback Data'!$AS:$AS,"CAD",'E-book-Paperback Data'!$AF:$AF,Lookups!$A$10)*Lookups!$G$21,SUMIFS('E-book-Paperback Data'!$AR:$AR,'E-book-Paperback Data'!$AK:$AK,"Standard - Paperback",'E-book-Paperback Data'!$AS:$AS,"BRL",'E-book-Paperback Data'!$AF:$AF,Lookups!$A$10)*Lookups!$G$22,SUMIFS('E-book-Paperback Data'!$AR:$AR,'E-book-Paperback Data'!$AK:$AK,"Standard - Paperback",'E-book-Paperback Data'!$AS:$AS,"MXN",'E-book-Paperback Data'!$AF:$AF,Lookups!$A$10)*Lookups!$G$23,SUMIFS('E-book-Paperback Data'!$AR:$AR,'E-book-Paperback Data'!$AK:$AK,"Standard - Paperback",'E-book-Paperback Data'!$AS:$AS,"AUD",'E-book-Paperback Data'!$AF:$AF,Lookups!$A$10)*Lookups!$G$24)</f>
        <v>0</v>
      </c>
      <c r="J43" s="13">
        <f>SUM(SUMIFS('E-book-Paperback Data'!$AN:$AN,'E-book-Paperback Data'!$AK:$AK,"Standard - Paperback",'E-book-Paperback Data'!$AI:$AI,"Amazon.co.uk",'E-book-Paperback Data'!$AF:$AF,Lookups!$A$10))</f>
        <v>0</v>
      </c>
      <c r="K43" s="4">
        <f>SUM(SUMIFS('E-book-Paperback Data'!$AR:$AR,'E-book-Paperback Data'!$AK:$AK,"Standard - Paperback",'E-book-Paperback Data'!$AI:$AI,"Amazon.co.uk",'E-book-Paperback Data'!$AF:$AF,Lookups!$A$10)*Lookups!$G$17)</f>
        <v>0</v>
      </c>
      <c r="L43" s="15">
        <f>SUM(SUMIFS('E-book-Paperback Data'!$AN:$AN,'E-book-Paperback Data'!$AK:$AK,"Standard - Paperback",'E-book-Paperback Data'!$AI:$AI,"Amazon.com",'E-book-Paperback Data'!$AF:$AF,Lookups!$A$10))</f>
        <v>0</v>
      </c>
      <c r="M43" s="4">
        <f>SUM(SUMIFS('E-book-Paperback Data'!$AR:$AR,'E-book-Paperback Data'!$AK:$AK,"Standard - Paperback",'E-book-Paperback Data'!$AI:$AI,"Amazon.cOM",'E-book-Paperback Data'!$AF:$AF,Lookups!$A$10))</f>
        <v>0</v>
      </c>
      <c r="N43" s="13">
        <f>SUM(SUMIFS('E-book-Paperback Data'!$AN:$AN,'E-book-Paperback Data'!$AK:$AK,"Standard - Paperback",'E-book-Paperback Data'!$AI:$AI,"&lt;&gt;Amazon.co.uk",'E-book-Paperback Data'!$AI:$AI,"&lt;&gt;Amazon.com",'E-book-Paperback Data'!$AF:$AF,Lookups!$A$11))</f>
        <v>0</v>
      </c>
      <c r="O43" s="4">
        <f>SUM(SUMIFS('E-book-Paperback Data'!$AR:$AR,'E-book-Paperback Data'!$AK:$AK,"Standard - Paperback",'E-book-Paperback Data'!$AS:$AS,"EUR",'E-book-Paperback Data'!$AF:$AF,Lookups!$A$11)*Lookups!$G$18,SUMIFS('E-book-Paperback Data'!$AR:$AR,'E-book-Paperback Data'!$AK:$AK,"Standard - Paperback",'E-book-Paperback Data'!$AS:$AS,"JPY",'E-book-Paperback Data'!$AF:$AF,Lookups!$A$11)*Lookups!$G$19,SUMIFS('E-book-Paperback Data'!$AR:$AR,'E-book-Paperback Data'!$AK:$AK,"Standard - Paperback",'E-book-Paperback Data'!$AS:$AS,"INR",'E-book-Paperback Data'!$AF:$AF,Lookups!$A$11)*Lookups!$G$20,SUMIFS('E-book-Paperback Data'!$AR:$AR,'E-book-Paperback Data'!$AK:$AK,"Standard - Paperback",'E-book-Paperback Data'!$AS:$AS,"CAD",'E-book-Paperback Data'!$AF:$AF,Lookups!$A$11)*Lookups!$G$21,SUMIFS('E-book-Paperback Data'!$AR:$AR,'E-book-Paperback Data'!$AK:$AK,"Standard - Paperback",'E-book-Paperback Data'!$AS:$AS,"BRL",'E-book-Paperback Data'!$AF:$AF,Lookups!$A$11)*Lookups!$G$22,SUMIFS('E-book-Paperback Data'!$AR:$AR,'E-book-Paperback Data'!$AK:$AK,"Standard - Paperback",'E-book-Paperback Data'!$AS:$AS,"MXN",'E-book-Paperback Data'!$AF:$AF,Lookups!$A$11)*Lookups!$G$23,SUMIFS('E-book-Paperback Data'!$AR:$AR,'E-book-Paperback Data'!$AK:$AK,"Standard - Paperback",'E-book-Paperback Data'!$AS:$AS,"AUD",'E-book-Paperback Data'!$AF:$AF,Lookups!$A$11)*Lookups!$G$24)</f>
        <v>0</v>
      </c>
      <c r="P43" s="13">
        <f>SUM(SUMIFS('E-book-Paperback Data'!$AN:$AN,'E-book-Paperback Data'!$AK:$AK,"Standard - Paperback",'E-book-Paperback Data'!$AI:$AI,"Amazon.co.uk",'E-book-Paperback Data'!$AF:$AF,Lookups!$A$11))</f>
        <v>0</v>
      </c>
      <c r="Q43" s="4">
        <f>SUM(SUMIFS('E-book-Paperback Data'!$AR:$AR,'E-book-Paperback Data'!$AK:$AK,"Standard - Paperback",'E-book-Paperback Data'!$AI:$AI,"Amazon.co.uk",'E-book-Paperback Data'!$AF:$AF,Lookups!$A$11)*Lookups!$G$17)</f>
        <v>0</v>
      </c>
      <c r="R43" s="15">
        <f>SUM(SUMIFS('E-book-Paperback Data'!$AN:$AN,'E-book-Paperback Data'!$AK:$AK,"Standard - Paperback",'E-book-Paperback Data'!$AI:$AI,"Amazon.com",'E-book-Paperback Data'!$AF:$AF,Lookups!$A$11))</f>
        <v>0</v>
      </c>
      <c r="S43" s="4">
        <f>SUM(SUMIFS('E-book-Paperback Data'!$AR:$AR,'E-book-Paperback Data'!$AK:$AK,"Standard - Paperback",'E-book-Paperback Data'!$AI:$AI,"Amazon.cOM",'E-book-Paperback Data'!$AF:$AF,Lookups!$A$11))</f>
        <v>0</v>
      </c>
    </row>
    <row r="44" spans="1:19" x14ac:dyDescent="0.25">
      <c r="A44" t="s">
        <v>22</v>
      </c>
      <c r="B44" s="13">
        <f>SUM(SUMIFS('E-book-Paperback Data'!$BC:$BC,'E-book-Paperback Data'!$AZ:$AZ,"Standard - Paperback",'E-book-Paperback Data'!$AX:$AX,"&lt;&gt;Amazon.co.uk",'E-book-Paperback Data'!$AX:$AX,"&lt;&gt;Amazon.com",'E-book-Paperback Data'!$AU:$AU,Lookups!$A$9))</f>
        <v>0</v>
      </c>
      <c r="C44" s="4">
        <f>SUM(SUMIFS('E-book-Paperback Data'!$BG:$BG,'E-book-Paperback Data'!$AZ:$AZ,"Standard - Paperback",'E-book-Paperback Data'!$BH:$BH,"EUR",'E-book-Paperback Data'!$AU:$AU,Lookups!$A$9)*Lookups!$G$18,SUMIFS('E-book-Paperback Data'!$BG:$BG,'E-book-Paperback Data'!$AZ:$AZ,"Standard - Paperback",'E-book-Paperback Data'!$BH:$BH,"JPY",'E-book-Paperback Data'!$AU:$AU,Lookups!$A$9)*Lookups!$G$19,SUMIFS('E-book-Paperback Data'!$BG:$BG,'E-book-Paperback Data'!$AZ:$AZ,"Standard - Paperback",'E-book-Paperback Data'!$BH:$BH,"INR",'E-book-Paperback Data'!$AU:$AU,Lookups!$A$9)*Lookups!$G$20,SUMIFS('E-book-Paperback Data'!$BG:$BG,'E-book-Paperback Data'!$AZ:$AZ,"Standard - Paperback",'E-book-Paperback Data'!$BH:$BH,"CAD",'E-book-Paperback Data'!$AU:$AU,Lookups!$A$9)*Lookups!$G$21,SUMIFS('E-book-Paperback Data'!$BG:$BG,'E-book-Paperback Data'!$AZ:$AZ,"Standard - Paperback",'E-book-Paperback Data'!$BH:$BH,"BRL",'E-book-Paperback Data'!$AU:$AU,Lookups!$A$9)*Lookups!$G$22,SUMIFS('E-book-Paperback Data'!$BG:$BG,'E-book-Paperback Data'!$AZ:$AZ,"Standard - Paperback",'E-book-Paperback Data'!$BH:$BH,"MXN",'E-book-Paperback Data'!$AU:$AU,Lookups!$A$9)*Lookups!$G$23,SUMIFS('E-book-Paperback Data'!$BG:$BG,'E-book-Paperback Data'!$AZ:$AZ,"Standard - Paperback",'E-book-Paperback Data'!$BH:$BH,"AUD",'E-book-Paperback Data'!$AU:$AU,Lookups!$A$9)*Lookups!$G$24)</f>
        <v>0</v>
      </c>
      <c r="D44" s="13">
        <f>SUM(SUMIFS('E-book-Paperback Data'!$BC:$BC,'E-book-Paperback Data'!$AZ:$AZ,"Standard - Paperback",'E-book-Paperback Data'!$AX:$AX,"Amazon.co.uk",'E-book-Paperback Data'!$AU:$AU,Lookups!$A$9))</f>
        <v>0</v>
      </c>
      <c r="E44" s="4">
        <f>SUM(SUMIFS('E-book-Paperback Data'!$BG:$BG,'E-book-Paperback Data'!$AZ:$AZ,"Standard - Paperback",'E-book-Paperback Data'!$AX:$AX,"Amazon.co.uk",'E-book-Paperback Data'!$AU:$AU,Lookups!$A$9)*Lookups!$G$17)</f>
        <v>0</v>
      </c>
      <c r="F44" s="15">
        <f>SUM(SUMIFS('E-book-Paperback Data'!$BC:$BC,'E-book-Paperback Data'!$AZ:$AZ,"Standard - Paperback",'E-book-Paperback Data'!$AX:$AX,"Amazon.com",'E-book-Paperback Data'!$AU:$AU,Lookups!$A$9))</f>
        <v>0</v>
      </c>
      <c r="G44" s="4">
        <f>SUM(SUMIFS('E-book-Paperback Data'!$BG:$BG,'E-book-Paperback Data'!$AZ:$AZ,"Standard - Paperback",'E-book-Paperback Data'!$AX:$AX,"Amazon.cOM",'E-book-Paperback Data'!$AU:$AU,Lookups!$A$9))</f>
        <v>0</v>
      </c>
      <c r="H44" s="13">
        <f>SUM(SUMIFS('E-book-Paperback Data'!$BC:$BC,'E-book-Paperback Data'!$AZ:$AZ,"Standard - Paperback",'E-book-Paperback Data'!$AX:$AX,"&lt;&gt;Amazon.co.uk",'E-book-Paperback Data'!$AX:$AX,"&lt;&gt;Amazon.com",'E-book-Paperback Data'!$AU:$AU,Lookups!$A$10))</f>
        <v>0</v>
      </c>
      <c r="I44" s="4">
        <f>SUM(SUMIFS('E-book-Paperback Data'!$BG:$BG,'E-book-Paperback Data'!$AZ:$AZ,"Standard - Paperback",'E-book-Paperback Data'!$BH:$BH,"EUR",'E-book-Paperback Data'!$AU:$AU,Lookups!$A$10)*Lookups!$G$18,SUMIFS('E-book-Paperback Data'!$BG:$BG,'E-book-Paperback Data'!$AZ:$AZ,"Standard - Paperback",'E-book-Paperback Data'!$BH:$BH,"JPY",'E-book-Paperback Data'!$AU:$AU,Lookups!$A$10)*Lookups!$G$19,SUMIFS('E-book-Paperback Data'!$BG:$BG,'E-book-Paperback Data'!$AZ:$AZ,"Standard - Paperback",'E-book-Paperback Data'!$BH:$BH,"INR",'E-book-Paperback Data'!$AU:$AU,Lookups!$A$10)*Lookups!$G$20,SUMIFS('E-book-Paperback Data'!$BG:$BG,'E-book-Paperback Data'!$AZ:$AZ,"Standard - Paperback",'E-book-Paperback Data'!$BH:$BH,"CAD",'E-book-Paperback Data'!$AU:$AU,Lookups!$A$10)*Lookups!$G$21,SUMIFS('E-book-Paperback Data'!$BG:$BG,'E-book-Paperback Data'!$AZ:$AZ,"Standard - Paperback",'E-book-Paperback Data'!$BH:$BH,"BRL",'E-book-Paperback Data'!$AU:$AU,Lookups!$A$10)*Lookups!$G$22,SUMIFS('E-book-Paperback Data'!$BG:$BG,'E-book-Paperback Data'!$AZ:$AZ,"Standard - Paperback",'E-book-Paperback Data'!$BH:$BH,"MXN",'E-book-Paperback Data'!$AU:$AU,Lookups!$A$10)*Lookups!$G$23,SUMIFS('E-book-Paperback Data'!$BG:$BG,'E-book-Paperback Data'!$AZ:$AZ,"Standard - Paperback",'E-book-Paperback Data'!$BH:$BH,"AUD",'E-book-Paperback Data'!$AU:$AU,Lookups!$A$10)*Lookups!$G$24)</f>
        <v>0</v>
      </c>
      <c r="J44" s="13">
        <f>SUM(SUMIFS('E-book-Paperback Data'!$BC:$BC,'E-book-Paperback Data'!$AZ:$AZ,"Standard - Paperback",'E-book-Paperback Data'!$AX:$AX,"Amazon.co.uk",'E-book-Paperback Data'!$AU:$AU,Lookups!$A$10))</f>
        <v>0</v>
      </c>
      <c r="K44" s="4">
        <f>SUM(SUMIFS('E-book-Paperback Data'!$BG:$BG,'E-book-Paperback Data'!$AZ:$AZ,"Standard - Paperback",'E-book-Paperback Data'!$AX:$AX,"Amazon.co.uk",'E-book-Paperback Data'!$AU:$AU,Lookups!$A$10)*Lookups!$G$17)</f>
        <v>0</v>
      </c>
      <c r="L44" s="15">
        <f>SUM(SUMIFS('E-book-Paperback Data'!$BC:$BC,'E-book-Paperback Data'!$AZ:$AZ,"Standard - Paperback",'E-book-Paperback Data'!$AX:$AX,"Amazon.com",'E-book-Paperback Data'!$AU:$AU,Lookups!$A$10))</f>
        <v>0</v>
      </c>
      <c r="M44" s="4">
        <f>SUM(SUMIFS('E-book-Paperback Data'!$BG:$BG,'E-book-Paperback Data'!$AZ:$AZ,"Standard - Paperback",'E-book-Paperback Data'!$AX:$AX,"Amazon.cOM",'E-book-Paperback Data'!$AU:$AU,Lookups!$A$10))</f>
        <v>0</v>
      </c>
      <c r="N44" s="13">
        <f>SUM(SUMIFS('E-book-Paperback Data'!$BC:$BC,'E-book-Paperback Data'!$AZ:$AZ,"Standard - Paperback",'E-book-Paperback Data'!$AX:$AX,"&lt;&gt;Amazon.co.uk",'E-book-Paperback Data'!$AX:$AX,"&lt;&gt;Amazon.com",'E-book-Paperback Data'!$AU:$AU,Lookups!$A$11))</f>
        <v>0</v>
      </c>
      <c r="O44" s="4">
        <f>SUM(SUMIFS('E-book-Paperback Data'!$BG:$BG,'E-book-Paperback Data'!$AZ:$AZ,"Standard - Paperback",'E-book-Paperback Data'!$BH:$BH,"EUR",'E-book-Paperback Data'!$AU:$AU,Lookups!$A$11)*Lookups!$G$18,SUMIFS('E-book-Paperback Data'!$BG:$BG,'E-book-Paperback Data'!$AZ:$AZ,"Standard - Paperback",'E-book-Paperback Data'!$BH:$BH,"JPY",'E-book-Paperback Data'!$AU:$AU,Lookups!$A$11)*Lookups!$G$19,SUMIFS('E-book-Paperback Data'!$BG:$BG,'E-book-Paperback Data'!$AZ:$AZ,"Standard - Paperback",'E-book-Paperback Data'!$BH:$BH,"INR",'E-book-Paperback Data'!$AU:$AU,Lookups!$A$11)*Lookups!$G$20,SUMIFS('E-book-Paperback Data'!$BG:$BG,'E-book-Paperback Data'!$AZ:$AZ,"Standard - Paperback",'E-book-Paperback Data'!$BH:$BH,"CAD",'E-book-Paperback Data'!$AU:$AU,Lookups!$A$11)*Lookups!$G$21,SUMIFS('E-book-Paperback Data'!$BG:$BG,'E-book-Paperback Data'!$AZ:$AZ,"Standard - Paperback",'E-book-Paperback Data'!$BH:$BH,"BRL",'E-book-Paperback Data'!$AU:$AU,Lookups!$A$11)*Lookups!$G$22,SUMIFS('E-book-Paperback Data'!$BG:$BG,'E-book-Paperback Data'!$AZ:$AZ,"Standard - Paperback",'E-book-Paperback Data'!$BH:$BH,"MXN",'E-book-Paperback Data'!$AU:$AU,Lookups!$A$11)*Lookups!$G$23,SUMIFS('E-book-Paperback Data'!$BG:$BG,'E-book-Paperback Data'!$AZ:$AZ,"Standard - Paperback",'E-book-Paperback Data'!$BH:$BH,"AUD",'E-book-Paperback Data'!$AU:$AU,Lookups!$A$11)*Lookups!$G$24)</f>
        <v>0</v>
      </c>
      <c r="P44" s="13">
        <f>SUM(SUMIFS('E-book-Paperback Data'!$BC:$BC,'E-book-Paperback Data'!$AZ:$AZ,"Standard - Paperback",'E-book-Paperback Data'!$AX:$AX,"Amazon.co.uk",'E-book-Paperback Data'!$AU:$AU,Lookups!$A$11))</f>
        <v>0</v>
      </c>
      <c r="Q44" s="4">
        <f>SUM(SUMIFS('E-book-Paperback Data'!$BG:$BG,'E-book-Paperback Data'!$AZ:$AZ,"Standard - Paperback",'E-book-Paperback Data'!$AX:$AX,"Amazon.co.uk",'E-book-Paperback Data'!$AU:$AU,Lookups!$A$11)*Lookups!$G$17)</f>
        <v>0</v>
      </c>
      <c r="R44" s="15">
        <f>SUM(SUMIFS('E-book-Paperback Data'!$BC:$BC,'E-book-Paperback Data'!$AZ:$AZ,"Standard - Paperback",'E-book-Paperback Data'!$AX:$AX,"Amazon.com",'E-book-Paperback Data'!$AU:$AU,Lookups!$A$11))</f>
        <v>0</v>
      </c>
      <c r="S44" s="4">
        <f>SUM(SUMIFS('E-book-Paperback Data'!$BG:$BG,'E-book-Paperback Data'!$AZ:$AZ,"Standard - Paperback",'E-book-Paperback Data'!$AX:$AX,"Amazon.cOM",'E-book-Paperback Data'!$AU:$AU,Lookups!$A$11))</f>
        <v>0</v>
      </c>
    </row>
    <row r="45" spans="1:19" x14ac:dyDescent="0.25">
      <c r="A45" t="s">
        <v>23</v>
      </c>
      <c r="B45" s="13">
        <f>SUM(SUMIFS('E-book-Paperback Data'!$BR:$BR,'E-book-Paperback Data'!$BO:$BO,"Standard - Paperback",'E-book-Paperback Data'!$BM:$BM,"&lt;&gt;Amazon.co.uk",'E-book-Paperback Data'!$BM:$BM,"&lt;&gt;Amazon.com",'E-book-Paperback Data'!$BJ:$BJ,Lookups!$A$9))</f>
        <v>0</v>
      </c>
      <c r="C45" s="4">
        <f>SUM(SUMIFS('E-book-Paperback Data'!$BV:$BV,'E-book-Paperback Data'!$BO:$BO,"Standard - Paperback",'E-book-Paperback Data'!$BW:$BW,"EUR",'E-book-Paperback Data'!$BJ:$BJ,Lookups!$A$9)*Lookups!$G$18,SUMIFS('E-book-Paperback Data'!$BV:$BV,'E-book-Paperback Data'!$BO:$BO,"Standard - Paperback",'E-book-Paperback Data'!$BW:$BW,"JPY",'E-book-Paperback Data'!$BJ:$BJ,Lookups!$A$9)*Lookups!$G$19,SUMIFS('E-book-Paperback Data'!$BV:$BV,'E-book-Paperback Data'!$BO:$BO,"Standard - Paperback",'E-book-Paperback Data'!$BW:$BW,"INR",'E-book-Paperback Data'!$BJ:$BJ,Lookups!$A$9)*Lookups!$G$20,SUMIFS('E-book-Paperback Data'!$BV:$BV,'E-book-Paperback Data'!$BO:$BO,"Standard - Paperback",'E-book-Paperback Data'!$BW:$BW,"CAD",'E-book-Paperback Data'!$BJ:$BJ,Lookups!$A$9)*Lookups!$G$21,SUMIFS('E-book-Paperback Data'!$BV:$BV,'E-book-Paperback Data'!$BO:$BO,"Standard - Paperback",'E-book-Paperback Data'!$BW:$BW,"BRL",'E-book-Paperback Data'!$BJ:$BJ,Lookups!$A$9)*Lookups!$G$22,SUMIFS('E-book-Paperback Data'!$BV:$BV,'E-book-Paperback Data'!$BO:$BO,"Standard - Paperback",'E-book-Paperback Data'!$BW:$BW,"MXN",'E-book-Paperback Data'!$BJ:$BJ,Lookups!$A$9)*Lookups!$G$23,SUMIFS('E-book-Paperback Data'!$BV:$BV,'E-book-Paperback Data'!$BO:$BO,"Standard - Paperback",'E-book-Paperback Data'!$BW:$BW,"AUD",'E-book-Paperback Data'!$BJ:$BJ,Lookups!$A$9)*Lookups!$G$24)</f>
        <v>0</v>
      </c>
      <c r="D45" s="13">
        <f>SUM(SUMIFS('E-book-Paperback Data'!$BR:$BR,'E-book-Paperback Data'!$BO:$BO,"Standard - Paperback",'E-book-Paperback Data'!$BM:$BM,"Amazon.co.uk",'E-book-Paperback Data'!$BJ:$BJ,Lookups!$A$9))</f>
        <v>0</v>
      </c>
      <c r="E45" s="4">
        <f>SUM(SUMIFS('E-book-Paperback Data'!$BV:$BV,'E-book-Paperback Data'!$BO:$BO,"Standard - Paperback",'E-book-Paperback Data'!$BM:$BM,"Amazon.co.uk",'E-book-Paperback Data'!$BJ:$BJ,Lookups!$A$9)*Lookups!$G$17)</f>
        <v>0</v>
      </c>
      <c r="F45" s="15">
        <f>SUM(SUMIFS('E-book-Paperback Data'!$BR:$BR,'E-book-Paperback Data'!$BO:$BO,"Standard - Paperback",'E-book-Paperback Data'!$BM:$BM,"Amazon.com",'E-book-Paperback Data'!$BJ:$BJ,Lookups!$A$9))</f>
        <v>0</v>
      </c>
      <c r="G45" s="4">
        <f>SUM(SUMIFS('E-book-Paperback Data'!$BV:$BV,'E-book-Paperback Data'!$BO:$BO,"Standard - Paperback",'E-book-Paperback Data'!$BM:$BM,"Amazon.cOM",'E-book-Paperback Data'!$BJ:$BJ,Lookups!$A$9))</f>
        <v>0</v>
      </c>
      <c r="H45" s="13">
        <f>SUM(SUMIFS('E-book-Paperback Data'!$BR:$BR,'E-book-Paperback Data'!$BO:$BO,"Standard - Paperback",'E-book-Paperback Data'!$BM:$BM,"&lt;&gt;Amazon.co.uk",'E-book-Paperback Data'!$BM:$BM,"&lt;&gt;Amazon.com",'E-book-Paperback Data'!$BJ:$BJ,Lookups!$A$10))</f>
        <v>0</v>
      </c>
      <c r="I45" s="4">
        <f>SUM(SUMIFS('E-book-Paperback Data'!$BV:$BV,'E-book-Paperback Data'!$BO:$BO,"Standard - Paperback",'E-book-Paperback Data'!$BW:$BW,"EUR",'E-book-Paperback Data'!$BJ:$BJ,Lookups!$A$10)*Lookups!$G$18,SUMIFS('E-book-Paperback Data'!$BV:$BV,'E-book-Paperback Data'!$BO:$BO,"Standard - Paperback",'E-book-Paperback Data'!$BW:$BW,"JPY",'E-book-Paperback Data'!$BJ:$BJ,Lookups!$A$10)*Lookups!$G$19,SUMIFS('E-book-Paperback Data'!$BV:$BV,'E-book-Paperback Data'!$BO:$BO,"Standard - Paperback",'E-book-Paperback Data'!$BW:$BW,"INR",'E-book-Paperback Data'!$BJ:$BJ,Lookups!$A$10)*Lookups!$G$20,SUMIFS('E-book-Paperback Data'!$BV:$BV,'E-book-Paperback Data'!$BO:$BO,"Standard - Paperback",'E-book-Paperback Data'!$BW:$BW,"CAD",'E-book-Paperback Data'!$BJ:$BJ,Lookups!$A$10)*Lookups!$G$21,SUMIFS('E-book-Paperback Data'!$BV:$BV,'E-book-Paperback Data'!$BO:$BO,"Standard - Paperback",'E-book-Paperback Data'!$BW:$BW,"BRL",'E-book-Paperback Data'!$BJ:$BJ,Lookups!$A$10)*Lookups!$G$22,SUMIFS('E-book-Paperback Data'!$BV:$BV,'E-book-Paperback Data'!$BO:$BO,"Standard - Paperback",'E-book-Paperback Data'!$BW:$BW,"MXN",'E-book-Paperback Data'!$BJ:$BJ,Lookups!$A$10)*Lookups!$G$23,SUMIFS('E-book-Paperback Data'!$BV:$BV,'E-book-Paperback Data'!$BO:$BO,"Standard - Paperback",'E-book-Paperback Data'!$BW:$BW,"AUD",'E-book-Paperback Data'!$BJ:$BJ,Lookups!$A$10)*Lookups!$G$24)</f>
        <v>0</v>
      </c>
      <c r="J45" s="13">
        <f>SUM(SUMIFS('E-book-Paperback Data'!$BR:$BR,'E-book-Paperback Data'!$BO:$BO,"Standard - Paperback",'E-book-Paperback Data'!$BM:$BM,"Amazon.co.uk",'E-book-Paperback Data'!$BJ:$BJ,Lookups!$A$10))</f>
        <v>0</v>
      </c>
      <c r="K45" s="4">
        <f>SUM(SUMIFS('E-book-Paperback Data'!$BV:$BV,'E-book-Paperback Data'!$BO:$BO,"Standard - Paperback",'E-book-Paperback Data'!$BM:$BM,"Amazon.co.uk",'E-book-Paperback Data'!$BJ:$BJ,Lookups!$A$10)*Lookups!$G$17)</f>
        <v>0</v>
      </c>
      <c r="L45" s="15">
        <f>SUM(SUMIFS('E-book-Paperback Data'!$BR:$BR,'E-book-Paperback Data'!$BO:$BO,"Standard - Paperback",'E-book-Paperback Data'!$BM:$BM,"Amazon.com",'E-book-Paperback Data'!$BJ:$BJ,Lookups!$A$10))</f>
        <v>0</v>
      </c>
      <c r="M45" s="4">
        <f>SUM(SUMIFS('E-book-Paperback Data'!$BV:$BV,'E-book-Paperback Data'!$BO:$BO,"Standard - Paperback",'E-book-Paperback Data'!$BM:$BM,"Amazon.cOM",'E-book-Paperback Data'!$BJ:$BJ,Lookups!$A$10))</f>
        <v>0</v>
      </c>
      <c r="N45" s="13">
        <f>SUM(SUMIFS('E-book-Paperback Data'!$BR:$BR,'E-book-Paperback Data'!$BO:$BO,"Standard - Paperback",'E-book-Paperback Data'!$BM:$BM,"&lt;&gt;Amazon.co.uk",'E-book-Paperback Data'!$BM:$BM,"&lt;&gt;Amazon.com",'E-book-Paperback Data'!$BJ:$BJ,Lookups!$A$11))</f>
        <v>0</v>
      </c>
      <c r="O45" s="4">
        <f>SUM(SUMIFS('E-book-Paperback Data'!$BV:$BV,'E-book-Paperback Data'!$BO:$BO,"Standard - Paperback",'E-book-Paperback Data'!$BW:$BW,"EUR",'E-book-Paperback Data'!$BJ:$BJ,Lookups!$A$11)*Lookups!$G$18,SUMIFS('E-book-Paperback Data'!$BV:$BV,'E-book-Paperback Data'!$BO:$BO,"Standard - Paperback",'E-book-Paperback Data'!$BW:$BW,"JPY",'E-book-Paperback Data'!$BJ:$BJ,Lookups!$A$11)*Lookups!$G$19,SUMIFS('E-book-Paperback Data'!$BV:$BV,'E-book-Paperback Data'!$BO:$BO,"Standard - Paperback",'E-book-Paperback Data'!$BW:$BW,"INR",'E-book-Paperback Data'!$BJ:$BJ,Lookups!$A$11)*Lookups!$G$20,SUMIFS('E-book-Paperback Data'!$BV:$BV,'E-book-Paperback Data'!$BO:$BO,"Standard - Paperback",'E-book-Paperback Data'!$BW:$BW,"CAD",'E-book-Paperback Data'!$BJ:$BJ,Lookups!$A$11)*Lookups!$G$21,SUMIFS('E-book-Paperback Data'!$BV:$BV,'E-book-Paperback Data'!$BO:$BO,"Standard - Paperback",'E-book-Paperback Data'!$BW:$BW,"BRL",'E-book-Paperback Data'!$BJ:$BJ,Lookups!$A$11)*Lookups!$G$22,SUMIFS('E-book-Paperback Data'!$BV:$BV,'E-book-Paperback Data'!$BO:$BO,"Standard - Paperback",'E-book-Paperback Data'!$BW:$BW,"MXN",'E-book-Paperback Data'!$BJ:$BJ,Lookups!$A$11)*Lookups!$G$23,SUMIFS('E-book-Paperback Data'!$BV:$BV,'E-book-Paperback Data'!$BO:$BO,"Standard - Paperback",'E-book-Paperback Data'!$BW:$BW,"AUD",'E-book-Paperback Data'!$BJ:$BJ,Lookups!$A$11)*Lookups!$G$24)</f>
        <v>0</v>
      </c>
      <c r="P45" s="13">
        <f>SUM(SUMIFS('E-book-Paperback Data'!$BR:$BR,'E-book-Paperback Data'!$BO:$BO,"Standard - Paperback",'E-book-Paperback Data'!$BM:$BM,"Amazon.co.uk",'E-book-Paperback Data'!$BJ:$BJ,Lookups!$A$11))</f>
        <v>0</v>
      </c>
      <c r="Q45" s="4">
        <f>SUM(SUMIFS('E-book-Paperback Data'!$BV:$BV,'E-book-Paperback Data'!$BO:$BO,"Standard - Paperback",'E-book-Paperback Data'!$BM:$BM,"Amazon.co.uk",'E-book-Paperback Data'!$BJ:$BJ,Lookups!$A$11)*Lookups!$G$17)</f>
        <v>0</v>
      </c>
      <c r="R45" s="15">
        <f>SUM(SUMIFS('E-book-Paperback Data'!$BR:$BR,'E-book-Paperback Data'!$BO:$BO,"Standard - Paperback",'E-book-Paperback Data'!$BM:$BM,"Amazon.com",'E-book-Paperback Data'!$BJ:$BJ,Lookups!$A$11))</f>
        <v>0</v>
      </c>
      <c r="S45" s="4">
        <f>SUM(SUMIFS('E-book-Paperback Data'!$BV:$BV,'E-book-Paperback Data'!$BO:$BO,"Standard - Paperback",'E-book-Paperback Data'!$BM:$BM,"Amazon.cOM",'E-book-Paperback Data'!$BJ:$BJ,Lookups!$A$11))</f>
        <v>0</v>
      </c>
    </row>
    <row r="46" spans="1:19" x14ac:dyDescent="0.25">
      <c r="A46" t="s">
        <v>24</v>
      </c>
      <c r="B46" s="13">
        <f>SUM(SUMIFS('E-book-Paperback Data'!$CG:$CG,'E-book-Paperback Data'!$CD:$CD,"Standard - Paperback",'E-book-Paperback Data'!$CB:$CB,"&lt;&gt;Amazon.co.uk",'E-book-Paperback Data'!$CB:$CB,"&lt;&gt;Amazon.com",'E-book-Paperback Data'!$BY:$BY,Lookups!$A$9))</f>
        <v>0</v>
      </c>
      <c r="C46" s="4">
        <f>SUM(SUMIFS('E-book-Paperback Data'!$CK:$CK,'E-book-Paperback Data'!$CD:$CD,"Standard - Paperback",'E-book-Paperback Data'!$CL:$CL,"EUR",'E-book-Paperback Data'!$BY:$BY,Lookups!$A$9)*Lookups!$G$18,SUMIFS('E-book-Paperback Data'!$CK:$CK,'E-book-Paperback Data'!$CD:$CD,"Standard - Paperback",'E-book-Paperback Data'!$CL:$CL,"JPY",'E-book-Paperback Data'!$BY:$BY,Lookups!$A$9)*Lookups!$G$19,SUMIFS('E-book-Paperback Data'!$CK:$CK,'E-book-Paperback Data'!$CD:$CD,"Standard - Paperback",'E-book-Paperback Data'!$CL:$CL,"INR",'E-book-Paperback Data'!$BY:$BY,Lookups!$A$9)*Lookups!$G$20,SUMIFS('E-book-Paperback Data'!$CK:$CK,'E-book-Paperback Data'!$CD:$CD,"Standard - Paperback",'E-book-Paperback Data'!$CL:$CL,"CAD",'E-book-Paperback Data'!$BY:$BY,Lookups!$A$9)*Lookups!$G$21,SUMIFS('E-book-Paperback Data'!$CK:$CK,'E-book-Paperback Data'!$CD:$CD,"Standard - Paperback",'E-book-Paperback Data'!$CL:$CL,"BRL",'E-book-Paperback Data'!$BY:$BY,Lookups!$A$9)*Lookups!$G$22,SUMIFS('E-book-Paperback Data'!$CK:$CK,'E-book-Paperback Data'!$CD:$CD,"Standard - Paperback",'E-book-Paperback Data'!$CL:$CL,"MXN",'E-book-Paperback Data'!$BY:$BY,Lookups!$A$9)*Lookups!$G$23,SUMIFS('E-book-Paperback Data'!$CK:$CK,'E-book-Paperback Data'!$CD:$CD,"Standard - Paperback",'E-book-Paperback Data'!$CL:$CL,"AUD",'E-book-Paperback Data'!$BY:$BY,Lookups!$A$9)*Lookups!$G$24)</f>
        <v>0</v>
      </c>
      <c r="D46" s="13">
        <f>SUM(SUMIFS('E-book-Paperback Data'!$CG:$CG,'E-book-Paperback Data'!$CD:$CD,"Standard - Paperback",'E-book-Paperback Data'!$CB:$CB,"Amazon.co.uk",'E-book-Paperback Data'!$BY:$BY,Lookups!$A$9))</f>
        <v>0</v>
      </c>
      <c r="E46" s="4">
        <f>SUM(SUMIFS('E-book-Paperback Data'!$CK:$CK,'E-book-Paperback Data'!$CD:$CD,"Standard - Paperback",'E-book-Paperback Data'!$CB:$CB,"Amazon.co.uk",'E-book-Paperback Data'!$BY:$BY,Lookups!$A$9)*Lookups!$G$17)</f>
        <v>0</v>
      </c>
      <c r="F46" s="15">
        <f>SUM(SUMIFS('E-book-Paperback Data'!$CG:$CG,'E-book-Paperback Data'!$CD:$CD,"Standard - Paperback",'E-book-Paperback Data'!$CB:$CB,"Amazon.com",'E-book-Paperback Data'!$BY:$BY,Lookups!$A$9))</f>
        <v>0</v>
      </c>
      <c r="G46" s="4">
        <f>SUM(SUMIFS('E-book-Paperback Data'!$CK:$CK,'E-book-Paperback Data'!$CD:$CD,"Standard - Paperback",'E-book-Paperback Data'!$CB:$CB,"Amazon.cOM",'E-book-Paperback Data'!$BY:$BY,Lookups!$A$9))</f>
        <v>0</v>
      </c>
      <c r="H46" s="13">
        <f>SUM(SUMIFS('E-book-Paperback Data'!$CG:$CG,'E-book-Paperback Data'!$CD:$CD,"Standard - Paperback",'E-book-Paperback Data'!$CB:$CB,"&lt;&gt;Amazon.co.uk",'E-book-Paperback Data'!$CB:$CB,"&lt;&gt;Amazon.com",'E-book-Paperback Data'!$BY:$BY,Lookups!$A$10))</f>
        <v>0</v>
      </c>
      <c r="I46" s="4">
        <f>SUM(SUMIFS('E-book-Paperback Data'!$CK:$CK,'E-book-Paperback Data'!$CD:$CD,"Standard - Paperback",'E-book-Paperback Data'!$CL:$CL,"EUR",'E-book-Paperback Data'!$BY:$BY,Lookups!$A$10)*Lookups!$G$18,SUMIFS('E-book-Paperback Data'!$CK:$CK,'E-book-Paperback Data'!$CD:$CD,"Standard - Paperback",'E-book-Paperback Data'!$CL:$CL,"JPY",'E-book-Paperback Data'!$BY:$BY,Lookups!$A$10)*Lookups!$G$19,SUMIFS('E-book-Paperback Data'!$CK:$CK,'E-book-Paperback Data'!$CD:$CD,"Standard - Paperback",'E-book-Paperback Data'!$CL:$CL,"INR",'E-book-Paperback Data'!$BY:$BY,Lookups!$A$10)*Lookups!$G$20,SUMIFS('E-book-Paperback Data'!$CK:$CK,'E-book-Paperback Data'!$CD:$CD,"Standard - Paperback",'E-book-Paperback Data'!$CL:$CL,"CAD",'E-book-Paperback Data'!$BY:$BY,Lookups!$A$10)*Lookups!$G$21,SUMIFS('E-book-Paperback Data'!$CK:$CK,'E-book-Paperback Data'!$CD:$CD,"Standard - Paperback",'E-book-Paperback Data'!$CL:$CL,"BRL",'E-book-Paperback Data'!$BY:$BY,Lookups!$A$10)*Lookups!$G$22,SUMIFS('E-book-Paperback Data'!$CK:$CK,'E-book-Paperback Data'!$CD:$CD,"Standard - Paperback",'E-book-Paperback Data'!$CL:$CL,"MXN",'E-book-Paperback Data'!$BY:$BY,Lookups!$A$10)*Lookups!$G$23,SUMIFS('E-book-Paperback Data'!$CK:$CK,'E-book-Paperback Data'!$CD:$CD,"Standard - Paperback",'E-book-Paperback Data'!$CL:$CL,"AUD",'E-book-Paperback Data'!$BY:$BY,Lookups!$A$10)*Lookups!$G$24)</f>
        <v>0</v>
      </c>
      <c r="J46" s="13">
        <f>SUM(SUMIFS('E-book-Paperback Data'!$CG:$CG,'E-book-Paperback Data'!$CD:$CD,"Standard - Paperback",'E-book-Paperback Data'!$CB:$CB,"Amazon.co.uk",'E-book-Paperback Data'!$BY:$BY,Lookups!$A$10))</f>
        <v>0</v>
      </c>
      <c r="K46" s="4">
        <f>SUM(SUMIFS('E-book-Paperback Data'!$CK:$CK,'E-book-Paperback Data'!$CD:$CD,"Standard - Paperback",'E-book-Paperback Data'!$CB:$CB,"Amazon.co.uk",'E-book-Paperback Data'!$BY:$BY,Lookups!$A$10)*Lookups!$G$17)</f>
        <v>0</v>
      </c>
      <c r="L46" s="15">
        <f>SUM(SUMIFS('E-book-Paperback Data'!$CG:$CG,'E-book-Paperback Data'!$CD:$CD,"Standard - Paperback",'E-book-Paperback Data'!$CB:$CB,"Amazon.com",'E-book-Paperback Data'!$BY:$BY,Lookups!$A$10))</f>
        <v>0</v>
      </c>
      <c r="M46" s="4">
        <f>SUM(SUMIFS('E-book-Paperback Data'!$CK:$CK,'E-book-Paperback Data'!$CD:$CD,"Standard - Paperback",'E-book-Paperback Data'!$CB:$CB,"Amazon.cOM",'E-book-Paperback Data'!$BY:$BY,Lookups!$A$10))</f>
        <v>0</v>
      </c>
      <c r="N46" s="13">
        <f>SUM(SUMIFS('E-book-Paperback Data'!$CG:$CG,'E-book-Paperback Data'!$CD:$CD,"Standard - Paperback",'E-book-Paperback Data'!$CB:$CB,"&lt;&gt;Amazon.co.uk",'E-book-Paperback Data'!$CB:$CB,"&lt;&gt;Amazon.com",'E-book-Paperback Data'!$BY:$BY,Lookups!$A$11))</f>
        <v>0</v>
      </c>
      <c r="O46" s="4">
        <f>SUM(SUMIFS('E-book-Paperback Data'!$CK:$CK,'E-book-Paperback Data'!$CD:$CD,"Standard - Paperback",'E-book-Paperback Data'!$CL:$CL,"EUR",'E-book-Paperback Data'!$BY:$BY,Lookups!$A$11)*Lookups!$G$18,SUMIFS('E-book-Paperback Data'!$CK:$CK,'E-book-Paperback Data'!$CD:$CD,"Standard - Paperback",'E-book-Paperback Data'!$CL:$CL,"JPY",'E-book-Paperback Data'!$BY:$BY,Lookups!$A$11)*Lookups!$G$19,SUMIFS('E-book-Paperback Data'!$CK:$CK,'E-book-Paperback Data'!$CD:$CD,"Standard - Paperback",'E-book-Paperback Data'!$CL:$CL,"INR",'E-book-Paperback Data'!$BY:$BY,Lookups!$A$11)*Lookups!$G$20,SUMIFS('E-book-Paperback Data'!$CK:$CK,'E-book-Paperback Data'!$CD:$CD,"Standard - Paperback",'E-book-Paperback Data'!$CL:$CL,"CAD",'E-book-Paperback Data'!$BY:$BY,Lookups!$A$11)*Lookups!$G$21,SUMIFS('E-book-Paperback Data'!$CK:$CK,'E-book-Paperback Data'!$CD:$CD,"Standard - Paperback",'E-book-Paperback Data'!$CL:$CL,"BRL",'E-book-Paperback Data'!$BY:$BY,Lookups!$A$11)*Lookups!$G$22,SUMIFS('E-book-Paperback Data'!$CK:$CK,'E-book-Paperback Data'!$CD:$CD,"Standard - Paperback",'E-book-Paperback Data'!$CL:$CL,"MXN",'E-book-Paperback Data'!$BY:$BY,Lookups!$A$11)*Lookups!$G$23,SUMIFS('E-book-Paperback Data'!$CK:$CK,'E-book-Paperback Data'!$CD:$CD,"Standard - Paperback",'E-book-Paperback Data'!$CL:$CL,"AUD",'E-book-Paperback Data'!$BY:$BY,Lookups!$A$11)*Lookups!$G$24)</f>
        <v>0</v>
      </c>
      <c r="P46" s="13">
        <f>SUM(SUMIFS('E-book-Paperback Data'!$CG:$CG,'E-book-Paperback Data'!$CD:$CD,"Standard - Paperback",'E-book-Paperback Data'!$CB:$CB,"Amazon.co.uk",'E-book-Paperback Data'!$BY:$BY,Lookups!$A$11))</f>
        <v>0</v>
      </c>
      <c r="Q46" s="4">
        <f>SUM(SUMIFS('E-book-Paperback Data'!$CK:$CK,'E-book-Paperback Data'!$CD:$CD,"Standard - Paperback",'E-book-Paperback Data'!$CB:$CB,"Amazon.co.uk",'E-book-Paperback Data'!$BY:$BY,Lookups!$A$11)*Lookups!$G$17)</f>
        <v>0</v>
      </c>
      <c r="R46" s="15">
        <f>SUM(SUMIFS('E-book-Paperback Data'!$CG:$CG,'E-book-Paperback Data'!$CD:$CD,"Standard - Paperback",'E-book-Paperback Data'!$CB:$CB,"Amazon.com",'E-book-Paperback Data'!$BY:$BY,Lookups!$A$11))</f>
        <v>0</v>
      </c>
      <c r="S46" s="4">
        <f>SUM(SUMIFS('E-book-Paperback Data'!$CK:$CK,'E-book-Paperback Data'!$CD:$CD,"Standard - Paperback",'E-book-Paperback Data'!$CB:$CB,"Amazon.cOM",'E-book-Paperback Data'!$BY:$BY,Lookups!$A$11))</f>
        <v>0</v>
      </c>
    </row>
    <row r="47" spans="1:19" x14ac:dyDescent="0.25">
      <c r="A47" t="s">
        <v>25</v>
      </c>
      <c r="B47" s="13">
        <f>SUM(SUMIFS('E-book-Paperback Data'!$CV:$CV,'E-book-Paperback Data'!$CS:$CS,"Standard - Paperback",'E-book-Paperback Data'!$CQ:$CQ,"&lt;&gt;Amazon.co.uk",'E-book-Paperback Data'!$CQ:$CQ,"&lt;&gt;Amazon.com",'E-book-Paperback Data'!$CN:$CN,Lookups!$A$9))</f>
        <v>0</v>
      </c>
      <c r="C47" s="4">
        <f>SUM(SUMIFS('E-book-Paperback Data'!$CZ:$CZ,'E-book-Paperback Data'!$CS:$CS,"Standard - Paperback",'E-book-Paperback Data'!$DA:$DA,"EUR",'E-book-Paperback Data'!$CN:$CN,Lookups!$A$9)*Lookups!$G$18,SUMIFS('E-book-Paperback Data'!$CZ:$CZ,'E-book-Paperback Data'!$CS:$CS,"Standard - Paperback",'E-book-Paperback Data'!$DA:$DA,"JPY",'E-book-Paperback Data'!$CN:$CN,Lookups!$A$9)*Lookups!$G$19,SUMIFS('E-book-Paperback Data'!$CZ:$CZ,'E-book-Paperback Data'!$CS:$CS,"Standard - Paperback",'E-book-Paperback Data'!$DA:$DA,"INR",'E-book-Paperback Data'!$CN:$CN,Lookups!$A$9)*Lookups!$G$20,SUMIFS('E-book-Paperback Data'!$CZ:$CZ,'E-book-Paperback Data'!$CS:$CS,"Standard - Paperback",'E-book-Paperback Data'!$DA:$DA,"CAD",'E-book-Paperback Data'!$CN:$CN,Lookups!$A$9)*Lookups!$G$21,SUMIFS('E-book-Paperback Data'!$CZ:$CZ,'E-book-Paperback Data'!$CS:$CS,"Standard - Paperback",'E-book-Paperback Data'!$DA:$DA,"BRL",'E-book-Paperback Data'!$CN:$CN,Lookups!$A$9)*Lookups!$G$22,SUMIFS('E-book-Paperback Data'!$CZ:$CZ,'E-book-Paperback Data'!$CS:$CS,"Standard - Paperback",'E-book-Paperback Data'!$DA:$DA,"MXN",'E-book-Paperback Data'!$CN:$CN,Lookups!$A$9)*Lookups!$G$23,SUMIFS('E-book-Paperback Data'!$CZ:$CZ,'E-book-Paperback Data'!$CS:$CS,"Standard - Paperback",'E-book-Paperback Data'!$DA:$DA,"AUD",'E-book-Paperback Data'!$CN:$CN,Lookups!$A$9)*Lookups!$G$24)</f>
        <v>0</v>
      </c>
      <c r="D47" s="13">
        <f>SUM(SUMIFS('E-book-Paperback Data'!$CV:$CV,'E-book-Paperback Data'!$CS:$CS,"Standard - Paperback",'E-book-Paperback Data'!$CQ:$CQ,"Amazon.co.uk",'E-book-Paperback Data'!$CN:$CN,Lookups!$A$9))</f>
        <v>0</v>
      </c>
      <c r="E47" s="4">
        <f>SUM(SUMIFS('E-book-Paperback Data'!$CZ:$CZ,'E-book-Paperback Data'!$CS:$CS,"Standard - Paperback",'E-book-Paperback Data'!$CQ:$CQ,"Amazon.co.uk",'E-book-Paperback Data'!$CN:$CN,Lookups!$A$9)*Lookups!$G$17)</f>
        <v>0</v>
      </c>
      <c r="F47" s="15">
        <f>SUM(SUMIFS('E-book-Paperback Data'!$CV:$CV,'E-book-Paperback Data'!$CS:$CS,"Standard - Paperback",'E-book-Paperback Data'!$CQ:$CQ,"Amazon.com",'E-book-Paperback Data'!$CN:$CN,Lookups!$A$9))</f>
        <v>0</v>
      </c>
      <c r="G47" s="4">
        <f>SUM(SUMIFS('E-book-Paperback Data'!$CZ:$CZ,'E-book-Paperback Data'!$CS:$CS,"Standard - Paperback",'E-book-Paperback Data'!$CQ:$CQ,"Amazon.cOM",'E-book-Paperback Data'!$CN:$CN,Lookups!$A$9))</f>
        <v>0</v>
      </c>
      <c r="H47" s="13">
        <f>SUM(SUMIFS('E-book-Paperback Data'!$CV:$CV,'E-book-Paperback Data'!$CS:$CS,"Standard - Paperback",'E-book-Paperback Data'!$CQ:$CQ,"&lt;&gt;Amazon.co.uk",'E-book-Paperback Data'!$CQ:$CQ,"&lt;&gt;Amazon.com",'E-book-Paperback Data'!$CN:$CN,Lookups!$A$10))</f>
        <v>0</v>
      </c>
      <c r="I47" s="4">
        <f>SUM(SUMIFS('E-book-Paperback Data'!$CZ:$CZ,'E-book-Paperback Data'!$CS:$CS,"Standard - Paperback",'E-book-Paperback Data'!$DA:$DA,"EUR",'E-book-Paperback Data'!$CN:$CN,Lookups!$A$10)*Lookups!$G$18,SUMIFS('E-book-Paperback Data'!$CZ:$CZ,'E-book-Paperback Data'!$CS:$CS,"Standard - Paperback",'E-book-Paperback Data'!$DA:$DA,"JPY",'E-book-Paperback Data'!$CN:$CN,Lookups!$A$10)*Lookups!$G$19,SUMIFS('E-book-Paperback Data'!$CZ:$CZ,'E-book-Paperback Data'!$CS:$CS,"Standard - Paperback",'E-book-Paperback Data'!$DA:$DA,"INR",'E-book-Paperback Data'!$CN:$CN,Lookups!$A$10)*Lookups!$G$20,SUMIFS('E-book-Paperback Data'!$CZ:$CZ,'E-book-Paperback Data'!$CS:$CS,"Standard - Paperback",'E-book-Paperback Data'!$DA:$DA,"CAD",'E-book-Paperback Data'!$CN:$CN,Lookups!$A$10)*Lookups!$G$21,SUMIFS('E-book-Paperback Data'!$CZ:$CZ,'E-book-Paperback Data'!$CS:$CS,"Standard - Paperback",'E-book-Paperback Data'!$DA:$DA,"BRL",'E-book-Paperback Data'!$CN:$CN,Lookups!$A$10)*Lookups!$G$22,SUMIFS('E-book-Paperback Data'!$CZ:$CZ,'E-book-Paperback Data'!$CS:$CS,"Standard - Paperback",'E-book-Paperback Data'!$DA:$DA,"MXN",'E-book-Paperback Data'!$CN:$CN,Lookups!$A$10)*Lookups!$G$23,SUMIFS('E-book-Paperback Data'!$CZ:$CZ,'E-book-Paperback Data'!$CS:$CS,"Standard - Paperback",'E-book-Paperback Data'!$DA:$DA,"AUD",'E-book-Paperback Data'!$CN:$CN,Lookups!$A$10)*Lookups!$G$24)</f>
        <v>0</v>
      </c>
      <c r="J47" s="13">
        <f>SUM(SUMIFS('E-book-Paperback Data'!$CV:$CV,'E-book-Paperback Data'!$CS:$CS,"Standard - Paperback",'E-book-Paperback Data'!$CQ:$CQ,"Amazon.co.uk",'E-book-Paperback Data'!$CN:$CN,Lookups!$A$10))</f>
        <v>0</v>
      </c>
      <c r="K47" s="4">
        <f>SUM(SUMIFS('E-book-Paperback Data'!$CZ:$CZ,'E-book-Paperback Data'!$CS:$CS,"Standard - Paperback",'E-book-Paperback Data'!$CQ:$CQ,"Amazon.co.uk",'E-book-Paperback Data'!$CN:$CN,Lookups!$A$10)*Lookups!$G$17)</f>
        <v>0</v>
      </c>
      <c r="L47" s="15">
        <f>SUM(SUMIFS('E-book-Paperback Data'!$CV:$CV,'E-book-Paperback Data'!$CS:$CS,"Standard - Paperback",'E-book-Paperback Data'!$CQ:$CQ,"Amazon.com",'E-book-Paperback Data'!$CN:$CN,Lookups!$A$10))</f>
        <v>0</v>
      </c>
      <c r="M47" s="4">
        <f>SUM(SUMIFS('E-book-Paperback Data'!$CZ:$CZ,'E-book-Paperback Data'!$CS:$CS,"Standard - Paperback",'E-book-Paperback Data'!$CQ:$CQ,"Amazon.cOM",'E-book-Paperback Data'!$CN:$CN,Lookups!$A$10))</f>
        <v>0</v>
      </c>
      <c r="N47" s="13">
        <f>SUM(SUMIFS('E-book-Paperback Data'!$CV:$CV,'E-book-Paperback Data'!$CS:$CS,"Standard - Paperback",'E-book-Paperback Data'!$CQ:$CQ,"&lt;&gt;Amazon.co.uk",'E-book-Paperback Data'!$CQ:$CQ,"&lt;&gt;Amazon.com",'E-book-Paperback Data'!$CN:$CN,Lookups!$A$11))</f>
        <v>0</v>
      </c>
      <c r="O47" s="4">
        <f>SUM(SUMIFS('E-book-Paperback Data'!$CZ:$CZ,'E-book-Paperback Data'!$CS:$CS,"Standard - Paperback",'E-book-Paperback Data'!$DA:$DA,"EUR",'E-book-Paperback Data'!$CN:$CN,Lookups!$A$11)*Lookups!$G$18,SUMIFS('E-book-Paperback Data'!$CZ:$CZ,'E-book-Paperback Data'!$CS:$CS,"Standard - Paperback",'E-book-Paperback Data'!$DA:$DA,"JPY",'E-book-Paperback Data'!$CN:$CN,Lookups!$A$11)*Lookups!$G$19,SUMIFS('E-book-Paperback Data'!$CZ:$CZ,'E-book-Paperback Data'!$CS:$CS,"Standard - Paperback",'E-book-Paperback Data'!$DA:$DA,"INR",'E-book-Paperback Data'!$CN:$CN,Lookups!$A$11)*Lookups!$G$20,SUMIFS('E-book-Paperback Data'!$CZ:$CZ,'E-book-Paperback Data'!$CS:$CS,"Standard - Paperback",'E-book-Paperback Data'!$DA:$DA,"CAD",'E-book-Paperback Data'!$CN:$CN,Lookups!$A$11)*Lookups!$G$21,SUMIFS('E-book-Paperback Data'!$CZ:$CZ,'E-book-Paperback Data'!$CS:$CS,"Standard - Paperback",'E-book-Paperback Data'!$DA:$DA,"BRL",'E-book-Paperback Data'!$CN:$CN,Lookups!$A$11)*Lookups!$G$22,SUMIFS('E-book-Paperback Data'!$CZ:$CZ,'E-book-Paperback Data'!$CS:$CS,"Standard - Paperback",'E-book-Paperback Data'!$DA:$DA,"MXN",'E-book-Paperback Data'!$CN:$CN,Lookups!$A$11)*Lookups!$G$23,SUMIFS('E-book-Paperback Data'!$CZ:$CZ,'E-book-Paperback Data'!$CS:$CS,"Standard - Paperback",'E-book-Paperback Data'!$DA:$DA,"AUD",'E-book-Paperback Data'!$CN:$CN,Lookups!$A$11)*Lookups!$G$24)</f>
        <v>0</v>
      </c>
      <c r="P47" s="13">
        <f>SUM(SUMIFS('E-book-Paperback Data'!$CV:$CV,'E-book-Paperback Data'!$CS:$CS,"Standard - Paperback",'E-book-Paperback Data'!$CQ:$CQ,"Amazon.co.uk",'E-book-Paperback Data'!$CN:$CN,Lookups!$A$11))</f>
        <v>0</v>
      </c>
      <c r="Q47" s="4">
        <f>SUM(SUMIFS('E-book-Paperback Data'!$CZ:$CZ,'E-book-Paperback Data'!$CS:$CS,"Standard - Paperback",'E-book-Paperback Data'!$CQ:$CQ,"Amazon.co.uk",'E-book-Paperback Data'!$CN:$CN,Lookups!$A$11)*Lookups!$G$17)</f>
        <v>0</v>
      </c>
      <c r="R47" s="15">
        <f>SUM(SUMIFS('E-book-Paperback Data'!$CV:$CV,'E-book-Paperback Data'!$CS:$CS,"Standard - Paperback",'E-book-Paperback Data'!$CQ:$CQ,"Amazon.com",'E-book-Paperback Data'!$CN:$CN,Lookups!$A$11))</f>
        <v>0</v>
      </c>
      <c r="S47" s="4">
        <f>SUM(SUMIFS('E-book-Paperback Data'!$CZ:$CZ,'E-book-Paperback Data'!$CS:$CS,"Standard - Paperback",'E-book-Paperback Data'!$CQ:$CQ,"Amazon.cOM",'E-book-Paperback Data'!$CN:$CN,Lookups!$A$11))</f>
        <v>0</v>
      </c>
    </row>
    <row r="48" spans="1:19" x14ac:dyDescent="0.25">
      <c r="A48" t="s">
        <v>26</v>
      </c>
      <c r="B48" s="13">
        <f>SUM(SUMIFS('E-book-Paperback Data'!$DK:$DK,'E-book-Paperback Data'!$DH:$DH,"Standard - Paperback",'E-book-Paperback Data'!$DF:$DF,"&lt;&gt;Amazon.co.uk",'E-book-Paperback Data'!$DF:$DF,"&lt;&gt;Amazon.com",'E-book-Paperback Data'!$DC:$DC,Lookups!$A$9))</f>
        <v>0</v>
      </c>
      <c r="C48" s="4">
        <f>SUM(SUMIFS('E-book-Paperback Data'!$DO:$DO,'E-book-Paperback Data'!$DH:$DH,"Standard - Paperback",'E-book-Paperback Data'!$DP:$DP,"EUR",'E-book-Paperback Data'!$DC:$DC,Lookups!$A$9)*Lookups!$G$18,SUMIFS('E-book-Paperback Data'!$DO:$DO,'E-book-Paperback Data'!$DH:$DH,"Standard - Paperback",'E-book-Paperback Data'!$DP:$DP,"JPY",'E-book-Paperback Data'!$DC:$DC,Lookups!$A$9)*Lookups!$G$19,SUMIFS('E-book-Paperback Data'!$DO:$DO,'E-book-Paperback Data'!$DH:$DH,"Standard - Paperback",'E-book-Paperback Data'!$DP:$DP,"INR",'E-book-Paperback Data'!$DC:$DC,Lookups!$A$9)*Lookups!$G$20,SUMIFS('E-book-Paperback Data'!$DO:$DO,'E-book-Paperback Data'!$DH:$DH,"Standard - Paperback",'E-book-Paperback Data'!$DP:$DP,"CAD",'E-book-Paperback Data'!$DC:$DC,Lookups!$A$9)*Lookups!$G$21,SUMIFS('E-book-Paperback Data'!$DO:$DO,'E-book-Paperback Data'!$DH:$DH,"Standard - Paperback",'E-book-Paperback Data'!$DP:$DP,"BRL",'E-book-Paperback Data'!$DC:$DC,Lookups!$A$9)*Lookups!$G$22,SUMIFS('E-book-Paperback Data'!$DO:$DO,'E-book-Paperback Data'!$DH:$DH,"Standard - Paperback",'E-book-Paperback Data'!$DP:$DP,"MXN",'E-book-Paperback Data'!$DC:$DC,Lookups!$A$9)*Lookups!$G$23,SUMIFS('E-book-Paperback Data'!$DO:$DO,'E-book-Paperback Data'!$DH:$DH,"Standard - Paperback",'E-book-Paperback Data'!$DP:$DP,"AUD",'E-book-Paperback Data'!$DC:$DC,Lookups!$A$9)*Lookups!$G$24)</f>
        <v>0</v>
      </c>
      <c r="D48" s="13">
        <f>SUM(SUMIFS('E-book-Paperback Data'!$DK:$DK,'E-book-Paperback Data'!$DH:$DH,"Standard - Paperback",'E-book-Paperback Data'!$DF:$DF,"Amazon.co.uk",'E-book-Paperback Data'!$DC:$DC,Lookups!$A$9))</f>
        <v>0</v>
      </c>
      <c r="E48" s="4">
        <f>SUM(SUMIFS('E-book-Paperback Data'!$DO:$DO,'E-book-Paperback Data'!$DH:$DH,"Standard - Paperback",'E-book-Paperback Data'!$DF:$DF,"Amazon.co.uk",'E-book-Paperback Data'!$DC:$DC,Lookups!$A$9)*Lookups!$G$17)</f>
        <v>0</v>
      </c>
      <c r="F48" s="15">
        <f>SUM(SUMIFS('E-book-Paperback Data'!$DK:$DK,'E-book-Paperback Data'!$DH:$DH,"Standard - Paperback",'E-book-Paperback Data'!$DF:$DF,"Amazon.com",'E-book-Paperback Data'!$DC:$DC,Lookups!$A$9))</f>
        <v>0</v>
      </c>
      <c r="G48" s="4">
        <f>SUM(SUMIFS('E-book-Paperback Data'!$DO:$DO,'E-book-Paperback Data'!$DH:$DH,"Standard - Paperback",'E-book-Paperback Data'!$DF:$DF,"Amazon.cOM",'E-book-Paperback Data'!$DC:$DC,Lookups!$A$9))</f>
        <v>0</v>
      </c>
      <c r="H48" s="13">
        <f>SUM(SUMIFS('E-book-Paperback Data'!$DK:$DK,'E-book-Paperback Data'!$DH:$DH,"Standard - Paperback",'E-book-Paperback Data'!$DF:$DF,"&lt;&gt;Amazon.co.uk",'E-book-Paperback Data'!$DF:$DF,"&lt;&gt;Amazon.com",'E-book-Paperback Data'!$DC:$DC,Lookups!$A$10))</f>
        <v>0</v>
      </c>
      <c r="I48" s="4">
        <f>SUM(SUMIFS('E-book-Paperback Data'!$DO:$DO,'E-book-Paperback Data'!$DH:$DH,"Standard - Paperback",'E-book-Paperback Data'!$DP:$DP,"EUR",'E-book-Paperback Data'!$DC:$DC,Lookups!$A$10)*Lookups!$G$18,SUMIFS('E-book-Paperback Data'!$DO:$DO,'E-book-Paperback Data'!$DH:$DH,"Standard - Paperback",'E-book-Paperback Data'!$DP:$DP,"JPY",'E-book-Paperback Data'!$DC:$DC,Lookups!$A$10)*Lookups!$G$19,SUMIFS('E-book-Paperback Data'!$DO:$DO,'E-book-Paperback Data'!$DH:$DH,"Standard - Paperback",'E-book-Paperback Data'!$DP:$DP,"INR",'E-book-Paperback Data'!$DC:$DC,Lookups!$A$10)*Lookups!$G$20,SUMIFS('E-book-Paperback Data'!$DO:$DO,'E-book-Paperback Data'!$DH:$DH,"Standard - Paperback",'E-book-Paperback Data'!$DP:$DP,"CAD",'E-book-Paperback Data'!$DC:$DC,Lookups!$A$10)*Lookups!$G$21,SUMIFS('E-book-Paperback Data'!$DO:$DO,'E-book-Paperback Data'!$DH:$DH,"Standard - Paperback",'E-book-Paperback Data'!$DP:$DP,"BRL",'E-book-Paperback Data'!$DC:$DC,Lookups!$A$10)*Lookups!$G$22,SUMIFS('E-book-Paperback Data'!$DO:$DO,'E-book-Paperback Data'!$DH:$DH,"Standard - Paperback",'E-book-Paperback Data'!$DP:$DP,"MXN",'E-book-Paperback Data'!$DC:$DC,Lookups!$A$10)*Lookups!$G$23,SUMIFS('E-book-Paperback Data'!$DO:$DO,'E-book-Paperback Data'!$DH:$DH,"Standard - Paperback",'E-book-Paperback Data'!$DP:$DP,"AUD",'E-book-Paperback Data'!$DC:$DC,Lookups!$A$10)*Lookups!$G$24)</f>
        <v>0</v>
      </c>
      <c r="J48" s="13">
        <f>SUM(SUMIFS('E-book-Paperback Data'!$DK:$DK,'E-book-Paperback Data'!$DH:$DH,"Standard - Paperback",'E-book-Paperback Data'!$DF:$DF,"Amazon.co.uk",'E-book-Paperback Data'!$DC:$DC,Lookups!$A$10))</f>
        <v>0</v>
      </c>
      <c r="K48" s="4">
        <f>SUM(SUMIFS('E-book-Paperback Data'!$DO:$DO,'E-book-Paperback Data'!$DH:$DH,"Standard - Paperback",'E-book-Paperback Data'!$DF:$DF,"Amazon.co.uk",'E-book-Paperback Data'!$DC:$DC,Lookups!$A$10)*Lookups!$G$17)</f>
        <v>0</v>
      </c>
      <c r="L48" s="15">
        <f>SUM(SUMIFS('E-book-Paperback Data'!$DK:$DK,'E-book-Paperback Data'!$DH:$DH,"Standard - Paperback",'E-book-Paperback Data'!$DF:$DF,"Amazon.com",'E-book-Paperback Data'!$DC:$DC,Lookups!$A$10))</f>
        <v>0</v>
      </c>
      <c r="M48" s="4">
        <f>SUM(SUMIFS('E-book-Paperback Data'!$DO:$DO,'E-book-Paperback Data'!$DH:$DH,"Standard - Paperback",'E-book-Paperback Data'!$DF:$DF,"Amazon.cOM",'E-book-Paperback Data'!$DC:$DC,Lookups!$A$10))</f>
        <v>0</v>
      </c>
      <c r="N48" s="13">
        <f>SUM(SUMIFS('E-book-Paperback Data'!$DK:$DK,'E-book-Paperback Data'!$DH:$DH,"Standard - Paperback",'E-book-Paperback Data'!$DF:$DF,"&lt;&gt;Amazon.co.uk",'E-book-Paperback Data'!$DF:$DF,"&lt;&gt;Amazon.com",'E-book-Paperback Data'!$DC:$DC,Lookups!$A$11))</f>
        <v>0</v>
      </c>
      <c r="O48" s="4">
        <f>SUM(SUMIFS('E-book-Paperback Data'!$DO:$DO,'E-book-Paperback Data'!$DH:$DH,"Standard - Paperback",'E-book-Paperback Data'!$DP:$DP,"EUR",'E-book-Paperback Data'!$DC:$DC,Lookups!$A$11)*Lookups!$G$18,SUMIFS('E-book-Paperback Data'!$DO:$DO,'E-book-Paperback Data'!$DH:$DH,"Standard - Paperback",'E-book-Paperback Data'!$DP:$DP,"JPY",'E-book-Paperback Data'!$DC:$DC,Lookups!$A$11)*Lookups!$G$19,SUMIFS('E-book-Paperback Data'!$DO:$DO,'E-book-Paperback Data'!$DH:$DH,"Standard - Paperback",'E-book-Paperback Data'!$DP:$DP,"INR",'E-book-Paperback Data'!$DC:$DC,Lookups!$A$11)*Lookups!$G$20,SUMIFS('E-book-Paperback Data'!$DO:$DO,'E-book-Paperback Data'!$DH:$DH,"Standard - Paperback",'E-book-Paperback Data'!$DP:$DP,"CAD",'E-book-Paperback Data'!$DC:$DC,Lookups!$A$11)*Lookups!$G$21,SUMIFS('E-book-Paperback Data'!$DO:$DO,'E-book-Paperback Data'!$DH:$DH,"Standard - Paperback",'E-book-Paperback Data'!$DP:$DP,"BRL",'E-book-Paperback Data'!$DC:$DC,Lookups!$A$11)*Lookups!$G$22,SUMIFS('E-book-Paperback Data'!$DO:$DO,'E-book-Paperback Data'!$DH:$DH,"Standard - Paperback",'E-book-Paperback Data'!$DP:$DP,"MXN",'E-book-Paperback Data'!$DC:$DC,Lookups!$A$11)*Lookups!$G$23,SUMIFS('E-book-Paperback Data'!$DO:$DO,'E-book-Paperback Data'!$DH:$DH,"Standard - Paperback",'E-book-Paperback Data'!$DP:$DP,"AUD",'E-book-Paperback Data'!$DC:$DC,Lookups!$A$11)*Lookups!$G$24)</f>
        <v>0</v>
      </c>
      <c r="P48" s="13">
        <f>SUM(SUMIFS('E-book-Paperback Data'!$DK:$DK,'E-book-Paperback Data'!$DH:$DH,"Standard - Paperback",'E-book-Paperback Data'!$DF:$DF,"Amazon.co.uk",'E-book-Paperback Data'!$DC:$DC,Lookups!$A$11))</f>
        <v>0</v>
      </c>
      <c r="Q48" s="4">
        <f>SUM(SUMIFS('E-book-Paperback Data'!$DO:$DO,'E-book-Paperback Data'!$DH:$DH,"Standard - Paperback",'E-book-Paperback Data'!$DF:$DF,"Amazon.co.uk",'E-book-Paperback Data'!$DC:$DC,Lookups!$A$11)*Lookups!$G$17)</f>
        <v>0</v>
      </c>
      <c r="R48" s="15">
        <f>SUM(SUMIFS('E-book-Paperback Data'!$DK:$DK,'E-book-Paperback Data'!$DH:$DH,"Standard - Paperback",'E-book-Paperback Data'!$DF:$DF,"Amazon.com",'E-book-Paperback Data'!$DC:$DC,Lookups!$A$11))</f>
        <v>0</v>
      </c>
      <c r="S48" s="4">
        <f>SUM(SUMIFS('E-book-Paperback Data'!$DO:$DO,'E-book-Paperback Data'!$DH:$DH,"Standard - Paperback",'E-book-Paperback Data'!$DF:$DF,"Amazon.cOM",'E-book-Paperback Data'!$DC:$DC,Lookups!$A$11))</f>
        <v>0</v>
      </c>
    </row>
    <row r="49" spans="1:19" x14ac:dyDescent="0.25">
      <c r="A49" t="s">
        <v>27</v>
      </c>
      <c r="B49" s="13">
        <f>SUM(SUMIFS('E-book-Paperback Data'!$DZ:$DZ,'E-book-Paperback Data'!$DW:$DW,"Standard - Paperback",'E-book-Paperback Data'!$DU:$DU,"&lt;&gt;Amazon.co.uk",'E-book-Paperback Data'!$DU:$DU,"&lt;&gt;Amazon.com",'E-book-Paperback Data'!$DR:$DR,Lookups!$A$9))</f>
        <v>0</v>
      </c>
      <c r="C49" s="4">
        <f>SUM(SUMIFS('E-book-Paperback Data'!$ED:$ED,'E-book-Paperback Data'!$DW:$DW,"Standard - Paperback",'E-book-Paperback Data'!$EE:$EE,"EUR",'E-book-Paperback Data'!$DR:$DR,Lookups!$A$9)*Lookups!$G$18,SUMIFS('E-book-Paperback Data'!$ED:$ED,'E-book-Paperback Data'!$DW:$DW,"Standard - Paperback",'E-book-Paperback Data'!$EE:$EE,"JPY",'E-book-Paperback Data'!$DR:$DR,Lookups!$A$9)*Lookups!$G$19,SUMIFS('E-book-Paperback Data'!$ED:$ED,'E-book-Paperback Data'!$DW:$DW,"Standard - Paperback",'E-book-Paperback Data'!$EE:$EE,"INR",'E-book-Paperback Data'!$DR:$DR,Lookups!$A$9)*Lookups!$G$20,SUMIFS('E-book-Paperback Data'!$ED:$ED,'E-book-Paperback Data'!$DW:$DW,"Standard - Paperback",'E-book-Paperback Data'!$EE:$EE,"CAD",'E-book-Paperback Data'!$DR:$DR,Lookups!$A$9)*Lookups!$G$21,SUMIFS('E-book-Paperback Data'!$ED:$ED,'E-book-Paperback Data'!$DW:$DW,"Standard - Paperback",'E-book-Paperback Data'!$EE:$EE,"BRL",'E-book-Paperback Data'!$DR:$DR,Lookups!$A$9)*Lookups!$G$22,SUMIFS('E-book-Paperback Data'!$ED:$ED,'E-book-Paperback Data'!$DW:$DW,"Standard - Paperback",'E-book-Paperback Data'!$EE:$EE,"MXN",'E-book-Paperback Data'!$DR:$DR,Lookups!$A$9)*Lookups!$G$23,SUMIFS('E-book-Paperback Data'!$ED:$ED,'E-book-Paperback Data'!$DW:$DW,"Standard - Paperback",'E-book-Paperback Data'!$EE:$EE,"AUD",'E-book-Paperback Data'!$DR:$DR,Lookups!$A$9)*Lookups!$G$24)</f>
        <v>0</v>
      </c>
      <c r="D49" s="13">
        <f>SUM(SUMIFS('E-book-Paperback Data'!$DZ:$DZ,'E-book-Paperback Data'!$DW:$DW,"Standard - Paperback",'E-book-Paperback Data'!$DU:$DU,"Amazon.co.uk",'E-book-Paperback Data'!$DR:$DR,Lookups!$A$9))</f>
        <v>0</v>
      </c>
      <c r="E49" s="4">
        <f>SUM(SUMIFS('E-book-Paperback Data'!$ED:$ED,'E-book-Paperback Data'!$DW:$DW,"Standard - Paperback",'E-book-Paperback Data'!$DU:$DU,"Amazon.co.uk",'E-book-Paperback Data'!$DR:$DR,Lookups!$A$9)*Lookups!$G$17)</f>
        <v>0</v>
      </c>
      <c r="F49" s="15">
        <f>SUM(SUMIFS('E-book-Paperback Data'!$DZ:$DZ,'E-book-Paperback Data'!$DW:$DW,"Standard - Paperback",'E-book-Paperback Data'!$DU:$DU,"Amazon.com",'E-book-Paperback Data'!$DR:$DR,Lookups!$A$9))</f>
        <v>0</v>
      </c>
      <c r="G49" s="4">
        <f>SUM(SUMIFS('E-book-Paperback Data'!$ED:$ED,'E-book-Paperback Data'!$DW:$DW,"Standard - Paperback",'E-book-Paperback Data'!$DU:$DU,"Amazon.cOM",'E-book-Paperback Data'!$DR:$DR,Lookups!$A$9))</f>
        <v>0</v>
      </c>
      <c r="H49" s="13">
        <f>SUM(SUMIFS('E-book-Paperback Data'!$DZ:$DZ,'E-book-Paperback Data'!$DW:$DW,"Standard - Paperback",'E-book-Paperback Data'!$DU:$DU,"&lt;&gt;Amazon.co.uk",'E-book-Paperback Data'!$DU:$DU,"&lt;&gt;Amazon.com",'E-book-Paperback Data'!$DR:$DR,Lookups!$A$10))</f>
        <v>0</v>
      </c>
      <c r="I49" s="4">
        <f>SUM(SUMIFS('E-book-Paperback Data'!$ED:$ED,'E-book-Paperback Data'!$DW:$DW,"Standard - Paperback",'E-book-Paperback Data'!$EE:$EE,"EUR",'E-book-Paperback Data'!$DR:$DR,Lookups!$A$10)*Lookups!$G$18,SUMIFS('E-book-Paperback Data'!$ED:$ED,'E-book-Paperback Data'!$DW:$DW,"Standard - Paperback",'E-book-Paperback Data'!$EE:$EE,"JPY",'E-book-Paperback Data'!$DR:$DR,Lookups!$A$10)*Lookups!$G$19,SUMIFS('E-book-Paperback Data'!$ED:$ED,'E-book-Paperback Data'!$DW:$DW,"Standard - Paperback",'E-book-Paperback Data'!$EE:$EE,"INR",'E-book-Paperback Data'!$DR:$DR,Lookups!$A$10)*Lookups!$G$20,SUMIFS('E-book-Paperback Data'!$ED:$ED,'E-book-Paperback Data'!$DW:$DW,"Standard - Paperback",'E-book-Paperback Data'!$EE:$EE,"CAD",'E-book-Paperback Data'!$DR:$DR,Lookups!$A$10)*Lookups!$G$21,SUMIFS('E-book-Paperback Data'!$ED:$ED,'E-book-Paperback Data'!$DW:$DW,"Standard - Paperback",'E-book-Paperback Data'!$EE:$EE,"BRL",'E-book-Paperback Data'!$DR:$DR,Lookups!$A$10)*Lookups!$G$22,SUMIFS('E-book-Paperback Data'!$ED:$ED,'E-book-Paperback Data'!$DW:$DW,"Standard - Paperback",'E-book-Paperback Data'!$EE:$EE,"MXN",'E-book-Paperback Data'!$DR:$DR,Lookups!$A$10)*Lookups!$G$23,SUMIFS('E-book-Paperback Data'!$ED:$ED,'E-book-Paperback Data'!$DW:$DW,"Standard - Paperback",'E-book-Paperback Data'!$EE:$EE,"AUD",'E-book-Paperback Data'!$DR:$DR,Lookups!$A$10)*Lookups!$G$24)</f>
        <v>0</v>
      </c>
      <c r="J49" s="13">
        <f>SUM(SUMIFS('E-book-Paperback Data'!$DZ:$DZ,'E-book-Paperback Data'!$DW:$DW,"Standard - Paperback",'E-book-Paperback Data'!$DU:$DU,"Amazon.co.uk",'E-book-Paperback Data'!$DR:$DR,Lookups!$A$10))</f>
        <v>0</v>
      </c>
      <c r="K49" s="4">
        <f>SUM(SUMIFS('E-book-Paperback Data'!$ED:$ED,'E-book-Paperback Data'!$DW:$DW,"Standard - Paperback",'E-book-Paperback Data'!$DU:$DU,"Amazon.co.uk",'E-book-Paperback Data'!$DR:$DR,Lookups!$A$10)*Lookups!$G$17)</f>
        <v>0</v>
      </c>
      <c r="L49" s="15">
        <f>SUM(SUMIFS('E-book-Paperback Data'!$DZ:$DZ,'E-book-Paperback Data'!$DW:$DW,"Standard - Paperback",'E-book-Paperback Data'!$DU:$DU,"Amazon.com",'E-book-Paperback Data'!$DR:$DR,Lookups!$A$10))</f>
        <v>0</v>
      </c>
      <c r="M49" s="4">
        <f>SUM(SUMIFS('E-book-Paperback Data'!$ED:$ED,'E-book-Paperback Data'!$DW:$DW,"Standard - Paperback",'E-book-Paperback Data'!$DU:$DU,"Amazon.cOM",'E-book-Paperback Data'!$DR:$DR,Lookups!$A$10))</f>
        <v>0</v>
      </c>
      <c r="N49" s="13">
        <f>SUM(SUMIFS('E-book-Paperback Data'!$DZ:$DZ,'E-book-Paperback Data'!$DW:$DW,"Standard - Paperback",'E-book-Paperback Data'!$DU:$DU,"&lt;&gt;Amazon.co.uk",'E-book-Paperback Data'!$DU:$DU,"&lt;&gt;Amazon.com",'E-book-Paperback Data'!$DR:$DR,Lookups!$A$11))</f>
        <v>0</v>
      </c>
      <c r="O49" s="4">
        <f>SUM(SUMIFS('E-book-Paperback Data'!$ED:$ED,'E-book-Paperback Data'!$DW:$DW,"Standard - Paperback",'E-book-Paperback Data'!$EE:$EE,"EUR",'E-book-Paperback Data'!$DR:$DR,Lookups!$A$11)*Lookups!$G$18,SUMIFS('E-book-Paperback Data'!$ED:$ED,'E-book-Paperback Data'!$DW:$DW,"Standard - Paperback",'E-book-Paperback Data'!$EE:$EE,"JPY",'E-book-Paperback Data'!$DR:$DR,Lookups!$A$11)*Lookups!$G$19,SUMIFS('E-book-Paperback Data'!$ED:$ED,'E-book-Paperback Data'!$DW:$DW,"Standard - Paperback",'E-book-Paperback Data'!$EE:$EE,"INR",'E-book-Paperback Data'!$DR:$DR,Lookups!$A$11)*Lookups!$G$20,SUMIFS('E-book-Paperback Data'!$ED:$ED,'E-book-Paperback Data'!$DW:$DW,"Standard - Paperback",'E-book-Paperback Data'!$EE:$EE,"CAD",'E-book-Paperback Data'!$DR:$DR,Lookups!$A$11)*Lookups!$G$21,SUMIFS('E-book-Paperback Data'!$ED:$ED,'E-book-Paperback Data'!$DW:$DW,"Standard - Paperback",'E-book-Paperback Data'!$EE:$EE,"BRL",'E-book-Paperback Data'!$DR:$DR,Lookups!$A$11)*Lookups!$G$22,SUMIFS('E-book-Paperback Data'!$ED:$ED,'E-book-Paperback Data'!$DW:$DW,"Standard - Paperback",'E-book-Paperback Data'!$EE:$EE,"MXN",'E-book-Paperback Data'!$DR:$DR,Lookups!$A$11)*Lookups!$G$23,SUMIFS('E-book-Paperback Data'!$ED:$ED,'E-book-Paperback Data'!$DW:$DW,"Standard - Paperback",'E-book-Paperback Data'!$EE:$EE,"AUD",'E-book-Paperback Data'!$DR:$DR,Lookups!$A$11)*Lookups!$G$24)</f>
        <v>0</v>
      </c>
      <c r="P49" s="13">
        <f>SUM(SUMIFS('E-book-Paperback Data'!$DZ:$DZ,'E-book-Paperback Data'!$DW:$DW,"Standard - Paperback",'E-book-Paperback Data'!$DU:$DU,"Amazon.co.uk",'E-book-Paperback Data'!$DR:$DR,Lookups!$A$11))</f>
        <v>0</v>
      </c>
      <c r="Q49" s="4">
        <f>SUM(SUMIFS('E-book-Paperback Data'!$ED:$ED,'E-book-Paperback Data'!$DW:$DW,"Standard - Paperback",'E-book-Paperback Data'!$DU:$DU,"Amazon.co.uk",'E-book-Paperback Data'!$DR:$DR,Lookups!$A$11)*Lookups!$G$17)</f>
        <v>0</v>
      </c>
      <c r="R49" s="15">
        <f>SUM(SUMIFS('E-book-Paperback Data'!$DZ:$DZ,'E-book-Paperback Data'!$DW:$DW,"Standard - Paperback",'E-book-Paperback Data'!$DU:$DU,"Amazon.com",'E-book-Paperback Data'!$DR:$DR,Lookups!$A$11))</f>
        <v>0</v>
      </c>
      <c r="S49" s="4">
        <f>SUM(SUMIFS('E-book-Paperback Data'!$ED:$ED,'E-book-Paperback Data'!$DW:$DW,"Standard - Paperback",'E-book-Paperback Data'!$DU:$DU,"Amazon.cOM",'E-book-Paperback Data'!$DR:$DR,Lookups!$A$11))</f>
        <v>0</v>
      </c>
    </row>
    <row r="50" spans="1:19" x14ac:dyDescent="0.25">
      <c r="A50" t="s">
        <v>28</v>
      </c>
      <c r="B50" s="13">
        <f>SUM(SUMIFS('E-book-Paperback Data'!$EO:$EO,'E-book-Paperback Data'!$EL:$EL,"Standard - Paperback",'E-book-Paperback Data'!$EJ:$EJ,"&lt;&gt;Amazon.co.uk",'E-book-Paperback Data'!$EJ:$EJ,"&lt;&gt;Amazon.com",'E-book-Paperback Data'!$EG:$EG,Lookups!$A$9))</f>
        <v>0</v>
      </c>
      <c r="C50" s="4">
        <f>SUM(SUMIFS('E-book-Paperback Data'!$ES:$ES,'E-book-Paperback Data'!$EL:$EL,"Standard - Paperback",'E-book-Paperback Data'!$ET:$ET,"EUR",'E-book-Paperback Data'!$EG:$EG,Lookups!$A$9)*Lookups!$G$18,SUMIFS('E-book-Paperback Data'!$ES:$ES,'E-book-Paperback Data'!$EL:$EL,"Standard - Paperback",'E-book-Paperback Data'!$ET:$ET,"JPY",'E-book-Paperback Data'!$EG:$EG,Lookups!$A$9)*Lookups!$G$19,SUMIFS('E-book-Paperback Data'!$ES:$ES,'E-book-Paperback Data'!$EL:$EL,"Standard - Paperback",'E-book-Paperback Data'!$ET:$ET,"INR",'E-book-Paperback Data'!$EG:$EG,Lookups!$A$9)*Lookups!$G$20,SUMIFS('E-book-Paperback Data'!$ES:$ES,'E-book-Paperback Data'!$EL:$EL,"Standard - Paperback",'E-book-Paperback Data'!$ET:$ET,"CAD",'E-book-Paperback Data'!$EG:$EG,Lookups!$A$9)*Lookups!$G$21,SUMIFS('E-book-Paperback Data'!$ES:$ES,'E-book-Paperback Data'!$EL:$EL,"Standard - Paperback",'E-book-Paperback Data'!$ET:$ET,"BRL",'E-book-Paperback Data'!$EG:$EG,Lookups!$A$9)*Lookups!$G$22,SUMIFS('E-book-Paperback Data'!$ES:$ES,'E-book-Paperback Data'!$EL:$EL,"Standard - Paperback",'E-book-Paperback Data'!$ET:$ET,"MXN",'E-book-Paperback Data'!$EG:$EG,Lookups!$A$9)*Lookups!$G$23,SUMIFS('E-book-Paperback Data'!$ES:$ES,'E-book-Paperback Data'!$EL:$EL,"Standard - Paperback",'E-book-Paperback Data'!$ET:$ET,"AUD",'E-book-Paperback Data'!$EG:$EG,Lookups!$A$9)*Lookups!$G$24)</f>
        <v>0</v>
      </c>
      <c r="D50" s="13">
        <f>SUM(SUMIFS('E-book-Paperback Data'!$EO:$EO,'E-book-Paperback Data'!$EL:$EL,"Standard - Paperback",'E-book-Paperback Data'!$EJ:$EJ,"Amazon.co.uk",'E-book-Paperback Data'!$EG:$EG,Lookups!$A$9))</f>
        <v>0</v>
      </c>
      <c r="E50" s="4">
        <f>SUM(SUMIFS('E-book-Paperback Data'!$ES:$ES,'E-book-Paperback Data'!$EL:$EL,"Standard - Paperback",'E-book-Paperback Data'!$EJ:$EJ,"Amazon.co.uk",'E-book-Paperback Data'!$EG:$EG,Lookups!$A$9)*Lookups!$G$17)</f>
        <v>0</v>
      </c>
      <c r="F50" s="15">
        <f>SUM(SUMIFS('E-book-Paperback Data'!$EO:$EO,'E-book-Paperback Data'!$EL:$EL,"Standard - Paperback",'E-book-Paperback Data'!$EJ:$EJ,"Amazon.com",'E-book-Paperback Data'!$EG:$EG,Lookups!$A$9))</f>
        <v>0</v>
      </c>
      <c r="G50" s="4">
        <f>SUM(SUMIFS('E-book-Paperback Data'!$ES:$ES,'E-book-Paperback Data'!$EL:$EL,"Standard - Paperback",'E-book-Paperback Data'!$EJ:$EJ,"Amazon.cOM",'E-book-Paperback Data'!$EG:$EG,Lookups!$A$9))</f>
        <v>0</v>
      </c>
      <c r="H50" s="13">
        <f>SUM(SUMIFS('E-book-Paperback Data'!$EO:$EO,'E-book-Paperback Data'!$EL:$EL,"Standard - Paperback",'E-book-Paperback Data'!$EJ:$EJ,"&lt;&gt;Amazon.co.uk",'E-book-Paperback Data'!$EJ:$EJ,"&lt;&gt;Amazon.com",'E-book-Paperback Data'!$EG:$EG,Lookups!$A$10))</f>
        <v>0</v>
      </c>
      <c r="I50" s="4">
        <f>SUM(SUMIFS('E-book-Paperback Data'!$ES:$ES,'E-book-Paperback Data'!$EL:$EL,"Standard - Paperback",'E-book-Paperback Data'!$ET:$ET,"EUR",'E-book-Paperback Data'!$EG:$EG,Lookups!$A$10)*Lookups!$G$18,SUMIFS('E-book-Paperback Data'!$ES:$ES,'E-book-Paperback Data'!$EL:$EL,"Standard - Paperback",'E-book-Paperback Data'!$ET:$ET,"JPY",'E-book-Paperback Data'!$EG:$EG,Lookups!$A$10)*Lookups!$G$19,SUMIFS('E-book-Paperback Data'!$ES:$ES,'E-book-Paperback Data'!$EL:$EL,"Standard - Paperback",'E-book-Paperback Data'!$ET:$ET,"INR",'E-book-Paperback Data'!$EG:$EG,Lookups!$A$10)*Lookups!$G$20,SUMIFS('E-book-Paperback Data'!$ES:$ES,'E-book-Paperback Data'!$EL:$EL,"Standard - Paperback",'E-book-Paperback Data'!$ET:$ET,"CAD",'E-book-Paperback Data'!$EG:$EG,Lookups!$A$10)*Lookups!$G$21,SUMIFS('E-book-Paperback Data'!$ES:$ES,'E-book-Paperback Data'!$EL:$EL,"Standard - Paperback",'E-book-Paperback Data'!$ET:$ET,"BRL",'E-book-Paperback Data'!$EG:$EG,Lookups!$A$10)*Lookups!$G$22,SUMIFS('E-book-Paperback Data'!$ES:$ES,'E-book-Paperback Data'!$EL:$EL,"Standard - Paperback",'E-book-Paperback Data'!$ET:$ET,"MXN",'E-book-Paperback Data'!$EG:$EG,Lookups!$A$10)*Lookups!$G$23,SUMIFS('E-book-Paperback Data'!$ES:$ES,'E-book-Paperback Data'!$EL:$EL,"Standard - Paperback",'E-book-Paperback Data'!$ET:$ET,"AUD",'E-book-Paperback Data'!$EG:$EG,Lookups!$A$10)*Lookups!$G$24)</f>
        <v>0</v>
      </c>
      <c r="J50" s="13">
        <f>SUM(SUMIFS('E-book-Paperback Data'!$EO:$EO,'E-book-Paperback Data'!$EL:$EL,"Standard - Paperback",'E-book-Paperback Data'!$EJ:$EJ,"Amazon.co.uk",'E-book-Paperback Data'!$EG:$EG,Lookups!$A$10))</f>
        <v>0</v>
      </c>
      <c r="K50" s="4">
        <f>SUM(SUMIFS('E-book-Paperback Data'!$ES:$ES,'E-book-Paperback Data'!$EL:$EL,"Standard - Paperback",'E-book-Paperback Data'!$EJ:$EJ,"Amazon.co.uk",'E-book-Paperback Data'!$EG:$EG,Lookups!$A$10)*Lookups!$G$17)</f>
        <v>0</v>
      </c>
      <c r="L50" s="15">
        <f>SUM(SUMIFS('E-book-Paperback Data'!$EO:$EO,'E-book-Paperback Data'!$EL:$EL,"Standard - Paperback",'E-book-Paperback Data'!$EJ:$EJ,"Amazon.com",'E-book-Paperback Data'!$EG:$EG,Lookups!$A$10))</f>
        <v>0</v>
      </c>
      <c r="M50" s="4">
        <f>SUM(SUMIFS('E-book-Paperback Data'!$ES:$ES,'E-book-Paperback Data'!$EL:$EL,"Standard - Paperback",'E-book-Paperback Data'!$EJ:$EJ,"Amazon.cOM",'E-book-Paperback Data'!$EG:$EG,Lookups!$A$10))</f>
        <v>0</v>
      </c>
      <c r="N50" s="13">
        <f>SUM(SUMIFS('E-book-Paperback Data'!$EO:$EO,'E-book-Paperback Data'!$EL:$EL,"Standard - Paperback",'E-book-Paperback Data'!$EJ:$EJ,"&lt;&gt;Amazon.co.uk",'E-book-Paperback Data'!$EJ:$EJ,"&lt;&gt;Amazon.com",'E-book-Paperback Data'!$EG:$EG,Lookups!$A$11))</f>
        <v>0</v>
      </c>
      <c r="O50" s="4">
        <f>SUM(SUMIFS('E-book-Paperback Data'!$ES:$ES,'E-book-Paperback Data'!$EL:$EL,"Standard - Paperback",'E-book-Paperback Data'!$ET:$ET,"EUR",'E-book-Paperback Data'!$EG:$EG,Lookups!$A$11)*Lookups!$G$18,SUMIFS('E-book-Paperback Data'!$ES:$ES,'E-book-Paperback Data'!$EL:$EL,"Standard - Paperback",'E-book-Paperback Data'!$ET:$ET,"JPY",'E-book-Paperback Data'!$EG:$EG,Lookups!$A$11)*Lookups!$G$19,SUMIFS('E-book-Paperback Data'!$ES:$ES,'E-book-Paperback Data'!$EL:$EL,"Standard - Paperback",'E-book-Paperback Data'!$ET:$ET,"INR",'E-book-Paperback Data'!$EG:$EG,Lookups!$A$11)*Lookups!$G$20,SUMIFS('E-book-Paperback Data'!$ES:$ES,'E-book-Paperback Data'!$EL:$EL,"Standard - Paperback",'E-book-Paperback Data'!$ET:$ET,"CAD",'E-book-Paperback Data'!$EG:$EG,Lookups!$A$11)*Lookups!$G$21,SUMIFS('E-book-Paperback Data'!$ES:$ES,'E-book-Paperback Data'!$EL:$EL,"Standard - Paperback",'E-book-Paperback Data'!$ET:$ET,"BRL",'E-book-Paperback Data'!$EG:$EG,Lookups!$A$11)*Lookups!$G$22,SUMIFS('E-book-Paperback Data'!$ES:$ES,'E-book-Paperback Data'!$EL:$EL,"Standard - Paperback",'E-book-Paperback Data'!$ET:$ET,"MXN",'E-book-Paperback Data'!$EG:$EG,Lookups!$A$11)*Lookups!$G$23,SUMIFS('E-book-Paperback Data'!$ES:$ES,'E-book-Paperback Data'!$EL:$EL,"Standard - Paperback",'E-book-Paperback Data'!$ET:$ET,"AUD",'E-book-Paperback Data'!$EG:$EG,Lookups!$A$11)*Lookups!$G$24)</f>
        <v>0</v>
      </c>
      <c r="P50" s="13">
        <f>SUM(SUMIFS('E-book-Paperback Data'!$EO:$EO,'E-book-Paperback Data'!$EL:$EL,"Standard - Paperback",'E-book-Paperback Data'!$EJ:$EJ,"Amazon.co.uk",'E-book-Paperback Data'!$EG:$EG,Lookups!$A$11))</f>
        <v>0</v>
      </c>
      <c r="Q50" s="4">
        <f>SUM(SUMIFS('E-book-Paperback Data'!$ES:$ES,'E-book-Paperback Data'!$EL:$EL,"Standard - Paperback",'E-book-Paperback Data'!$EJ:$EJ,"Amazon.co.uk",'E-book-Paperback Data'!$EG:$EG,Lookups!$A$11)*Lookups!$G$17)</f>
        <v>0</v>
      </c>
      <c r="R50" s="15">
        <f>SUM(SUMIFS('E-book-Paperback Data'!$EO:$EO,'E-book-Paperback Data'!$EL:$EL,"Standard - Paperback",'E-book-Paperback Data'!$EJ:$EJ,"Amazon.com",'E-book-Paperback Data'!$EG:$EG,Lookups!$A$11))</f>
        <v>0</v>
      </c>
      <c r="S50" s="4">
        <f>SUM(SUMIFS('E-book-Paperback Data'!$ES:$ES,'E-book-Paperback Data'!$EL:$EL,"Standard - Paperback",'E-book-Paperback Data'!$EJ:$EJ,"Amazon.cOM",'E-book-Paperback Data'!$EG:$EG,Lookups!$A$11))</f>
        <v>0</v>
      </c>
    </row>
    <row r="51" spans="1:19" x14ac:dyDescent="0.25">
      <c r="A51" t="s">
        <v>29</v>
      </c>
      <c r="B51" s="13">
        <f>SUM(SUMIFS('E-book-Paperback Data'!$FD:$FD,'E-book-Paperback Data'!$FA:$FA,"Standard - Paperback",'E-book-Paperback Data'!$EY:$EY,"&lt;&gt;Amazon.co.uk",'E-book-Paperback Data'!$EY:$EY,"&lt;&gt;Amazon.com",'E-book-Paperback Data'!$EV:$EV,Lookups!$A$9))</f>
        <v>0</v>
      </c>
      <c r="C51" s="4">
        <f>SUM(SUMIFS('E-book-Paperback Data'!$FH:$FH,'E-book-Paperback Data'!$FA:$FA,"Standard - Paperback",'E-book-Paperback Data'!$FI:$FI,"EUR",'E-book-Paperback Data'!$EV:$EV,Lookups!$A$9)*Lookups!$G$18,SUMIFS('E-book-Paperback Data'!$FH:$FH,'E-book-Paperback Data'!$FA:$FA,"Standard - Paperback",'E-book-Paperback Data'!$FI:$FI,"JPY",'E-book-Paperback Data'!$EV:$EV,Lookups!$A$9)*Lookups!$G$19,SUMIFS('E-book-Paperback Data'!$FH:$FH,'E-book-Paperback Data'!$FA:$FA,"Standard - Paperback",'E-book-Paperback Data'!$FI:$FI,"INR",'E-book-Paperback Data'!$EV:$EV,Lookups!$A$9)*Lookups!$G$20,SUMIFS('E-book-Paperback Data'!$FH:$FH,'E-book-Paperback Data'!$FA:$FA,"Standard - Paperback",'E-book-Paperback Data'!$FI:$FI,"CAD",'E-book-Paperback Data'!$EV:$EV,Lookups!$A$9)*Lookups!$G$21,SUMIFS('E-book-Paperback Data'!$FH:$FH,'E-book-Paperback Data'!$FA:$FA,"Standard - Paperback",'E-book-Paperback Data'!$FI:$FI,"BRL",'E-book-Paperback Data'!$EV:$EV,Lookups!$A$9)*Lookups!$G$22,SUMIFS('E-book-Paperback Data'!$FH:$FH,'E-book-Paperback Data'!$FA:$FA,"Standard - Paperback",'E-book-Paperback Data'!$FI:$FI,"MXN",'E-book-Paperback Data'!$EV:$EV,Lookups!$A$9)*Lookups!$G$23,SUMIFS('E-book-Paperback Data'!$FH:$FH,'E-book-Paperback Data'!$FA:$FA,"Standard - Paperback",'E-book-Paperback Data'!$FI:$FI,"AUD",'E-book-Paperback Data'!$EV:$EV,Lookups!$A$9)*Lookups!$G$24)</f>
        <v>0</v>
      </c>
      <c r="D51" s="13">
        <f>SUM(SUMIFS('E-book-Paperback Data'!$FD:$FD,'E-book-Paperback Data'!$FA:$FA,"Standard - Paperback",'E-book-Paperback Data'!$EY:$EY,"Amazon.co.uk",'E-book-Paperback Data'!$EV:$EV,Lookups!$A$9))</f>
        <v>0</v>
      </c>
      <c r="E51" s="4">
        <f>SUM(SUMIFS('E-book-Paperback Data'!$FH:$FH,'E-book-Paperback Data'!$FA:$FA,"Standard - Paperback",'E-book-Paperback Data'!$EY:$EY,"Amazon.co.uk",'E-book-Paperback Data'!$EV:$EV,Lookups!$A$9)*Lookups!$G$17)</f>
        <v>0</v>
      </c>
      <c r="F51" s="15">
        <f>SUM(SUMIFS('E-book-Paperback Data'!$FD:$FD,'E-book-Paperback Data'!$FA:$FA,"Standard - Paperback",'E-book-Paperback Data'!$EY:$EY,"Amazon.com",'E-book-Paperback Data'!$EV:$EV,Lookups!$A$9))</f>
        <v>0</v>
      </c>
      <c r="G51" s="4">
        <f>SUM(SUMIFS('E-book-Paperback Data'!$FH:$FH,'E-book-Paperback Data'!$FA:$FA,"Standard - Paperback",'E-book-Paperback Data'!$EY:$EY,"Amazon.cOM",'E-book-Paperback Data'!$EV:$EV,Lookups!$A$9))</f>
        <v>0</v>
      </c>
      <c r="H51" s="13">
        <f>SUM(SUMIFS('E-book-Paperback Data'!$FD:$FD,'E-book-Paperback Data'!$FA:$FA,"Standard - Paperback",'E-book-Paperback Data'!$EY:$EY,"&lt;&gt;Amazon.co.uk",'E-book-Paperback Data'!$EY:$EY,"&lt;&gt;Amazon.com",'E-book-Paperback Data'!$EV:$EV,Lookups!$A$10))</f>
        <v>0</v>
      </c>
      <c r="I51" s="4">
        <f>SUM(SUMIFS('E-book-Paperback Data'!$FH:$FH,'E-book-Paperback Data'!$FA:$FA,"Standard - Paperback",'E-book-Paperback Data'!$FI:$FI,"EUR",'E-book-Paperback Data'!$EV:$EV,Lookups!$A$10)*Lookups!$G$18,SUMIFS('E-book-Paperback Data'!$FH:$FH,'E-book-Paperback Data'!$FA:$FA,"Standard - Paperback",'E-book-Paperback Data'!$FI:$FI,"JPY",'E-book-Paperback Data'!$EV:$EV,Lookups!$A$10)*Lookups!$G$19,SUMIFS('E-book-Paperback Data'!$FH:$FH,'E-book-Paperback Data'!$FA:$FA,"Standard - Paperback",'E-book-Paperback Data'!$FI:$FI,"INR",'E-book-Paperback Data'!$EV:$EV,Lookups!$A$10)*Lookups!$G$20,SUMIFS('E-book-Paperback Data'!$FH:$FH,'E-book-Paperback Data'!$FA:$FA,"Standard - Paperback",'E-book-Paperback Data'!$FI:$FI,"CAD",'E-book-Paperback Data'!$EV:$EV,Lookups!$A$10)*Lookups!$G$21,SUMIFS('E-book-Paperback Data'!$FH:$FH,'E-book-Paperback Data'!$FA:$FA,"Standard - Paperback",'E-book-Paperback Data'!$FI:$FI,"BRL",'E-book-Paperback Data'!$EV:$EV,Lookups!$A$10)*Lookups!$G$22,SUMIFS('E-book-Paperback Data'!$FH:$FH,'E-book-Paperback Data'!$FA:$FA,"Standard - Paperback",'E-book-Paperback Data'!$FI:$FI,"MXN",'E-book-Paperback Data'!$EV:$EV,Lookups!$A$10)*Lookups!$G$23,SUMIFS('E-book-Paperback Data'!$FH:$FH,'E-book-Paperback Data'!$FA:$FA,"Standard - Paperback",'E-book-Paperback Data'!$FI:$FI,"AUD",'E-book-Paperback Data'!$EV:$EV,Lookups!$A$10)*Lookups!$G$24)</f>
        <v>0</v>
      </c>
      <c r="J51" s="13">
        <f>SUM(SUMIFS('E-book-Paperback Data'!$FD:$FD,'E-book-Paperback Data'!$FA:$FA,"Standard - Paperback",'E-book-Paperback Data'!$EY:$EY,"Amazon.co.uk",'E-book-Paperback Data'!$EV:$EV,Lookups!$A$10))</f>
        <v>0</v>
      </c>
      <c r="K51" s="4">
        <f>SUM(SUMIFS('E-book-Paperback Data'!$FH:$FH,'E-book-Paperback Data'!$FA:$FA,"Standard - Paperback",'E-book-Paperback Data'!$EY:$EY,"Amazon.co.uk",'E-book-Paperback Data'!$EV:$EV,Lookups!$A$10)*Lookups!$G$17)</f>
        <v>0</v>
      </c>
      <c r="L51" s="15">
        <f>SUM(SUMIFS('E-book-Paperback Data'!$FD:$FD,'E-book-Paperback Data'!$FA:$FA,"Standard - Paperback",'E-book-Paperback Data'!$EY:$EY,"Amazon.com",'E-book-Paperback Data'!$EV:$EV,Lookups!$A$10))</f>
        <v>0</v>
      </c>
      <c r="M51" s="4">
        <f>SUM(SUMIFS('E-book-Paperback Data'!$FH:$FH,'E-book-Paperback Data'!$FA:$FA,"Standard - Paperback",'E-book-Paperback Data'!$EY:$EY,"Amazon.cOM",'E-book-Paperback Data'!$EV:$EV,Lookups!$A$10))</f>
        <v>0</v>
      </c>
      <c r="N51" s="13">
        <f>SUM(SUMIFS('E-book-Paperback Data'!$FD:$FD,'E-book-Paperback Data'!$FA:$FA,"Standard - Paperback",'E-book-Paperback Data'!$EY:$EY,"&lt;&gt;Amazon.co.uk",'E-book-Paperback Data'!$EY:$EY,"&lt;&gt;Amazon.com",'E-book-Paperback Data'!$EV:$EV,Lookups!$A$11))</f>
        <v>0</v>
      </c>
      <c r="O51" s="4">
        <f>SUM(SUMIFS('E-book-Paperback Data'!$FH:$FH,'E-book-Paperback Data'!$FA:$FA,"Standard - Paperback",'E-book-Paperback Data'!$FI:$FI,"EUR",'E-book-Paperback Data'!$EV:$EV,Lookups!$A$11)*Lookups!$G$18,SUMIFS('E-book-Paperback Data'!$FH:$FH,'E-book-Paperback Data'!$FA:$FA,"Standard - Paperback",'E-book-Paperback Data'!$FI:$FI,"JPY",'E-book-Paperback Data'!$EV:$EV,Lookups!$A$11)*Lookups!$G$19,SUMIFS('E-book-Paperback Data'!$FH:$FH,'E-book-Paperback Data'!$FA:$FA,"Standard - Paperback",'E-book-Paperback Data'!$FI:$FI,"INR",'E-book-Paperback Data'!$EV:$EV,Lookups!$A$11)*Lookups!$G$20,SUMIFS('E-book-Paperback Data'!$FH:$FH,'E-book-Paperback Data'!$FA:$FA,"Standard - Paperback",'E-book-Paperback Data'!$FI:$FI,"CAD",'E-book-Paperback Data'!$EV:$EV,Lookups!$A$11)*Lookups!$G$21,SUMIFS('E-book-Paperback Data'!$FH:$FH,'E-book-Paperback Data'!$FA:$FA,"Standard - Paperback",'E-book-Paperback Data'!$FI:$FI,"BRL",'E-book-Paperback Data'!$EV:$EV,Lookups!$A$11)*Lookups!$G$22,SUMIFS('E-book-Paperback Data'!$FH:$FH,'E-book-Paperback Data'!$FA:$FA,"Standard - Paperback",'E-book-Paperback Data'!$FI:$FI,"MXN",'E-book-Paperback Data'!$EV:$EV,Lookups!$A$11)*Lookups!$G$23,SUMIFS('E-book-Paperback Data'!$FH:$FH,'E-book-Paperback Data'!$FA:$FA,"Standard - Paperback",'E-book-Paperback Data'!$FI:$FI,"AUD",'E-book-Paperback Data'!$EV:$EV,Lookups!$A$11)*Lookups!$G$24)</f>
        <v>0</v>
      </c>
      <c r="P51" s="13">
        <f>SUM(SUMIFS('E-book-Paperback Data'!$FD:$FD,'E-book-Paperback Data'!$FA:$FA,"Standard - Paperback",'E-book-Paperback Data'!$EY:$EY,"Amazon.co.uk",'E-book-Paperback Data'!$EV:$EV,Lookups!$A$11))</f>
        <v>0</v>
      </c>
      <c r="Q51" s="4">
        <f>SUM(SUMIFS('E-book-Paperback Data'!$FH:$FH,'E-book-Paperback Data'!$FA:$FA,"Standard - Paperback",'E-book-Paperback Data'!$EY:$EY,"Amazon.co.uk",'E-book-Paperback Data'!$EV:$EV,Lookups!$A$11)*Lookups!$G$17)</f>
        <v>0</v>
      </c>
      <c r="R51" s="15">
        <f>SUM(SUMIFS('E-book-Paperback Data'!$FD:$FD,'E-book-Paperback Data'!$FA:$FA,"Standard - Paperback",'E-book-Paperback Data'!$EY:$EY,"Amazon.com",'E-book-Paperback Data'!$EV:$EV,Lookups!$A$11))</f>
        <v>0</v>
      </c>
      <c r="S51" s="4">
        <f>SUM(SUMIFS('E-book-Paperback Data'!$FH:$FH,'E-book-Paperback Data'!$FA:$FA,"Standard - Paperback",'E-book-Paperback Data'!$EY:$EY,"Amazon.cOM",'E-book-Paperback Data'!$EV:$EV,Lookups!$A$11))</f>
        <v>0</v>
      </c>
    </row>
    <row r="52" spans="1:19" x14ac:dyDescent="0.25">
      <c r="A52" t="s">
        <v>30</v>
      </c>
      <c r="B52" s="13">
        <f>SUM(SUMIFS('E-book-Paperback Data'!$FS:$FS,'E-book-Paperback Data'!$FP:$FP,"Standard - Paperback",'E-book-Paperback Data'!$FN:$FN,"&lt;&gt;Amazon.co.uk",'E-book-Paperback Data'!$FN:$FN,"&lt;&gt;Amazon.com",'E-book-Paperback Data'!$FK:$FK,Lookups!$A$9))</f>
        <v>0</v>
      </c>
      <c r="C52" s="4">
        <f>SUM(SUMIFS('E-book-Paperback Data'!$FW:$FW,'E-book-Paperback Data'!$FP:$FP,"Standard - Paperback",'E-book-Paperback Data'!$FX:$FX,"EUR",'E-book-Paperback Data'!$FK:$FK,Lookups!$A$9)*Lookups!$G$18,SUMIFS('E-book-Paperback Data'!$FW:$FW,'E-book-Paperback Data'!$FP:$FP,"Standard - Paperback",'E-book-Paperback Data'!$FX:$FX,"JPY",'E-book-Paperback Data'!$FK:$FK,Lookups!$A$9)*Lookups!$G$19,SUMIFS('E-book-Paperback Data'!$FW:$FW,'E-book-Paperback Data'!$FP:$FP,"Standard - Paperback",'E-book-Paperback Data'!$FX:$FX,"INR",'E-book-Paperback Data'!$FK:$FK,Lookups!$A$9)*Lookups!$G$20,SUMIFS('E-book-Paperback Data'!$FW:$FW,'E-book-Paperback Data'!$FP:$FP,"Standard - Paperback",'E-book-Paperback Data'!$FX:$FX,"CAD",'E-book-Paperback Data'!$FK:$FK,Lookups!$A$9)*Lookups!$G$21,SUMIFS('E-book-Paperback Data'!$FW:$FW,'E-book-Paperback Data'!$FP:$FP,"Standard - Paperback",'E-book-Paperback Data'!$FX:$FX,"BRL",'E-book-Paperback Data'!$FK:$FK,Lookups!$A$9)*Lookups!$G$22,SUMIFS('E-book-Paperback Data'!$FW:$FW,'E-book-Paperback Data'!$FP:$FP,"Standard - Paperback",'E-book-Paperback Data'!$FX:$FX,"MXN",'E-book-Paperback Data'!$FK:$FK,Lookups!$A$9)*Lookups!$G$23,SUMIFS('E-book-Paperback Data'!$FW:$FW,'E-book-Paperback Data'!$FP:$FP,"Standard - Paperback",'E-book-Paperback Data'!$FX:$FX,"AUD",'E-book-Paperback Data'!$FK:$FK,Lookups!$A$9)*Lookups!$G$24)</f>
        <v>0</v>
      </c>
      <c r="D52" s="13">
        <f>SUM(SUMIFS('E-book-Paperback Data'!$FS:$FS,'E-book-Paperback Data'!$FP:$FP,"Standard - Paperback",'E-book-Paperback Data'!$FN:$FN,"Amazon.co.uk",'E-book-Paperback Data'!$FK:$FK,Lookups!$A$9))</f>
        <v>0</v>
      </c>
      <c r="E52" s="4">
        <f>SUM(SUMIFS('E-book-Paperback Data'!$FW:$FW,'E-book-Paperback Data'!$FP:$FP,"Standard - Paperback",'E-book-Paperback Data'!$FN:$FN,"Amazon.co.uk",'E-book-Paperback Data'!$FK:$FK,Lookups!$A$9)*Lookups!$G$17)</f>
        <v>0</v>
      </c>
      <c r="F52" s="15">
        <f>SUM(SUMIFS('E-book-Paperback Data'!$FS:$FS,'E-book-Paperback Data'!$FP:$FP,"Standard - Paperback",'E-book-Paperback Data'!$FN:$FN,"Amazon.com",'E-book-Paperback Data'!$FK:$FK,Lookups!$A$9))</f>
        <v>0</v>
      </c>
      <c r="G52" s="4">
        <f>SUM(SUMIFS('E-book-Paperback Data'!$FW:$FW,'E-book-Paperback Data'!$FP:$FP,"Standard - Paperback",'E-book-Paperback Data'!$FN:$FN,"Amazon.cOM",'E-book-Paperback Data'!$FK:$FK,Lookups!$A$9))</f>
        <v>0</v>
      </c>
      <c r="H52" s="13">
        <f>SUM(SUMIFS('E-book-Paperback Data'!$FS:$FS,'E-book-Paperback Data'!$FP:$FP,"Standard - Paperback",'E-book-Paperback Data'!$FN:$FN,"&lt;&gt;Amazon.co.uk",'E-book-Paperback Data'!$FN:$FN,"&lt;&gt;Amazon.com",'E-book-Paperback Data'!$FK:$FK,Lookups!$A$10))</f>
        <v>0</v>
      </c>
      <c r="I52" s="4">
        <f>SUM(SUMIFS('E-book-Paperback Data'!$FW:$FW,'E-book-Paperback Data'!$FP:$FP,"Standard - Paperback",'E-book-Paperback Data'!$FX:$FX,"EUR",'E-book-Paperback Data'!$FK:$FK,Lookups!$A$10)*Lookups!$G$18,SUMIFS('E-book-Paperback Data'!$FW:$FW,'E-book-Paperback Data'!$FP:$FP,"Standard - Paperback",'E-book-Paperback Data'!$FX:$FX,"JPY",'E-book-Paperback Data'!$FK:$FK,Lookups!$A$10)*Lookups!$G$19,SUMIFS('E-book-Paperback Data'!$FW:$FW,'E-book-Paperback Data'!$FP:$FP,"Standard - Paperback",'E-book-Paperback Data'!$FX:$FX,"INR",'E-book-Paperback Data'!$FK:$FK,Lookups!$A$10)*Lookups!$G$20,SUMIFS('E-book-Paperback Data'!$FW:$FW,'E-book-Paperback Data'!$FP:$FP,"Standard - Paperback",'E-book-Paperback Data'!$FX:$FX,"CAD",'E-book-Paperback Data'!$FK:$FK,Lookups!$A$10)*Lookups!$G$21,SUMIFS('E-book-Paperback Data'!$FW:$FW,'E-book-Paperback Data'!$FP:$FP,"Standard - Paperback",'E-book-Paperback Data'!$FX:$FX,"BRL",'E-book-Paperback Data'!$FK:$FK,Lookups!$A$10)*Lookups!$G$22,SUMIFS('E-book-Paperback Data'!$FW:$FW,'E-book-Paperback Data'!$FP:$FP,"Standard - Paperback",'E-book-Paperback Data'!$FX:$FX,"MXN",'E-book-Paperback Data'!$FK:$FK,Lookups!$A$10)*Lookups!$G$23,SUMIFS('E-book-Paperback Data'!$FW:$FW,'E-book-Paperback Data'!$FP:$FP,"Standard - Paperback",'E-book-Paperback Data'!$FX:$FX,"AUD",'E-book-Paperback Data'!$FK:$FK,Lookups!$A$10)*Lookups!$G$24)</f>
        <v>0</v>
      </c>
      <c r="J52" s="13">
        <f>SUM(SUMIFS('E-book-Paperback Data'!$FS:$FS,'E-book-Paperback Data'!$FP:$FP,"Standard - Paperback",'E-book-Paperback Data'!$FN:$FN,"Amazon.co.uk",'E-book-Paperback Data'!$FK:$FK,Lookups!$A$10))</f>
        <v>0</v>
      </c>
      <c r="K52" s="4">
        <f>SUM(SUMIFS('E-book-Paperback Data'!$FW:$FW,'E-book-Paperback Data'!$FP:$FP,"Standard - Paperback",'E-book-Paperback Data'!$FN:$FN,"Amazon.co.uk",'E-book-Paperback Data'!$FK:$FK,Lookups!$A$10)*Lookups!$G$17)</f>
        <v>0</v>
      </c>
      <c r="L52" s="15">
        <f>SUM(SUMIFS('E-book-Paperback Data'!$FS:$FS,'E-book-Paperback Data'!$FP:$FP,"Standard - Paperback",'E-book-Paperback Data'!$FN:$FN,"Amazon.com",'E-book-Paperback Data'!$FK:$FK,Lookups!$A$10))</f>
        <v>0</v>
      </c>
      <c r="M52" s="4">
        <f>SUM(SUMIFS('E-book-Paperback Data'!$FW:$FW,'E-book-Paperback Data'!$FP:$FP,"Standard - Paperback",'E-book-Paperback Data'!$FN:$FN,"Amazon.cOM",'E-book-Paperback Data'!$FK:$FK,Lookups!$A$10))</f>
        <v>0</v>
      </c>
      <c r="N52" s="13">
        <f>SUM(SUMIFS('E-book-Paperback Data'!$FS:$FS,'E-book-Paperback Data'!$FP:$FP,"Standard - Paperback",'E-book-Paperback Data'!$FN:$FN,"&lt;&gt;Amazon.co.uk",'E-book-Paperback Data'!$FN:$FN,"&lt;&gt;Amazon.com",'E-book-Paperback Data'!$FK:$FK,Lookups!$A$11))</f>
        <v>0</v>
      </c>
      <c r="O52" s="4">
        <f>SUM(SUMIFS('E-book-Paperback Data'!$FW:$FW,'E-book-Paperback Data'!$FP:$FP,"Standard - Paperback",'E-book-Paperback Data'!$FX:$FX,"EUR",'E-book-Paperback Data'!$FK:$FK,Lookups!$A$11)*Lookups!$G$18,SUMIFS('E-book-Paperback Data'!$FW:$FW,'E-book-Paperback Data'!$FP:$FP,"Standard - Paperback",'E-book-Paperback Data'!$FX:$FX,"JPY",'E-book-Paperback Data'!$FK:$FK,Lookups!$A$11)*Lookups!$G$19,SUMIFS('E-book-Paperback Data'!$FW:$FW,'E-book-Paperback Data'!$FP:$FP,"Standard - Paperback",'E-book-Paperback Data'!$FX:$FX,"INR",'E-book-Paperback Data'!$FK:$FK,Lookups!$A$11)*Lookups!$G$20,SUMIFS('E-book-Paperback Data'!$FW:$FW,'E-book-Paperback Data'!$FP:$FP,"Standard - Paperback",'E-book-Paperback Data'!$FX:$FX,"CAD",'E-book-Paperback Data'!$FK:$FK,Lookups!$A$11)*Lookups!$G$21,SUMIFS('E-book-Paperback Data'!$FW:$FW,'E-book-Paperback Data'!$FP:$FP,"Standard - Paperback",'E-book-Paperback Data'!$FX:$FX,"BRL",'E-book-Paperback Data'!$FK:$FK,Lookups!$A$11)*Lookups!$G$22,SUMIFS('E-book-Paperback Data'!$FW:$FW,'E-book-Paperback Data'!$FP:$FP,"Standard - Paperback",'E-book-Paperback Data'!$FX:$FX,"MXN",'E-book-Paperback Data'!$FK:$FK,Lookups!$A$11)*Lookups!$G$23,SUMIFS('E-book-Paperback Data'!$FW:$FW,'E-book-Paperback Data'!$FP:$FP,"Standard - Paperback",'E-book-Paperback Data'!$FX:$FX,"AUD",'E-book-Paperback Data'!$FK:$FK,Lookups!$A$11)*Lookups!$G$24)</f>
        <v>0</v>
      </c>
      <c r="P52" s="13">
        <f>SUM(SUMIFS('E-book-Paperback Data'!$FS:$FS,'E-book-Paperback Data'!$FP:$FP,"Standard - Paperback",'E-book-Paperback Data'!$FN:$FN,"Amazon.co.uk",'E-book-Paperback Data'!$FK:$FK,Lookups!$A$11))</f>
        <v>0</v>
      </c>
      <c r="Q52" s="4">
        <f>SUM(SUMIFS('E-book-Paperback Data'!$FW:$FW,'E-book-Paperback Data'!$FP:$FP,"Standard - Paperback",'E-book-Paperback Data'!$FN:$FN,"Amazon.co.uk",'E-book-Paperback Data'!$FK:$FK,Lookups!$A$11)*Lookups!$G$17)</f>
        <v>0</v>
      </c>
      <c r="R52" s="15">
        <f>SUM(SUMIFS('E-book-Paperback Data'!$FS:$FS,'E-book-Paperback Data'!$FP:$FP,"Standard - Paperback",'E-book-Paperback Data'!$FN:$FN,"Amazon.com",'E-book-Paperback Data'!$FK:$FK,Lookups!$A$11))</f>
        <v>0</v>
      </c>
      <c r="S52" s="4">
        <f>SUM(SUMIFS('E-book-Paperback Data'!$FW:$FW,'E-book-Paperback Data'!$FP:$FP,"Standard - Paperback",'E-book-Paperback Data'!$FN:$FN,"Amazon.cOM",'E-book-Paperback Data'!$FK:$FK,Lookups!$A$11))</f>
        <v>0</v>
      </c>
    </row>
    <row r="53" spans="1:19" x14ac:dyDescent="0.25">
      <c r="B53" s="13"/>
      <c r="C53" s="7"/>
      <c r="D53" s="13"/>
      <c r="E53" s="16"/>
      <c r="F53" s="15"/>
      <c r="G53" s="16"/>
      <c r="H53" s="15"/>
      <c r="I53" s="16"/>
      <c r="J53" s="15"/>
      <c r="K53" s="16"/>
      <c r="L53" s="15"/>
      <c r="M53" s="16"/>
      <c r="N53" s="15"/>
      <c r="O53" s="7"/>
      <c r="P53" s="13"/>
      <c r="Q53" s="7"/>
      <c r="R53" s="13"/>
      <c r="S53" s="7"/>
    </row>
    <row r="54" spans="1:19" x14ac:dyDescent="0.25">
      <c r="B54" s="329">
        <f>Lookups!$A$12</f>
        <v>0</v>
      </c>
      <c r="C54" s="329"/>
      <c r="D54" s="329"/>
      <c r="E54" s="329"/>
      <c r="F54" s="329"/>
      <c r="G54" s="329"/>
      <c r="H54" s="329">
        <f>Lookups!$A$13</f>
        <v>0</v>
      </c>
      <c r="I54" s="329"/>
      <c r="J54" s="329"/>
      <c r="K54" s="329"/>
      <c r="L54" s="329"/>
      <c r="M54" s="329"/>
      <c r="N54" s="329">
        <f>Lookups!$A$14</f>
        <v>0</v>
      </c>
      <c r="O54" s="329"/>
      <c r="P54" s="329"/>
      <c r="Q54" s="329"/>
      <c r="R54" s="329"/>
      <c r="S54" s="329"/>
    </row>
    <row r="55" spans="1:19" x14ac:dyDescent="0.25">
      <c r="B55" s="329" t="s">
        <v>44</v>
      </c>
      <c r="C55" s="329"/>
      <c r="D55" s="329" t="s">
        <v>14</v>
      </c>
      <c r="E55" s="329"/>
      <c r="F55" s="329" t="s">
        <v>15</v>
      </c>
      <c r="G55" s="329"/>
      <c r="H55" s="329" t="s">
        <v>44</v>
      </c>
      <c r="I55" s="329"/>
      <c r="J55" s="329" t="s">
        <v>14</v>
      </c>
      <c r="K55" s="329"/>
      <c r="L55" s="329" t="s">
        <v>15</v>
      </c>
      <c r="M55" s="329"/>
      <c r="N55" s="329" t="s">
        <v>44</v>
      </c>
      <c r="O55" s="329"/>
      <c r="P55" s="329" t="s">
        <v>14</v>
      </c>
      <c r="Q55" s="329"/>
      <c r="R55" s="329" t="s">
        <v>15</v>
      </c>
      <c r="S55" s="329"/>
    </row>
    <row r="56" spans="1:19" x14ac:dyDescent="0.25">
      <c r="A56" t="s">
        <v>19</v>
      </c>
      <c r="B56" s="13">
        <f>SUM(SUMIFS('E-book-Paperback Data'!$J:$J,'E-book-Paperback Data'!$G:$G,"Standard - Paperback",'E-book-Paperback Data'!$E:$E,"&lt;&gt;Amazon.co.uk",'E-book-Paperback Data'!$E:$E,"&lt;&gt;Amazon.com",'E-book-Paperback Data'!$B:$B,Lookups!$A$12))</f>
        <v>0</v>
      </c>
      <c r="C56" s="4">
        <f>SUM(SUMIFS('E-book-Paperback Data'!$N:$N,'E-book-Paperback Data'!$G:$G,"Standard - Paperback",'E-book-Paperback Data'!$O:$O,"EUR",'E-book-Paperback Data'!$B:$B,Lookups!$A$12)*Lookups!$G$18,SUMIFS('E-book-Paperback Data'!$N:$N,'E-book-Paperback Data'!$G:$G,"Standard - Paperback",'E-book-Paperback Data'!$O:$O,"JPY",'E-book-Paperback Data'!$B:$B,Lookups!$A$12)*Lookups!$G$19,SUMIFS('E-book-Paperback Data'!$N:$N,'E-book-Paperback Data'!$G:$G,"Standard - Paperback",'E-book-Paperback Data'!$O:$O,"INR",'E-book-Paperback Data'!$B:$B,Lookups!$A$12)*Lookups!$G$20,SUMIFS('E-book-Paperback Data'!$N:$N,'E-book-Paperback Data'!$G:$G,"Standard - Paperback",'E-book-Paperback Data'!$O:$O,"CAD",'E-book-Paperback Data'!$B:$B,Lookups!$A$12)*Lookups!$G$21,SUMIFS('E-book-Paperback Data'!$N:$N,'E-book-Paperback Data'!$G:$G,"Standard - Paperback",'E-book-Paperback Data'!$O:$O,"BRL",'E-book-Paperback Data'!$B:$B,Lookups!$A$12)*Lookups!$G$22,SUMIFS('E-book-Paperback Data'!$N:$N,'E-book-Paperback Data'!$G:$G,"Standard - Paperback",'E-book-Paperback Data'!$O:$O,"MXN",'E-book-Paperback Data'!$B:$B,Lookups!$A$12)*Lookups!$G$23,SUMIFS('E-book-Paperback Data'!$N:$N,'E-book-Paperback Data'!$G:$G,"Standard - Paperback",'E-book-Paperback Data'!$O:$O,"AUD",'E-book-Paperback Data'!$B:$B,Lookups!$A$12)*Lookups!$G$24)</f>
        <v>0</v>
      </c>
      <c r="D56" s="13">
        <f>SUM(SUMIFS('E-book-Paperback Data'!$J:$J,'E-book-Paperback Data'!$G:$G,"Standard - Paperback",'E-book-Paperback Data'!$E:$E,"Amazon.co.uk",'E-book-Paperback Data'!$B:$B,Lookups!$A$12))</f>
        <v>0</v>
      </c>
      <c r="E56" s="4">
        <f>SUM(SUMIFS('E-book-Paperback Data'!$N:$N,'E-book-Paperback Data'!$G:$G,"Standard - Paperback",'E-book-Paperback Data'!$E:$E,"Amazon.co.uk",'E-book-Paperback Data'!$B:$B,Lookups!$A$12)*Lookups!$G$17)</f>
        <v>0</v>
      </c>
      <c r="F56" s="15">
        <f>SUM(SUMIFS('E-book-Paperback Data'!$J:$J,'E-book-Paperback Data'!$G:$G,"Standard - Paperback",'E-book-Paperback Data'!$E:$E,"Amazon.com",'E-book-Paperback Data'!$B:$B,Lookups!$A$12))</f>
        <v>0</v>
      </c>
      <c r="G56" s="4">
        <f>SUM(SUMIFS('E-book-Paperback Data'!$N:$N,'E-book-Paperback Data'!$G:$G,"Standard - Paperback",'E-book-Paperback Data'!$E:$E,"Amazon.cOM",'E-book-Paperback Data'!$B:$B,Lookups!$A$12))</f>
        <v>0</v>
      </c>
      <c r="H56" s="13">
        <f>SUM(SUMIFS('E-book-Paperback Data'!$J:$J,'E-book-Paperback Data'!$G:$G,"Standard - Paperback",'E-book-Paperback Data'!$E:$E,"&lt;&gt;Amazon.co.uk",'E-book-Paperback Data'!$E:$E,"&lt;&gt;Amazon.com",'E-book-Paperback Data'!$B:$B,Lookups!$A$13))</f>
        <v>0</v>
      </c>
      <c r="I56" s="4">
        <f>SUM(SUMIFS('E-book-Paperback Data'!$N:$N,'E-book-Paperback Data'!$G:$G,"Standard - Paperback",'E-book-Paperback Data'!$O:$O,"EUR",'E-book-Paperback Data'!$B:$B,Lookups!$A$13)*Lookups!$G$18,SUMIFS('E-book-Paperback Data'!$N:$N,'E-book-Paperback Data'!$G:$G,"Standard - Paperback",'E-book-Paperback Data'!$O:$O,"JPY",'E-book-Paperback Data'!$B:$B,Lookups!$A$13)*Lookups!$G$19,SUMIFS('E-book-Paperback Data'!$N:$N,'E-book-Paperback Data'!$G:$G,"Standard - Paperback",'E-book-Paperback Data'!$O:$O,"INR",'E-book-Paperback Data'!$B:$B,Lookups!$A$13)*Lookups!$G$20,SUMIFS('E-book-Paperback Data'!$N:$N,'E-book-Paperback Data'!$G:$G,"Standard - Paperback",'E-book-Paperback Data'!$O:$O,"CAD",'E-book-Paperback Data'!$B:$B,Lookups!$A$13)*Lookups!$G$21,SUMIFS('E-book-Paperback Data'!$N:$N,'E-book-Paperback Data'!$G:$G,"Standard - Paperback",'E-book-Paperback Data'!$O:$O,"BRL",'E-book-Paperback Data'!$B:$B,Lookups!$A$13)*Lookups!$G$22,SUMIFS('E-book-Paperback Data'!$N:$N,'E-book-Paperback Data'!$G:$G,"Standard - Paperback",'E-book-Paperback Data'!$O:$O,"MXN",'E-book-Paperback Data'!$B:$B,Lookups!$A$13)*Lookups!$G$23,SUMIFS('E-book-Paperback Data'!$N:$N,'E-book-Paperback Data'!$G:$G,"Standard - Paperback",'E-book-Paperback Data'!$O:$O,"AUD",'E-book-Paperback Data'!$B:$B,Lookups!$A$13)*Lookups!$G$24)</f>
        <v>0</v>
      </c>
      <c r="J56" s="13">
        <f>SUM(SUMIFS('E-book-Paperback Data'!$J:$J,'E-book-Paperback Data'!$G:$G,"Standard - Paperback",'E-book-Paperback Data'!$E:$E,"Amazon.co.uk",'E-book-Paperback Data'!$B:$B,Lookups!$A$13))</f>
        <v>0</v>
      </c>
      <c r="K56" s="4">
        <f>SUM(SUMIFS('E-book-Paperback Data'!$N:$N,'E-book-Paperback Data'!$G:$G,"Standard - Paperback",'E-book-Paperback Data'!$E:$E,"Amazon.co.uk",'E-book-Paperback Data'!$B:$B,Lookups!$A$13)*Lookups!$G$17)</f>
        <v>0</v>
      </c>
      <c r="L56" s="15">
        <f>SUM(SUMIFS('E-book-Paperback Data'!$J:$J,'E-book-Paperback Data'!$G:$G,"Standard - Paperback",'E-book-Paperback Data'!$E:$E,"Amazon.com",'E-book-Paperback Data'!$B:$B,Lookups!$A$13))</f>
        <v>0</v>
      </c>
      <c r="M56" s="4">
        <f>SUM(SUMIFS('E-book-Paperback Data'!$N:$N,'E-book-Paperback Data'!$G:$G,"Standard - Paperback",'E-book-Paperback Data'!$E:$E,"Amazon.cOM",'E-book-Paperback Data'!$B:$B,Lookups!$A$13))</f>
        <v>0</v>
      </c>
      <c r="N56" s="13">
        <f>SUM(SUMIFS('E-book-Paperback Data'!$J:$J,'E-book-Paperback Data'!$G:$G,"Standard - Paperback",'E-book-Paperback Data'!$E:$E,"&lt;&gt;Amazon.co.uk",'E-book-Paperback Data'!$E:$E,"&lt;&gt;Amazon.com",'E-book-Paperback Data'!$B:$B,Lookups!$A$14))</f>
        <v>0</v>
      </c>
      <c r="O56" s="4">
        <f>SUM(SUMIFS('E-book-Paperback Data'!$N:$N,'E-book-Paperback Data'!$G:$G,"Standard - Paperback",'E-book-Paperback Data'!$O:$O,"EUR",'E-book-Paperback Data'!$B:$B,Lookups!$A$14)*Lookups!$G$18,SUMIFS('E-book-Paperback Data'!$N:$N,'E-book-Paperback Data'!$G:$G,"Standard - Paperback",'E-book-Paperback Data'!$O:$O,"JPY",'E-book-Paperback Data'!$B:$B,Lookups!$A$14)*Lookups!$G$19,SUMIFS('E-book-Paperback Data'!$N:$N,'E-book-Paperback Data'!$G:$G,"Standard - Paperback",'E-book-Paperback Data'!$O:$O,"INR",'E-book-Paperback Data'!$B:$B,Lookups!$A$14)*Lookups!$G$20,SUMIFS('E-book-Paperback Data'!$N:$N,'E-book-Paperback Data'!$G:$G,"Standard - Paperback",'E-book-Paperback Data'!$O:$O,"CAD",'E-book-Paperback Data'!$B:$B,Lookups!$A$14)*Lookups!$G$21,SUMIFS('E-book-Paperback Data'!$N:$N,'E-book-Paperback Data'!$G:$G,"Standard - Paperback",'E-book-Paperback Data'!$O:$O,"BRL",'E-book-Paperback Data'!$B:$B,Lookups!$A$14)*Lookups!$G$22,SUMIFS('E-book-Paperback Data'!$N:$N,'E-book-Paperback Data'!$G:$G,"Standard - Paperback",'E-book-Paperback Data'!$O:$O,"MXN",'E-book-Paperback Data'!$B:$B,Lookups!$A$14)*Lookups!$G$23,SUMIFS('E-book-Paperback Data'!$N:$N,'E-book-Paperback Data'!$G:$G,"Standard - Paperback",'E-book-Paperback Data'!$O:$O,"AUD",'E-book-Paperback Data'!$B:$B,Lookups!$A$14)*Lookups!$G$24)</f>
        <v>0</v>
      </c>
      <c r="P56" s="13">
        <f>SUM(SUMIFS('E-book-Paperback Data'!$J:$J,'E-book-Paperback Data'!$G:$G,"Standard - Paperback",'E-book-Paperback Data'!$E:$E,"Amazon.co.uk",'E-book-Paperback Data'!$B:$B,Lookups!$A$14))</f>
        <v>0</v>
      </c>
      <c r="Q56" s="4">
        <f>SUM(SUMIFS('E-book-Paperback Data'!$N:$N,'E-book-Paperback Data'!$G:$G,"Standard - Paperback",'E-book-Paperback Data'!$E:$E,"Amazon.co.uk",'E-book-Paperback Data'!$B:$B,Lookups!$A$14)*Lookups!$G$17)</f>
        <v>0</v>
      </c>
      <c r="R56" s="15">
        <f>SUM(SUMIFS('E-book-Paperback Data'!$J:$J,'E-book-Paperback Data'!$G:$G,"Standard - Paperback",'E-book-Paperback Data'!$E:$E,"Amazon.com",'E-book-Paperback Data'!$B:$B,Lookups!$A$14))</f>
        <v>0</v>
      </c>
      <c r="S56" s="4">
        <f>SUM(SUMIFS('E-book-Paperback Data'!$N:$N,'E-book-Paperback Data'!$G:$G,"Standard - Paperback",'E-book-Paperback Data'!$E:$E,"Amazon.cOM",'E-book-Paperback Data'!$B:$B,Lookups!$A$14))</f>
        <v>0</v>
      </c>
    </row>
    <row r="57" spans="1:19" x14ac:dyDescent="0.25">
      <c r="A57" t="s">
        <v>20</v>
      </c>
      <c r="B57" s="13">
        <f>SUM(SUMIFS('E-book-Paperback Data'!$Y:$Y,'E-book-Paperback Data'!$V:$V,"Standard - Paperback",'E-book-Paperback Data'!$T:$T,"&lt;&gt;Amazon.co.uk",'E-book-Paperback Data'!$T:$T,"&lt;&gt;Amazon.com",'E-book-Paperback Data'!$Q:$Q,Lookups!$A$12))</f>
        <v>0</v>
      </c>
      <c r="C57" s="4">
        <f>SUM(SUMIFS('E-book-Paperback Data'!$AC:$AC,'E-book-Paperback Data'!$V:$V,"Standard - Paperback",'E-book-Paperback Data'!$AD:$AD,"EUR",'E-book-Paperback Data'!$Q:$Q,Lookups!$A$12)*Lookups!$G$18,SUMIFS('E-book-Paperback Data'!$AC:$AC,'E-book-Paperback Data'!$V:$V,"Standard - Paperback",'E-book-Paperback Data'!$AD:$AD,"JPY",'E-book-Paperback Data'!$Q:$Q,Lookups!$A$12)*Lookups!$G$19,SUMIFS('E-book-Paperback Data'!$AC:$AC,'E-book-Paperback Data'!$V:$V,"Standard - Paperback",'E-book-Paperback Data'!$AD:$AD,"INR",'E-book-Paperback Data'!$Q:$Q,Lookups!$A$12)*Lookups!$G$20,SUMIFS('E-book-Paperback Data'!$AC:$AC,'E-book-Paperback Data'!$V:$V,"Standard - Paperback",'E-book-Paperback Data'!$AD:$AD,"CAD",'E-book-Paperback Data'!$Q:$Q,Lookups!$A$12)*Lookups!$G$21,SUMIFS('E-book-Paperback Data'!$AC:$AC,'E-book-Paperback Data'!$V:$V,"Standard - Paperback",'E-book-Paperback Data'!$AD:$AD,"BRL",'E-book-Paperback Data'!$Q:$Q,Lookups!$A$12)*Lookups!$G$22,SUMIFS('E-book-Paperback Data'!$AC:$AC,'E-book-Paperback Data'!$V:$V,"Standard - Paperback",'E-book-Paperback Data'!$AD:$AD,"MXN",'E-book-Paperback Data'!$Q:$Q,Lookups!$A$12)*Lookups!$G$23,SUMIFS('E-book-Paperback Data'!$AC:$AC,'E-book-Paperback Data'!$V:$V,"Standard - Paperback",'E-book-Paperback Data'!$AD:$AD,"AUD",'E-book-Paperback Data'!$Q:$Q,Lookups!$A$12)*Lookups!$G$24)</f>
        <v>0</v>
      </c>
      <c r="D57" s="13">
        <f>SUM(SUMIFS('E-book-Paperback Data'!$Y:$Y,'E-book-Paperback Data'!$V:$V,"Standard - Paperback",'E-book-Paperback Data'!$T:$T,"Amazon.co.uk",'E-book-Paperback Data'!$Q:$Q,Lookups!$A$12))</f>
        <v>0</v>
      </c>
      <c r="E57" s="4">
        <f>SUM(SUMIFS('E-book-Paperback Data'!$AC:$AC,'E-book-Paperback Data'!$V:$V,"Standard - Paperback",'E-book-Paperback Data'!$T:$T,"Amazon.co.uk",'E-book-Paperback Data'!$Q:$Q,Lookups!$A$12)*Lookups!$G$17)</f>
        <v>0</v>
      </c>
      <c r="F57" s="15">
        <f>SUM(SUMIFS('E-book-Paperback Data'!$Y:$Y,'E-book-Paperback Data'!$V:$V,"Standard - Paperback",'E-book-Paperback Data'!$T:$T,"Amazon.com",'E-book-Paperback Data'!$Q:$Q,Lookups!$A$12))</f>
        <v>0</v>
      </c>
      <c r="G57" s="4">
        <f>SUM(SUMIFS('E-book-Paperback Data'!$AC:$AC,'E-book-Paperback Data'!$V:$V,"Standard - Paperback",'E-book-Paperback Data'!$T:$T,"Amazon.cOM",'E-book-Paperback Data'!$Q:$Q,Lookups!$A$12))</f>
        <v>0</v>
      </c>
      <c r="H57" s="13">
        <f>SUM(SUMIFS('E-book-Paperback Data'!$Y:$Y,'E-book-Paperback Data'!$V:$V,"Standard - Paperback",'E-book-Paperback Data'!$T:$T,"&lt;&gt;Amazon.co.uk",'E-book-Paperback Data'!$T:$T,"&lt;&gt;Amazon.com",'E-book-Paperback Data'!$Q:$Q,Lookups!$A$13))</f>
        <v>0</v>
      </c>
      <c r="I57" s="4">
        <f>SUM(SUMIFS('E-book-Paperback Data'!$AC:$AC,'E-book-Paperback Data'!$V:$V,"Standard - Paperback",'E-book-Paperback Data'!$AD:$AD,"EUR",'E-book-Paperback Data'!$Q:$Q,Lookups!$A$13)*Lookups!$G$18,SUMIFS('E-book-Paperback Data'!$AC:$AC,'E-book-Paperback Data'!$V:$V,"Standard - Paperback",'E-book-Paperback Data'!$AD:$AD,"JPY",'E-book-Paperback Data'!$Q:$Q,Lookups!$A$13)*Lookups!$G$19,SUMIFS('E-book-Paperback Data'!$AC:$AC,'E-book-Paperback Data'!$V:$V,"Standard - Paperback",'E-book-Paperback Data'!$AD:$AD,"INR",'E-book-Paperback Data'!$Q:$Q,Lookups!$A$13)*Lookups!$G$20,SUMIFS('E-book-Paperback Data'!$AC:$AC,'E-book-Paperback Data'!$V:$V,"Standard - Paperback",'E-book-Paperback Data'!$AD:$AD,"CAD",'E-book-Paperback Data'!$Q:$Q,Lookups!$A$13)*Lookups!$G$21,SUMIFS('E-book-Paperback Data'!$AC:$AC,'E-book-Paperback Data'!$V:$V,"Standard - Paperback",'E-book-Paperback Data'!$AD:$AD,"BRL",'E-book-Paperback Data'!$Q:$Q,Lookups!$A$13)*Lookups!$G$22,SUMIFS('E-book-Paperback Data'!$AC:$AC,'E-book-Paperback Data'!$V:$V,"Standard - Paperback",'E-book-Paperback Data'!$AD:$AD,"MXN",'E-book-Paperback Data'!$Q:$Q,Lookups!$A$13)*Lookups!$G$23,SUMIFS('E-book-Paperback Data'!$AC:$AC,'E-book-Paperback Data'!$V:$V,"Standard - Paperback",'E-book-Paperback Data'!$AD:$AD,"AUD",'E-book-Paperback Data'!$Q:$Q,Lookups!$A$13)*Lookups!$G$24)</f>
        <v>0</v>
      </c>
      <c r="J57" s="13">
        <f>SUM(SUMIFS('E-book-Paperback Data'!$Y:$Y,'E-book-Paperback Data'!$V:$V,"Standard - Paperback",'E-book-Paperback Data'!$T:$T,"Amazon.co.uk",'E-book-Paperback Data'!$Q:$Q,Lookups!$A$13))</f>
        <v>0</v>
      </c>
      <c r="K57" s="4">
        <f>SUM(SUMIFS('E-book-Paperback Data'!$AC:$AC,'E-book-Paperback Data'!$V:$V,"Standard - Paperback",'E-book-Paperback Data'!$T:$T,"Amazon.co.uk",'E-book-Paperback Data'!$Q:$Q,Lookups!$A$13)*Lookups!$G$17)</f>
        <v>0</v>
      </c>
      <c r="L57" s="15">
        <f>SUM(SUMIFS('E-book-Paperback Data'!$Y:$Y,'E-book-Paperback Data'!$V:$V,"Standard - Paperback",'E-book-Paperback Data'!$T:$T,"Amazon.com",'E-book-Paperback Data'!$Q:$Q,Lookups!$A$13))</f>
        <v>0</v>
      </c>
      <c r="M57" s="4">
        <f>SUM(SUMIFS('E-book-Paperback Data'!$AC:$AC,'E-book-Paperback Data'!$V:$V,"Standard - Paperback",'E-book-Paperback Data'!$T:$T,"Amazon.cOM",'E-book-Paperback Data'!$Q:$Q,Lookups!$A$13))</f>
        <v>0</v>
      </c>
      <c r="N57" s="13">
        <f>SUM(SUMIFS('E-book-Paperback Data'!$Y:$Y,'E-book-Paperback Data'!$V:$V,"Standard - Paperback",'E-book-Paperback Data'!$T:$T,"&lt;&gt;Amazon.co.uk",'E-book-Paperback Data'!$T:$T,"&lt;&gt;Amazon.com",'E-book-Paperback Data'!$Q:$Q,Lookups!$A$14))</f>
        <v>0</v>
      </c>
      <c r="O57" s="4">
        <f>SUM(SUMIFS('E-book-Paperback Data'!$AC:$AC,'E-book-Paperback Data'!$V:$V,"Standard - Paperback",'E-book-Paperback Data'!$AD:$AD,"EUR",'E-book-Paperback Data'!$Q:$Q,Lookups!$A$14)*Lookups!$G$18,SUMIFS('E-book-Paperback Data'!$AC:$AC,'E-book-Paperback Data'!$V:$V,"Standard - Paperback",'E-book-Paperback Data'!$AD:$AD,"JPY",'E-book-Paperback Data'!$Q:$Q,Lookups!$A$14)*Lookups!$G$19,SUMIFS('E-book-Paperback Data'!$AC:$AC,'E-book-Paperback Data'!$V:$V,"Standard - Paperback",'E-book-Paperback Data'!$AD:$AD,"INR",'E-book-Paperback Data'!$Q:$Q,Lookups!$A$14)*Lookups!$G$20,SUMIFS('E-book-Paperback Data'!$AC:$AC,'E-book-Paperback Data'!$V:$V,"Standard - Paperback",'E-book-Paperback Data'!$AD:$AD,"CAD",'E-book-Paperback Data'!$Q:$Q,Lookups!$A$14)*Lookups!$G$21,SUMIFS('E-book-Paperback Data'!$AC:$AC,'E-book-Paperback Data'!$V:$V,"Standard - Paperback",'E-book-Paperback Data'!$AD:$AD,"BRL",'E-book-Paperback Data'!$Q:$Q,Lookups!$A$14)*Lookups!$G$22,SUMIFS('E-book-Paperback Data'!$AC:$AC,'E-book-Paperback Data'!$V:$V,"Standard - Paperback",'E-book-Paperback Data'!$AD:$AD,"MXN",'E-book-Paperback Data'!$Q:$Q,Lookups!$A$14)*Lookups!$G$23,SUMIFS('E-book-Paperback Data'!$AC:$AC,'E-book-Paperback Data'!$V:$V,"Standard - Paperback",'E-book-Paperback Data'!$AD:$AD,"AUD",'E-book-Paperback Data'!$Q:$Q,Lookups!$A$14)*Lookups!$G$24)</f>
        <v>0</v>
      </c>
      <c r="P57" s="13">
        <f>SUM(SUMIFS('E-book-Paperback Data'!$Y:$Y,'E-book-Paperback Data'!$V:$V,"Standard - Paperback",'E-book-Paperback Data'!$T:$T,"Amazon.co.uk",'E-book-Paperback Data'!$Q:$Q,Lookups!$A$14))</f>
        <v>0</v>
      </c>
      <c r="Q57" s="4">
        <f>SUM(SUMIFS('E-book-Paperback Data'!$AC:$AC,'E-book-Paperback Data'!$V:$V,"Standard - Paperback",'E-book-Paperback Data'!$T:$T,"Amazon.co.uk",'E-book-Paperback Data'!$Q:$Q,Lookups!$A$14)*Lookups!$G$17)</f>
        <v>0</v>
      </c>
      <c r="R57" s="15">
        <f>SUM(SUMIFS('E-book-Paperback Data'!$Y:$Y,'E-book-Paperback Data'!$V:$V,"Standard - Paperback",'E-book-Paperback Data'!$T:$T,"Amazon.com",'E-book-Paperback Data'!$Q:$Q,Lookups!$A$14))</f>
        <v>0</v>
      </c>
      <c r="S57" s="4">
        <f>SUM(SUMIFS('E-book-Paperback Data'!$AC:$AC,'E-book-Paperback Data'!$V:$V,"Standard - Paperback",'E-book-Paperback Data'!$T:$T,"Amazon.cOM",'E-book-Paperback Data'!$Q:$Q,Lookups!$A$14))</f>
        <v>0</v>
      </c>
    </row>
    <row r="58" spans="1:19" x14ac:dyDescent="0.25">
      <c r="A58" t="s">
        <v>21</v>
      </c>
      <c r="B58" s="13">
        <f>SUM(SUMIFS('E-book-Paperback Data'!$AN:$AN,'E-book-Paperback Data'!$AK:$AK,"Standard - Paperback",'E-book-Paperback Data'!$AI:$AI,"&lt;&gt;Amazon.co.uk",'E-book-Paperback Data'!$AI:$AI,"&lt;&gt;Amazon.com",'E-book-Paperback Data'!$AF:$AF,Lookups!$A$12))</f>
        <v>0</v>
      </c>
      <c r="C58" s="4">
        <f>SUM(SUMIFS('E-book-Paperback Data'!$AR:$AR,'E-book-Paperback Data'!$AK:$AK,"Standard - Paperback",'E-book-Paperback Data'!$AS:$AS,"EUR",'E-book-Paperback Data'!$AF:$AF,Lookups!$A$12)*Lookups!$G$18,SUMIFS('E-book-Paperback Data'!$AR:$AR,'E-book-Paperback Data'!$AK:$AK,"Standard - Paperback",'E-book-Paperback Data'!$AS:$AS,"JPY",'E-book-Paperback Data'!$AF:$AF,Lookups!$A$12)*Lookups!$G$19,SUMIFS('E-book-Paperback Data'!$AR:$AR,'E-book-Paperback Data'!$AK:$AK,"Standard - Paperback",'E-book-Paperback Data'!$AS:$AS,"INR",'E-book-Paperback Data'!$AF:$AF,Lookups!$A$12)*Lookups!$G$20,SUMIFS('E-book-Paperback Data'!$AR:$AR,'E-book-Paperback Data'!$AK:$AK,"Standard - Paperback",'E-book-Paperback Data'!$AS:$AS,"CAD",'E-book-Paperback Data'!$AF:$AF,Lookups!$A$12)*Lookups!$G$21,SUMIFS('E-book-Paperback Data'!$AR:$AR,'E-book-Paperback Data'!$AK:$AK,"Standard - Paperback",'E-book-Paperback Data'!$AS:$AS,"BRL",'E-book-Paperback Data'!$AF:$AF,Lookups!$A$12)*Lookups!$G$22,SUMIFS('E-book-Paperback Data'!$AR:$AR,'E-book-Paperback Data'!$AK:$AK,"Standard - Paperback",'E-book-Paperback Data'!$AS:$AS,"MXN",'E-book-Paperback Data'!$AF:$AF,Lookups!$A$12)*Lookups!$G$23,SUMIFS('E-book-Paperback Data'!$AR:$AR,'E-book-Paperback Data'!$AK:$AK,"Standard - Paperback",'E-book-Paperback Data'!$AS:$AS,"AUD",'E-book-Paperback Data'!$AF:$AF,Lookups!$A$12)*Lookups!$G$24)</f>
        <v>0</v>
      </c>
      <c r="D58" s="13">
        <f>SUM(SUMIFS('E-book-Paperback Data'!$AN:$AN,'E-book-Paperback Data'!$AK:$AK,"Standard - Paperback",'E-book-Paperback Data'!$AI:$AI,"Amazon.co.uk",'E-book-Paperback Data'!$AF:$AF,Lookups!$A$12))</f>
        <v>0</v>
      </c>
      <c r="E58" s="4">
        <f>SUM(SUMIFS('E-book-Paperback Data'!$AR:$AR,'E-book-Paperback Data'!$AK:$AK,"Standard - Paperback",'E-book-Paperback Data'!$AI:$AI,"Amazon.co.uk",'E-book-Paperback Data'!$AF:$AF,Lookups!$A$12)*Lookups!$G$17)</f>
        <v>0</v>
      </c>
      <c r="F58" s="15">
        <f>SUM(SUMIFS('E-book-Paperback Data'!$AN:$AN,'E-book-Paperback Data'!$AK:$AK,"Standard - Paperback",'E-book-Paperback Data'!$AI:$AI,"Amazon.com",'E-book-Paperback Data'!$AF:$AF,Lookups!$A$12))</f>
        <v>0</v>
      </c>
      <c r="G58" s="4">
        <f>SUM(SUMIFS('E-book-Paperback Data'!$AR:$AR,'E-book-Paperback Data'!$AK:$AK,"Standard - Paperback",'E-book-Paperback Data'!$AI:$AI,"Amazon.cOM",'E-book-Paperback Data'!$AF:$AF,Lookups!$A$12))</f>
        <v>0</v>
      </c>
      <c r="H58" s="13">
        <f>SUM(SUMIFS('E-book-Paperback Data'!$AN:$AN,'E-book-Paperback Data'!$AK:$AK,"Standard - Paperback",'E-book-Paperback Data'!$AI:$AI,"&lt;&gt;Amazon.co.uk",'E-book-Paperback Data'!$AI:$AI,"&lt;&gt;Amazon.com",'E-book-Paperback Data'!$AF:$AF,Lookups!$A$13))</f>
        <v>0</v>
      </c>
      <c r="I58" s="4">
        <f>SUM(SUMIFS('E-book-Paperback Data'!$AR:$AR,'E-book-Paperback Data'!$AK:$AK,"Standard - Paperback",'E-book-Paperback Data'!$AS:$AS,"EUR",'E-book-Paperback Data'!$AF:$AF,Lookups!$A$13)*Lookups!$G$18,SUMIFS('E-book-Paperback Data'!$AR:$AR,'E-book-Paperback Data'!$AK:$AK,"Standard - Paperback",'E-book-Paperback Data'!$AS:$AS,"JPY",'E-book-Paperback Data'!$AF:$AF,Lookups!$A$13)*Lookups!$G$19,SUMIFS('E-book-Paperback Data'!$AR:$AR,'E-book-Paperback Data'!$AK:$AK,"Standard - Paperback",'E-book-Paperback Data'!$AS:$AS,"INR",'E-book-Paperback Data'!$AF:$AF,Lookups!$A$13)*Lookups!$G$20,SUMIFS('E-book-Paperback Data'!$AR:$AR,'E-book-Paperback Data'!$AK:$AK,"Standard - Paperback",'E-book-Paperback Data'!$AS:$AS,"CAD",'E-book-Paperback Data'!$AF:$AF,Lookups!$A$13)*Lookups!$G$21,SUMIFS('E-book-Paperback Data'!$AR:$AR,'E-book-Paperback Data'!$AK:$AK,"Standard - Paperback",'E-book-Paperback Data'!$AS:$AS,"BRL",'E-book-Paperback Data'!$AF:$AF,Lookups!$A$13)*Lookups!$G$22,SUMIFS('E-book-Paperback Data'!$AR:$AR,'E-book-Paperback Data'!$AK:$AK,"Standard - Paperback",'E-book-Paperback Data'!$AS:$AS,"MXN",'E-book-Paperback Data'!$AF:$AF,Lookups!$A$13)*Lookups!$G$23,SUMIFS('E-book-Paperback Data'!$AR:$AR,'E-book-Paperback Data'!$AK:$AK,"Standard - Paperback",'E-book-Paperback Data'!$AS:$AS,"AUD",'E-book-Paperback Data'!$AF:$AF,Lookups!$A$13)*Lookups!$G$24)</f>
        <v>0</v>
      </c>
      <c r="J58" s="13">
        <f>SUM(SUMIFS('E-book-Paperback Data'!$AN:$AN,'E-book-Paperback Data'!$AK:$AK,"Standard - Paperback",'E-book-Paperback Data'!$AI:$AI,"Amazon.co.uk",'E-book-Paperback Data'!$AF:$AF,Lookups!$A$13))</f>
        <v>0</v>
      </c>
      <c r="K58" s="4">
        <f>SUM(SUMIFS('E-book-Paperback Data'!$AR:$AR,'E-book-Paperback Data'!$AK:$AK,"Standard - Paperback",'E-book-Paperback Data'!$AI:$AI,"Amazon.co.uk",'E-book-Paperback Data'!$AF:$AF,Lookups!$A$13)*Lookups!$G$17)</f>
        <v>0</v>
      </c>
      <c r="L58" s="15">
        <f>SUM(SUMIFS('E-book-Paperback Data'!$AN:$AN,'E-book-Paperback Data'!$AK:$AK,"Standard - Paperback",'E-book-Paperback Data'!$AI:$AI,"Amazon.com",'E-book-Paperback Data'!$AF:$AF,Lookups!$A$13))</f>
        <v>0</v>
      </c>
      <c r="M58" s="4">
        <f>SUM(SUMIFS('E-book-Paperback Data'!$AR:$AR,'E-book-Paperback Data'!$AK:$AK,"Standard - Paperback",'E-book-Paperback Data'!$AI:$AI,"Amazon.cOM",'E-book-Paperback Data'!$AF:$AF,Lookups!$A$13))</f>
        <v>0</v>
      </c>
      <c r="N58" s="13">
        <f>SUM(SUMIFS('E-book-Paperback Data'!$AN:$AN,'E-book-Paperback Data'!$AK:$AK,"Standard - Paperback",'E-book-Paperback Data'!$AI:$AI,"&lt;&gt;Amazon.co.uk",'E-book-Paperback Data'!$AI:$AI,"&lt;&gt;Amazon.com",'E-book-Paperback Data'!$AF:$AF,Lookups!$A$14))</f>
        <v>0</v>
      </c>
      <c r="O58" s="4">
        <f>SUM(SUMIFS('E-book-Paperback Data'!$AR:$AR,'E-book-Paperback Data'!$AK:$AK,"Standard - Paperback",'E-book-Paperback Data'!$AS:$AS,"EUR",'E-book-Paperback Data'!$AF:$AF,Lookups!$A$14)*Lookups!$G$18,SUMIFS('E-book-Paperback Data'!$AR:$AR,'E-book-Paperback Data'!$AK:$AK,"Standard - Paperback",'E-book-Paperback Data'!$AS:$AS,"JPY",'E-book-Paperback Data'!$AF:$AF,Lookups!$A$14)*Lookups!$G$19,SUMIFS('E-book-Paperback Data'!$AR:$AR,'E-book-Paperback Data'!$AK:$AK,"Standard - Paperback",'E-book-Paperback Data'!$AS:$AS,"INR",'E-book-Paperback Data'!$AF:$AF,Lookups!$A$14)*Lookups!$G$20,SUMIFS('E-book-Paperback Data'!$AR:$AR,'E-book-Paperback Data'!$AK:$AK,"Standard - Paperback",'E-book-Paperback Data'!$AS:$AS,"CAD",'E-book-Paperback Data'!$AF:$AF,Lookups!$A$14)*Lookups!$G$21,SUMIFS('E-book-Paperback Data'!$AR:$AR,'E-book-Paperback Data'!$AK:$AK,"Standard - Paperback",'E-book-Paperback Data'!$AS:$AS,"BRL",'E-book-Paperback Data'!$AF:$AF,Lookups!$A$14)*Lookups!$G$22,SUMIFS('E-book-Paperback Data'!$AR:$AR,'E-book-Paperback Data'!$AK:$AK,"Standard - Paperback",'E-book-Paperback Data'!$AS:$AS,"MXN",'E-book-Paperback Data'!$AF:$AF,Lookups!$A$14)*Lookups!$G$23,SUMIFS('E-book-Paperback Data'!$AR:$AR,'E-book-Paperback Data'!$AK:$AK,"Standard - Paperback",'E-book-Paperback Data'!$AS:$AS,"AUD",'E-book-Paperback Data'!$AF:$AF,Lookups!$A$14)*Lookups!$G$24)</f>
        <v>0</v>
      </c>
      <c r="P58" s="13">
        <f>SUM(SUMIFS('E-book-Paperback Data'!$AN:$AN,'E-book-Paperback Data'!$AK:$AK,"Standard - Paperback",'E-book-Paperback Data'!$AI:$AI,"Amazon.co.uk",'E-book-Paperback Data'!$AF:$AF,Lookups!$A$14))</f>
        <v>0</v>
      </c>
      <c r="Q58" s="4">
        <f>SUM(SUMIFS('E-book-Paperback Data'!$AR:$AR,'E-book-Paperback Data'!$AK:$AK,"Standard - Paperback",'E-book-Paperback Data'!$AI:$AI,"Amazon.co.uk",'E-book-Paperback Data'!$AF:$AF,Lookups!$A$14)*Lookups!$G$17)</f>
        <v>0</v>
      </c>
      <c r="R58" s="15">
        <f>SUM(SUMIFS('E-book-Paperback Data'!$AN:$AN,'E-book-Paperback Data'!$AK:$AK,"Standard - Paperback",'E-book-Paperback Data'!$AI:$AI,"Amazon.com",'E-book-Paperback Data'!$AF:$AF,Lookups!$A$14))</f>
        <v>0</v>
      </c>
      <c r="S58" s="4">
        <f>SUM(SUMIFS('E-book-Paperback Data'!$AR:$AR,'E-book-Paperback Data'!$AK:$AK,"Standard - Paperback",'E-book-Paperback Data'!$AI:$AI,"Amazon.cOM",'E-book-Paperback Data'!$AF:$AF,Lookups!$A$14))</f>
        <v>0</v>
      </c>
    </row>
    <row r="59" spans="1:19" x14ac:dyDescent="0.25">
      <c r="A59" t="s">
        <v>22</v>
      </c>
      <c r="B59" s="13">
        <f>SUM(SUMIFS('E-book-Paperback Data'!$BC:$BC,'E-book-Paperback Data'!$AZ:$AZ,"Standard - Paperback",'E-book-Paperback Data'!$AX:$AX,"&lt;&gt;Amazon.co.uk",'E-book-Paperback Data'!$AX:$AX,"&lt;&gt;Amazon.com",'E-book-Paperback Data'!$AU:$AU,Lookups!$A$12))</f>
        <v>0</v>
      </c>
      <c r="C59" s="4">
        <f>SUM(SUMIFS('E-book-Paperback Data'!$BG:$BG,'E-book-Paperback Data'!$AZ:$AZ,"Standard - Paperback",'E-book-Paperback Data'!$BH:$BH,"EUR",'E-book-Paperback Data'!$AU:$AU,Lookups!$A$12)*Lookups!$G$18,SUMIFS('E-book-Paperback Data'!$BG:$BG,'E-book-Paperback Data'!$AZ:$AZ,"Standard - Paperback",'E-book-Paperback Data'!$BH:$BH,"JPY",'E-book-Paperback Data'!$AU:$AU,Lookups!$A$12)*Lookups!$G$19,SUMIFS('E-book-Paperback Data'!$BG:$BG,'E-book-Paperback Data'!$AZ:$AZ,"Standard - Paperback",'E-book-Paperback Data'!$BH:$BH,"INR",'E-book-Paperback Data'!$AU:$AU,Lookups!$A$12)*Lookups!$G$20,SUMIFS('E-book-Paperback Data'!$BG:$BG,'E-book-Paperback Data'!$AZ:$AZ,"Standard - Paperback",'E-book-Paperback Data'!$BH:$BH,"CAD",'E-book-Paperback Data'!$AU:$AU,Lookups!$A$12)*Lookups!$G$21,SUMIFS('E-book-Paperback Data'!$BG:$BG,'E-book-Paperback Data'!$AZ:$AZ,"Standard - Paperback",'E-book-Paperback Data'!$BH:$BH,"BRL",'E-book-Paperback Data'!$AU:$AU,Lookups!$A$12)*Lookups!$G$22,SUMIFS('E-book-Paperback Data'!$BG:$BG,'E-book-Paperback Data'!$AZ:$AZ,"Standard - Paperback",'E-book-Paperback Data'!$BH:$BH,"MXN",'E-book-Paperback Data'!$AU:$AU,Lookups!$A$12)*Lookups!$G$23,SUMIFS('E-book-Paperback Data'!$BG:$BG,'E-book-Paperback Data'!$AZ:$AZ,"Standard - Paperback",'E-book-Paperback Data'!$BH:$BH,"AUD",'E-book-Paperback Data'!$AU:$AU,Lookups!$A$12)*Lookups!$G$24)</f>
        <v>0</v>
      </c>
      <c r="D59" s="13">
        <f>SUM(SUMIFS('E-book-Paperback Data'!$BC:$BC,'E-book-Paperback Data'!$AZ:$AZ,"Standard - Paperback",'E-book-Paperback Data'!$AX:$AX,"Amazon.co.uk",'E-book-Paperback Data'!$AU:$AU,Lookups!$A$12))</f>
        <v>0</v>
      </c>
      <c r="E59" s="4">
        <f>SUM(SUMIFS('E-book-Paperback Data'!$BG:$BG,'E-book-Paperback Data'!$AZ:$AZ,"Standard - Paperback",'E-book-Paperback Data'!$AX:$AX,"Amazon.co.uk",'E-book-Paperback Data'!$AU:$AU,Lookups!$A$12)*Lookups!$G$17)</f>
        <v>0</v>
      </c>
      <c r="F59" s="15">
        <f>SUM(SUMIFS('E-book-Paperback Data'!$BC:$BC,'E-book-Paperback Data'!$AZ:$AZ,"Standard - Paperback",'E-book-Paperback Data'!$AX:$AX,"Amazon.com",'E-book-Paperback Data'!$AU:$AU,Lookups!$A$12))</f>
        <v>0</v>
      </c>
      <c r="G59" s="4">
        <f>SUM(SUMIFS('E-book-Paperback Data'!$BG:$BG,'E-book-Paperback Data'!$AZ:$AZ,"Standard - Paperback",'E-book-Paperback Data'!$AX:$AX,"Amazon.cOM",'E-book-Paperback Data'!$AU:$AU,Lookups!$A$12))</f>
        <v>0</v>
      </c>
      <c r="H59" s="13">
        <f>SUM(SUMIFS('E-book-Paperback Data'!$BC:$BC,'E-book-Paperback Data'!$AZ:$AZ,"Standard - Paperback",'E-book-Paperback Data'!$AX:$AX,"&lt;&gt;Amazon.co.uk",'E-book-Paperback Data'!$AX:$AX,"&lt;&gt;Amazon.com",'E-book-Paperback Data'!$AU:$AU,Lookups!$A$13))</f>
        <v>0</v>
      </c>
      <c r="I59" s="4">
        <f>SUM(SUMIFS('E-book-Paperback Data'!$BG:$BG,'E-book-Paperback Data'!$AZ:$AZ,"Standard - Paperback",'E-book-Paperback Data'!$BH:$BH,"EUR",'E-book-Paperback Data'!$AU:$AU,Lookups!$A$13)*Lookups!$G$18,SUMIFS('E-book-Paperback Data'!$BG:$BG,'E-book-Paperback Data'!$AZ:$AZ,"Standard - Paperback",'E-book-Paperback Data'!$BH:$BH,"JPY",'E-book-Paperback Data'!$AU:$AU,Lookups!$A$13)*Lookups!$G$19,SUMIFS('E-book-Paperback Data'!$BG:$BG,'E-book-Paperback Data'!$AZ:$AZ,"Standard - Paperback",'E-book-Paperback Data'!$BH:$BH,"INR",'E-book-Paperback Data'!$AU:$AU,Lookups!$A$13)*Lookups!$G$20,SUMIFS('E-book-Paperback Data'!$BG:$BG,'E-book-Paperback Data'!$AZ:$AZ,"Standard - Paperback",'E-book-Paperback Data'!$BH:$BH,"CAD",'E-book-Paperback Data'!$AU:$AU,Lookups!$A$13)*Lookups!$G$21,SUMIFS('E-book-Paperback Data'!$BG:$BG,'E-book-Paperback Data'!$AZ:$AZ,"Standard - Paperback",'E-book-Paperback Data'!$BH:$BH,"BRL",'E-book-Paperback Data'!$AU:$AU,Lookups!$A$13)*Lookups!$G$22,SUMIFS('E-book-Paperback Data'!$BG:$BG,'E-book-Paperback Data'!$AZ:$AZ,"Standard - Paperback",'E-book-Paperback Data'!$BH:$BH,"MXN",'E-book-Paperback Data'!$AU:$AU,Lookups!$A$13)*Lookups!$G$23,SUMIFS('E-book-Paperback Data'!$BG:$BG,'E-book-Paperback Data'!$AZ:$AZ,"Standard - Paperback",'E-book-Paperback Data'!$BH:$BH,"AUD",'E-book-Paperback Data'!$AU:$AU,Lookups!$A$13)*Lookups!$G$24)</f>
        <v>0</v>
      </c>
      <c r="J59" s="13">
        <f>SUM(SUMIFS('E-book-Paperback Data'!$BC:$BC,'E-book-Paperback Data'!$AZ:$AZ,"Standard - Paperback",'E-book-Paperback Data'!$AX:$AX,"Amazon.co.uk",'E-book-Paperback Data'!$AU:$AU,Lookups!$A$13))</f>
        <v>0</v>
      </c>
      <c r="K59" s="4">
        <f>SUM(SUMIFS('E-book-Paperback Data'!$BG:$BG,'E-book-Paperback Data'!$AZ:$AZ,"Standard - Paperback",'E-book-Paperback Data'!$AX:$AX,"Amazon.co.uk",'E-book-Paperback Data'!$AU:$AU,Lookups!$A$13)*Lookups!$G$17)</f>
        <v>0</v>
      </c>
      <c r="L59" s="15">
        <f>SUM(SUMIFS('E-book-Paperback Data'!$BC:$BC,'E-book-Paperback Data'!$AZ:$AZ,"Standard - Paperback",'E-book-Paperback Data'!$AX:$AX,"Amazon.com",'E-book-Paperback Data'!$AU:$AU,Lookups!$A$13))</f>
        <v>0</v>
      </c>
      <c r="M59" s="4">
        <f>SUM(SUMIFS('E-book-Paperback Data'!$BG:$BG,'E-book-Paperback Data'!$AZ:$AZ,"Standard - Paperback",'E-book-Paperback Data'!$AX:$AX,"Amazon.cOM",'E-book-Paperback Data'!$AU:$AU,Lookups!$A$13))</f>
        <v>0</v>
      </c>
      <c r="N59" s="13">
        <f>SUM(SUMIFS('E-book-Paperback Data'!$BC:$BC,'E-book-Paperback Data'!$AZ:$AZ,"Standard - Paperback",'E-book-Paperback Data'!$AX:$AX,"&lt;&gt;Amazon.co.uk",'E-book-Paperback Data'!$AX:$AX,"&lt;&gt;Amazon.com",'E-book-Paperback Data'!$AU:$AU,Lookups!$A$14))</f>
        <v>0</v>
      </c>
      <c r="O59" s="4">
        <f>SUM(SUMIFS('E-book-Paperback Data'!$BG:$BG,'E-book-Paperback Data'!$AZ:$AZ,"Standard - Paperback",'E-book-Paperback Data'!$BH:$BH,"EUR",'E-book-Paperback Data'!$AU:$AU,Lookups!$A$14)*Lookups!$G$18,SUMIFS('E-book-Paperback Data'!$BG:$BG,'E-book-Paperback Data'!$AZ:$AZ,"Standard - Paperback",'E-book-Paperback Data'!$BH:$BH,"JPY",'E-book-Paperback Data'!$AU:$AU,Lookups!$A$14)*Lookups!$G$19,SUMIFS('E-book-Paperback Data'!$BG:$BG,'E-book-Paperback Data'!$AZ:$AZ,"Standard - Paperback",'E-book-Paperback Data'!$BH:$BH,"INR",'E-book-Paperback Data'!$AU:$AU,Lookups!$A$14)*Lookups!$G$20,SUMIFS('E-book-Paperback Data'!$BG:$BG,'E-book-Paperback Data'!$AZ:$AZ,"Standard - Paperback",'E-book-Paperback Data'!$BH:$BH,"CAD",'E-book-Paperback Data'!$AU:$AU,Lookups!$A$14)*Lookups!$G$21,SUMIFS('E-book-Paperback Data'!$BG:$BG,'E-book-Paperback Data'!$AZ:$AZ,"Standard - Paperback",'E-book-Paperback Data'!$BH:$BH,"BRL",'E-book-Paperback Data'!$AU:$AU,Lookups!$A$14)*Lookups!$G$22,SUMIFS('E-book-Paperback Data'!$BG:$BG,'E-book-Paperback Data'!$AZ:$AZ,"Standard - Paperback",'E-book-Paperback Data'!$BH:$BH,"MXN",'E-book-Paperback Data'!$AU:$AU,Lookups!$A$14)*Lookups!$G$23,SUMIFS('E-book-Paperback Data'!$BG:$BG,'E-book-Paperback Data'!$AZ:$AZ,"Standard - Paperback",'E-book-Paperback Data'!$BH:$BH,"AUD",'E-book-Paperback Data'!$AU:$AU,Lookups!$A$14)*Lookups!$G$24)</f>
        <v>0</v>
      </c>
      <c r="P59" s="13">
        <f>SUM(SUMIFS('E-book-Paperback Data'!$BC:$BC,'E-book-Paperback Data'!$AZ:$AZ,"Standard - Paperback",'E-book-Paperback Data'!$AX:$AX,"Amazon.co.uk",'E-book-Paperback Data'!$AU:$AU,Lookups!$A$14))</f>
        <v>0</v>
      </c>
      <c r="Q59" s="4">
        <f>SUM(SUMIFS('E-book-Paperback Data'!$BG:$BG,'E-book-Paperback Data'!$AZ:$AZ,"Standard - Paperback",'E-book-Paperback Data'!$AX:$AX,"Amazon.co.uk",'E-book-Paperback Data'!$AU:$AU,Lookups!$A$14)*Lookups!$G$17)</f>
        <v>0</v>
      </c>
      <c r="R59" s="15">
        <f>SUM(SUMIFS('E-book-Paperback Data'!$BC:$BC,'E-book-Paperback Data'!$AZ:$AZ,"Standard - Paperback",'E-book-Paperback Data'!$AX:$AX,"Amazon.com",'E-book-Paperback Data'!$AU:$AU,Lookups!$A$14))</f>
        <v>0</v>
      </c>
      <c r="S59" s="4">
        <f>SUM(SUMIFS('E-book-Paperback Data'!$BG:$BG,'E-book-Paperback Data'!$AZ:$AZ,"Standard - Paperback",'E-book-Paperback Data'!$AX:$AX,"Amazon.cOM",'E-book-Paperback Data'!$AU:$AU,Lookups!$A$14))</f>
        <v>0</v>
      </c>
    </row>
    <row r="60" spans="1:19" x14ac:dyDescent="0.25">
      <c r="A60" t="s">
        <v>23</v>
      </c>
      <c r="B60" s="13">
        <f>SUM(SUMIFS('E-book-Paperback Data'!$BR:$BR,'E-book-Paperback Data'!$BO:$BO,"Standard - Paperback",'E-book-Paperback Data'!$BM:$BM,"&lt;&gt;Amazon.co.uk",'E-book-Paperback Data'!$BM:$BM,"&lt;&gt;Amazon.com",'E-book-Paperback Data'!$BJ:$BJ,Lookups!$A$12))</f>
        <v>0</v>
      </c>
      <c r="C60" s="4">
        <f>SUM(SUMIFS('E-book-Paperback Data'!$BV:$BV,'E-book-Paperback Data'!$BO:$BO,"Standard - Paperback",'E-book-Paperback Data'!$BW:$BW,"EUR",'E-book-Paperback Data'!$BJ:$BJ,Lookups!$A$12)*Lookups!$G$18,SUMIFS('E-book-Paperback Data'!$BV:$BV,'E-book-Paperback Data'!$BO:$BO,"Standard - Paperback",'E-book-Paperback Data'!$BW:$BW,"JPY",'E-book-Paperback Data'!$BJ:$BJ,Lookups!$A$12)*Lookups!$G$19,SUMIFS('E-book-Paperback Data'!$BV:$BV,'E-book-Paperback Data'!$BO:$BO,"Standard - Paperback",'E-book-Paperback Data'!$BW:$BW,"INR",'E-book-Paperback Data'!$BJ:$BJ,Lookups!$A$12)*Lookups!$G$20,SUMIFS('E-book-Paperback Data'!$BV:$BV,'E-book-Paperback Data'!$BO:$BO,"Standard - Paperback",'E-book-Paperback Data'!$BW:$BW,"CAD",'E-book-Paperback Data'!$BJ:$BJ,Lookups!$A$12)*Lookups!$G$21,SUMIFS('E-book-Paperback Data'!$BV:$BV,'E-book-Paperback Data'!$BO:$BO,"Standard - Paperback",'E-book-Paperback Data'!$BW:$BW,"BRL",'E-book-Paperback Data'!$BJ:$BJ,Lookups!$A$12)*Lookups!$G$22,SUMIFS('E-book-Paperback Data'!$BV:$BV,'E-book-Paperback Data'!$BO:$BO,"Standard - Paperback",'E-book-Paperback Data'!$BW:$BW,"MXN",'E-book-Paperback Data'!$BJ:$BJ,Lookups!$A$12)*Lookups!$G$23,SUMIFS('E-book-Paperback Data'!$BV:$BV,'E-book-Paperback Data'!$BO:$BO,"Standard - Paperback",'E-book-Paperback Data'!$BW:$BW,"AUD",'E-book-Paperback Data'!$BJ:$BJ,Lookups!$A$12)*Lookups!$G$24)</f>
        <v>0</v>
      </c>
      <c r="D60" s="13">
        <f>SUM(SUMIFS('E-book-Paperback Data'!$BR:$BR,'E-book-Paperback Data'!$BO:$BO,"Standard - Paperback",'E-book-Paperback Data'!$BM:$BM,"Amazon.co.uk",'E-book-Paperback Data'!$BJ:$BJ,Lookups!$A$12))</f>
        <v>0</v>
      </c>
      <c r="E60" s="4">
        <f>SUM(SUMIFS('E-book-Paperback Data'!$BV:$BV,'E-book-Paperback Data'!$BO:$BO,"Standard - Paperback",'E-book-Paperback Data'!$BM:$BM,"Amazon.co.uk",'E-book-Paperback Data'!$BJ:$BJ,Lookups!$A$12)*Lookups!$G$17)</f>
        <v>0</v>
      </c>
      <c r="F60" s="15">
        <f>SUM(SUMIFS('E-book-Paperback Data'!$BR:$BR,'E-book-Paperback Data'!$BO:$BO,"Standard - Paperback",'E-book-Paperback Data'!$BM:$BM,"Amazon.com",'E-book-Paperback Data'!$BJ:$BJ,Lookups!$A$12))</f>
        <v>0</v>
      </c>
      <c r="G60" s="4">
        <f>SUM(SUMIFS('E-book-Paperback Data'!$BV:$BV,'E-book-Paperback Data'!$BO:$BO,"Standard - Paperback",'E-book-Paperback Data'!$BM:$BM,"Amazon.cOM",'E-book-Paperback Data'!$BJ:$BJ,Lookups!$A$12))</f>
        <v>0</v>
      </c>
      <c r="H60" s="13">
        <f>SUM(SUMIFS('E-book-Paperback Data'!$BR:$BR,'E-book-Paperback Data'!$BO:$BO,"Standard - Paperback",'E-book-Paperback Data'!$BM:$BM,"&lt;&gt;Amazon.co.uk",'E-book-Paperback Data'!$BM:$BM,"&lt;&gt;Amazon.com",'E-book-Paperback Data'!$BJ:$BJ,Lookups!$A$13))</f>
        <v>0</v>
      </c>
      <c r="I60" s="4">
        <f>SUM(SUMIFS('E-book-Paperback Data'!$BV:$BV,'E-book-Paperback Data'!$BO:$BO,"Standard - Paperback",'E-book-Paperback Data'!$BW:$BW,"EUR",'E-book-Paperback Data'!$BJ:$BJ,Lookups!$A$13)*Lookups!$G$18,SUMIFS('E-book-Paperback Data'!$BV:$BV,'E-book-Paperback Data'!$BO:$BO,"Standard - Paperback",'E-book-Paperback Data'!$BW:$BW,"JPY",'E-book-Paperback Data'!$BJ:$BJ,Lookups!$A$13)*Lookups!$G$19,SUMIFS('E-book-Paperback Data'!$BV:$BV,'E-book-Paperback Data'!$BO:$BO,"Standard - Paperback",'E-book-Paperback Data'!$BW:$BW,"INR",'E-book-Paperback Data'!$BJ:$BJ,Lookups!$A$13)*Lookups!$G$20,SUMIFS('E-book-Paperback Data'!$BV:$BV,'E-book-Paperback Data'!$BO:$BO,"Standard - Paperback",'E-book-Paperback Data'!$BW:$BW,"CAD",'E-book-Paperback Data'!$BJ:$BJ,Lookups!$A$13)*Lookups!$G$21,SUMIFS('E-book-Paperback Data'!$BV:$BV,'E-book-Paperback Data'!$BO:$BO,"Standard - Paperback",'E-book-Paperback Data'!$BW:$BW,"BRL",'E-book-Paperback Data'!$BJ:$BJ,Lookups!$A$13)*Lookups!$G$22,SUMIFS('E-book-Paperback Data'!$BV:$BV,'E-book-Paperback Data'!$BO:$BO,"Standard - Paperback",'E-book-Paperback Data'!$BW:$BW,"MXN",'E-book-Paperback Data'!$BJ:$BJ,Lookups!$A$13)*Lookups!$G$23,SUMIFS('E-book-Paperback Data'!$BV:$BV,'E-book-Paperback Data'!$BO:$BO,"Standard - Paperback",'E-book-Paperback Data'!$BW:$BW,"AUD",'E-book-Paperback Data'!$BJ:$BJ,Lookups!$A$13)*Lookups!$G$24)</f>
        <v>0</v>
      </c>
      <c r="J60" s="13">
        <f>SUM(SUMIFS('E-book-Paperback Data'!$BR:$BR,'E-book-Paperback Data'!$BO:$BO,"Standard - Paperback",'E-book-Paperback Data'!$BM:$BM,"Amazon.co.uk",'E-book-Paperback Data'!$BJ:$BJ,Lookups!$A$13))</f>
        <v>0</v>
      </c>
      <c r="K60" s="4">
        <f>SUM(SUMIFS('E-book-Paperback Data'!$BV:$BV,'E-book-Paperback Data'!$BO:$BO,"Standard - Paperback",'E-book-Paperback Data'!$BM:$BM,"Amazon.co.uk",'E-book-Paperback Data'!$BJ:$BJ,Lookups!$A$13)*Lookups!$G$17)</f>
        <v>0</v>
      </c>
      <c r="L60" s="15">
        <f>SUM(SUMIFS('E-book-Paperback Data'!$BR:$BR,'E-book-Paperback Data'!$BO:$BO,"Standard - Paperback",'E-book-Paperback Data'!$BM:$BM,"Amazon.com",'E-book-Paperback Data'!$BJ:$BJ,Lookups!$A$13))</f>
        <v>0</v>
      </c>
      <c r="M60" s="4">
        <f>SUM(SUMIFS('E-book-Paperback Data'!$BV:$BV,'E-book-Paperback Data'!$BO:$BO,"Standard - Paperback",'E-book-Paperback Data'!$BM:$BM,"Amazon.cOM",'E-book-Paperback Data'!$BJ:$BJ,Lookups!$A$13))</f>
        <v>0</v>
      </c>
      <c r="N60" s="13">
        <f>SUM(SUMIFS('E-book-Paperback Data'!$BR:$BR,'E-book-Paperback Data'!$BO:$BO,"Standard - Paperback",'E-book-Paperback Data'!$BM:$BM,"&lt;&gt;Amazon.co.uk",'E-book-Paperback Data'!$BM:$BM,"&lt;&gt;Amazon.com",'E-book-Paperback Data'!$BJ:$BJ,Lookups!$A$14))</f>
        <v>0</v>
      </c>
      <c r="O60" s="4">
        <f>SUM(SUMIFS('E-book-Paperback Data'!$BV:$BV,'E-book-Paperback Data'!$BO:$BO,"Standard - Paperback",'E-book-Paperback Data'!$BW:$BW,"EUR",'E-book-Paperback Data'!$BJ:$BJ,Lookups!$A$14)*Lookups!$G$18,SUMIFS('E-book-Paperback Data'!$BV:$BV,'E-book-Paperback Data'!$BO:$BO,"Standard - Paperback",'E-book-Paperback Data'!$BW:$BW,"JPY",'E-book-Paperback Data'!$BJ:$BJ,Lookups!$A$14)*Lookups!$G$19,SUMIFS('E-book-Paperback Data'!$BV:$BV,'E-book-Paperback Data'!$BO:$BO,"Standard - Paperback",'E-book-Paperback Data'!$BW:$BW,"INR",'E-book-Paperback Data'!$BJ:$BJ,Lookups!$A$14)*Lookups!$G$20,SUMIFS('E-book-Paperback Data'!$BV:$BV,'E-book-Paperback Data'!$BO:$BO,"Standard - Paperback",'E-book-Paperback Data'!$BW:$BW,"CAD",'E-book-Paperback Data'!$BJ:$BJ,Lookups!$A$14)*Lookups!$G$21,SUMIFS('E-book-Paperback Data'!$BV:$BV,'E-book-Paperback Data'!$BO:$BO,"Standard - Paperback",'E-book-Paperback Data'!$BW:$BW,"BRL",'E-book-Paperback Data'!$BJ:$BJ,Lookups!$A$14)*Lookups!$G$22,SUMIFS('E-book-Paperback Data'!$BV:$BV,'E-book-Paperback Data'!$BO:$BO,"Standard - Paperback",'E-book-Paperback Data'!$BW:$BW,"MXN",'E-book-Paperback Data'!$BJ:$BJ,Lookups!$A$14)*Lookups!$G$23,SUMIFS('E-book-Paperback Data'!$BV:$BV,'E-book-Paperback Data'!$BO:$BO,"Standard - Paperback",'E-book-Paperback Data'!$BW:$BW,"AUD",'E-book-Paperback Data'!$BJ:$BJ,Lookups!$A$14)*Lookups!$G$24)</f>
        <v>0</v>
      </c>
      <c r="P60" s="13">
        <f>SUM(SUMIFS('E-book-Paperback Data'!$BR:$BR,'E-book-Paperback Data'!$BO:$BO,"Standard - Paperback",'E-book-Paperback Data'!$BM:$BM,"Amazon.co.uk",'E-book-Paperback Data'!$BJ:$BJ,Lookups!$A$14))</f>
        <v>0</v>
      </c>
      <c r="Q60" s="4">
        <f>SUM(SUMIFS('E-book-Paperback Data'!$BV:$BV,'E-book-Paperback Data'!$BO:$BO,"Standard - Paperback",'E-book-Paperback Data'!$BM:$BM,"Amazon.co.uk",'E-book-Paperback Data'!$BJ:$BJ,Lookups!$A$14)*Lookups!$G$17)</f>
        <v>0</v>
      </c>
      <c r="R60" s="15">
        <f>SUM(SUMIFS('E-book-Paperback Data'!$BR:$BR,'E-book-Paperback Data'!$BO:$BO,"Standard - Paperback",'E-book-Paperback Data'!$BM:$BM,"Amazon.com",'E-book-Paperback Data'!$BJ:$BJ,Lookups!$A$14))</f>
        <v>0</v>
      </c>
      <c r="S60" s="4">
        <f>SUM(SUMIFS('E-book-Paperback Data'!$BV:$BV,'E-book-Paperback Data'!$BO:$BO,"Standard - Paperback",'E-book-Paperback Data'!$BM:$BM,"Amazon.cOM",'E-book-Paperback Data'!$BJ:$BJ,Lookups!$A$14))</f>
        <v>0</v>
      </c>
    </row>
    <row r="61" spans="1:19" x14ac:dyDescent="0.25">
      <c r="A61" t="s">
        <v>24</v>
      </c>
      <c r="B61" s="13">
        <f>SUM(SUMIFS('E-book-Paperback Data'!$CG:$CG,'E-book-Paperback Data'!$CD:$CD,"Standard - Paperback",'E-book-Paperback Data'!$CB:$CB,"&lt;&gt;Amazon.co.uk",'E-book-Paperback Data'!$CB:$CB,"&lt;&gt;Amazon.com",'E-book-Paperback Data'!$BY:$BY,Lookups!$A$12))</f>
        <v>0</v>
      </c>
      <c r="C61" s="4">
        <f>SUM(SUMIFS('E-book-Paperback Data'!$CK:$CK,'E-book-Paperback Data'!$CD:$CD,"Standard - Paperback",'E-book-Paperback Data'!$CL:$CL,"EUR",'E-book-Paperback Data'!$BY:$BY,Lookups!$A$12)*Lookups!$G$18,SUMIFS('E-book-Paperback Data'!$CK:$CK,'E-book-Paperback Data'!$CD:$CD,"Standard - Paperback",'E-book-Paperback Data'!$CL:$CL,"JPY",'E-book-Paperback Data'!$BY:$BY,Lookups!$A$12)*Lookups!$G$19,SUMIFS('E-book-Paperback Data'!$CK:$CK,'E-book-Paperback Data'!$CD:$CD,"Standard - Paperback",'E-book-Paperback Data'!$CL:$CL,"INR",'E-book-Paperback Data'!$BY:$BY,Lookups!$A$12)*Lookups!$G$20,SUMIFS('E-book-Paperback Data'!$CK:$CK,'E-book-Paperback Data'!$CD:$CD,"Standard - Paperback",'E-book-Paperback Data'!$CL:$CL,"CAD",'E-book-Paperback Data'!$BY:$BY,Lookups!$A$12)*Lookups!$G$21,SUMIFS('E-book-Paperback Data'!$CK:$CK,'E-book-Paperback Data'!$CD:$CD,"Standard - Paperback",'E-book-Paperback Data'!$CL:$CL,"BRL",'E-book-Paperback Data'!$BY:$BY,Lookups!$A$12)*Lookups!$G$22,SUMIFS('E-book-Paperback Data'!$CK:$CK,'E-book-Paperback Data'!$CD:$CD,"Standard - Paperback",'E-book-Paperback Data'!$CL:$CL,"MXN",'E-book-Paperback Data'!$BY:$BY,Lookups!$A$12)*Lookups!$G$23,SUMIFS('E-book-Paperback Data'!$CK:$CK,'E-book-Paperback Data'!$CD:$CD,"Standard - Paperback",'E-book-Paperback Data'!$CL:$CL,"AUD",'E-book-Paperback Data'!$BY:$BY,Lookups!$A$12)*Lookups!$G$24)</f>
        <v>0</v>
      </c>
      <c r="D61" s="13">
        <f>SUM(SUMIFS('E-book-Paperback Data'!$CG:$CG,'E-book-Paperback Data'!$CD:$CD,"Standard - Paperback",'E-book-Paperback Data'!$CB:$CB,"Amazon.co.uk",'E-book-Paperback Data'!$BY:$BY,Lookups!$A$12))</f>
        <v>0</v>
      </c>
      <c r="E61" s="4">
        <f>SUM(SUMIFS('E-book-Paperback Data'!$CK:$CK,'E-book-Paperback Data'!$CD:$CD,"Standard - Paperback",'E-book-Paperback Data'!$CB:$CB,"Amazon.co.uk",'E-book-Paperback Data'!$BY:$BY,Lookups!$A$12)*Lookups!$G$17)</f>
        <v>0</v>
      </c>
      <c r="F61" s="15">
        <f>SUM(SUMIFS('E-book-Paperback Data'!$CG:$CG,'E-book-Paperback Data'!$CD:$CD,"Standard - Paperback",'E-book-Paperback Data'!$CB:$CB,"Amazon.com",'E-book-Paperback Data'!$BY:$BY,Lookups!$A$12))</f>
        <v>0</v>
      </c>
      <c r="G61" s="4">
        <f>SUM(SUMIFS('E-book-Paperback Data'!$CK:$CK,'E-book-Paperback Data'!$CD:$CD,"Standard - Paperback",'E-book-Paperback Data'!$CB:$CB,"Amazon.cOM",'E-book-Paperback Data'!$BY:$BY,Lookups!$A$12))</f>
        <v>0</v>
      </c>
      <c r="H61" s="13">
        <f>SUM(SUMIFS('E-book-Paperback Data'!$CG:$CG,'E-book-Paperback Data'!$CD:$CD,"Standard - Paperback",'E-book-Paperback Data'!$CB:$CB,"&lt;&gt;Amazon.co.uk",'E-book-Paperback Data'!$CB:$CB,"&lt;&gt;Amazon.com",'E-book-Paperback Data'!$BY:$BY,Lookups!$A$13))</f>
        <v>0</v>
      </c>
      <c r="I61" s="4">
        <f>SUM(SUMIFS('E-book-Paperback Data'!$CK:$CK,'E-book-Paperback Data'!$CD:$CD,"Standard - Paperback",'E-book-Paperback Data'!$CL:$CL,"EUR",'E-book-Paperback Data'!$BY:$BY,Lookups!$A$13)*Lookups!$G$18,SUMIFS('E-book-Paperback Data'!$CK:$CK,'E-book-Paperback Data'!$CD:$CD,"Standard - Paperback",'E-book-Paperback Data'!$CL:$CL,"JPY",'E-book-Paperback Data'!$BY:$BY,Lookups!$A$13)*Lookups!$G$19,SUMIFS('E-book-Paperback Data'!$CK:$CK,'E-book-Paperback Data'!$CD:$CD,"Standard - Paperback",'E-book-Paperback Data'!$CL:$CL,"INR",'E-book-Paperback Data'!$BY:$BY,Lookups!$A$13)*Lookups!$G$20,SUMIFS('E-book-Paperback Data'!$CK:$CK,'E-book-Paperback Data'!$CD:$CD,"Standard - Paperback",'E-book-Paperback Data'!$CL:$CL,"CAD",'E-book-Paperback Data'!$BY:$BY,Lookups!$A$13)*Lookups!$G$21,SUMIFS('E-book-Paperback Data'!$CK:$CK,'E-book-Paperback Data'!$CD:$CD,"Standard - Paperback",'E-book-Paperback Data'!$CL:$CL,"BRL",'E-book-Paperback Data'!$BY:$BY,Lookups!$A$13)*Lookups!$G$22,SUMIFS('E-book-Paperback Data'!$CK:$CK,'E-book-Paperback Data'!$CD:$CD,"Standard - Paperback",'E-book-Paperback Data'!$CL:$CL,"MXN",'E-book-Paperback Data'!$BY:$BY,Lookups!$A$13)*Lookups!$G$23,SUMIFS('E-book-Paperback Data'!$CK:$CK,'E-book-Paperback Data'!$CD:$CD,"Standard - Paperback",'E-book-Paperback Data'!$CL:$CL,"AUD",'E-book-Paperback Data'!$BY:$BY,Lookups!$A$13)*Lookups!$G$24)</f>
        <v>0</v>
      </c>
      <c r="J61" s="13">
        <f>SUM(SUMIFS('E-book-Paperback Data'!$CG:$CG,'E-book-Paperback Data'!$CD:$CD,"Standard - Paperback",'E-book-Paperback Data'!$CB:$CB,"Amazon.co.uk",'E-book-Paperback Data'!$BY:$BY,Lookups!$A$13))</f>
        <v>0</v>
      </c>
      <c r="K61" s="4">
        <f>SUM(SUMIFS('E-book-Paperback Data'!$CK:$CK,'E-book-Paperback Data'!$CD:$CD,"Standard - Paperback",'E-book-Paperback Data'!$CB:$CB,"Amazon.co.uk",'E-book-Paperback Data'!$BY:$BY,Lookups!$A$13)*Lookups!$G$17)</f>
        <v>0</v>
      </c>
      <c r="L61" s="15">
        <f>SUM(SUMIFS('E-book-Paperback Data'!$CG:$CG,'E-book-Paperback Data'!$CD:$CD,"Standard - Paperback",'E-book-Paperback Data'!$CB:$CB,"Amazon.com",'E-book-Paperback Data'!$BY:$BY,Lookups!$A$13))</f>
        <v>0</v>
      </c>
      <c r="M61" s="4">
        <f>SUM(SUMIFS('E-book-Paperback Data'!$CK:$CK,'E-book-Paperback Data'!$CD:$CD,"Standard - Paperback",'E-book-Paperback Data'!$CB:$CB,"Amazon.cOM",'E-book-Paperback Data'!$BY:$BY,Lookups!$A$13))</f>
        <v>0</v>
      </c>
      <c r="N61" s="13">
        <f>SUM(SUMIFS('E-book-Paperback Data'!$CG:$CG,'E-book-Paperback Data'!$CD:$CD,"Standard - Paperback",'E-book-Paperback Data'!$CB:$CB,"&lt;&gt;Amazon.co.uk",'E-book-Paperback Data'!$CB:$CB,"&lt;&gt;Amazon.com",'E-book-Paperback Data'!$BY:$BY,Lookups!$A$14))</f>
        <v>0</v>
      </c>
      <c r="O61" s="4">
        <f>SUM(SUMIFS('E-book-Paperback Data'!$CK:$CK,'E-book-Paperback Data'!$CD:$CD,"Standard - Paperback",'E-book-Paperback Data'!$CL:$CL,"EUR",'E-book-Paperback Data'!$BY:$BY,Lookups!$A$14)*Lookups!$G$18,SUMIFS('E-book-Paperback Data'!$CK:$CK,'E-book-Paperback Data'!$CD:$CD,"Standard - Paperback",'E-book-Paperback Data'!$CL:$CL,"JPY",'E-book-Paperback Data'!$BY:$BY,Lookups!$A$14)*Lookups!$G$19,SUMIFS('E-book-Paperback Data'!$CK:$CK,'E-book-Paperback Data'!$CD:$CD,"Standard - Paperback",'E-book-Paperback Data'!$CL:$CL,"INR",'E-book-Paperback Data'!$BY:$BY,Lookups!$A$14)*Lookups!$G$20,SUMIFS('E-book-Paperback Data'!$CK:$CK,'E-book-Paperback Data'!$CD:$CD,"Standard - Paperback",'E-book-Paperback Data'!$CL:$CL,"CAD",'E-book-Paperback Data'!$BY:$BY,Lookups!$A$14)*Lookups!$G$21,SUMIFS('E-book-Paperback Data'!$CK:$CK,'E-book-Paperback Data'!$CD:$CD,"Standard - Paperback",'E-book-Paperback Data'!$CL:$CL,"BRL",'E-book-Paperback Data'!$BY:$BY,Lookups!$A$14)*Lookups!$G$22,SUMIFS('E-book-Paperback Data'!$CK:$CK,'E-book-Paperback Data'!$CD:$CD,"Standard - Paperback",'E-book-Paperback Data'!$CL:$CL,"MXN",'E-book-Paperback Data'!$BY:$BY,Lookups!$A$14)*Lookups!$G$23,SUMIFS('E-book-Paperback Data'!$CK:$CK,'E-book-Paperback Data'!$CD:$CD,"Standard - Paperback",'E-book-Paperback Data'!$CL:$CL,"AUD",'E-book-Paperback Data'!$BY:$BY,Lookups!$A$14)*Lookups!$G$24)</f>
        <v>0</v>
      </c>
      <c r="P61" s="13">
        <f>SUM(SUMIFS('E-book-Paperback Data'!$CG:$CG,'E-book-Paperback Data'!$CD:$CD,"Standard - Paperback",'E-book-Paperback Data'!$CB:$CB,"Amazon.co.uk",'E-book-Paperback Data'!$BY:$BY,Lookups!$A$14))</f>
        <v>0</v>
      </c>
      <c r="Q61" s="4">
        <f>SUM(SUMIFS('E-book-Paperback Data'!$CK:$CK,'E-book-Paperback Data'!$CD:$CD,"Standard - Paperback",'E-book-Paperback Data'!$CB:$CB,"Amazon.co.uk",'E-book-Paperback Data'!$BY:$BY,Lookups!$A$14)*Lookups!$G$17)</f>
        <v>0</v>
      </c>
      <c r="R61" s="15">
        <f>SUM(SUMIFS('E-book-Paperback Data'!$CG:$CG,'E-book-Paperback Data'!$CD:$CD,"Standard - Paperback",'E-book-Paperback Data'!$CB:$CB,"Amazon.com",'E-book-Paperback Data'!$BY:$BY,Lookups!$A$14))</f>
        <v>0</v>
      </c>
      <c r="S61" s="4">
        <f>SUM(SUMIFS('E-book-Paperback Data'!$CK:$CK,'E-book-Paperback Data'!$CD:$CD,"Standard - Paperback",'E-book-Paperback Data'!$CB:$CB,"Amazon.cOM",'E-book-Paperback Data'!$BY:$BY,Lookups!$A$14))</f>
        <v>0</v>
      </c>
    </row>
    <row r="62" spans="1:19" x14ac:dyDescent="0.25">
      <c r="A62" t="s">
        <v>25</v>
      </c>
      <c r="B62" s="13">
        <f>SUM(SUMIFS('E-book-Paperback Data'!$CV:$CV,'E-book-Paperback Data'!$CS:$CS,"Standard - Paperback",'E-book-Paperback Data'!$CQ:$CQ,"&lt;&gt;Amazon.co.uk",'E-book-Paperback Data'!$CQ:$CQ,"&lt;&gt;Amazon.com",'E-book-Paperback Data'!$CN:$CN,Lookups!$A$12))</f>
        <v>0</v>
      </c>
      <c r="C62" s="4">
        <f>SUM(SUMIFS('E-book-Paperback Data'!$CZ:$CZ,'E-book-Paperback Data'!$CS:$CS,"Standard - Paperback",'E-book-Paperback Data'!$DA:$DA,"EUR",'E-book-Paperback Data'!$CN:$CN,Lookups!$A$12)*Lookups!$G$18,SUMIFS('E-book-Paperback Data'!$CZ:$CZ,'E-book-Paperback Data'!$CS:$CS,"Standard - Paperback",'E-book-Paperback Data'!$DA:$DA,"JPY",'E-book-Paperback Data'!$CN:$CN,Lookups!$A$12)*Lookups!$G$19,SUMIFS('E-book-Paperback Data'!$CZ:$CZ,'E-book-Paperback Data'!$CS:$CS,"Standard - Paperback",'E-book-Paperback Data'!$DA:$DA,"INR",'E-book-Paperback Data'!$CN:$CN,Lookups!$A$12)*Lookups!$G$20,SUMIFS('E-book-Paperback Data'!$CZ:$CZ,'E-book-Paperback Data'!$CS:$CS,"Standard - Paperback",'E-book-Paperback Data'!$DA:$DA,"CAD",'E-book-Paperback Data'!$CN:$CN,Lookups!$A$12)*Lookups!$G$21,SUMIFS('E-book-Paperback Data'!$CZ:$CZ,'E-book-Paperback Data'!$CS:$CS,"Standard - Paperback",'E-book-Paperback Data'!$DA:$DA,"BRL",'E-book-Paperback Data'!$CN:$CN,Lookups!$A$12)*Lookups!$G$22,SUMIFS('E-book-Paperback Data'!$CZ:$CZ,'E-book-Paperback Data'!$CS:$CS,"Standard - Paperback",'E-book-Paperback Data'!$DA:$DA,"MXN",'E-book-Paperback Data'!$CN:$CN,Lookups!$A$12)*Lookups!$G$23,SUMIFS('E-book-Paperback Data'!$CZ:$CZ,'E-book-Paperback Data'!$CS:$CS,"Standard - Paperback",'E-book-Paperback Data'!$DA:$DA,"AUD",'E-book-Paperback Data'!$CN:$CN,Lookups!$A$12)*Lookups!$G$24)</f>
        <v>0</v>
      </c>
      <c r="D62" s="13">
        <f>SUM(SUMIFS('E-book-Paperback Data'!$CV:$CV,'E-book-Paperback Data'!$CS:$CS,"Standard - Paperback",'E-book-Paperback Data'!$CQ:$CQ,"Amazon.co.uk",'E-book-Paperback Data'!$CN:$CN,Lookups!$A$12))</f>
        <v>0</v>
      </c>
      <c r="E62" s="4">
        <f>SUM(SUMIFS('E-book-Paperback Data'!$CZ:$CZ,'E-book-Paperback Data'!$CS:$CS,"Standard - Paperback",'E-book-Paperback Data'!$CQ:$CQ,"Amazon.co.uk",'E-book-Paperback Data'!$CN:$CN,Lookups!$A$12)*Lookups!$G$17)</f>
        <v>0</v>
      </c>
      <c r="F62" s="15">
        <f>SUM(SUMIFS('E-book-Paperback Data'!$CV:$CV,'E-book-Paperback Data'!$CS:$CS,"Standard - Paperback",'E-book-Paperback Data'!$CQ:$CQ,"Amazon.com",'E-book-Paperback Data'!$CN:$CN,Lookups!$A$12))</f>
        <v>0</v>
      </c>
      <c r="G62" s="4">
        <f>SUM(SUMIFS('E-book-Paperback Data'!$CZ:$CZ,'E-book-Paperback Data'!$CS:$CS,"Standard - Paperback",'E-book-Paperback Data'!$CQ:$CQ,"Amazon.cOM",'E-book-Paperback Data'!$CN:$CN,Lookups!$A$12))</f>
        <v>0</v>
      </c>
      <c r="H62" s="13">
        <f>SUM(SUMIFS('E-book-Paperback Data'!$CV:$CV,'E-book-Paperback Data'!$CS:$CS,"Standard - Paperback",'E-book-Paperback Data'!$CQ:$CQ,"&lt;&gt;Amazon.co.uk",'E-book-Paperback Data'!$CQ:$CQ,"&lt;&gt;Amazon.com",'E-book-Paperback Data'!$CN:$CN,Lookups!$A$13))</f>
        <v>0</v>
      </c>
      <c r="I62" s="4">
        <f>SUM(SUMIFS('E-book-Paperback Data'!$CZ:$CZ,'E-book-Paperback Data'!$CS:$CS,"Standard - Paperback",'E-book-Paperback Data'!$DA:$DA,"EUR",'E-book-Paperback Data'!$CN:$CN,Lookups!$A$13)*Lookups!$G$18,SUMIFS('E-book-Paperback Data'!$CZ:$CZ,'E-book-Paperback Data'!$CS:$CS,"Standard - Paperback",'E-book-Paperback Data'!$DA:$DA,"JPY",'E-book-Paperback Data'!$CN:$CN,Lookups!$A$13)*Lookups!$G$19,SUMIFS('E-book-Paperback Data'!$CZ:$CZ,'E-book-Paperback Data'!$CS:$CS,"Standard - Paperback",'E-book-Paperback Data'!$DA:$DA,"INR",'E-book-Paperback Data'!$CN:$CN,Lookups!$A$13)*Lookups!$G$20,SUMIFS('E-book-Paperback Data'!$CZ:$CZ,'E-book-Paperback Data'!$CS:$CS,"Standard - Paperback",'E-book-Paperback Data'!$DA:$DA,"CAD",'E-book-Paperback Data'!$CN:$CN,Lookups!$A$13)*Lookups!$G$21,SUMIFS('E-book-Paperback Data'!$CZ:$CZ,'E-book-Paperback Data'!$CS:$CS,"Standard - Paperback",'E-book-Paperback Data'!$DA:$DA,"BRL",'E-book-Paperback Data'!$CN:$CN,Lookups!$A$13)*Lookups!$G$22,SUMIFS('E-book-Paperback Data'!$CZ:$CZ,'E-book-Paperback Data'!$CS:$CS,"Standard - Paperback",'E-book-Paperback Data'!$DA:$DA,"MXN",'E-book-Paperback Data'!$CN:$CN,Lookups!$A$13)*Lookups!$G$23,SUMIFS('E-book-Paperback Data'!$CZ:$CZ,'E-book-Paperback Data'!$CS:$CS,"Standard - Paperback",'E-book-Paperback Data'!$DA:$DA,"AUD",'E-book-Paperback Data'!$CN:$CN,Lookups!$A$13)*Lookups!$G$24)</f>
        <v>0</v>
      </c>
      <c r="J62" s="13">
        <f>SUM(SUMIFS('E-book-Paperback Data'!$CV:$CV,'E-book-Paperback Data'!$CS:$CS,"Standard - Paperback",'E-book-Paperback Data'!$CQ:$CQ,"Amazon.co.uk",'E-book-Paperback Data'!$CN:$CN,Lookups!$A$13))</f>
        <v>0</v>
      </c>
      <c r="K62" s="4">
        <f>SUM(SUMIFS('E-book-Paperback Data'!$CZ:$CZ,'E-book-Paperback Data'!$CS:$CS,"Standard - Paperback",'E-book-Paperback Data'!$CQ:$CQ,"Amazon.co.uk",'E-book-Paperback Data'!$CN:$CN,Lookups!$A$13)*Lookups!$G$17)</f>
        <v>0</v>
      </c>
      <c r="L62" s="15">
        <f>SUM(SUMIFS('E-book-Paperback Data'!$CV:$CV,'E-book-Paperback Data'!$CS:$CS,"Standard - Paperback",'E-book-Paperback Data'!$CQ:$CQ,"Amazon.com",'E-book-Paperback Data'!$CN:$CN,Lookups!$A$13))</f>
        <v>0</v>
      </c>
      <c r="M62" s="4">
        <f>SUM(SUMIFS('E-book-Paperback Data'!$CZ:$CZ,'E-book-Paperback Data'!$CS:$CS,"Standard - Paperback",'E-book-Paperback Data'!$CQ:$CQ,"Amazon.cOM",'E-book-Paperback Data'!$CN:$CN,Lookups!$A$13))</f>
        <v>0</v>
      </c>
      <c r="N62" s="13">
        <f>SUM(SUMIFS('E-book-Paperback Data'!$CV:$CV,'E-book-Paperback Data'!$CS:$CS,"Standard - Paperback",'E-book-Paperback Data'!$CQ:$CQ,"&lt;&gt;Amazon.co.uk",'E-book-Paperback Data'!$CQ:$CQ,"&lt;&gt;Amazon.com",'E-book-Paperback Data'!$CN:$CN,Lookups!$A$14))</f>
        <v>0</v>
      </c>
      <c r="O62" s="4">
        <f>SUM(SUMIFS('E-book-Paperback Data'!$CZ:$CZ,'E-book-Paperback Data'!$CS:$CS,"Standard - Paperback",'E-book-Paperback Data'!$DA:$DA,"EUR",'E-book-Paperback Data'!$CN:$CN,Lookups!$A$14)*Lookups!$G$18,SUMIFS('E-book-Paperback Data'!$CZ:$CZ,'E-book-Paperback Data'!$CS:$CS,"Standard - Paperback",'E-book-Paperback Data'!$DA:$DA,"JPY",'E-book-Paperback Data'!$CN:$CN,Lookups!$A$14)*Lookups!$G$19,SUMIFS('E-book-Paperback Data'!$CZ:$CZ,'E-book-Paperback Data'!$CS:$CS,"Standard - Paperback",'E-book-Paperback Data'!$DA:$DA,"INR",'E-book-Paperback Data'!$CN:$CN,Lookups!$A$14)*Lookups!$G$20,SUMIFS('E-book-Paperback Data'!$CZ:$CZ,'E-book-Paperback Data'!$CS:$CS,"Standard - Paperback",'E-book-Paperback Data'!$DA:$DA,"CAD",'E-book-Paperback Data'!$CN:$CN,Lookups!$A$14)*Lookups!$G$21,SUMIFS('E-book-Paperback Data'!$CZ:$CZ,'E-book-Paperback Data'!$CS:$CS,"Standard - Paperback",'E-book-Paperback Data'!$DA:$DA,"BRL",'E-book-Paperback Data'!$CN:$CN,Lookups!$A$14)*Lookups!$G$22,SUMIFS('E-book-Paperback Data'!$CZ:$CZ,'E-book-Paperback Data'!$CS:$CS,"Standard - Paperback",'E-book-Paperback Data'!$DA:$DA,"MXN",'E-book-Paperback Data'!$CN:$CN,Lookups!$A$14)*Lookups!$G$23,SUMIFS('E-book-Paperback Data'!$CZ:$CZ,'E-book-Paperback Data'!$CS:$CS,"Standard - Paperback",'E-book-Paperback Data'!$DA:$DA,"AUD",'E-book-Paperback Data'!$CN:$CN,Lookups!$A$14)*Lookups!$G$24)</f>
        <v>0</v>
      </c>
      <c r="P62" s="13">
        <f>SUM(SUMIFS('E-book-Paperback Data'!$CV:$CV,'E-book-Paperback Data'!$CS:$CS,"Standard - Paperback",'E-book-Paperback Data'!$CQ:$CQ,"Amazon.co.uk",'E-book-Paperback Data'!$CN:$CN,Lookups!$A$14))</f>
        <v>0</v>
      </c>
      <c r="Q62" s="4">
        <f>SUM(SUMIFS('E-book-Paperback Data'!$CZ:$CZ,'E-book-Paperback Data'!$CS:$CS,"Standard - Paperback",'E-book-Paperback Data'!$CQ:$CQ,"Amazon.co.uk",'E-book-Paperback Data'!$CN:$CN,Lookups!$A$14)*Lookups!$G$17)</f>
        <v>0</v>
      </c>
      <c r="R62" s="15">
        <f>SUM(SUMIFS('E-book-Paperback Data'!$CV:$CV,'E-book-Paperback Data'!$CS:$CS,"Standard - Paperback",'E-book-Paperback Data'!$CQ:$CQ,"Amazon.com",'E-book-Paperback Data'!$CN:$CN,Lookups!$A$14))</f>
        <v>0</v>
      </c>
      <c r="S62" s="4">
        <f>SUM(SUMIFS('E-book-Paperback Data'!$CZ:$CZ,'E-book-Paperback Data'!$CS:$CS,"Standard - Paperback",'E-book-Paperback Data'!$CQ:$CQ,"Amazon.cOM",'E-book-Paperback Data'!$CN:$CN,Lookups!$A$14))</f>
        <v>0</v>
      </c>
    </row>
    <row r="63" spans="1:19" x14ac:dyDescent="0.25">
      <c r="A63" t="s">
        <v>26</v>
      </c>
      <c r="B63" s="13">
        <f>SUM(SUMIFS('E-book-Paperback Data'!$DK:$DK,'E-book-Paperback Data'!$DH:$DH,"Standard - Paperback",'E-book-Paperback Data'!$DF:$DF,"&lt;&gt;Amazon.co.uk",'E-book-Paperback Data'!$DF:$DF,"&lt;&gt;Amazon.com",'E-book-Paperback Data'!$DC:$DC,Lookups!$A$12))</f>
        <v>0</v>
      </c>
      <c r="C63" s="4">
        <f>SUM(SUMIFS('E-book-Paperback Data'!$DO:$DO,'E-book-Paperback Data'!$DH:$DH,"Standard - Paperback",'E-book-Paperback Data'!$DP:$DP,"EUR",'E-book-Paperback Data'!$DC:$DC,Lookups!$A$12)*Lookups!$G$18,SUMIFS('E-book-Paperback Data'!$DO:$DO,'E-book-Paperback Data'!$DH:$DH,"Standard - Paperback",'E-book-Paperback Data'!$DP:$DP,"JPY",'E-book-Paperback Data'!$DC:$DC,Lookups!$A$12)*Lookups!$G$19,SUMIFS('E-book-Paperback Data'!$DO:$DO,'E-book-Paperback Data'!$DH:$DH,"Standard - Paperback",'E-book-Paperback Data'!$DP:$DP,"INR",'E-book-Paperback Data'!$DC:$DC,Lookups!$A$12)*Lookups!$G$20,SUMIFS('E-book-Paperback Data'!$DO:$DO,'E-book-Paperback Data'!$DH:$DH,"Standard - Paperback",'E-book-Paperback Data'!$DP:$DP,"CAD",'E-book-Paperback Data'!$DC:$DC,Lookups!$A$12)*Lookups!$G$21,SUMIFS('E-book-Paperback Data'!$DO:$DO,'E-book-Paperback Data'!$DH:$DH,"Standard - Paperback",'E-book-Paperback Data'!$DP:$DP,"BRL",'E-book-Paperback Data'!$DC:$DC,Lookups!$A$12)*Lookups!$G$22,SUMIFS('E-book-Paperback Data'!$DO:$DO,'E-book-Paperback Data'!$DH:$DH,"Standard - Paperback",'E-book-Paperback Data'!$DP:$DP,"MXN",'E-book-Paperback Data'!$DC:$DC,Lookups!$A$12)*Lookups!$G$23,SUMIFS('E-book-Paperback Data'!$DO:$DO,'E-book-Paperback Data'!$DH:$DH,"Standard - Paperback",'E-book-Paperback Data'!$DP:$DP,"AUD",'E-book-Paperback Data'!$DC:$DC,Lookups!$A$12)*Lookups!$G$24)</f>
        <v>0</v>
      </c>
      <c r="D63" s="13">
        <f>SUM(SUMIFS('E-book-Paperback Data'!$DK:$DK,'E-book-Paperback Data'!$DH:$DH,"Standard - Paperback",'E-book-Paperback Data'!$DF:$DF,"Amazon.co.uk",'E-book-Paperback Data'!$DC:$DC,Lookups!$A$12))</f>
        <v>0</v>
      </c>
      <c r="E63" s="4">
        <f>SUM(SUMIFS('E-book-Paperback Data'!$DO:$DO,'E-book-Paperback Data'!$DH:$DH,"Standard - Paperback",'E-book-Paperback Data'!$DF:$DF,"Amazon.co.uk",'E-book-Paperback Data'!$DC:$DC,Lookups!$A$12)*Lookups!$G$17)</f>
        <v>0</v>
      </c>
      <c r="F63" s="15">
        <f>SUM(SUMIFS('E-book-Paperback Data'!$DK:$DK,'E-book-Paperback Data'!$DH:$DH,"Standard - Paperback",'E-book-Paperback Data'!$DF:$DF,"Amazon.com",'E-book-Paperback Data'!$DC:$DC,Lookups!$A$12))</f>
        <v>0</v>
      </c>
      <c r="G63" s="4">
        <f>SUM(SUMIFS('E-book-Paperback Data'!$DO:$DO,'E-book-Paperback Data'!$DH:$DH,"Standard - Paperback",'E-book-Paperback Data'!$DF:$DF,"Amazon.cOM",'E-book-Paperback Data'!$DC:$DC,Lookups!$A$12))</f>
        <v>0</v>
      </c>
      <c r="H63" s="13">
        <f>SUM(SUMIFS('E-book-Paperback Data'!$DK:$DK,'E-book-Paperback Data'!$DH:$DH,"Standard - Paperback",'E-book-Paperback Data'!$DF:$DF,"&lt;&gt;Amazon.co.uk",'E-book-Paperback Data'!$DF:$DF,"&lt;&gt;Amazon.com",'E-book-Paperback Data'!$DC:$DC,Lookups!$A$13))</f>
        <v>0</v>
      </c>
      <c r="I63" s="4">
        <f>SUM(SUMIFS('E-book-Paperback Data'!$DO:$DO,'E-book-Paperback Data'!$DH:$DH,"Standard - Paperback",'E-book-Paperback Data'!$DP:$DP,"EUR",'E-book-Paperback Data'!$DC:$DC,Lookups!$A$13)*Lookups!$G$18,SUMIFS('E-book-Paperback Data'!$DO:$DO,'E-book-Paperback Data'!$DH:$DH,"Standard - Paperback",'E-book-Paperback Data'!$DP:$DP,"JPY",'E-book-Paperback Data'!$DC:$DC,Lookups!$A$13)*Lookups!$G$19,SUMIFS('E-book-Paperback Data'!$DO:$DO,'E-book-Paperback Data'!$DH:$DH,"Standard - Paperback",'E-book-Paperback Data'!$DP:$DP,"INR",'E-book-Paperback Data'!$DC:$DC,Lookups!$A$13)*Lookups!$G$20,SUMIFS('E-book-Paperback Data'!$DO:$DO,'E-book-Paperback Data'!$DH:$DH,"Standard - Paperback",'E-book-Paperback Data'!$DP:$DP,"CAD",'E-book-Paperback Data'!$DC:$DC,Lookups!$A$13)*Lookups!$G$21,SUMIFS('E-book-Paperback Data'!$DO:$DO,'E-book-Paperback Data'!$DH:$DH,"Standard - Paperback",'E-book-Paperback Data'!$DP:$DP,"BRL",'E-book-Paperback Data'!$DC:$DC,Lookups!$A$13)*Lookups!$G$22,SUMIFS('E-book-Paperback Data'!$DO:$DO,'E-book-Paperback Data'!$DH:$DH,"Standard - Paperback",'E-book-Paperback Data'!$DP:$DP,"MXN",'E-book-Paperback Data'!$DC:$DC,Lookups!$A$13)*Lookups!$G$23,SUMIFS('E-book-Paperback Data'!$DO:$DO,'E-book-Paperback Data'!$DH:$DH,"Standard - Paperback",'E-book-Paperback Data'!$DP:$DP,"AUD",'E-book-Paperback Data'!$DC:$DC,Lookups!$A$13)*Lookups!$G$24)</f>
        <v>0</v>
      </c>
      <c r="J63" s="13">
        <f>SUM(SUMIFS('E-book-Paperback Data'!$DK:$DK,'E-book-Paperback Data'!$DH:$DH,"Standard - Paperback",'E-book-Paperback Data'!$DF:$DF,"Amazon.co.uk",'E-book-Paperback Data'!$DC:$DC,Lookups!$A$13))</f>
        <v>0</v>
      </c>
      <c r="K63" s="4">
        <f>SUM(SUMIFS('E-book-Paperback Data'!$DO:$DO,'E-book-Paperback Data'!$DH:$DH,"Standard - Paperback",'E-book-Paperback Data'!$DF:$DF,"Amazon.co.uk",'E-book-Paperback Data'!$DC:$DC,Lookups!$A$13)*Lookups!$G$17)</f>
        <v>0</v>
      </c>
      <c r="L63" s="15">
        <f>SUM(SUMIFS('E-book-Paperback Data'!$DK:$DK,'E-book-Paperback Data'!$DH:$DH,"Standard - Paperback",'E-book-Paperback Data'!$DF:$DF,"Amazon.com",'E-book-Paperback Data'!$DC:$DC,Lookups!$A$13))</f>
        <v>0</v>
      </c>
      <c r="M63" s="4">
        <f>SUM(SUMIFS('E-book-Paperback Data'!$DO:$DO,'E-book-Paperback Data'!$DH:$DH,"Standard - Paperback",'E-book-Paperback Data'!$DF:$DF,"Amazon.cOM",'E-book-Paperback Data'!$DC:$DC,Lookups!$A$13))</f>
        <v>0</v>
      </c>
      <c r="N63" s="13">
        <f>SUM(SUMIFS('E-book-Paperback Data'!$DK:$DK,'E-book-Paperback Data'!$DH:$DH,"Standard - Paperback",'E-book-Paperback Data'!$DF:$DF,"&lt;&gt;Amazon.co.uk",'E-book-Paperback Data'!$DF:$DF,"&lt;&gt;Amazon.com",'E-book-Paperback Data'!$DC:$DC,Lookups!$A$14))</f>
        <v>0</v>
      </c>
      <c r="O63" s="4">
        <f>SUM(SUMIFS('E-book-Paperback Data'!$DO:$DO,'E-book-Paperback Data'!$DH:$DH,"Standard - Paperback",'E-book-Paperback Data'!$DP:$DP,"EUR",'E-book-Paperback Data'!$DC:$DC,Lookups!$A$14)*Lookups!$G$18,SUMIFS('E-book-Paperback Data'!$DO:$DO,'E-book-Paperback Data'!$DH:$DH,"Standard - Paperback",'E-book-Paperback Data'!$DP:$DP,"JPY",'E-book-Paperback Data'!$DC:$DC,Lookups!$A$14)*Lookups!$G$19,SUMIFS('E-book-Paperback Data'!$DO:$DO,'E-book-Paperback Data'!$DH:$DH,"Standard - Paperback",'E-book-Paperback Data'!$DP:$DP,"INR",'E-book-Paperback Data'!$DC:$DC,Lookups!$A$14)*Lookups!$G$20,SUMIFS('E-book-Paperback Data'!$DO:$DO,'E-book-Paperback Data'!$DH:$DH,"Standard - Paperback",'E-book-Paperback Data'!$DP:$DP,"CAD",'E-book-Paperback Data'!$DC:$DC,Lookups!$A$14)*Lookups!$G$21,SUMIFS('E-book-Paperback Data'!$DO:$DO,'E-book-Paperback Data'!$DH:$DH,"Standard - Paperback",'E-book-Paperback Data'!$DP:$DP,"BRL",'E-book-Paperback Data'!$DC:$DC,Lookups!$A$14)*Lookups!$G$22,SUMIFS('E-book-Paperback Data'!$DO:$DO,'E-book-Paperback Data'!$DH:$DH,"Standard - Paperback",'E-book-Paperback Data'!$DP:$DP,"MXN",'E-book-Paperback Data'!$DC:$DC,Lookups!$A$14)*Lookups!$G$23,SUMIFS('E-book-Paperback Data'!$DO:$DO,'E-book-Paperback Data'!$DH:$DH,"Standard - Paperback",'E-book-Paperback Data'!$DP:$DP,"AUD",'E-book-Paperback Data'!$DC:$DC,Lookups!$A$14)*Lookups!$G$24)</f>
        <v>0</v>
      </c>
      <c r="P63" s="13">
        <f>SUM(SUMIFS('E-book-Paperback Data'!$DK:$DK,'E-book-Paperback Data'!$DH:$DH,"Standard - Paperback",'E-book-Paperback Data'!$DF:$DF,"Amazon.co.uk",'E-book-Paperback Data'!$DC:$DC,Lookups!$A$14))</f>
        <v>0</v>
      </c>
      <c r="Q63" s="4">
        <f>SUM(SUMIFS('E-book-Paperback Data'!$DO:$DO,'E-book-Paperback Data'!$DH:$DH,"Standard - Paperback",'E-book-Paperback Data'!$DF:$DF,"Amazon.co.uk",'E-book-Paperback Data'!$DC:$DC,Lookups!$A$14)*Lookups!$G$17)</f>
        <v>0</v>
      </c>
      <c r="R63" s="15">
        <f>SUM(SUMIFS('E-book-Paperback Data'!$DK:$DK,'E-book-Paperback Data'!$DH:$DH,"Standard - Paperback",'E-book-Paperback Data'!$DF:$DF,"Amazon.com",'E-book-Paperback Data'!$DC:$DC,Lookups!$A$14))</f>
        <v>0</v>
      </c>
      <c r="S63" s="4">
        <f>SUM(SUMIFS('E-book-Paperback Data'!$DO:$DO,'E-book-Paperback Data'!$DH:$DH,"Standard - Paperback",'E-book-Paperback Data'!$DF:$DF,"Amazon.cOM",'E-book-Paperback Data'!$DC:$DC,Lookups!$A$14))</f>
        <v>0</v>
      </c>
    </row>
    <row r="64" spans="1:19" x14ac:dyDescent="0.25">
      <c r="A64" t="s">
        <v>27</v>
      </c>
      <c r="B64" s="13">
        <f>SUM(SUMIFS('E-book-Paperback Data'!$DZ:$DZ,'E-book-Paperback Data'!$DW:$DW,"Standard - Paperback",'E-book-Paperback Data'!$DU:$DU,"&lt;&gt;Amazon.co.uk",'E-book-Paperback Data'!$DU:$DU,"&lt;&gt;Amazon.com",'E-book-Paperback Data'!$DR:$DR,Lookups!$A$12))</f>
        <v>0</v>
      </c>
      <c r="C64" s="4">
        <f>SUM(SUMIFS('E-book-Paperback Data'!$ED:$ED,'E-book-Paperback Data'!$DW:$DW,"Standard - Paperback",'E-book-Paperback Data'!$EE:$EE,"EUR",'E-book-Paperback Data'!$DR:$DR,Lookups!$A$12)*Lookups!$G$18,SUMIFS('E-book-Paperback Data'!$ED:$ED,'E-book-Paperback Data'!$DW:$DW,"Standard - Paperback",'E-book-Paperback Data'!$EE:$EE,"JPY",'E-book-Paperback Data'!$DR:$DR,Lookups!$A$12)*Lookups!$G$19,SUMIFS('E-book-Paperback Data'!$ED:$ED,'E-book-Paperback Data'!$DW:$DW,"Standard - Paperback",'E-book-Paperback Data'!$EE:$EE,"INR",'E-book-Paperback Data'!$DR:$DR,Lookups!$A$12)*Lookups!$G$20,SUMIFS('E-book-Paperback Data'!$ED:$ED,'E-book-Paperback Data'!$DW:$DW,"Standard - Paperback",'E-book-Paperback Data'!$EE:$EE,"CAD",'E-book-Paperback Data'!$DR:$DR,Lookups!$A$12)*Lookups!$G$21,SUMIFS('E-book-Paperback Data'!$ED:$ED,'E-book-Paperback Data'!$DW:$DW,"Standard - Paperback",'E-book-Paperback Data'!$EE:$EE,"BRL",'E-book-Paperback Data'!$DR:$DR,Lookups!$A$12)*Lookups!$G$22,SUMIFS('E-book-Paperback Data'!$ED:$ED,'E-book-Paperback Data'!$DW:$DW,"Standard - Paperback",'E-book-Paperback Data'!$EE:$EE,"MXN",'E-book-Paperback Data'!$DR:$DR,Lookups!$A$12)*Lookups!$G$23,SUMIFS('E-book-Paperback Data'!$ED:$ED,'E-book-Paperback Data'!$DW:$DW,"Standard - Paperback",'E-book-Paperback Data'!$EE:$EE,"AUD",'E-book-Paperback Data'!$DR:$DR,Lookups!$A$12)*Lookups!$G$24)</f>
        <v>0</v>
      </c>
      <c r="D64" s="13">
        <f>SUM(SUMIFS('E-book-Paperback Data'!$DZ:$DZ,'E-book-Paperback Data'!$DW:$DW,"Standard - Paperback",'E-book-Paperback Data'!$DU:$DU,"Amazon.co.uk",'E-book-Paperback Data'!$DR:$DR,Lookups!$A$12))</f>
        <v>0</v>
      </c>
      <c r="E64" s="4">
        <f>SUM(SUMIFS('E-book-Paperback Data'!$ED:$ED,'E-book-Paperback Data'!$DW:$DW,"Standard - Paperback",'E-book-Paperback Data'!$DU:$DU,"Amazon.co.uk",'E-book-Paperback Data'!$DR:$DR,Lookups!$A$12)*Lookups!$G$17)</f>
        <v>0</v>
      </c>
      <c r="F64" s="15">
        <f>SUM(SUMIFS('E-book-Paperback Data'!$DZ:$DZ,'E-book-Paperback Data'!$DW:$DW,"Standard - Paperback",'E-book-Paperback Data'!$DU:$DU,"Amazon.com",'E-book-Paperback Data'!$DR:$DR,Lookups!$A$12))</f>
        <v>0</v>
      </c>
      <c r="G64" s="4">
        <f>SUM(SUMIFS('E-book-Paperback Data'!$ED:$ED,'E-book-Paperback Data'!$DW:$DW,"Standard - Paperback",'E-book-Paperback Data'!$DU:$DU,"Amazon.cOM",'E-book-Paperback Data'!$DR:$DR,Lookups!$A$12))</f>
        <v>0</v>
      </c>
      <c r="H64" s="13">
        <f>SUM(SUMIFS('E-book-Paperback Data'!$DZ:$DZ,'E-book-Paperback Data'!$DW:$DW,"Standard - Paperback",'E-book-Paperback Data'!$DU:$DU,"&lt;&gt;Amazon.co.uk",'E-book-Paperback Data'!$DU:$DU,"&lt;&gt;Amazon.com",'E-book-Paperback Data'!$DR:$DR,Lookups!$A$13))</f>
        <v>0</v>
      </c>
      <c r="I64" s="4">
        <f>SUM(SUMIFS('E-book-Paperback Data'!$ED:$ED,'E-book-Paperback Data'!$DW:$DW,"Standard - Paperback",'E-book-Paperback Data'!$EE:$EE,"EUR",'E-book-Paperback Data'!$DR:$DR,Lookups!$A$13)*Lookups!$G$18,SUMIFS('E-book-Paperback Data'!$ED:$ED,'E-book-Paperback Data'!$DW:$DW,"Standard - Paperback",'E-book-Paperback Data'!$EE:$EE,"JPY",'E-book-Paperback Data'!$DR:$DR,Lookups!$A$13)*Lookups!$G$19,SUMIFS('E-book-Paperback Data'!$ED:$ED,'E-book-Paperback Data'!$DW:$DW,"Standard - Paperback",'E-book-Paperback Data'!$EE:$EE,"INR",'E-book-Paperback Data'!$DR:$DR,Lookups!$A$13)*Lookups!$G$20,SUMIFS('E-book-Paperback Data'!$ED:$ED,'E-book-Paperback Data'!$DW:$DW,"Standard - Paperback",'E-book-Paperback Data'!$EE:$EE,"CAD",'E-book-Paperback Data'!$DR:$DR,Lookups!$A$13)*Lookups!$G$21,SUMIFS('E-book-Paperback Data'!$ED:$ED,'E-book-Paperback Data'!$DW:$DW,"Standard - Paperback",'E-book-Paperback Data'!$EE:$EE,"BRL",'E-book-Paperback Data'!$DR:$DR,Lookups!$A$13)*Lookups!$G$22,SUMIFS('E-book-Paperback Data'!$ED:$ED,'E-book-Paperback Data'!$DW:$DW,"Standard - Paperback",'E-book-Paperback Data'!$EE:$EE,"MXN",'E-book-Paperback Data'!$DR:$DR,Lookups!$A$13)*Lookups!$G$23,SUMIFS('E-book-Paperback Data'!$ED:$ED,'E-book-Paperback Data'!$DW:$DW,"Standard - Paperback",'E-book-Paperback Data'!$EE:$EE,"AUD",'E-book-Paperback Data'!$DR:$DR,Lookups!$A$13)*Lookups!$G$24)</f>
        <v>0</v>
      </c>
      <c r="J64" s="13">
        <f>SUM(SUMIFS('E-book-Paperback Data'!$DZ:$DZ,'E-book-Paperback Data'!$DW:$DW,"Standard - Paperback",'E-book-Paperback Data'!$DU:$DU,"Amazon.co.uk",'E-book-Paperback Data'!$DR:$DR,Lookups!$A$13))</f>
        <v>0</v>
      </c>
      <c r="K64" s="4">
        <f>SUM(SUMIFS('E-book-Paperback Data'!$ED:$ED,'E-book-Paperback Data'!$DW:$DW,"Standard - Paperback",'E-book-Paperback Data'!$DU:$DU,"Amazon.co.uk",'E-book-Paperback Data'!$DR:$DR,Lookups!$A$13)*Lookups!$G$17)</f>
        <v>0</v>
      </c>
      <c r="L64" s="15">
        <f>SUM(SUMIFS('E-book-Paperback Data'!$DZ:$DZ,'E-book-Paperback Data'!$DW:$DW,"Standard - Paperback",'E-book-Paperback Data'!$DU:$DU,"Amazon.com",'E-book-Paperback Data'!$DR:$DR,Lookups!$A$13))</f>
        <v>0</v>
      </c>
      <c r="M64" s="4">
        <f>SUM(SUMIFS('E-book-Paperback Data'!$ED:$ED,'E-book-Paperback Data'!$DW:$DW,"Standard - Paperback",'E-book-Paperback Data'!$DU:$DU,"Amazon.cOM",'E-book-Paperback Data'!$DR:$DR,Lookups!$A$13))</f>
        <v>0</v>
      </c>
      <c r="N64" s="13">
        <f>SUM(SUMIFS('E-book-Paperback Data'!$DZ:$DZ,'E-book-Paperback Data'!$DW:$DW,"Standard - Paperback",'E-book-Paperback Data'!$DU:$DU,"&lt;&gt;Amazon.co.uk",'E-book-Paperback Data'!$DU:$DU,"&lt;&gt;Amazon.com",'E-book-Paperback Data'!$DR:$DR,Lookups!$A$14))</f>
        <v>0</v>
      </c>
      <c r="O64" s="4">
        <f>SUM(SUMIFS('E-book-Paperback Data'!$ED:$ED,'E-book-Paperback Data'!$DW:$DW,"Standard - Paperback",'E-book-Paperback Data'!$EE:$EE,"EUR",'E-book-Paperback Data'!$DR:$DR,Lookups!$A$14)*Lookups!$G$18,SUMIFS('E-book-Paperback Data'!$ED:$ED,'E-book-Paperback Data'!$DW:$DW,"Standard - Paperback",'E-book-Paperback Data'!$EE:$EE,"JPY",'E-book-Paperback Data'!$DR:$DR,Lookups!$A$14)*Lookups!$G$19,SUMIFS('E-book-Paperback Data'!$ED:$ED,'E-book-Paperback Data'!$DW:$DW,"Standard - Paperback",'E-book-Paperback Data'!$EE:$EE,"INR",'E-book-Paperback Data'!$DR:$DR,Lookups!$A$14)*Lookups!$G$20,SUMIFS('E-book-Paperback Data'!$ED:$ED,'E-book-Paperback Data'!$DW:$DW,"Standard - Paperback",'E-book-Paperback Data'!$EE:$EE,"CAD",'E-book-Paperback Data'!$DR:$DR,Lookups!$A$14)*Lookups!$G$21,SUMIFS('E-book-Paperback Data'!$ED:$ED,'E-book-Paperback Data'!$DW:$DW,"Standard - Paperback",'E-book-Paperback Data'!$EE:$EE,"BRL",'E-book-Paperback Data'!$DR:$DR,Lookups!$A$14)*Lookups!$G$22,SUMIFS('E-book-Paperback Data'!$ED:$ED,'E-book-Paperback Data'!$DW:$DW,"Standard - Paperback",'E-book-Paperback Data'!$EE:$EE,"MXN",'E-book-Paperback Data'!$DR:$DR,Lookups!$A$14)*Lookups!$G$23,SUMIFS('E-book-Paperback Data'!$ED:$ED,'E-book-Paperback Data'!$DW:$DW,"Standard - Paperback",'E-book-Paperback Data'!$EE:$EE,"AUD",'E-book-Paperback Data'!$DR:$DR,Lookups!$A$14)*Lookups!$G$24)</f>
        <v>0</v>
      </c>
      <c r="P64" s="13">
        <f>SUM(SUMIFS('E-book-Paperback Data'!$DZ:$DZ,'E-book-Paperback Data'!$DW:$DW,"Standard - Paperback",'E-book-Paperback Data'!$DU:$DU,"Amazon.co.uk",'E-book-Paperback Data'!$DR:$DR,Lookups!$A$14))</f>
        <v>0</v>
      </c>
      <c r="Q64" s="4">
        <f>SUM(SUMIFS('E-book-Paperback Data'!$ED:$ED,'E-book-Paperback Data'!$DW:$DW,"Standard - Paperback",'E-book-Paperback Data'!$DU:$DU,"Amazon.co.uk",'E-book-Paperback Data'!$DR:$DR,Lookups!$A$14)*Lookups!$G$17)</f>
        <v>0</v>
      </c>
      <c r="R64" s="15">
        <f>SUM(SUMIFS('E-book-Paperback Data'!$DZ:$DZ,'E-book-Paperback Data'!$DW:$DW,"Standard - Paperback",'E-book-Paperback Data'!$DU:$DU,"Amazon.com",'E-book-Paperback Data'!$DR:$DR,Lookups!$A$14))</f>
        <v>0</v>
      </c>
      <c r="S64" s="4">
        <f>SUM(SUMIFS('E-book-Paperback Data'!$ED:$ED,'E-book-Paperback Data'!$DW:$DW,"Standard - Paperback",'E-book-Paperback Data'!$DU:$DU,"Amazon.cOM",'E-book-Paperback Data'!$DR:$DR,Lookups!$A$14))</f>
        <v>0</v>
      </c>
    </row>
    <row r="65" spans="1:19" x14ac:dyDescent="0.25">
      <c r="A65" t="s">
        <v>28</v>
      </c>
      <c r="B65" s="13">
        <f>SUM(SUMIFS('E-book-Paperback Data'!$EO:$EO,'E-book-Paperback Data'!$EL:$EL,"Standard - Paperback",'E-book-Paperback Data'!$EJ:$EJ,"&lt;&gt;Amazon.co.uk",'E-book-Paperback Data'!$EJ:$EJ,"&lt;&gt;Amazon.com",'E-book-Paperback Data'!$EG:$EG,Lookups!$A$12))</f>
        <v>0</v>
      </c>
      <c r="C65" s="4">
        <f>SUM(SUMIFS('E-book-Paperback Data'!$ES:$ES,'E-book-Paperback Data'!$EL:$EL,"Standard - Paperback",'E-book-Paperback Data'!$ET:$ET,"EUR",'E-book-Paperback Data'!$EG:$EG,Lookups!$A$12)*Lookups!$G$18,SUMIFS('E-book-Paperback Data'!$ES:$ES,'E-book-Paperback Data'!$EL:$EL,"Standard - Paperback",'E-book-Paperback Data'!$ET:$ET,"JPY",'E-book-Paperback Data'!$EG:$EG,Lookups!$A$12)*Lookups!$G$19,SUMIFS('E-book-Paperback Data'!$ES:$ES,'E-book-Paperback Data'!$EL:$EL,"Standard - Paperback",'E-book-Paperback Data'!$ET:$ET,"INR",'E-book-Paperback Data'!$EG:$EG,Lookups!$A$12)*Lookups!$G$20,SUMIFS('E-book-Paperback Data'!$ES:$ES,'E-book-Paperback Data'!$EL:$EL,"Standard - Paperback",'E-book-Paperback Data'!$ET:$ET,"CAD",'E-book-Paperback Data'!$EG:$EG,Lookups!$A$12)*Lookups!$G$21,SUMIFS('E-book-Paperback Data'!$ES:$ES,'E-book-Paperback Data'!$EL:$EL,"Standard - Paperback",'E-book-Paperback Data'!$ET:$ET,"BRL",'E-book-Paperback Data'!$EG:$EG,Lookups!$A$12)*Lookups!$G$22,SUMIFS('E-book-Paperback Data'!$ES:$ES,'E-book-Paperback Data'!$EL:$EL,"Standard - Paperback",'E-book-Paperback Data'!$ET:$ET,"MXN",'E-book-Paperback Data'!$EG:$EG,Lookups!$A$12)*Lookups!$G$23,SUMIFS('E-book-Paperback Data'!$ES:$ES,'E-book-Paperback Data'!$EL:$EL,"Standard - Paperback",'E-book-Paperback Data'!$ET:$ET,"AUD",'E-book-Paperback Data'!$EG:$EG,Lookups!$A$12)*Lookups!$G$24)</f>
        <v>0</v>
      </c>
      <c r="D65" s="13">
        <f>SUM(SUMIFS('E-book-Paperback Data'!$EO:$EO,'E-book-Paperback Data'!$EL:$EL,"Standard - Paperback",'E-book-Paperback Data'!$EJ:$EJ,"Amazon.co.uk",'E-book-Paperback Data'!$EG:$EG,Lookups!$A$12))</f>
        <v>0</v>
      </c>
      <c r="E65" s="4">
        <f>SUM(SUMIFS('E-book-Paperback Data'!$ES:$ES,'E-book-Paperback Data'!$EL:$EL,"Standard - Paperback",'E-book-Paperback Data'!$EJ:$EJ,"Amazon.co.uk",'E-book-Paperback Data'!$EG:$EG,Lookups!$A$12)*Lookups!$G$17)</f>
        <v>0</v>
      </c>
      <c r="F65" s="15">
        <f>SUM(SUMIFS('E-book-Paperback Data'!$EO:$EO,'E-book-Paperback Data'!$EL:$EL,"Standard - Paperback",'E-book-Paperback Data'!$EJ:$EJ,"Amazon.com",'E-book-Paperback Data'!$EG:$EG,Lookups!$A$12))</f>
        <v>0</v>
      </c>
      <c r="G65" s="4">
        <f>SUM(SUMIFS('E-book-Paperback Data'!$ES:$ES,'E-book-Paperback Data'!$EL:$EL,"Standard - Paperback",'E-book-Paperback Data'!$EJ:$EJ,"Amazon.cOM",'E-book-Paperback Data'!$EG:$EG,Lookups!$A$12))</f>
        <v>0</v>
      </c>
      <c r="H65" s="13">
        <f>SUM(SUMIFS('E-book-Paperback Data'!$EO:$EO,'E-book-Paperback Data'!$EL:$EL,"Standard - Paperback",'E-book-Paperback Data'!$EJ:$EJ,"&lt;&gt;Amazon.co.uk",'E-book-Paperback Data'!$EJ:$EJ,"&lt;&gt;Amazon.com",'E-book-Paperback Data'!$EG:$EG,Lookups!$A$13))</f>
        <v>0</v>
      </c>
      <c r="I65" s="4">
        <f>SUM(SUMIFS('E-book-Paperback Data'!$ES:$ES,'E-book-Paperback Data'!$EL:$EL,"Standard - Paperback",'E-book-Paperback Data'!$ET:$ET,"EUR",'E-book-Paperback Data'!$EG:$EG,Lookups!$A$13)*Lookups!$G$18,SUMIFS('E-book-Paperback Data'!$ES:$ES,'E-book-Paperback Data'!$EL:$EL,"Standard - Paperback",'E-book-Paperback Data'!$ET:$ET,"JPY",'E-book-Paperback Data'!$EG:$EG,Lookups!$A$13)*Lookups!$G$19,SUMIFS('E-book-Paperback Data'!$ES:$ES,'E-book-Paperback Data'!$EL:$EL,"Standard - Paperback",'E-book-Paperback Data'!$ET:$ET,"INR",'E-book-Paperback Data'!$EG:$EG,Lookups!$A$13)*Lookups!$G$20,SUMIFS('E-book-Paperback Data'!$ES:$ES,'E-book-Paperback Data'!$EL:$EL,"Standard - Paperback",'E-book-Paperback Data'!$ET:$ET,"CAD",'E-book-Paperback Data'!$EG:$EG,Lookups!$A$13)*Lookups!$G$21,SUMIFS('E-book-Paperback Data'!$ES:$ES,'E-book-Paperback Data'!$EL:$EL,"Standard - Paperback",'E-book-Paperback Data'!$ET:$ET,"BRL",'E-book-Paperback Data'!$EG:$EG,Lookups!$A$13)*Lookups!$G$22,SUMIFS('E-book-Paperback Data'!$ES:$ES,'E-book-Paperback Data'!$EL:$EL,"Standard - Paperback",'E-book-Paperback Data'!$ET:$ET,"MXN",'E-book-Paperback Data'!$EG:$EG,Lookups!$A$13)*Lookups!$G$23,SUMIFS('E-book-Paperback Data'!$ES:$ES,'E-book-Paperback Data'!$EL:$EL,"Standard - Paperback",'E-book-Paperback Data'!$ET:$ET,"AUD",'E-book-Paperback Data'!$EG:$EG,Lookups!$A$13)*Lookups!$G$24)</f>
        <v>0</v>
      </c>
      <c r="J65" s="13">
        <f>SUM(SUMIFS('E-book-Paperback Data'!$EO:$EO,'E-book-Paperback Data'!$EL:$EL,"Standard - Paperback",'E-book-Paperback Data'!$EJ:$EJ,"Amazon.co.uk",'E-book-Paperback Data'!$EG:$EG,Lookups!$A$13))</f>
        <v>0</v>
      </c>
      <c r="K65" s="4">
        <f>SUM(SUMIFS('E-book-Paperback Data'!$ES:$ES,'E-book-Paperback Data'!$EL:$EL,"Standard - Paperback",'E-book-Paperback Data'!$EJ:$EJ,"Amazon.co.uk",'E-book-Paperback Data'!$EG:$EG,Lookups!$A$13)*Lookups!$G$17)</f>
        <v>0</v>
      </c>
      <c r="L65" s="15">
        <f>SUM(SUMIFS('E-book-Paperback Data'!$EO:$EO,'E-book-Paperback Data'!$EL:$EL,"Standard - Paperback",'E-book-Paperback Data'!$EJ:$EJ,"Amazon.com",'E-book-Paperback Data'!$EG:$EG,Lookups!$A$13))</f>
        <v>0</v>
      </c>
      <c r="M65" s="4">
        <f>SUM(SUMIFS('E-book-Paperback Data'!$ES:$ES,'E-book-Paperback Data'!$EL:$EL,"Standard - Paperback",'E-book-Paperback Data'!$EJ:$EJ,"Amazon.cOM",'E-book-Paperback Data'!$EG:$EG,Lookups!$A$13))</f>
        <v>0</v>
      </c>
      <c r="N65" s="13">
        <f>SUM(SUMIFS('E-book-Paperback Data'!$EO:$EO,'E-book-Paperback Data'!$EL:$EL,"Standard - Paperback",'E-book-Paperback Data'!$EJ:$EJ,"&lt;&gt;Amazon.co.uk",'E-book-Paperback Data'!$EJ:$EJ,"&lt;&gt;Amazon.com",'E-book-Paperback Data'!$EG:$EG,Lookups!$A$14))</f>
        <v>0</v>
      </c>
      <c r="O65" s="4">
        <f>SUM(SUMIFS('E-book-Paperback Data'!$ES:$ES,'E-book-Paperback Data'!$EL:$EL,"Standard - Paperback",'E-book-Paperback Data'!$ET:$ET,"EUR",'E-book-Paperback Data'!$EG:$EG,Lookups!$A$14)*Lookups!$G$18,SUMIFS('E-book-Paperback Data'!$ES:$ES,'E-book-Paperback Data'!$EL:$EL,"Standard - Paperback",'E-book-Paperback Data'!$ET:$ET,"JPY",'E-book-Paperback Data'!$EG:$EG,Lookups!$A$14)*Lookups!$G$19,SUMIFS('E-book-Paperback Data'!$ES:$ES,'E-book-Paperback Data'!$EL:$EL,"Standard - Paperback",'E-book-Paperback Data'!$ET:$ET,"INR",'E-book-Paperback Data'!$EG:$EG,Lookups!$A$14)*Lookups!$G$20,SUMIFS('E-book-Paperback Data'!$ES:$ES,'E-book-Paperback Data'!$EL:$EL,"Standard - Paperback",'E-book-Paperback Data'!$ET:$ET,"CAD",'E-book-Paperback Data'!$EG:$EG,Lookups!$A$14)*Lookups!$G$21,SUMIFS('E-book-Paperback Data'!$ES:$ES,'E-book-Paperback Data'!$EL:$EL,"Standard - Paperback",'E-book-Paperback Data'!$ET:$ET,"BRL",'E-book-Paperback Data'!$EG:$EG,Lookups!$A$14)*Lookups!$G$22,SUMIFS('E-book-Paperback Data'!$ES:$ES,'E-book-Paperback Data'!$EL:$EL,"Standard - Paperback",'E-book-Paperback Data'!$ET:$ET,"MXN",'E-book-Paperback Data'!$EG:$EG,Lookups!$A$14)*Lookups!$G$23,SUMIFS('E-book-Paperback Data'!$ES:$ES,'E-book-Paperback Data'!$EL:$EL,"Standard - Paperback",'E-book-Paperback Data'!$ET:$ET,"AUD",'E-book-Paperback Data'!$EG:$EG,Lookups!$A$14)*Lookups!$G$24)</f>
        <v>0</v>
      </c>
      <c r="P65" s="13">
        <f>SUM(SUMIFS('E-book-Paperback Data'!$EO:$EO,'E-book-Paperback Data'!$EL:$EL,"Standard - Paperback",'E-book-Paperback Data'!$EJ:$EJ,"Amazon.co.uk",'E-book-Paperback Data'!$EG:$EG,Lookups!$A$14))</f>
        <v>0</v>
      </c>
      <c r="Q65" s="4">
        <f>SUM(SUMIFS('E-book-Paperback Data'!$ES:$ES,'E-book-Paperback Data'!$EL:$EL,"Standard - Paperback",'E-book-Paperback Data'!$EJ:$EJ,"Amazon.co.uk",'E-book-Paperback Data'!$EG:$EG,Lookups!$A$14)*Lookups!$G$17)</f>
        <v>0</v>
      </c>
      <c r="R65" s="15">
        <f>SUM(SUMIFS('E-book-Paperback Data'!$EO:$EO,'E-book-Paperback Data'!$EL:$EL,"Standard - Paperback",'E-book-Paperback Data'!$EJ:$EJ,"Amazon.com",'E-book-Paperback Data'!$EG:$EG,Lookups!$A$14))</f>
        <v>0</v>
      </c>
      <c r="S65" s="4">
        <f>SUM(SUMIFS('E-book-Paperback Data'!$ES:$ES,'E-book-Paperback Data'!$EL:$EL,"Standard - Paperback",'E-book-Paperback Data'!$EJ:$EJ,"Amazon.cOM",'E-book-Paperback Data'!$EG:$EG,Lookups!$A$14))</f>
        <v>0</v>
      </c>
    </row>
    <row r="66" spans="1:19" x14ac:dyDescent="0.25">
      <c r="A66" t="s">
        <v>29</v>
      </c>
      <c r="B66" s="13">
        <f>SUM(SUMIFS('E-book-Paperback Data'!$FD:$FD,'E-book-Paperback Data'!$FA:$FA,"Standard - Paperback",'E-book-Paperback Data'!$EY:$EY,"&lt;&gt;Amazon.co.uk",'E-book-Paperback Data'!$EY:$EY,"&lt;&gt;Amazon.com",'E-book-Paperback Data'!$EV:$EV,Lookups!$A$12))</f>
        <v>0</v>
      </c>
      <c r="C66" s="4">
        <f>SUM(SUMIFS('E-book-Paperback Data'!$FH:$FH,'E-book-Paperback Data'!$FA:$FA,"Standard - Paperback",'E-book-Paperback Data'!$FI:$FI,"EUR",'E-book-Paperback Data'!$EV:$EV,Lookups!$A$12)*Lookups!$G$18,SUMIFS('E-book-Paperback Data'!$FH:$FH,'E-book-Paperback Data'!$FA:$FA,"Standard - Paperback",'E-book-Paperback Data'!$FI:$FI,"JPY",'E-book-Paperback Data'!$EV:$EV,Lookups!$A$12)*Lookups!$G$19,SUMIFS('E-book-Paperback Data'!$FH:$FH,'E-book-Paperback Data'!$FA:$FA,"Standard - Paperback",'E-book-Paperback Data'!$FI:$FI,"INR",'E-book-Paperback Data'!$EV:$EV,Lookups!$A$12)*Lookups!$G$20,SUMIFS('E-book-Paperback Data'!$FH:$FH,'E-book-Paperback Data'!$FA:$FA,"Standard - Paperback",'E-book-Paperback Data'!$FI:$FI,"CAD",'E-book-Paperback Data'!$EV:$EV,Lookups!$A$12)*Lookups!$G$21,SUMIFS('E-book-Paperback Data'!$FH:$FH,'E-book-Paperback Data'!$FA:$FA,"Standard - Paperback",'E-book-Paperback Data'!$FI:$FI,"BRL",'E-book-Paperback Data'!$EV:$EV,Lookups!$A$12)*Lookups!$G$22,SUMIFS('E-book-Paperback Data'!$FH:$FH,'E-book-Paperback Data'!$FA:$FA,"Standard - Paperback",'E-book-Paperback Data'!$FI:$FI,"MXN",'E-book-Paperback Data'!$EV:$EV,Lookups!$A$12)*Lookups!$G$23,SUMIFS('E-book-Paperback Data'!$FH:$FH,'E-book-Paperback Data'!$FA:$FA,"Standard - Paperback",'E-book-Paperback Data'!$FI:$FI,"AUD",'E-book-Paperback Data'!$EV:$EV,Lookups!$A$12)*Lookups!$G$24)</f>
        <v>0</v>
      </c>
      <c r="D66" s="13">
        <f>SUM(SUMIFS('E-book-Paperback Data'!$FD:$FD,'E-book-Paperback Data'!$FA:$FA,"Standard - Paperback",'E-book-Paperback Data'!$EY:$EY,"Amazon.co.uk",'E-book-Paperback Data'!$EV:$EV,Lookups!$A$12))</f>
        <v>0</v>
      </c>
      <c r="E66" s="4">
        <f>SUM(SUMIFS('E-book-Paperback Data'!$FH:$FH,'E-book-Paperback Data'!$FA:$FA,"Standard - Paperback",'E-book-Paperback Data'!$EY:$EY,"Amazon.co.uk",'E-book-Paperback Data'!$EV:$EV,Lookups!$A$12)*Lookups!$G$17)</f>
        <v>0</v>
      </c>
      <c r="F66" s="15">
        <f>SUM(SUMIFS('E-book-Paperback Data'!$FD:$FD,'E-book-Paperback Data'!$FA:$FA,"Standard - Paperback",'E-book-Paperback Data'!$EY:$EY,"Amazon.com",'E-book-Paperback Data'!$EV:$EV,Lookups!$A$12))</f>
        <v>0</v>
      </c>
      <c r="G66" s="4">
        <f>SUM(SUMIFS('E-book-Paperback Data'!$FH:$FH,'E-book-Paperback Data'!$FA:$FA,"Standard - Paperback",'E-book-Paperback Data'!$EY:$EY,"Amazon.cOM",'E-book-Paperback Data'!$EV:$EV,Lookups!$A$12))</f>
        <v>0</v>
      </c>
      <c r="H66" s="13">
        <f>SUM(SUMIFS('E-book-Paperback Data'!$FD:$FD,'E-book-Paperback Data'!$FA:$FA,"Standard - Paperback",'E-book-Paperback Data'!$EY:$EY,"&lt;&gt;Amazon.co.uk",'E-book-Paperback Data'!$EY:$EY,"&lt;&gt;Amazon.com",'E-book-Paperback Data'!$EV:$EV,Lookups!$A$13))</f>
        <v>0</v>
      </c>
      <c r="I66" s="4">
        <f>SUM(SUMIFS('E-book-Paperback Data'!$FH:$FH,'E-book-Paperback Data'!$FA:$FA,"Standard - Paperback",'E-book-Paperback Data'!$FI:$FI,"EUR",'E-book-Paperback Data'!$EV:$EV,Lookups!$A$13)*Lookups!$G$18,SUMIFS('E-book-Paperback Data'!$FH:$FH,'E-book-Paperback Data'!$FA:$FA,"Standard - Paperback",'E-book-Paperback Data'!$FI:$FI,"JPY",'E-book-Paperback Data'!$EV:$EV,Lookups!$A$13)*Lookups!$G$19,SUMIFS('E-book-Paperback Data'!$FH:$FH,'E-book-Paperback Data'!$FA:$FA,"Standard - Paperback",'E-book-Paperback Data'!$FI:$FI,"INR",'E-book-Paperback Data'!$EV:$EV,Lookups!$A$13)*Lookups!$G$20,SUMIFS('E-book-Paperback Data'!$FH:$FH,'E-book-Paperback Data'!$FA:$FA,"Standard - Paperback",'E-book-Paperback Data'!$FI:$FI,"CAD",'E-book-Paperback Data'!$EV:$EV,Lookups!$A$13)*Lookups!$G$21,SUMIFS('E-book-Paperback Data'!$FH:$FH,'E-book-Paperback Data'!$FA:$FA,"Standard - Paperback",'E-book-Paperback Data'!$FI:$FI,"BRL",'E-book-Paperback Data'!$EV:$EV,Lookups!$A$13)*Lookups!$G$22,SUMIFS('E-book-Paperback Data'!$FH:$FH,'E-book-Paperback Data'!$FA:$FA,"Standard - Paperback",'E-book-Paperback Data'!$FI:$FI,"MXN",'E-book-Paperback Data'!$EV:$EV,Lookups!$A$13)*Lookups!$G$23,SUMIFS('E-book-Paperback Data'!$FH:$FH,'E-book-Paperback Data'!$FA:$FA,"Standard - Paperback",'E-book-Paperback Data'!$FI:$FI,"AUD",'E-book-Paperback Data'!$EV:$EV,Lookups!$A$13)*Lookups!$G$24)</f>
        <v>0</v>
      </c>
      <c r="J66" s="13">
        <f>SUM(SUMIFS('E-book-Paperback Data'!$FD:$FD,'E-book-Paperback Data'!$FA:$FA,"Standard - Paperback",'E-book-Paperback Data'!$EY:$EY,"Amazon.co.uk",'E-book-Paperback Data'!$EV:$EV,Lookups!$A$13))</f>
        <v>0</v>
      </c>
      <c r="K66" s="4">
        <f>SUM(SUMIFS('E-book-Paperback Data'!$FH:$FH,'E-book-Paperback Data'!$FA:$FA,"Standard - Paperback",'E-book-Paperback Data'!$EY:$EY,"Amazon.co.uk",'E-book-Paperback Data'!$EV:$EV,Lookups!$A$13)*Lookups!$G$17)</f>
        <v>0</v>
      </c>
      <c r="L66" s="15">
        <f>SUM(SUMIFS('E-book-Paperback Data'!$FD:$FD,'E-book-Paperback Data'!$FA:$FA,"Standard - Paperback",'E-book-Paperback Data'!$EY:$EY,"Amazon.com",'E-book-Paperback Data'!$EV:$EV,Lookups!$A$13))</f>
        <v>0</v>
      </c>
      <c r="M66" s="4">
        <f>SUM(SUMIFS('E-book-Paperback Data'!$FH:$FH,'E-book-Paperback Data'!$FA:$FA,"Standard - Paperback",'E-book-Paperback Data'!$EY:$EY,"Amazon.cOM",'E-book-Paperback Data'!$EV:$EV,Lookups!$A$13))</f>
        <v>0</v>
      </c>
      <c r="N66" s="13">
        <f>SUM(SUMIFS('E-book-Paperback Data'!$FD:$FD,'E-book-Paperback Data'!$FA:$FA,"Standard - Paperback",'E-book-Paperback Data'!$EY:$EY,"&lt;&gt;Amazon.co.uk",'E-book-Paperback Data'!$EY:$EY,"&lt;&gt;Amazon.com",'E-book-Paperback Data'!$EV:$EV,Lookups!$A$14))</f>
        <v>0</v>
      </c>
      <c r="O66" s="4">
        <f>SUM(SUMIFS('E-book-Paperback Data'!$FH:$FH,'E-book-Paperback Data'!$FA:$FA,"Standard - Paperback",'E-book-Paperback Data'!$FI:$FI,"EUR",'E-book-Paperback Data'!$EV:$EV,Lookups!$A$14)*Lookups!$G$18,SUMIFS('E-book-Paperback Data'!$FH:$FH,'E-book-Paperback Data'!$FA:$FA,"Standard - Paperback",'E-book-Paperback Data'!$FI:$FI,"JPY",'E-book-Paperback Data'!$EV:$EV,Lookups!$A$14)*Lookups!$G$19,SUMIFS('E-book-Paperback Data'!$FH:$FH,'E-book-Paperback Data'!$FA:$FA,"Standard - Paperback",'E-book-Paperback Data'!$FI:$FI,"INR",'E-book-Paperback Data'!$EV:$EV,Lookups!$A$14)*Lookups!$G$20,SUMIFS('E-book-Paperback Data'!$FH:$FH,'E-book-Paperback Data'!$FA:$FA,"Standard - Paperback",'E-book-Paperback Data'!$FI:$FI,"CAD",'E-book-Paperback Data'!$EV:$EV,Lookups!$A$14)*Lookups!$G$21,SUMIFS('E-book-Paperback Data'!$FH:$FH,'E-book-Paperback Data'!$FA:$FA,"Standard - Paperback",'E-book-Paperback Data'!$FI:$FI,"BRL",'E-book-Paperback Data'!$EV:$EV,Lookups!$A$14)*Lookups!$G$22,SUMIFS('E-book-Paperback Data'!$FH:$FH,'E-book-Paperback Data'!$FA:$FA,"Standard - Paperback",'E-book-Paperback Data'!$FI:$FI,"MXN",'E-book-Paperback Data'!$EV:$EV,Lookups!$A$14)*Lookups!$G$23,SUMIFS('E-book-Paperback Data'!$FH:$FH,'E-book-Paperback Data'!$FA:$FA,"Standard - Paperback",'E-book-Paperback Data'!$FI:$FI,"AUD",'E-book-Paperback Data'!$EV:$EV,Lookups!$A$14)*Lookups!$G$24)</f>
        <v>0</v>
      </c>
      <c r="P66" s="13">
        <f>SUM(SUMIFS('E-book-Paperback Data'!$FD:$FD,'E-book-Paperback Data'!$FA:$FA,"Standard - Paperback",'E-book-Paperback Data'!$EY:$EY,"Amazon.co.uk",'E-book-Paperback Data'!$EV:$EV,Lookups!$A$14))</f>
        <v>0</v>
      </c>
      <c r="Q66" s="4">
        <f>SUM(SUMIFS('E-book-Paperback Data'!$FH:$FH,'E-book-Paperback Data'!$FA:$FA,"Standard - Paperback",'E-book-Paperback Data'!$EY:$EY,"Amazon.co.uk",'E-book-Paperback Data'!$EV:$EV,Lookups!$A$14)*Lookups!$G$17)</f>
        <v>0</v>
      </c>
      <c r="R66" s="15">
        <f>SUM(SUMIFS('E-book-Paperback Data'!$FD:$FD,'E-book-Paperback Data'!$FA:$FA,"Standard - Paperback",'E-book-Paperback Data'!$EY:$EY,"Amazon.com",'E-book-Paperback Data'!$EV:$EV,Lookups!$A$14))</f>
        <v>0</v>
      </c>
      <c r="S66" s="4">
        <f>SUM(SUMIFS('E-book-Paperback Data'!$FH:$FH,'E-book-Paperback Data'!$FA:$FA,"Standard - Paperback",'E-book-Paperback Data'!$EY:$EY,"Amazon.cOM",'E-book-Paperback Data'!$EV:$EV,Lookups!$A$14))</f>
        <v>0</v>
      </c>
    </row>
    <row r="67" spans="1:19" x14ac:dyDescent="0.25">
      <c r="A67" t="s">
        <v>30</v>
      </c>
      <c r="B67" s="13">
        <f>SUM(SUMIFS('E-book-Paperback Data'!$FS:$FS,'E-book-Paperback Data'!$FP:$FP,"Standard - Paperback",'E-book-Paperback Data'!$FN:$FN,"&lt;&gt;Amazon.co.uk",'E-book-Paperback Data'!$FN:$FN,"&lt;&gt;Amazon.com",'E-book-Paperback Data'!$FK:$FK,Lookups!$A$12))</f>
        <v>0</v>
      </c>
      <c r="C67" s="4">
        <f>SUM(SUMIFS('E-book-Paperback Data'!$FW:$FW,'E-book-Paperback Data'!$FP:$FP,"Standard - Paperback",'E-book-Paperback Data'!$FX:$FX,"EUR",'E-book-Paperback Data'!$FK:$FK,Lookups!$A$12)*Lookups!$G$18,SUMIFS('E-book-Paperback Data'!$FW:$FW,'E-book-Paperback Data'!$FP:$FP,"Standard - Paperback",'E-book-Paperback Data'!$FX:$FX,"JPY",'E-book-Paperback Data'!$FK:$FK,Lookups!$A$12)*Lookups!$G$19,SUMIFS('E-book-Paperback Data'!$FW:$FW,'E-book-Paperback Data'!$FP:$FP,"Standard - Paperback",'E-book-Paperback Data'!$FX:$FX,"INR",'E-book-Paperback Data'!$FK:$FK,Lookups!$A$12)*Lookups!$G$20,SUMIFS('E-book-Paperback Data'!$FW:$FW,'E-book-Paperback Data'!$FP:$FP,"Standard - Paperback",'E-book-Paperback Data'!$FX:$FX,"CAD",'E-book-Paperback Data'!$FK:$FK,Lookups!$A$12)*Lookups!$G$21,SUMIFS('E-book-Paperback Data'!$FW:$FW,'E-book-Paperback Data'!$FP:$FP,"Standard - Paperback",'E-book-Paperback Data'!$FX:$FX,"BRL",'E-book-Paperback Data'!$FK:$FK,Lookups!$A$12)*Lookups!$G$22,SUMIFS('E-book-Paperback Data'!$FW:$FW,'E-book-Paperback Data'!$FP:$FP,"Standard - Paperback",'E-book-Paperback Data'!$FX:$FX,"MXN",'E-book-Paperback Data'!$FK:$FK,Lookups!$A$12)*Lookups!$G$23,SUMIFS('E-book-Paperback Data'!$FW:$FW,'E-book-Paperback Data'!$FP:$FP,"Standard - Paperback",'E-book-Paperback Data'!$FX:$FX,"AUD",'E-book-Paperback Data'!$FK:$FK,Lookups!$A$12)*Lookups!$G$24)</f>
        <v>0</v>
      </c>
      <c r="D67" s="13">
        <f>SUM(SUMIFS('E-book-Paperback Data'!$FS:$FS,'E-book-Paperback Data'!$FP:$FP,"Standard - Paperback",'E-book-Paperback Data'!$FN:$FN,"Amazon.co.uk",'E-book-Paperback Data'!$FK:$FK,Lookups!$A$12))</f>
        <v>0</v>
      </c>
      <c r="E67" s="4">
        <f>SUM(SUMIFS('E-book-Paperback Data'!$FW:$FW,'E-book-Paperback Data'!$FP:$FP,"Standard - Paperback",'E-book-Paperback Data'!$FN:$FN,"Amazon.co.uk",'E-book-Paperback Data'!$FK:$FK,Lookups!$A$12)*Lookups!$G$17)</f>
        <v>0</v>
      </c>
      <c r="F67" s="15">
        <f>SUM(SUMIFS('E-book-Paperback Data'!$FS:$FS,'E-book-Paperback Data'!$FP:$FP,"Standard - Paperback",'E-book-Paperback Data'!$FN:$FN,"Amazon.com",'E-book-Paperback Data'!$FK:$FK,Lookups!$A$12))</f>
        <v>0</v>
      </c>
      <c r="G67" s="4">
        <f>SUM(SUMIFS('E-book-Paperback Data'!$FW:$FW,'E-book-Paperback Data'!$FP:$FP,"Standard - Paperback",'E-book-Paperback Data'!$FN:$FN,"Amazon.cOM",'E-book-Paperback Data'!$FK:$FK,Lookups!$A$12))</f>
        <v>0</v>
      </c>
      <c r="H67" s="13">
        <f>SUM(SUMIFS('E-book-Paperback Data'!$FS:$FS,'E-book-Paperback Data'!$FP:$FP,"Standard - Paperback",'E-book-Paperback Data'!$FN:$FN,"&lt;&gt;Amazon.co.uk",'E-book-Paperback Data'!$FN:$FN,"&lt;&gt;Amazon.com",'E-book-Paperback Data'!$FK:$FK,Lookups!$A$13))</f>
        <v>0</v>
      </c>
      <c r="I67" s="4">
        <f>SUM(SUMIFS('E-book-Paperback Data'!$FW:$FW,'E-book-Paperback Data'!$FP:$FP,"Standard - Paperback",'E-book-Paperback Data'!$FX:$FX,"EUR",'E-book-Paperback Data'!$FK:$FK,Lookups!$A$13)*Lookups!$G$18,SUMIFS('E-book-Paperback Data'!$FW:$FW,'E-book-Paperback Data'!$FP:$FP,"Standard - Paperback",'E-book-Paperback Data'!$FX:$FX,"JPY",'E-book-Paperback Data'!$FK:$FK,Lookups!$A$13)*Lookups!$G$19,SUMIFS('E-book-Paperback Data'!$FW:$FW,'E-book-Paperback Data'!$FP:$FP,"Standard - Paperback",'E-book-Paperback Data'!$FX:$FX,"INR",'E-book-Paperback Data'!$FK:$FK,Lookups!$A$13)*Lookups!$G$20,SUMIFS('E-book-Paperback Data'!$FW:$FW,'E-book-Paperback Data'!$FP:$FP,"Standard - Paperback",'E-book-Paperback Data'!$FX:$FX,"CAD",'E-book-Paperback Data'!$FK:$FK,Lookups!$A$13)*Lookups!$G$21,SUMIFS('E-book-Paperback Data'!$FW:$FW,'E-book-Paperback Data'!$FP:$FP,"Standard - Paperback",'E-book-Paperback Data'!$FX:$FX,"BRL",'E-book-Paperback Data'!$FK:$FK,Lookups!$A$13)*Lookups!$G$22,SUMIFS('E-book-Paperback Data'!$FW:$FW,'E-book-Paperback Data'!$FP:$FP,"Standard - Paperback",'E-book-Paperback Data'!$FX:$FX,"MXN",'E-book-Paperback Data'!$FK:$FK,Lookups!$A$13)*Lookups!$G$23,SUMIFS('E-book-Paperback Data'!$FW:$FW,'E-book-Paperback Data'!$FP:$FP,"Standard - Paperback",'E-book-Paperback Data'!$FX:$FX,"AUD",'E-book-Paperback Data'!$FK:$FK,Lookups!$A$13)*Lookups!$G$24)</f>
        <v>0</v>
      </c>
      <c r="J67" s="13">
        <f>SUM(SUMIFS('E-book-Paperback Data'!$FS:$FS,'E-book-Paperback Data'!$FP:$FP,"Standard - Paperback",'E-book-Paperback Data'!$FN:$FN,"Amazon.co.uk",'E-book-Paperback Data'!$FK:$FK,Lookups!$A$13))</f>
        <v>0</v>
      </c>
      <c r="K67" s="4">
        <f>SUM(SUMIFS('E-book-Paperback Data'!$FW:$FW,'E-book-Paperback Data'!$FP:$FP,"Standard - Paperback",'E-book-Paperback Data'!$FN:$FN,"Amazon.co.uk",'E-book-Paperback Data'!$FK:$FK,Lookups!$A$13)*Lookups!$G$17)</f>
        <v>0</v>
      </c>
      <c r="L67" s="15">
        <f>SUM(SUMIFS('E-book-Paperback Data'!$FS:$FS,'E-book-Paperback Data'!$FP:$FP,"Standard - Paperback",'E-book-Paperback Data'!$FN:$FN,"Amazon.com",'E-book-Paperback Data'!$FK:$FK,Lookups!$A$13))</f>
        <v>0</v>
      </c>
      <c r="M67" s="4">
        <f>SUM(SUMIFS('E-book-Paperback Data'!$FW:$FW,'E-book-Paperback Data'!$FP:$FP,"Standard - Paperback",'E-book-Paperback Data'!$FN:$FN,"Amazon.cOM",'E-book-Paperback Data'!$FK:$FK,Lookups!$A$13))</f>
        <v>0</v>
      </c>
      <c r="N67" s="13">
        <f>SUM(SUMIFS('E-book-Paperback Data'!$FS:$FS,'E-book-Paperback Data'!$FP:$FP,"Standard - Paperback",'E-book-Paperback Data'!$FN:$FN,"&lt;&gt;Amazon.co.uk",'E-book-Paperback Data'!$FN:$FN,"&lt;&gt;Amazon.com",'E-book-Paperback Data'!$FK:$FK,Lookups!$A$14))</f>
        <v>0</v>
      </c>
      <c r="O67" s="4">
        <f>SUM(SUMIFS('E-book-Paperback Data'!$FW:$FW,'E-book-Paperback Data'!$FP:$FP,"Standard - Paperback",'E-book-Paperback Data'!$FX:$FX,"EUR",'E-book-Paperback Data'!$FK:$FK,Lookups!$A$14)*Lookups!$G$18,SUMIFS('E-book-Paperback Data'!$FW:$FW,'E-book-Paperback Data'!$FP:$FP,"Standard - Paperback",'E-book-Paperback Data'!$FX:$FX,"JPY",'E-book-Paperback Data'!$FK:$FK,Lookups!$A$14)*Lookups!$G$19,SUMIFS('E-book-Paperback Data'!$FW:$FW,'E-book-Paperback Data'!$FP:$FP,"Standard - Paperback",'E-book-Paperback Data'!$FX:$FX,"INR",'E-book-Paperback Data'!$FK:$FK,Lookups!$A$14)*Lookups!$G$20,SUMIFS('E-book-Paperback Data'!$FW:$FW,'E-book-Paperback Data'!$FP:$FP,"Standard - Paperback",'E-book-Paperback Data'!$FX:$FX,"CAD",'E-book-Paperback Data'!$FK:$FK,Lookups!$A$14)*Lookups!$G$21,SUMIFS('E-book-Paperback Data'!$FW:$FW,'E-book-Paperback Data'!$FP:$FP,"Standard - Paperback",'E-book-Paperback Data'!$FX:$FX,"BRL",'E-book-Paperback Data'!$FK:$FK,Lookups!$A$14)*Lookups!$G$22,SUMIFS('E-book-Paperback Data'!$FW:$FW,'E-book-Paperback Data'!$FP:$FP,"Standard - Paperback",'E-book-Paperback Data'!$FX:$FX,"MXN",'E-book-Paperback Data'!$FK:$FK,Lookups!$A$14)*Lookups!$G$23,SUMIFS('E-book-Paperback Data'!$FW:$FW,'E-book-Paperback Data'!$FP:$FP,"Standard - Paperback",'E-book-Paperback Data'!$FX:$FX,"AUD",'E-book-Paperback Data'!$FK:$FK,Lookups!$A$14)*Lookups!$G$24)</f>
        <v>0</v>
      </c>
      <c r="P67" s="13">
        <f>SUM(SUMIFS('E-book-Paperback Data'!$FS:$FS,'E-book-Paperback Data'!$FP:$FP,"Standard - Paperback",'E-book-Paperback Data'!$FN:$FN,"Amazon.co.uk",'E-book-Paperback Data'!$FK:$FK,Lookups!$A$14))</f>
        <v>0</v>
      </c>
      <c r="Q67" s="4">
        <f>SUM(SUMIFS('E-book-Paperback Data'!$FW:$FW,'E-book-Paperback Data'!$FP:$FP,"Standard - Paperback",'E-book-Paperback Data'!$FN:$FN,"Amazon.co.uk",'E-book-Paperback Data'!$FK:$FK,Lookups!$A$14)*Lookups!$G$17)</f>
        <v>0</v>
      </c>
      <c r="R67" s="15">
        <f>SUM(SUMIFS('E-book-Paperback Data'!$FS:$FS,'E-book-Paperback Data'!$FP:$FP,"Standard - Paperback",'E-book-Paperback Data'!$FN:$FN,"Amazon.com",'E-book-Paperback Data'!$FK:$FK,Lookups!$A$14))</f>
        <v>0</v>
      </c>
      <c r="S67" s="4">
        <f>SUM(SUMIFS('E-book-Paperback Data'!$FW:$FW,'E-book-Paperback Data'!$FP:$FP,"Standard - Paperback",'E-book-Paperback Data'!$FN:$FN,"Amazon.cOM",'E-book-Paperback Data'!$FK:$FK,Lookups!$A$14))</f>
        <v>0</v>
      </c>
    </row>
    <row r="68" spans="1:19" x14ac:dyDescent="0.25">
      <c r="B68" s="13"/>
      <c r="C68" s="7"/>
      <c r="D68" s="13"/>
      <c r="E68" s="16"/>
      <c r="F68" s="15"/>
      <c r="G68" s="16"/>
      <c r="H68" s="13"/>
      <c r="I68" s="7"/>
      <c r="J68" s="13"/>
      <c r="K68" s="16"/>
      <c r="L68" s="15"/>
      <c r="M68" s="16"/>
      <c r="N68" s="13"/>
      <c r="O68" s="7"/>
      <c r="P68" s="13"/>
      <c r="Q68" s="16"/>
      <c r="R68" s="15"/>
      <c r="S68" s="16"/>
    </row>
    <row r="69" spans="1:19" x14ac:dyDescent="0.25">
      <c r="B69" s="329">
        <f>Lookups!$A$15</f>
        <v>0</v>
      </c>
      <c r="C69" s="329"/>
      <c r="D69" s="329"/>
      <c r="E69" s="329"/>
      <c r="F69" s="329"/>
      <c r="G69" s="329"/>
      <c r="H69" s="329">
        <f>Lookups!$A$16</f>
        <v>0</v>
      </c>
      <c r="I69" s="329"/>
      <c r="J69" s="329"/>
      <c r="K69" s="329"/>
      <c r="L69" s="329"/>
      <c r="M69" s="329"/>
      <c r="N69" s="329">
        <f>Lookups!$A$17</f>
        <v>0</v>
      </c>
      <c r="O69" s="329"/>
      <c r="P69" s="329"/>
      <c r="Q69" s="329"/>
      <c r="R69" s="329"/>
      <c r="S69" s="329"/>
    </row>
    <row r="70" spans="1:19" x14ac:dyDescent="0.25">
      <c r="B70" s="329" t="s">
        <v>44</v>
      </c>
      <c r="C70" s="329"/>
      <c r="D70" s="329" t="s">
        <v>14</v>
      </c>
      <c r="E70" s="329"/>
      <c r="F70" s="329" t="s">
        <v>15</v>
      </c>
      <c r="G70" s="329"/>
      <c r="H70" s="329" t="s">
        <v>44</v>
      </c>
      <c r="I70" s="329"/>
      <c r="J70" s="329" t="s">
        <v>14</v>
      </c>
      <c r="K70" s="329"/>
      <c r="L70" s="329" t="s">
        <v>15</v>
      </c>
      <c r="M70" s="329"/>
      <c r="N70" s="329" t="s">
        <v>44</v>
      </c>
      <c r="O70" s="329"/>
      <c r="P70" s="329" t="s">
        <v>14</v>
      </c>
      <c r="Q70" s="329"/>
      <c r="R70" s="329" t="s">
        <v>15</v>
      </c>
      <c r="S70" s="329"/>
    </row>
    <row r="71" spans="1:19" x14ac:dyDescent="0.25">
      <c r="A71" t="s">
        <v>19</v>
      </c>
      <c r="B71" s="13">
        <f>SUM(SUMIFS('E-book-Paperback Data'!$J:$J,'E-book-Paperback Data'!$G:$G,"Standard - Paperback",'E-book-Paperback Data'!$E:$E,"&lt;&gt;Amazon.co.uk",'E-book-Paperback Data'!$E:$E,"&lt;&gt;Amazon.com",'E-book-Paperback Data'!$B:$B,Lookups!$A$15))</f>
        <v>0</v>
      </c>
      <c r="C71" s="4">
        <f>SUM(SUMIFS('E-book-Paperback Data'!$N:$N,'E-book-Paperback Data'!$G:$G,"Standard - Paperback",'E-book-Paperback Data'!$O:$O,"EUR",'E-book-Paperback Data'!$B:$B,Lookups!$A$15)*Lookups!$G$18,SUMIFS('E-book-Paperback Data'!$N:$N,'E-book-Paperback Data'!$G:$G,"Standard - Paperback",'E-book-Paperback Data'!$O:$O,"JPY",'E-book-Paperback Data'!$B:$B,Lookups!$A$15)*Lookups!$G$19,SUMIFS('E-book-Paperback Data'!$N:$N,'E-book-Paperback Data'!$G:$G,"Standard - Paperback",'E-book-Paperback Data'!$O:$O,"INR",'E-book-Paperback Data'!$B:$B,Lookups!$A$15)*Lookups!$G$20,SUMIFS('E-book-Paperback Data'!$N:$N,'E-book-Paperback Data'!$G:$G,"Standard - Paperback",'E-book-Paperback Data'!$O:$O,"CAD",'E-book-Paperback Data'!$B:$B,Lookups!$A$15)*Lookups!$G$21,SUMIFS('E-book-Paperback Data'!$N:$N,'E-book-Paperback Data'!$G:$G,"Standard - Paperback",'E-book-Paperback Data'!$O:$O,"BRL",'E-book-Paperback Data'!$B:$B,Lookups!$A$15)*Lookups!$G$22,SUMIFS('E-book-Paperback Data'!$N:$N,'E-book-Paperback Data'!$G:$G,"Standard - Paperback",'E-book-Paperback Data'!$O:$O,"MXN",'E-book-Paperback Data'!$B:$B,Lookups!$A$15)*Lookups!$G$23,SUMIFS('E-book-Paperback Data'!$N:$N,'E-book-Paperback Data'!$G:$G,"Standard - Paperback",'E-book-Paperback Data'!$O:$O,"AUD",'E-book-Paperback Data'!$B:$B,Lookups!$A$15)*Lookups!$G$24)</f>
        <v>0</v>
      </c>
      <c r="D71" s="13">
        <f>SUM(SUMIFS('E-book-Paperback Data'!$J:$J,'E-book-Paperback Data'!$G:$G,"Standard - Paperback",'E-book-Paperback Data'!$E:$E,"Amazon.co.uk",'E-book-Paperback Data'!$B:$B,Lookups!$A$15))</f>
        <v>0</v>
      </c>
      <c r="E71" s="4">
        <f>SUM(SUMIFS('E-book-Paperback Data'!$N:$N,'E-book-Paperback Data'!$G:$G,"Standard - Paperback",'E-book-Paperback Data'!$E:$E,"Amazon.co.uk",'E-book-Paperback Data'!$B:$B,Lookups!$A$15)*Lookups!$G$17)</f>
        <v>0</v>
      </c>
      <c r="F71" s="15">
        <f>SUM(SUMIFS('E-book-Paperback Data'!$J:$J,'E-book-Paperback Data'!$G:$G,"Standard - Paperback",'E-book-Paperback Data'!$E:$E,"Amazon.com",'E-book-Paperback Data'!$B:$B,Lookups!$A$15))</f>
        <v>0</v>
      </c>
      <c r="G71" s="4">
        <f>SUM(SUMIFS('E-book-Paperback Data'!$N:$N,'E-book-Paperback Data'!$G:$G,"Standard - Paperback",'E-book-Paperback Data'!$E:$E,"Amazon.cOM",'E-book-Paperback Data'!$B:$B,Lookups!$A$15))</f>
        <v>0</v>
      </c>
      <c r="H71" s="13">
        <f>SUM(SUMIFS('E-book-Paperback Data'!$J:$J,'E-book-Paperback Data'!$G:$G,"Standard - Paperback",'E-book-Paperback Data'!$E:$E,"&lt;&gt;Amazon.co.uk",'E-book-Paperback Data'!$E:$E,"&lt;&gt;Amazon.com",'E-book-Paperback Data'!$B:$B,Lookups!$A$16))</f>
        <v>0</v>
      </c>
      <c r="I71" s="4">
        <f>SUM(SUMIFS('E-book-Paperback Data'!$N:$N,'E-book-Paperback Data'!$G:$G,"Standard - Paperback",'E-book-Paperback Data'!$O:$O,"EUR",'E-book-Paperback Data'!$B:$B,Lookups!$A$16)*Lookups!$G$18,SUMIFS('E-book-Paperback Data'!$N:$N,'E-book-Paperback Data'!$G:$G,"Standard - Paperback",'E-book-Paperback Data'!$O:$O,"JPY",'E-book-Paperback Data'!$B:$B,Lookups!$A$16)*Lookups!$G$19,SUMIFS('E-book-Paperback Data'!$N:$N,'E-book-Paperback Data'!$G:$G,"Standard - Paperback",'E-book-Paperback Data'!$O:$O,"INR",'E-book-Paperback Data'!$B:$B,Lookups!$A$16)*Lookups!$G$20,SUMIFS('E-book-Paperback Data'!$N:$N,'E-book-Paperback Data'!$G:$G,"Standard - Paperback",'E-book-Paperback Data'!$O:$O,"CAD",'E-book-Paperback Data'!$B:$B,Lookups!$A$16)*Lookups!$G$21,SUMIFS('E-book-Paperback Data'!$N:$N,'E-book-Paperback Data'!$G:$G,"Standard - Paperback",'E-book-Paperback Data'!$O:$O,"BRL",'E-book-Paperback Data'!$B:$B,Lookups!$A$16)*Lookups!$G$22,SUMIFS('E-book-Paperback Data'!$N:$N,'E-book-Paperback Data'!$G:$G,"Standard - Paperback",'E-book-Paperback Data'!$O:$O,"MXN",'E-book-Paperback Data'!$B:$B,Lookups!$A$16)*Lookups!$G$23,SUMIFS('E-book-Paperback Data'!$N:$N,'E-book-Paperback Data'!$G:$G,"Standard - Paperback",'E-book-Paperback Data'!$O:$O,"AUD",'E-book-Paperback Data'!$B:$B,Lookups!$A$16)*Lookups!$G$24)</f>
        <v>0</v>
      </c>
      <c r="J71" s="13">
        <f>SUM(SUMIFS('E-book-Paperback Data'!$J:$J,'E-book-Paperback Data'!$G:$G,"Standard - Paperback",'E-book-Paperback Data'!$E:$E,"Amazon.co.uk",'E-book-Paperback Data'!$B:$B,Lookups!$A$16))</f>
        <v>0</v>
      </c>
      <c r="K71" s="4">
        <f>SUM(SUMIFS('E-book-Paperback Data'!$N:$N,'E-book-Paperback Data'!$G:$G,"Standard - Paperback",'E-book-Paperback Data'!$E:$E,"Amazon.co.uk",'E-book-Paperback Data'!$B:$B,Lookups!$A$16)*Lookups!$G$17)</f>
        <v>0</v>
      </c>
      <c r="L71" s="15">
        <f>SUM(SUMIFS('E-book-Paperback Data'!$J:$J,'E-book-Paperback Data'!$G:$G,"Standard - Paperback",'E-book-Paperback Data'!$E:$E,"Amazon.com",'E-book-Paperback Data'!$B:$B,Lookups!$A$16))</f>
        <v>0</v>
      </c>
      <c r="M71" s="4">
        <f>SUM(SUMIFS('E-book-Paperback Data'!$N:$N,'E-book-Paperback Data'!$G:$G,"Standard - Paperback",'E-book-Paperback Data'!$E:$E,"Amazon.cOM",'E-book-Paperback Data'!$B:$B,Lookups!$A$16))</f>
        <v>0</v>
      </c>
      <c r="N71" s="13">
        <f>SUM(SUMIFS('E-book-Paperback Data'!$J:$J,'E-book-Paperback Data'!$G:$G,"Standard - Paperback",'E-book-Paperback Data'!$E:$E,"&lt;&gt;Amazon.co.uk",'E-book-Paperback Data'!$E:$E,"&lt;&gt;Amazon.com",'E-book-Paperback Data'!$B:$B,Lookups!$A$17))</f>
        <v>0</v>
      </c>
      <c r="O71" s="4">
        <f>SUM(SUMIFS('E-book-Paperback Data'!$N:$N,'E-book-Paperback Data'!$G:$G,"Standard - Paperback",'E-book-Paperback Data'!$O:$O,"EUR",'E-book-Paperback Data'!$B:$B,Lookups!$A$17)*Lookups!$G$18,SUMIFS('E-book-Paperback Data'!$N:$N,'E-book-Paperback Data'!$G:$G,"Standard - Paperback",'E-book-Paperback Data'!$O:$O,"JPY",'E-book-Paperback Data'!$B:$B,Lookups!$A$17)*Lookups!$G$19,SUMIFS('E-book-Paperback Data'!$N:$N,'E-book-Paperback Data'!$G:$G,"Standard - Paperback",'E-book-Paperback Data'!$O:$O,"INR",'E-book-Paperback Data'!$B:$B,Lookups!$A$17)*Lookups!$G$20,SUMIFS('E-book-Paperback Data'!$N:$N,'E-book-Paperback Data'!$G:$G,"Standard - Paperback",'E-book-Paperback Data'!$O:$O,"CAD",'E-book-Paperback Data'!$B:$B,Lookups!$A$17)*Lookups!$G$21,SUMIFS('E-book-Paperback Data'!$N:$N,'E-book-Paperback Data'!$G:$G,"Standard - Paperback",'E-book-Paperback Data'!$O:$O,"BRL",'E-book-Paperback Data'!$B:$B,Lookups!$A$17)*Lookups!$G$22,SUMIFS('E-book-Paperback Data'!$N:$N,'E-book-Paperback Data'!$G:$G,"Standard - Paperback",'E-book-Paperback Data'!$O:$O,"MXN",'E-book-Paperback Data'!$B:$B,Lookups!$A$17)*Lookups!$G$23,SUMIFS('E-book-Paperback Data'!$N:$N,'E-book-Paperback Data'!$G:$G,"Standard - Paperback",'E-book-Paperback Data'!$O:$O,"AUD",'E-book-Paperback Data'!$B:$B,Lookups!$A$17)*Lookups!$G$24)</f>
        <v>0</v>
      </c>
      <c r="P71" s="13">
        <f>SUM(SUMIFS('E-book-Paperback Data'!$J:$J,'E-book-Paperback Data'!$G:$G,"Standard - Paperback",'E-book-Paperback Data'!$E:$E,"Amazon.co.uk",'E-book-Paperback Data'!$B:$B,Lookups!$A$17))</f>
        <v>0</v>
      </c>
      <c r="Q71" s="4">
        <f>SUM(SUMIFS('E-book-Paperback Data'!$N:$N,'E-book-Paperback Data'!$G:$G,"Standard - Paperback",'E-book-Paperback Data'!$E:$E,"Amazon.co.uk",'E-book-Paperback Data'!$B:$B,Lookups!$A$17)*Lookups!$G$17)</f>
        <v>0</v>
      </c>
      <c r="R71" s="15">
        <f>SUM(SUMIFS('E-book-Paperback Data'!$J:$J,'E-book-Paperback Data'!$G:$G,"Standard - Paperback",'E-book-Paperback Data'!$E:$E,"Amazon.com",'E-book-Paperback Data'!$B:$B,Lookups!$A$17))</f>
        <v>0</v>
      </c>
      <c r="S71" s="4">
        <f>SUM(SUMIFS('E-book-Paperback Data'!$N:$N,'E-book-Paperback Data'!$G:$G,"Standard - Paperback",'E-book-Paperback Data'!$E:$E,"Amazon.cOM",'E-book-Paperback Data'!$B:$B,Lookups!$A$17))</f>
        <v>0</v>
      </c>
    </row>
    <row r="72" spans="1:19" x14ac:dyDescent="0.25">
      <c r="A72" t="s">
        <v>20</v>
      </c>
      <c r="B72" s="13">
        <f>SUM(SUMIFS('E-book-Paperback Data'!$Y:$Y,'E-book-Paperback Data'!$V:$V,"Standard - Paperback",'E-book-Paperback Data'!$T:$T,"&lt;&gt;Amazon.co.uk",'E-book-Paperback Data'!$T:$T,"&lt;&gt;Amazon.com",'E-book-Paperback Data'!$Q:$Q,Lookups!$A$15))</f>
        <v>0</v>
      </c>
      <c r="C72" s="4">
        <f>SUM(SUMIFS('E-book-Paperback Data'!$AC:$AC,'E-book-Paperback Data'!$V:$V,"Standard - Paperback",'E-book-Paperback Data'!$AD:$AD,"EUR",'E-book-Paperback Data'!$Q:$Q,Lookups!$A$15)*Lookups!$G$18,SUMIFS('E-book-Paperback Data'!$AC:$AC,'E-book-Paperback Data'!$V:$V,"Standard - Paperback",'E-book-Paperback Data'!$AD:$AD,"JPY",'E-book-Paperback Data'!$Q:$Q,Lookups!$A$15)*Lookups!$G$19,SUMIFS('E-book-Paperback Data'!$AC:$AC,'E-book-Paperback Data'!$V:$V,"Standard - Paperback",'E-book-Paperback Data'!$AD:$AD,"INR",'E-book-Paperback Data'!$Q:$Q,Lookups!$A$15)*Lookups!$G$20,SUMIFS('E-book-Paperback Data'!$AC:$AC,'E-book-Paperback Data'!$V:$V,"Standard - Paperback",'E-book-Paperback Data'!$AD:$AD,"CAD",'E-book-Paperback Data'!$Q:$Q,Lookups!$A$15)*Lookups!$G$21,SUMIFS('E-book-Paperback Data'!$AC:$AC,'E-book-Paperback Data'!$V:$V,"Standard - Paperback",'E-book-Paperback Data'!$AD:$AD,"BRL",'E-book-Paperback Data'!$Q:$Q,Lookups!$A$15)*Lookups!$G$22,SUMIFS('E-book-Paperback Data'!$AC:$AC,'E-book-Paperback Data'!$V:$V,"Standard - Paperback",'E-book-Paperback Data'!$AD:$AD,"MXN",'E-book-Paperback Data'!$Q:$Q,Lookups!$A$15)*Lookups!$G$23,SUMIFS('E-book-Paperback Data'!$AC:$AC,'E-book-Paperback Data'!$V:$V,"Standard - Paperback",'E-book-Paperback Data'!$AD:$AD,"AUD",'E-book-Paperback Data'!$Q:$Q,Lookups!$A$15)*Lookups!$G$24)</f>
        <v>0</v>
      </c>
      <c r="D72" s="13">
        <f>SUM(SUMIFS('E-book-Paperback Data'!$Y:$Y,'E-book-Paperback Data'!$V:$V,"Standard - Paperback",'E-book-Paperback Data'!$T:$T,"Amazon.co.uk",'E-book-Paperback Data'!$Q:$Q,Lookups!$A$15))</f>
        <v>0</v>
      </c>
      <c r="E72" s="4">
        <f>SUM(SUMIFS('E-book-Paperback Data'!$AC:$AC,'E-book-Paperback Data'!$V:$V,"Standard - Paperback",'E-book-Paperback Data'!$T:$T,"Amazon.co.uk",'E-book-Paperback Data'!$Q:$Q,Lookups!$A$15)*Lookups!$G$17)</f>
        <v>0</v>
      </c>
      <c r="F72" s="15">
        <f>SUM(SUMIFS('E-book-Paperback Data'!$Y:$Y,'E-book-Paperback Data'!$V:$V,"Standard - Paperback",'E-book-Paperback Data'!$T:$T,"Amazon.com",'E-book-Paperback Data'!$Q:$Q,Lookups!$A$15))</f>
        <v>0</v>
      </c>
      <c r="G72" s="4">
        <f>SUM(SUMIFS('E-book-Paperback Data'!$AC:$AC,'E-book-Paperback Data'!$V:$V,"Standard - Paperback",'E-book-Paperback Data'!$T:$T,"Amazon.cOM",'E-book-Paperback Data'!$Q:$Q,Lookups!$A$15))</f>
        <v>0</v>
      </c>
      <c r="H72" s="13">
        <f>SUM(SUMIFS('E-book-Paperback Data'!$Y:$Y,'E-book-Paperback Data'!$V:$V,"Standard - Paperback",'E-book-Paperback Data'!$T:$T,"&lt;&gt;Amazon.co.uk",'E-book-Paperback Data'!$T:$T,"&lt;&gt;Amazon.com",'E-book-Paperback Data'!$Q:$Q,Lookups!$A$16))</f>
        <v>0</v>
      </c>
      <c r="I72" s="4">
        <f>SUM(SUMIFS('E-book-Paperback Data'!$AC:$AC,'E-book-Paperback Data'!$V:$V,"Standard - Paperback",'E-book-Paperback Data'!$AD:$AD,"EUR",'E-book-Paperback Data'!$Q:$Q,Lookups!$A$16)*Lookups!$G$18,SUMIFS('E-book-Paperback Data'!$AC:$AC,'E-book-Paperback Data'!$V:$V,"Standard - Paperback",'E-book-Paperback Data'!$AD:$AD,"JPY",'E-book-Paperback Data'!$Q:$Q,Lookups!$A$16)*Lookups!$G$19,SUMIFS('E-book-Paperback Data'!$AC:$AC,'E-book-Paperback Data'!$V:$V,"Standard - Paperback",'E-book-Paperback Data'!$AD:$AD,"INR",'E-book-Paperback Data'!$Q:$Q,Lookups!$A$16)*Lookups!$G$20,SUMIFS('E-book-Paperback Data'!$AC:$AC,'E-book-Paperback Data'!$V:$V,"Standard - Paperback",'E-book-Paperback Data'!$AD:$AD,"CAD",'E-book-Paperback Data'!$Q:$Q,Lookups!$A$16)*Lookups!$G$21,SUMIFS('E-book-Paperback Data'!$AC:$AC,'E-book-Paperback Data'!$V:$V,"Standard - Paperback",'E-book-Paperback Data'!$AD:$AD,"BRL",'E-book-Paperback Data'!$Q:$Q,Lookups!$A$16)*Lookups!$G$22,SUMIFS('E-book-Paperback Data'!$AC:$AC,'E-book-Paperback Data'!$V:$V,"Standard - Paperback",'E-book-Paperback Data'!$AD:$AD,"MXN",'E-book-Paperback Data'!$Q:$Q,Lookups!$A$16)*Lookups!$G$23,SUMIFS('E-book-Paperback Data'!$AC:$AC,'E-book-Paperback Data'!$V:$V,"Standard - Paperback",'E-book-Paperback Data'!$AD:$AD,"AUD",'E-book-Paperback Data'!$Q:$Q,Lookups!$A$16)*Lookups!$G$24)</f>
        <v>0</v>
      </c>
      <c r="J72" s="13">
        <f>SUM(SUMIFS('E-book-Paperback Data'!$Y:$Y,'E-book-Paperback Data'!$V:$V,"Standard - Paperback",'E-book-Paperback Data'!$T:$T,"Amazon.co.uk",'E-book-Paperback Data'!$Q:$Q,Lookups!$A$16))</f>
        <v>0</v>
      </c>
      <c r="K72" s="4">
        <f>SUM(SUMIFS('E-book-Paperback Data'!$AC:$AC,'E-book-Paperback Data'!$V:$V,"Standard - Paperback",'E-book-Paperback Data'!$T:$T,"Amazon.co.uk",'E-book-Paperback Data'!$Q:$Q,Lookups!$A$16)*Lookups!$G$17)</f>
        <v>0</v>
      </c>
      <c r="L72" s="15">
        <f>SUM(SUMIFS('E-book-Paperback Data'!$Y:$Y,'E-book-Paperback Data'!$V:$V,"Standard - Paperback",'E-book-Paperback Data'!$T:$T,"Amazon.com",'E-book-Paperback Data'!$Q:$Q,Lookups!$A$16))</f>
        <v>0</v>
      </c>
      <c r="M72" s="4">
        <f>SUM(SUMIFS('E-book-Paperback Data'!$AC:$AC,'E-book-Paperback Data'!$V:$V,"Standard - Paperback",'E-book-Paperback Data'!$T:$T,"Amazon.cOM",'E-book-Paperback Data'!$Q:$Q,Lookups!$A$16))</f>
        <v>0</v>
      </c>
      <c r="N72" s="13">
        <f>SUM(SUMIFS('E-book-Paperback Data'!$Y:$Y,'E-book-Paperback Data'!$V:$V,"Standard - Paperback",'E-book-Paperback Data'!$T:$T,"&lt;&gt;Amazon.co.uk",'E-book-Paperback Data'!$T:$T,"&lt;&gt;Amazon.com",'E-book-Paperback Data'!$Q:$Q,Lookups!$A$17))</f>
        <v>0</v>
      </c>
      <c r="O72" s="4">
        <f>SUM(SUMIFS('E-book-Paperback Data'!$AC:$AC,'E-book-Paperback Data'!$V:$V,"Standard - Paperback",'E-book-Paperback Data'!$AD:$AD,"EUR",'E-book-Paperback Data'!$Q:$Q,Lookups!$A$17)*Lookups!$G$18,SUMIFS('E-book-Paperback Data'!$AC:$AC,'E-book-Paperback Data'!$V:$V,"Standard - Paperback",'E-book-Paperback Data'!$AD:$AD,"JPY",'E-book-Paperback Data'!$Q:$Q,Lookups!$A$17)*Lookups!$G$19,SUMIFS('E-book-Paperback Data'!$AC:$AC,'E-book-Paperback Data'!$V:$V,"Standard - Paperback",'E-book-Paperback Data'!$AD:$AD,"INR",'E-book-Paperback Data'!$Q:$Q,Lookups!$A$17)*Lookups!$G$20,SUMIFS('E-book-Paperback Data'!$AC:$AC,'E-book-Paperback Data'!$V:$V,"Standard - Paperback",'E-book-Paperback Data'!$AD:$AD,"CAD",'E-book-Paperback Data'!$Q:$Q,Lookups!$A$17)*Lookups!$G$21,SUMIFS('E-book-Paperback Data'!$AC:$AC,'E-book-Paperback Data'!$V:$V,"Standard - Paperback",'E-book-Paperback Data'!$AD:$AD,"BRL",'E-book-Paperback Data'!$Q:$Q,Lookups!$A$17)*Lookups!$G$22,SUMIFS('E-book-Paperback Data'!$AC:$AC,'E-book-Paperback Data'!$V:$V,"Standard - Paperback",'E-book-Paperback Data'!$AD:$AD,"MXN",'E-book-Paperback Data'!$Q:$Q,Lookups!$A$17)*Lookups!$G$23,SUMIFS('E-book-Paperback Data'!$AC:$AC,'E-book-Paperback Data'!$V:$V,"Standard - Paperback",'E-book-Paperback Data'!$AD:$AD,"AUD",'E-book-Paperback Data'!$Q:$Q,Lookups!$A$17)*Lookups!$G$24)</f>
        <v>0</v>
      </c>
      <c r="P72" s="13">
        <f>SUM(SUMIFS('E-book-Paperback Data'!$Y:$Y,'E-book-Paperback Data'!$V:$V,"Standard - Paperback",'E-book-Paperback Data'!$T:$T,"Amazon.co.uk",'E-book-Paperback Data'!$Q:$Q,Lookups!$A$17))</f>
        <v>0</v>
      </c>
      <c r="Q72" s="4">
        <f>SUM(SUMIFS('E-book-Paperback Data'!$AC:$AC,'E-book-Paperback Data'!$V:$V,"Standard - Paperback",'E-book-Paperback Data'!$T:$T,"Amazon.co.uk",'E-book-Paperback Data'!$Q:$Q,Lookups!$A$17)*Lookups!$G$17)</f>
        <v>0</v>
      </c>
      <c r="R72" s="15">
        <f>SUM(SUMIFS('E-book-Paperback Data'!$Y:$Y,'E-book-Paperback Data'!$V:$V,"Standard - Paperback",'E-book-Paperback Data'!$T:$T,"Amazon.com",'E-book-Paperback Data'!$Q:$Q,Lookups!$A$17))</f>
        <v>0</v>
      </c>
      <c r="S72" s="4">
        <f>SUM(SUMIFS('E-book-Paperback Data'!$AC:$AC,'E-book-Paperback Data'!$V:$V,"Standard - Paperback",'E-book-Paperback Data'!$T:$T,"Amazon.cOM",'E-book-Paperback Data'!$Q:$Q,Lookups!$A$17))</f>
        <v>0</v>
      </c>
    </row>
    <row r="73" spans="1:19" x14ac:dyDescent="0.25">
      <c r="A73" t="s">
        <v>21</v>
      </c>
      <c r="B73" s="13">
        <f>SUM(SUMIFS('E-book-Paperback Data'!$AN:$AN,'E-book-Paperback Data'!$AK:$AK,"Standard - Paperback",'E-book-Paperback Data'!$AI:$AI,"&lt;&gt;Amazon.co.uk",'E-book-Paperback Data'!$AI:$AI,"&lt;&gt;Amazon.com",'E-book-Paperback Data'!$AF:$AF,Lookups!$A$15))</f>
        <v>0</v>
      </c>
      <c r="C73" s="4">
        <f>SUM(SUMIFS('E-book-Paperback Data'!$AR:$AR,'E-book-Paperback Data'!$AK:$AK,"Standard - Paperback",'E-book-Paperback Data'!$AS:$AS,"EUR",'E-book-Paperback Data'!$AF:$AF,Lookups!$A$15)*Lookups!$G$18,SUMIFS('E-book-Paperback Data'!$AR:$AR,'E-book-Paperback Data'!$AK:$AK,"Standard - Paperback",'E-book-Paperback Data'!$AS:$AS,"JPY",'E-book-Paperback Data'!$AF:$AF,Lookups!$A$15)*Lookups!$G$19,SUMIFS('E-book-Paperback Data'!$AR:$AR,'E-book-Paperback Data'!$AK:$AK,"Standard - Paperback",'E-book-Paperback Data'!$AS:$AS,"INR",'E-book-Paperback Data'!$AF:$AF,Lookups!$A$15)*Lookups!$G$20,SUMIFS('E-book-Paperback Data'!$AR:$AR,'E-book-Paperback Data'!$AK:$AK,"Standard - Paperback",'E-book-Paperback Data'!$AS:$AS,"CAD",'E-book-Paperback Data'!$AF:$AF,Lookups!$A$15)*Lookups!$G$21,SUMIFS('E-book-Paperback Data'!$AR:$AR,'E-book-Paperback Data'!$AK:$AK,"Standard - Paperback",'E-book-Paperback Data'!$AS:$AS,"BRL",'E-book-Paperback Data'!$AF:$AF,Lookups!$A$15)*Lookups!$G$22,SUMIFS('E-book-Paperback Data'!$AR:$AR,'E-book-Paperback Data'!$AK:$AK,"Standard - Paperback",'E-book-Paperback Data'!$AS:$AS,"MXN",'E-book-Paperback Data'!$AF:$AF,Lookups!$A$15)*Lookups!$G$23,SUMIFS('E-book-Paperback Data'!$AR:$AR,'E-book-Paperback Data'!$AK:$AK,"Standard - Paperback",'E-book-Paperback Data'!$AS:$AS,"AUD",'E-book-Paperback Data'!$AF:$AF,Lookups!$A$15)*Lookups!$G$24)</f>
        <v>0</v>
      </c>
      <c r="D73" s="13">
        <f>SUM(SUMIFS('E-book-Paperback Data'!$AN:$AN,'E-book-Paperback Data'!$AK:$AK,"Standard - Paperback",'E-book-Paperback Data'!$AI:$AI,"Amazon.co.uk",'E-book-Paperback Data'!$AF:$AF,Lookups!$A$15))</f>
        <v>0</v>
      </c>
      <c r="E73" s="4">
        <f>SUM(SUMIFS('E-book-Paperback Data'!$AR:$AR,'E-book-Paperback Data'!$AK:$AK,"Standard - Paperback",'E-book-Paperback Data'!$AI:$AI,"Amazon.co.uk",'E-book-Paperback Data'!$AF:$AF,Lookups!$A$15)*Lookups!$G$17)</f>
        <v>0</v>
      </c>
      <c r="F73" s="15">
        <f>SUM(SUMIFS('E-book-Paperback Data'!$AN:$AN,'E-book-Paperback Data'!$AK:$AK,"Standard - Paperback",'E-book-Paperback Data'!$AI:$AI,"Amazon.com",'E-book-Paperback Data'!$AF:$AF,Lookups!$A$15))</f>
        <v>0</v>
      </c>
      <c r="G73" s="4">
        <f>SUM(SUMIFS('E-book-Paperback Data'!$AR:$AR,'E-book-Paperback Data'!$AK:$AK,"Standard - Paperback",'E-book-Paperback Data'!$AI:$AI,"Amazon.cOM",'E-book-Paperback Data'!$AF:$AF,Lookups!$A$15))</f>
        <v>0</v>
      </c>
      <c r="H73" s="13">
        <f>SUM(SUMIFS('E-book-Paperback Data'!$AN:$AN,'E-book-Paperback Data'!$AK:$AK,"Standard - Paperback",'E-book-Paperback Data'!$AI:$AI,"&lt;&gt;Amazon.co.uk",'E-book-Paperback Data'!$AI:$AI,"&lt;&gt;Amazon.com",'E-book-Paperback Data'!$AF:$AF,Lookups!$A$16))</f>
        <v>0</v>
      </c>
      <c r="I73" s="4">
        <f>SUM(SUMIFS('E-book-Paperback Data'!$AR:$AR,'E-book-Paperback Data'!$AK:$AK,"Standard - Paperback",'E-book-Paperback Data'!$AS:$AS,"EUR",'E-book-Paperback Data'!$AF:$AF,Lookups!$A$16)*Lookups!$G$18,SUMIFS('E-book-Paperback Data'!$AR:$AR,'E-book-Paperback Data'!$AK:$AK,"Standard - Paperback",'E-book-Paperback Data'!$AS:$AS,"JPY",'E-book-Paperback Data'!$AF:$AF,Lookups!$A$16)*Lookups!$G$19,SUMIFS('E-book-Paperback Data'!$AR:$AR,'E-book-Paperback Data'!$AK:$AK,"Standard - Paperback",'E-book-Paperback Data'!$AS:$AS,"INR",'E-book-Paperback Data'!$AF:$AF,Lookups!$A$16)*Lookups!$G$20,SUMIFS('E-book-Paperback Data'!$AR:$AR,'E-book-Paperback Data'!$AK:$AK,"Standard - Paperback",'E-book-Paperback Data'!$AS:$AS,"CAD",'E-book-Paperback Data'!$AF:$AF,Lookups!$A$16)*Lookups!$G$21,SUMIFS('E-book-Paperback Data'!$AR:$AR,'E-book-Paperback Data'!$AK:$AK,"Standard - Paperback",'E-book-Paperback Data'!$AS:$AS,"BRL",'E-book-Paperback Data'!$AF:$AF,Lookups!$A$16)*Lookups!$G$22,SUMIFS('E-book-Paperback Data'!$AR:$AR,'E-book-Paperback Data'!$AK:$AK,"Standard - Paperback",'E-book-Paperback Data'!$AS:$AS,"MXN",'E-book-Paperback Data'!$AF:$AF,Lookups!$A$16)*Lookups!$G$23,SUMIFS('E-book-Paperback Data'!$AR:$AR,'E-book-Paperback Data'!$AK:$AK,"Standard - Paperback",'E-book-Paperback Data'!$AS:$AS,"AUD",'E-book-Paperback Data'!$AF:$AF,Lookups!$A$16)*Lookups!$G$24)</f>
        <v>0</v>
      </c>
      <c r="J73" s="13">
        <f>SUM(SUMIFS('E-book-Paperback Data'!$AN:$AN,'E-book-Paperback Data'!$AK:$AK,"Standard - Paperback",'E-book-Paperback Data'!$AI:$AI,"Amazon.co.uk",'E-book-Paperback Data'!$AF:$AF,Lookups!$A$16))</f>
        <v>0</v>
      </c>
      <c r="K73" s="4">
        <f>SUM(SUMIFS('E-book-Paperback Data'!$AR:$AR,'E-book-Paperback Data'!$AK:$AK,"Standard - Paperback",'E-book-Paperback Data'!$AI:$AI,"Amazon.co.uk",'E-book-Paperback Data'!$AF:$AF,Lookups!$A$16)*Lookups!$G$17)</f>
        <v>0</v>
      </c>
      <c r="L73" s="15">
        <f>SUM(SUMIFS('E-book-Paperback Data'!$AN:$AN,'E-book-Paperback Data'!$AK:$AK,"Standard - Paperback",'E-book-Paperback Data'!$AI:$AI,"Amazon.com",'E-book-Paperback Data'!$AF:$AF,Lookups!$A$16))</f>
        <v>0</v>
      </c>
      <c r="M73" s="4">
        <f>SUM(SUMIFS('E-book-Paperback Data'!$AR:$AR,'E-book-Paperback Data'!$AK:$AK,"Standard - Paperback",'E-book-Paperback Data'!$AI:$AI,"Amazon.cOM",'E-book-Paperback Data'!$AF:$AF,Lookups!$A$16))</f>
        <v>0</v>
      </c>
      <c r="N73" s="13">
        <f>SUM(SUMIFS('E-book-Paperback Data'!$AN:$AN,'E-book-Paperback Data'!$AK:$AK,"Standard - Paperback",'E-book-Paperback Data'!$AI:$AI,"&lt;&gt;Amazon.co.uk",'E-book-Paperback Data'!$AI:$AI,"&lt;&gt;Amazon.com",'E-book-Paperback Data'!$AF:$AF,Lookups!$A$17))</f>
        <v>0</v>
      </c>
      <c r="O73" s="4">
        <f>SUM(SUMIFS('E-book-Paperback Data'!$AR:$AR,'E-book-Paperback Data'!$AK:$AK,"Standard - Paperback",'E-book-Paperback Data'!$AS:$AS,"EUR",'E-book-Paperback Data'!$AF:$AF,Lookups!$A$17)*Lookups!$G$18,SUMIFS('E-book-Paperback Data'!$AR:$AR,'E-book-Paperback Data'!$AK:$AK,"Standard - Paperback",'E-book-Paperback Data'!$AS:$AS,"JPY",'E-book-Paperback Data'!$AF:$AF,Lookups!$A$17)*Lookups!$G$19,SUMIFS('E-book-Paperback Data'!$AR:$AR,'E-book-Paperback Data'!$AK:$AK,"Standard - Paperback",'E-book-Paperback Data'!$AS:$AS,"INR",'E-book-Paperback Data'!$AF:$AF,Lookups!$A$17)*Lookups!$G$20,SUMIFS('E-book-Paperback Data'!$AR:$AR,'E-book-Paperback Data'!$AK:$AK,"Standard - Paperback",'E-book-Paperback Data'!$AS:$AS,"CAD",'E-book-Paperback Data'!$AF:$AF,Lookups!$A$17)*Lookups!$G$21,SUMIFS('E-book-Paperback Data'!$AR:$AR,'E-book-Paperback Data'!$AK:$AK,"Standard - Paperback",'E-book-Paperback Data'!$AS:$AS,"BRL",'E-book-Paperback Data'!$AF:$AF,Lookups!$A$17)*Lookups!$G$22,SUMIFS('E-book-Paperback Data'!$AR:$AR,'E-book-Paperback Data'!$AK:$AK,"Standard - Paperback",'E-book-Paperback Data'!$AS:$AS,"MXN",'E-book-Paperback Data'!$AF:$AF,Lookups!$A$17)*Lookups!$G$23,SUMIFS('E-book-Paperback Data'!$AR:$AR,'E-book-Paperback Data'!$AK:$AK,"Standard - Paperback",'E-book-Paperback Data'!$AS:$AS,"AUD",'E-book-Paperback Data'!$AF:$AF,Lookups!$A$17)*Lookups!$G$24)</f>
        <v>0</v>
      </c>
      <c r="P73" s="13">
        <f>SUM(SUMIFS('E-book-Paperback Data'!$AN:$AN,'E-book-Paperback Data'!$AK:$AK,"Standard - Paperback",'E-book-Paperback Data'!$AI:$AI,"Amazon.co.uk",'E-book-Paperback Data'!$AF:$AF,Lookups!$A$17))</f>
        <v>0</v>
      </c>
      <c r="Q73" s="4">
        <f>SUM(SUMIFS('E-book-Paperback Data'!$AR:$AR,'E-book-Paperback Data'!$AK:$AK,"Standard - Paperback",'E-book-Paperback Data'!$AI:$AI,"Amazon.co.uk",'E-book-Paperback Data'!$AF:$AF,Lookups!$A$17)*Lookups!$G$17)</f>
        <v>0</v>
      </c>
      <c r="R73" s="15">
        <f>SUM(SUMIFS('E-book-Paperback Data'!$AN:$AN,'E-book-Paperback Data'!$AK:$AK,"Standard - Paperback",'E-book-Paperback Data'!$AI:$AI,"Amazon.com",'E-book-Paperback Data'!$AF:$AF,Lookups!$A$17))</f>
        <v>0</v>
      </c>
      <c r="S73" s="4">
        <f>SUM(SUMIFS('E-book-Paperback Data'!$AR:$AR,'E-book-Paperback Data'!$AK:$AK,"Standard - Paperback",'E-book-Paperback Data'!$AI:$AI,"Amazon.cOM",'E-book-Paperback Data'!$AF:$AF,Lookups!$A$17))</f>
        <v>0</v>
      </c>
    </row>
    <row r="74" spans="1:19" x14ac:dyDescent="0.25">
      <c r="A74" t="s">
        <v>22</v>
      </c>
      <c r="B74" s="13">
        <f>SUM(SUMIFS('E-book-Paperback Data'!$BC:$BC,'E-book-Paperback Data'!$AZ:$AZ,"Standard - Paperback",'E-book-Paperback Data'!$AX:$AX,"&lt;&gt;Amazon.co.uk",'E-book-Paperback Data'!$AX:$AX,"&lt;&gt;Amazon.com",'E-book-Paperback Data'!$AU:$AU,Lookups!$A$15))</f>
        <v>0</v>
      </c>
      <c r="C74" s="4">
        <f>SUM(SUMIFS('E-book-Paperback Data'!$BG:$BG,'E-book-Paperback Data'!$AZ:$AZ,"Standard - Paperback",'E-book-Paperback Data'!$BH:$BH,"EUR",'E-book-Paperback Data'!$AU:$AU,Lookups!$A$15)*Lookups!$G$18,SUMIFS('E-book-Paperback Data'!$BG:$BG,'E-book-Paperback Data'!$AZ:$AZ,"Standard - Paperback",'E-book-Paperback Data'!$BH:$BH,"JPY",'E-book-Paperback Data'!$AU:$AU,Lookups!$A$15)*Lookups!$G$19,SUMIFS('E-book-Paperback Data'!$BG:$BG,'E-book-Paperback Data'!$AZ:$AZ,"Standard - Paperback",'E-book-Paperback Data'!$BH:$BH,"INR",'E-book-Paperback Data'!$AU:$AU,Lookups!$A$15)*Lookups!$G$20,SUMIFS('E-book-Paperback Data'!$BG:$BG,'E-book-Paperback Data'!$AZ:$AZ,"Standard - Paperback",'E-book-Paperback Data'!$BH:$BH,"CAD",'E-book-Paperback Data'!$AU:$AU,Lookups!$A$15)*Lookups!$G$21,SUMIFS('E-book-Paperback Data'!$BG:$BG,'E-book-Paperback Data'!$AZ:$AZ,"Standard - Paperback",'E-book-Paperback Data'!$BH:$BH,"BRL",'E-book-Paperback Data'!$AU:$AU,Lookups!$A$15)*Lookups!$G$22,SUMIFS('E-book-Paperback Data'!$BG:$BG,'E-book-Paperback Data'!$AZ:$AZ,"Standard - Paperback",'E-book-Paperback Data'!$BH:$BH,"MXN",'E-book-Paperback Data'!$AU:$AU,Lookups!$A$15)*Lookups!$G$23,SUMIFS('E-book-Paperback Data'!$BG:$BG,'E-book-Paperback Data'!$AZ:$AZ,"Standard - Paperback",'E-book-Paperback Data'!$BH:$BH,"AUD",'E-book-Paperback Data'!$AU:$AU,Lookups!$A$15)*Lookups!$G$24)</f>
        <v>0</v>
      </c>
      <c r="D74" s="13">
        <f>SUM(SUMIFS('E-book-Paperback Data'!$BC:$BC,'E-book-Paperback Data'!$AZ:$AZ,"Standard - Paperback",'E-book-Paperback Data'!$AX:$AX,"Amazon.co.uk",'E-book-Paperback Data'!$AU:$AU,Lookups!$A$15))</f>
        <v>0</v>
      </c>
      <c r="E74" s="4">
        <f>SUM(SUMIFS('E-book-Paperback Data'!$BG:$BG,'E-book-Paperback Data'!$AZ:$AZ,"Standard - Paperback",'E-book-Paperback Data'!$AX:$AX,"Amazon.co.uk",'E-book-Paperback Data'!$AU:$AU,Lookups!$A$15)*Lookups!$G$17)</f>
        <v>0</v>
      </c>
      <c r="F74" s="15">
        <f>SUM(SUMIFS('E-book-Paperback Data'!$BC:$BC,'E-book-Paperback Data'!$AZ:$AZ,"Standard - Paperback",'E-book-Paperback Data'!$AX:$AX,"Amazon.com",'E-book-Paperback Data'!$AU:$AU,Lookups!$A$15))</f>
        <v>0</v>
      </c>
      <c r="G74" s="4">
        <f>SUM(SUMIFS('E-book-Paperback Data'!$BG:$BG,'E-book-Paperback Data'!$AZ:$AZ,"Standard - Paperback",'E-book-Paperback Data'!$AX:$AX,"Amazon.cOM",'E-book-Paperback Data'!$AU:$AU,Lookups!$A$15))</f>
        <v>0</v>
      </c>
      <c r="H74" s="13">
        <f>SUM(SUMIFS('E-book-Paperback Data'!$BC:$BC,'E-book-Paperback Data'!$AZ:$AZ,"Standard - Paperback",'E-book-Paperback Data'!$AX:$AX,"&lt;&gt;Amazon.co.uk",'E-book-Paperback Data'!$AX:$AX,"&lt;&gt;Amazon.com",'E-book-Paperback Data'!$AU:$AU,Lookups!$A$16))</f>
        <v>0</v>
      </c>
      <c r="I74" s="4">
        <f>SUM(SUMIFS('E-book-Paperback Data'!$BG:$BG,'E-book-Paperback Data'!$AZ:$AZ,"Standard - Paperback",'E-book-Paperback Data'!$BH:$BH,"EUR",'E-book-Paperback Data'!$AU:$AU,Lookups!$A$16)*Lookups!$G$18,SUMIFS('E-book-Paperback Data'!$BG:$BG,'E-book-Paperback Data'!$AZ:$AZ,"Standard - Paperback",'E-book-Paperback Data'!$BH:$BH,"JPY",'E-book-Paperback Data'!$AU:$AU,Lookups!$A$16)*Lookups!$G$19,SUMIFS('E-book-Paperback Data'!$BG:$BG,'E-book-Paperback Data'!$AZ:$AZ,"Standard - Paperback",'E-book-Paperback Data'!$BH:$BH,"INR",'E-book-Paperback Data'!$AU:$AU,Lookups!$A$16)*Lookups!$G$20,SUMIFS('E-book-Paperback Data'!$BG:$BG,'E-book-Paperback Data'!$AZ:$AZ,"Standard - Paperback",'E-book-Paperback Data'!$BH:$BH,"CAD",'E-book-Paperback Data'!$AU:$AU,Lookups!$A$16)*Lookups!$G$21,SUMIFS('E-book-Paperback Data'!$BG:$BG,'E-book-Paperback Data'!$AZ:$AZ,"Standard - Paperback",'E-book-Paperback Data'!$BH:$BH,"BRL",'E-book-Paperback Data'!$AU:$AU,Lookups!$A$16)*Lookups!$G$22,SUMIFS('E-book-Paperback Data'!$BG:$BG,'E-book-Paperback Data'!$AZ:$AZ,"Standard - Paperback",'E-book-Paperback Data'!$BH:$BH,"MXN",'E-book-Paperback Data'!$AU:$AU,Lookups!$A$16)*Lookups!$G$23,SUMIFS('E-book-Paperback Data'!$BG:$BG,'E-book-Paperback Data'!$AZ:$AZ,"Standard - Paperback",'E-book-Paperback Data'!$BH:$BH,"AUD",'E-book-Paperback Data'!$AU:$AU,Lookups!$A$16)*Lookups!$G$24)</f>
        <v>0</v>
      </c>
      <c r="J74" s="13">
        <f>SUM(SUMIFS('E-book-Paperback Data'!$BC:$BC,'E-book-Paperback Data'!$AZ:$AZ,"Standard - Paperback",'E-book-Paperback Data'!$AX:$AX,"Amazon.co.uk",'E-book-Paperback Data'!$AU:$AU,Lookups!$A$16))</f>
        <v>0</v>
      </c>
      <c r="K74" s="4">
        <f>SUM(SUMIFS('E-book-Paperback Data'!$BG:$BG,'E-book-Paperback Data'!$AZ:$AZ,"Standard - Paperback",'E-book-Paperback Data'!$AX:$AX,"Amazon.co.uk",'E-book-Paperback Data'!$AU:$AU,Lookups!$A$16)*Lookups!$G$17)</f>
        <v>0</v>
      </c>
      <c r="L74" s="15">
        <f>SUM(SUMIFS('E-book-Paperback Data'!$BC:$BC,'E-book-Paperback Data'!$AZ:$AZ,"Standard - Paperback",'E-book-Paperback Data'!$AX:$AX,"Amazon.com",'E-book-Paperback Data'!$AU:$AU,Lookups!$A$16))</f>
        <v>0</v>
      </c>
      <c r="M74" s="4">
        <f>SUM(SUMIFS('E-book-Paperback Data'!$BG:$BG,'E-book-Paperback Data'!$AZ:$AZ,"Standard - Paperback",'E-book-Paperback Data'!$AX:$AX,"Amazon.cOM",'E-book-Paperback Data'!$AU:$AU,Lookups!$A$16))</f>
        <v>0</v>
      </c>
      <c r="N74" s="13">
        <f>SUM(SUMIFS('E-book-Paperback Data'!$BC:$BC,'E-book-Paperback Data'!$AZ:$AZ,"Standard - Paperback",'E-book-Paperback Data'!$AX:$AX,"&lt;&gt;Amazon.co.uk",'E-book-Paperback Data'!$AX:$AX,"&lt;&gt;Amazon.com",'E-book-Paperback Data'!$AU:$AU,Lookups!$A$17))</f>
        <v>0</v>
      </c>
      <c r="O74" s="4">
        <f>SUM(SUMIFS('E-book-Paperback Data'!$BG:$BG,'E-book-Paperback Data'!$AZ:$AZ,"Standard - Paperback",'E-book-Paperback Data'!$BH:$BH,"EUR",'E-book-Paperback Data'!$AU:$AU,Lookups!$A$17)*Lookups!$G$18,SUMIFS('E-book-Paperback Data'!$BG:$BG,'E-book-Paperback Data'!$AZ:$AZ,"Standard - Paperback",'E-book-Paperback Data'!$BH:$BH,"JPY",'E-book-Paperback Data'!$AU:$AU,Lookups!$A$17)*Lookups!$G$19,SUMIFS('E-book-Paperback Data'!$BG:$BG,'E-book-Paperback Data'!$AZ:$AZ,"Standard - Paperback",'E-book-Paperback Data'!$BH:$BH,"INR",'E-book-Paperback Data'!$AU:$AU,Lookups!$A$17)*Lookups!$G$20,SUMIFS('E-book-Paperback Data'!$BG:$BG,'E-book-Paperback Data'!$AZ:$AZ,"Standard - Paperback",'E-book-Paperback Data'!$BH:$BH,"CAD",'E-book-Paperback Data'!$AU:$AU,Lookups!$A$17)*Lookups!$G$21,SUMIFS('E-book-Paperback Data'!$BG:$BG,'E-book-Paperback Data'!$AZ:$AZ,"Standard - Paperback",'E-book-Paperback Data'!$BH:$BH,"BRL",'E-book-Paperback Data'!$AU:$AU,Lookups!$A$17)*Lookups!$G$22,SUMIFS('E-book-Paperback Data'!$BG:$BG,'E-book-Paperback Data'!$AZ:$AZ,"Standard - Paperback",'E-book-Paperback Data'!$BH:$BH,"MXN",'E-book-Paperback Data'!$AU:$AU,Lookups!$A$17)*Lookups!$G$23,SUMIFS('E-book-Paperback Data'!$BG:$BG,'E-book-Paperback Data'!$AZ:$AZ,"Standard - Paperback",'E-book-Paperback Data'!$BH:$BH,"AUD",'E-book-Paperback Data'!$AU:$AU,Lookups!$A$17)*Lookups!$G$24)</f>
        <v>0</v>
      </c>
      <c r="P74" s="13">
        <f>SUM(SUMIFS('E-book-Paperback Data'!$BC:$BC,'E-book-Paperback Data'!$AZ:$AZ,"Standard - Paperback",'E-book-Paperback Data'!$AX:$AX,"Amazon.co.uk",'E-book-Paperback Data'!$AU:$AU,Lookups!$A$17))</f>
        <v>0</v>
      </c>
      <c r="Q74" s="4">
        <f>SUM(SUMIFS('E-book-Paperback Data'!$BG:$BG,'E-book-Paperback Data'!$AZ:$AZ,"Standard - Paperback",'E-book-Paperback Data'!$AX:$AX,"Amazon.co.uk",'E-book-Paperback Data'!$AU:$AU,Lookups!$A$17)*Lookups!$G$17)</f>
        <v>0</v>
      </c>
      <c r="R74" s="15">
        <f>SUM(SUMIFS('E-book-Paperback Data'!$BC:$BC,'E-book-Paperback Data'!$AZ:$AZ,"Standard - Paperback",'E-book-Paperback Data'!$AX:$AX,"Amazon.com",'E-book-Paperback Data'!$AU:$AU,Lookups!$A$17))</f>
        <v>0</v>
      </c>
      <c r="S74" s="4">
        <f>SUM(SUMIFS('E-book-Paperback Data'!$BG:$BG,'E-book-Paperback Data'!$AZ:$AZ,"Standard - Paperback",'E-book-Paperback Data'!$AX:$AX,"Amazon.cOM",'E-book-Paperback Data'!$AU:$AU,Lookups!$A$17))</f>
        <v>0</v>
      </c>
    </row>
    <row r="75" spans="1:19" x14ac:dyDescent="0.25">
      <c r="A75" t="s">
        <v>23</v>
      </c>
      <c r="B75" s="13">
        <f>SUM(SUMIFS('E-book-Paperback Data'!$BR:$BR,'E-book-Paperback Data'!$BO:$BO,"Standard - Paperback",'E-book-Paperback Data'!$BM:$BM,"&lt;&gt;Amazon.co.uk",'E-book-Paperback Data'!$BM:$BM,"&lt;&gt;Amazon.com",'E-book-Paperback Data'!$BJ:$BJ,Lookups!$A$15))</f>
        <v>0</v>
      </c>
      <c r="C75" s="4">
        <f>SUM(SUMIFS('E-book-Paperback Data'!$BV:$BV,'E-book-Paperback Data'!$BO:$BO,"Standard - Paperback",'E-book-Paperback Data'!$BW:$BW,"EUR",'E-book-Paperback Data'!$BJ:$BJ,Lookups!$A$15)*Lookups!$G$18,SUMIFS('E-book-Paperback Data'!$BV:$BV,'E-book-Paperback Data'!$BO:$BO,"Standard - Paperback",'E-book-Paperback Data'!$BW:$BW,"JPY",'E-book-Paperback Data'!$BJ:$BJ,Lookups!$A$15)*Lookups!$G$19,SUMIFS('E-book-Paperback Data'!$BV:$BV,'E-book-Paperback Data'!$BO:$BO,"Standard - Paperback",'E-book-Paperback Data'!$BW:$BW,"INR",'E-book-Paperback Data'!$BJ:$BJ,Lookups!$A$15)*Lookups!$G$20,SUMIFS('E-book-Paperback Data'!$BV:$BV,'E-book-Paperback Data'!$BO:$BO,"Standard - Paperback",'E-book-Paperback Data'!$BW:$BW,"CAD",'E-book-Paperback Data'!$BJ:$BJ,Lookups!$A$15)*Lookups!$G$21,SUMIFS('E-book-Paperback Data'!$BV:$BV,'E-book-Paperback Data'!$BO:$BO,"Standard - Paperback",'E-book-Paperback Data'!$BW:$BW,"BRL",'E-book-Paperback Data'!$BJ:$BJ,Lookups!$A$15)*Lookups!$G$22,SUMIFS('E-book-Paperback Data'!$BV:$BV,'E-book-Paperback Data'!$BO:$BO,"Standard - Paperback",'E-book-Paperback Data'!$BW:$BW,"MXN",'E-book-Paperback Data'!$BJ:$BJ,Lookups!$A$15)*Lookups!$G$23,SUMIFS('E-book-Paperback Data'!$BV:$BV,'E-book-Paperback Data'!$BO:$BO,"Standard - Paperback",'E-book-Paperback Data'!$BW:$BW,"AUD",'E-book-Paperback Data'!$BJ:$BJ,Lookups!$A$15)*Lookups!$G$24)</f>
        <v>0</v>
      </c>
      <c r="D75" s="13">
        <f>SUM(SUMIFS('E-book-Paperback Data'!$BR:$BR,'E-book-Paperback Data'!$BO:$BO,"Standard - Paperback",'E-book-Paperback Data'!$BM:$BM,"Amazon.co.uk",'E-book-Paperback Data'!$BJ:$BJ,Lookups!$A$15))</f>
        <v>0</v>
      </c>
      <c r="E75" s="4">
        <f>SUM(SUMIFS('E-book-Paperback Data'!$BV:$BV,'E-book-Paperback Data'!$BO:$BO,"Standard - Paperback",'E-book-Paperback Data'!$BM:$BM,"Amazon.co.uk",'E-book-Paperback Data'!$BJ:$BJ,Lookups!$A$15)*Lookups!$G$17)</f>
        <v>0</v>
      </c>
      <c r="F75" s="15">
        <f>SUM(SUMIFS('E-book-Paperback Data'!$BR:$BR,'E-book-Paperback Data'!$BO:$BO,"Standard - Paperback",'E-book-Paperback Data'!$BM:$BM,"Amazon.com",'E-book-Paperback Data'!$BJ:$BJ,Lookups!$A$15))</f>
        <v>0</v>
      </c>
      <c r="G75" s="4">
        <f>SUM(SUMIFS('E-book-Paperback Data'!$BV:$BV,'E-book-Paperback Data'!$BO:$BO,"Standard - Paperback",'E-book-Paperback Data'!$BM:$BM,"Amazon.cOM",'E-book-Paperback Data'!$BJ:$BJ,Lookups!$A$15))</f>
        <v>0</v>
      </c>
      <c r="H75" s="13">
        <f>SUM(SUMIFS('E-book-Paperback Data'!$BR:$BR,'E-book-Paperback Data'!$BO:$BO,"Standard - Paperback",'E-book-Paperback Data'!$BM:$BM,"&lt;&gt;Amazon.co.uk",'E-book-Paperback Data'!$BM:$BM,"&lt;&gt;Amazon.com",'E-book-Paperback Data'!$BJ:$BJ,Lookups!$A$16))</f>
        <v>0</v>
      </c>
      <c r="I75" s="4">
        <f>SUM(SUMIFS('E-book-Paperback Data'!$BV:$BV,'E-book-Paperback Data'!$BO:$BO,"Standard - Paperback",'E-book-Paperback Data'!$BW:$BW,"EUR",'E-book-Paperback Data'!$BJ:$BJ,Lookups!$A$16)*Lookups!$G$18,SUMIFS('E-book-Paperback Data'!$BV:$BV,'E-book-Paperback Data'!$BO:$BO,"Standard - Paperback",'E-book-Paperback Data'!$BW:$BW,"JPY",'E-book-Paperback Data'!$BJ:$BJ,Lookups!$A$16)*Lookups!$G$19,SUMIFS('E-book-Paperback Data'!$BV:$BV,'E-book-Paperback Data'!$BO:$BO,"Standard - Paperback",'E-book-Paperback Data'!$BW:$BW,"INR",'E-book-Paperback Data'!$BJ:$BJ,Lookups!$A$16)*Lookups!$G$20,SUMIFS('E-book-Paperback Data'!$BV:$BV,'E-book-Paperback Data'!$BO:$BO,"Standard - Paperback",'E-book-Paperback Data'!$BW:$BW,"CAD",'E-book-Paperback Data'!$BJ:$BJ,Lookups!$A$16)*Lookups!$G$21,SUMIFS('E-book-Paperback Data'!$BV:$BV,'E-book-Paperback Data'!$BO:$BO,"Standard - Paperback",'E-book-Paperback Data'!$BW:$BW,"BRL",'E-book-Paperback Data'!$BJ:$BJ,Lookups!$A$16)*Lookups!$G$22,SUMIFS('E-book-Paperback Data'!$BV:$BV,'E-book-Paperback Data'!$BO:$BO,"Standard - Paperback",'E-book-Paperback Data'!$BW:$BW,"MXN",'E-book-Paperback Data'!$BJ:$BJ,Lookups!$A$16)*Lookups!$G$23,SUMIFS('E-book-Paperback Data'!$BV:$BV,'E-book-Paperback Data'!$BO:$BO,"Standard - Paperback",'E-book-Paperback Data'!$BW:$BW,"AUD",'E-book-Paperback Data'!$BJ:$BJ,Lookups!$A$16)*Lookups!$G$24)</f>
        <v>0</v>
      </c>
      <c r="J75" s="13">
        <f>SUM(SUMIFS('E-book-Paperback Data'!$BR:$BR,'E-book-Paperback Data'!$BO:$BO,"Standard - Paperback",'E-book-Paperback Data'!$BM:$BM,"Amazon.co.uk",'E-book-Paperback Data'!$BJ:$BJ,Lookups!$A$16))</f>
        <v>0</v>
      </c>
      <c r="K75" s="4">
        <f>SUM(SUMIFS('E-book-Paperback Data'!$BV:$BV,'E-book-Paperback Data'!$BO:$BO,"Standard - Paperback",'E-book-Paperback Data'!$BM:$BM,"Amazon.co.uk",'E-book-Paperback Data'!$BJ:$BJ,Lookups!$A$16)*Lookups!$G$17)</f>
        <v>0</v>
      </c>
      <c r="L75" s="15">
        <f>SUM(SUMIFS('E-book-Paperback Data'!$BR:$BR,'E-book-Paperback Data'!$BO:$BO,"Standard - Paperback",'E-book-Paperback Data'!$BM:$BM,"Amazon.com",'E-book-Paperback Data'!$BJ:$BJ,Lookups!$A$16))</f>
        <v>0</v>
      </c>
      <c r="M75" s="4">
        <f>SUM(SUMIFS('E-book-Paperback Data'!$BV:$BV,'E-book-Paperback Data'!$BO:$BO,"Standard - Paperback",'E-book-Paperback Data'!$BM:$BM,"Amazon.cOM",'E-book-Paperback Data'!$BJ:$BJ,Lookups!$A$16))</f>
        <v>0</v>
      </c>
      <c r="N75" s="13">
        <f>SUM(SUMIFS('E-book-Paperback Data'!$BR:$BR,'E-book-Paperback Data'!$BO:$BO,"Standard - Paperback",'E-book-Paperback Data'!$BM:$BM,"&lt;&gt;Amazon.co.uk",'E-book-Paperback Data'!$BM:$BM,"&lt;&gt;Amazon.com",'E-book-Paperback Data'!$BJ:$BJ,Lookups!$A$17))</f>
        <v>0</v>
      </c>
      <c r="O75" s="4">
        <f>SUM(SUMIFS('E-book-Paperback Data'!$BV:$BV,'E-book-Paperback Data'!$BO:$BO,"Standard - Paperback",'E-book-Paperback Data'!$BW:$BW,"EUR",'E-book-Paperback Data'!$BJ:$BJ,Lookups!$A$17)*Lookups!$G$18,SUMIFS('E-book-Paperback Data'!$BV:$BV,'E-book-Paperback Data'!$BO:$BO,"Standard - Paperback",'E-book-Paperback Data'!$BW:$BW,"JPY",'E-book-Paperback Data'!$BJ:$BJ,Lookups!$A$17)*Lookups!$G$19,SUMIFS('E-book-Paperback Data'!$BV:$BV,'E-book-Paperback Data'!$BO:$BO,"Standard - Paperback",'E-book-Paperback Data'!$BW:$BW,"INR",'E-book-Paperback Data'!$BJ:$BJ,Lookups!$A$17)*Lookups!$G$20,SUMIFS('E-book-Paperback Data'!$BV:$BV,'E-book-Paperback Data'!$BO:$BO,"Standard - Paperback",'E-book-Paperback Data'!$BW:$BW,"CAD",'E-book-Paperback Data'!$BJ:$BJ,Lookups!$A$17)*Lookups!$G$21,SUMIFS('E-book-Paperback Data'!$BV:$BV,'E-book-Paperback Data'!$BO:$BO,"Standard - Paperback",'E-book-Paperback Data'!$BW:$BW,"BRL",'E-book-Paperback Data'!$BJ:$BJ,Lookups!$A$17)*Lookups!$G$22,SUMIFS('E-book-Paperback Data'!$BV:$BV,'E-book-Paperback Data'!$BO:$BO,"Standard - Paperback",'E-book-Paperback Data'!$BW:$BW,"MXN",'E-book-Paperback Data'!$BJ:$BJ,Lookups!$A$17)*Lookups!$G$23,SUMIFS('E-book-Paperback Data'!$BV:$BV,'E-book-Paperback Data'!$BO:$BO,"Standard - Paperback",'E-book-Paperback Data'!$BW:$BW,"AUD",'E-book-Paperback Data'!$BJ:$BJ,Lookups!$A$17)*Lookups!$G$24)</f>
        <v>0</v>
      </c>
      <c r="P75" s="13">
        <f>SUM(SUMIFS('E-book-Paperback Data'!$BR:$BR,'E-book-Paperback Data'!$BO:$BO,"Standard - Paperback",'E-book-Paperback Data'!$BM:$BM,"Amazon.co.uk",'E-book-Paperback Data'!$BJ:$BJ,Lookups!$A$17))</f>
        <v>0</v>
      </c>
      <c r="Q75" s="4">
        <f>SUM(SUMIFS('E-book-Paperback Data'!$BV:$BV,'E-book-Paperback Data'!$BO:$BO,"Standard - Paperback",'E-book-Paperback Data'!$BM:$BM,"Amazon.co.uk",'E-book-Paperback Data'!$BJ:$BJ,Lookups!$A$17)*Lookups!$G$17)</f>
        <v>0</v>
      </c>
      <c r="R75" s="15">
        <f>SUM(SUMIFS('E-book-Paperback Data'!$BR:$BR,'E-book-Paperback Data'!$BO:$BO,"Standard - Paperback",'E-book-Paperback Data'!$BM:$BM,"Amazon.com",'E-book-Paperback Data'!$BJ:$BJ,Lookups!$A$17))</f>
        <v>0</v>
      </c>
      <c r="S75" s="4">
        <f>SUM(SUMIFS('E-book-Paperback Data'!$BV:$BV,'E-book-Paperback Data'!$BO:$BO,"Standard - Paperback",'E-book-Paperback Data'!$BM:$BM,"Amazon.cOM",'E-book-Paperback Data'!$BJ:$BJ,Lookups!$A$17))</f>
        <v>0</v>
      </c>
    </row>
    <row r="76" spans="1:19" x14ac:dyDescent="0.25">
      <c r="A76" t="s">
        <v>24</v>
      </c>
      <c r="B76" s="13">
        <f>SUM(SUMIFS('E-book-Paperback Data'!$CG:$CG,'E-book-Paperback Data'!$CD:$CD,"Standard - Paperback",'E-book-Paperback Data'!$CB:$CB,"&lt;&gt;Amazon.co.uk",'E-book-Paperback Data'!$CB:$CB,"&lt;&gt;Amazon.com",'E-book-Paperback Data'!$BY:$BY,Lookups!$A$15))</f>
        <v>0</v>
      </c>
      <c r="C76" s="4">
        <f>SUM(SUMIFS('E-book-Paperback Data'!$CK:$CK,'E-book-Paperback Data'!$CD:$CD,"Standard - Paperback",'E-book-Paperback Data'!$CL:$CL,"EUR",'E-book-Paperback Data'!$BY:$BY,Lookups!$A$15)*Lookups!$G$18,SUMIFS('E-book-Paperback Data'!$CK:$CK,'E-book-Paperback Data'!$CD:$CD,"Standard - Paperback",'E-book-Paperback Data'!$CL:$CL,"JPY",'E-book-Paperback Data'!$BY:$BY,Lookups!$A$15)*Lookups!$G$19,SUMIFS('E-book-Paperback Data'!$CK:$CK,'E-book-Paperback Data'!$CD:$CD,"Standard - Paperback",'E-book-Paperback Data'!$CL:$CL,"INR",'E-book-Paperback Data'!$BY:$BY,Lookups!$A$15)*Lookups!$G$20,SUMIFS('E-book-Paperback Data'!$CK:$CK,'E-book-Paperback Data'!$CD:$CD,"Standard - Paperback",'E-book-Paperback Data'!$CL:$CL,"CAD",'E-book-Paperback Data'!$BY:$BY,Lookups!$A$15)*Lookups!$G$21,SUMIFS('E-book-Paperback Data'!$CK:$CK,'E-book-Paperback Data'!$CD:$CD,"Standard - Paperback",'E-book-Paperback Data'!$CL:$CL,"BRL",'E-book-Paperback Data'!$BY:$BY,Lookups!$A$15)*Lookups!$G$22,SUMIFS('E-book-Paperback Data'!$CK:$CK,'E-book-Paperback Data'!$CD:$CD,"Standard - Paperback",'E-book-Paperback Data'!$CL:$CL,"MXN",'E-book-Paperback Data'!$BY:$BY,Lookups!$A$15)*Lookups!$G$23,SUMIFS('E-book-Paperback Data'!$CK:$CK,'E-book-Paperback Data'!$CD:$CD,"Standard - Paperback",'E-book-Paperback Data'!$CL:$CL,"AUD",'E-book-Paperback Data'!$BY:$BY,Lookups!$A$15)*Lookups!$G$24)</f>
        <v>0</v>
      </c>
      <c r="D76" s="13">
        <f>SUM(SUMIFS('E-book-Paperback Data'!$CG:$CG,'E-book-Paperback Data'!$CD:$CD,"Standard - Paperback",'E-book-Paperback Data'!$CB:$CB,"Amazon.co.uk",'E-book-Paperback Data'!$BY:$BY,Lookups!$A$15))</f>
        <v>0</v>
      </c>
      <c r="E76" s="4">
        <f>SUM(SUMIFS('E-book-Paperback Data'!$CK:$CK,'E-book-Paperback Data'!$CD:$CD,"Standard - Paperback",'E-book-Paperback Data'!$CB:$CB,"Amazon.co.uk",'E-book-Paperback Data'!$BY:$BY,Lookups!$A$15)*Lookups!$G$17)</f>
        <v>0</v>
      </c>
      <c r="F76" s="15">
        <f>SUM(SUMIFS('E-book-Paperback Data'!$CG:$CG,'E-book-Paperback Data'!$CD:$CD,"Standard - Paperback",'E-book-Paperback Data'!$CB:$CB,"Amazon.com",'E-book-Paperback Data'!$BY:$BY,Lookups!$A$15))</f>
        <v>0</v>
      </c>
      <c r="G76" s="4">
        <f>SUM(SUMIFS('E-book-Paperback Data'!$CK:$CK,'E-book-Paperback Data'!$CD:$CD,"Standard - Paperback",'E-book-Paperback Data'!$CB:$CB,"Amazon.cOM",'E-book-Paperback Data'!$BY:$BY,Lookups!$A$15))</f>
        <v>0</v>
      </c>
      <c r="H76" s="13">
        <f>SUM(SUMIFS('E-book-Paperback Data'!$CG:$CG,'E-book-Paperback Data'!$CD:$CD,"Standard - Paperback",'E-book-Paperback Data'!$CB:$CB,"&lt;&gt;Amazon.co.uk",'E-book-Paperback Data'!$CB:$CB,"&lt;&gt;Amazon.com",'E-book-Paperback Data'!$BY:$BY,Lookups!$A$16))</f>
        <v>0</v>
      </c>
      <c r="I76" s="4">
        <f>SUM(SUMIFS('E-book-Paperback Data'!$CK:$CK,'E-book-Paperback Data'!$CD:$CD,"Standard - Paperback",'E-book-Paperback Data'!$CL:$CL,"EUR",'E-book-Paperback Data'!$BY:$BY,Lookups!$A$16)*Lookups!$G$18,SUMIFS('E-book-Paperback Data'!$CK:$CK,'E-book-Paperback Data'!$CD:$CD,"Standard - Paperback",'E-book-Paperback Data'!$CL:$CL,"JPY",'E-book-Paperback Data'!$BY:$BY,Lookups!$A$16)*Lookups!$G$19,SUMIFS('E-book-Paperback Data'!$CK:$CK,'E-book-Paperback Data'!$CD:$CD,"Standard - Paperback",'E-book-Paperback Data'!$CL:$CL,"INR",'E-book-Paperback Data'!$BY:$BY,Lookups!$A$16)*Lookups!$G$20,SUMIFS('E-book-Paperback Data'!$CK:$CK,'E-book-Paperback Data'!$CD:$CD,"Standard - Paperback",'E-book-Paperback Data'!$CL:$CL,"CAD",'E-book-Paperback Data'!$BY:$BY,Lookups!$A$16)*Lookups!$G$21,SUMIFS('E-book-Paperback Data'!$CK:$CK,'E-book-Paperback Data'!$CD:$CD,"Standard - Paperback",'E-book-Paperback Data'!$CL:$CL,"BRL",'E-book-Paperback Data'!$BY:$BY,Lookups!$A$16)*Lookups!$G$22,SUMIFS('E-book-Paperback Data'!$CK:$CK,'E-book-Paperback Data'!$CD:$CD,"Standard - Paperback",'E-book-Paperback Data'!$CL:$CL,"MXN",'E-book-Paperback Data'!$BY:$BY,Lookups!$A$16)*Lookups!$G$23,SUMIFS('E-book-Paperback Data'!$CK:$CK,'E-book-Paperback Data'!$CD:$CD,"Standard - Paperback",'E-book-Paperback Data'!$CL:$CL,"AUD",'E-book-Paperback Data'!$BY:$BY,Lookups!$A$16)*Lookups!$G$24)</f>
        <v>0</v>
      </c>
      <c r="J76" s="13">
        <f>SUM(SUMIFS('E-book-Paperback Data'!$CG:$CG,'E-book-Paperback Data'!$CD:$CD,"Standard - Paperback",'E-book-Paperback Data'!$CB:$CB,"Amazon.co.uk",'E-book-Paperback Data'!$BY:$BY,Lookups!$A$16))</f>
        <v>0</v>
      </c>
      <c r="K76" s="4">
        <f>SUM(SUMIFS('E-book-Paperback Data'!$CK:$CK,'E-book-Paperback Data'!$CD:$CD,"Standard - Paperback",'E-book-Paperback Data'!$CB:$CB,"Amazon.co.uk",'E-book-Paperback Data'!$BY:$BY,Lookups!$A$16)*Lookups!$G$17)</f>
        <v>0</v>
      </c>
      <c r="L76" s="15">
        <f>SUM(SUMIFS('E-book-Paperback Data'!$CG:$CG,'E-book-Paperback Data'!$CD:$CD,"Standard - Paperback",'E-book-Paperback Data'!$CB:$CB,"Amazon.com",'E-book-Paperback Data'!$BY:$BY,Lookups!$A$16))</f>
        <v>0</v>
      </c>
      <c r="M76" s="4">
        <f>SUM(SUMIFS('E-book-Paperback Data'!$CK:$CK,'E-book-Paperback Data'!$CD:$CD,"Standard - Paperback",'E-book-Paperback Data'!$CB:$CB,"Amazon.cOM",'E-book-Paperback Data'!$BY:$BY,Lookups!$A$16))</f>
        <v>0</v>
      </c>
      <c r="N76" s="13">
        <f>SUM(SUMIFS('E-book-Paperback Data'!$CG:$CG,'E-book-Paperback Data'!$CD:$CD,"Standard - Paperback",'E-book-Paperback Data'!$CB:$CB,"&lt;&gt;Amazon.co.uk",'E-book-Paperback Data'!$CB:$CB,"&lt;&gt;Amazon.com",'E-book-Paperback Data'!$BY:$BY,Lookups!$A$17))</f>
        <v>0</v>
      </c>
      <c r="O76" s="4">
        <f>SUM(SUMIFS('E-book-Paperback Data'!$CK:$CK,'E-book-Paperback Data'!$CD:$CD,"Standard - Paperback",'E-book-Paperback Data'!$CL:$CL,"EUR",'E-book-Paperback Data'!$BY:$BY,Lookups!$A$17)*Lookups!$G$18,SUMIFS('E-book-Paperback Data'!$CK:$CK,'E-book-Paperback Data'!$CD:$CD,"Standard - Paperback",'E-book-Paperback Data'!$CL:$CL,"JPY",'E-book-Paperback Data'!$BY:$BY,Lookups!$A$17)*Lookups!$G$19,SUMIFS('E-book-Paperback Data'!$CK:$CK,'E-book-Paperback Data'!$CD:$CD,"Standard - Paperback",'E-book-Paperback Data'!$CL:$CL,"INR",'E-book-Paperback Data'!$BY:$BY,Lookups!$A$17)*Lookups!$G$20,SUMIFS('E-book-Paperback Data'!$CK:$CK,'E-book-Paperback Data'!$CD:$CD,"Standard - Paperback",'E-book-Paperback Data'!$CL:$CL,"CAD",'E-book-Paperback Data'!$BY:$BY,Lookups!$A$17)*Lookups!$G$21,SUMIFS('E-book-Paperback Data'!$CK:$CK,'E-book-Paperback Data'!$CD:$CD,"Standard - Paperback",'E-book-Paperback Data'!$CL:$CL,"BRL",'E-book-Paperback Data'!$BY:$BY,Lookups!$A$17)*Lookups!$G$22,SUMIFS('E-book-Paperback Data'!$CK:$CK,'E-book-Paperback Data'!$CD:$CD,"Standard - Paperback",'E-book-Paperback Data'!$CL:$CL,"MXN",'E-book-Paperback Data'!$BY:$BY,Lookups!$A$17)*Lookups!$G$23,SUMIFS('E-book-Paperback Data'!$CK:$CK,'E-book-Paperback Data'!$CD:$CD,"Standard - Paperback",'E-book-Paperback Data'!$CL:$CL,"AUD",'E-book-Paperback Data'!$BY:$BY,Lookups!$A$17)*Lookups!$G$24)</f>
        <v>0</v>
      </c>
      <c r="P76" s="13">
        <f>SUM(SUMIFS('E-book-Paperback Data'!$CG:$CG,'E-book-Paperback Data'!$CD:$CD,"Standard - Paperback",'E-book-Paperback Data'!$CB:$CB,"Amazon.co.uk",'E-book-Paperback Data'!$BY:$BY,Lookups!$A$17))</f>
        <v>0</v>
      </c>
      <c r="Q76" s="4">
        <f>SUM(SUMIFS('E-book-Paperback Data'!$CK:$CK,'E-book-Paperback Data'!$CD:$CD,"Standard - Paperback",'E-book-Paperback Data'!$CB:$CB,"Amazon.co.uk",'E-book-Paperback Data'!$BY:$BY,Lookups!$A$17)*Lookups!$G$17)</f>
        <v>0</v>
      </c>
      <c r="R76" s="15">
        <f>SUM(SUMIFS('E-book-Paperback Data'!$CG:$CG,'E-book-Paperback Data'!$CD:$CD,"Standard - Paperback",'E-book-Paperback Data'!$CB:$CB,"Amazon.com",'E-book-Paperback Data'!$BY:$BY,Lookups!$A$17))</f>
        <v>0</v>
      </c>
      <c r="S76" s="4">
        <f>SUM(SUMIFS('E-book-Paperback Data'!$CK:$CK,'E-book-Paperback Data'!$CD:$CD,"Standard - Paperback",'E-book-Paperback Data'!$CB:$CB,"Amazon.cOM",'E-book-Paperback Data'!$BY:$BY,Lookups!$A$17))</f>
        <v>0</v>
      </c>
    </row>
    <row r="77" spans="1:19" x14ac:dyDescent="0.25">
      <c r="A77" t="s">
        <v>25</v>
      </c>
      <c r="B77" s="13">
        <f>SUM(SUMIFS('E-book-Paperback Data'!$CV:$CV,'E-book-Paperback Data'!$CS:$CS,"Standard - Paperback",'E-book-Paperback Data'!$CQ:$CQ,"&lt;&gt;Amazon.co.uk",'E-book-Paperback Data'!$CQ:$CQ,"&lt;&gt;Amazon.com",'E-book-Paperback Data'!$CN:$CN,Lookups!$A$15))</f>
        <v>0</v>
      </c>
      <c r="C77" s="4">
        <f>SUM(SUMIFS('E-book-Paperback Data'!$CZ:$CZ,'E-book-Paperback Data'!$CS:$CS,"Standard - Paperback",'E-book-Paperback Data'!$DA:$DA,"EUR",'E-book-Paperback Data'!$CN:$CN,Lookups!$A$15)*Lookups!$G$18,SUMIFS('E-book-Paperback Data'!$CZ:$CZ,'E-book-Paperback Data'!$CS:$CS,"Standard - Paperback",'E-book-Paperback Data'!$DA:$DA,"JPY",'E-book-Paperback Data'!$CN:$CN,Lookups!$A$15)*Lookups!$G$19,SUMIFS('E-book-Paperback Data'!$CZ:$CZ,'E-book-Paperback Data'!$CS:$CS,"Standard - Paperback",'E-book-Paperback Data'!$DA:$DA,"INR",'E-book-Paperback Data'!$CN:$CN,Lookups!$A$15)*Lookups!$G$20,SUMIFS('E-book-Paperback Data'!$CZ:$CZ,'E-book-Paperback Data'!$CS:$CS,"Standard - Paperback",'E-book-Paperback Data'!$DA:$DA,"CAD",'E-book-Paperback Data'!$CN:$CN,Lookups!$A$15)*Lookups!$G$21,SUMIFS('E-book-Paperback Data'!$CZ:$CZ,'E-book-Paperback Data'!$CS:$CS,"Standard - Paperback",'E-book-Paperback Data'!$DA:$DA,"BRL",'E-book-Paperback Data'!$CN:$CN,Lookups!$A$15)*Lookups!$G$22,SUMIFS('E-book-Paperback Data'!$CZ:$CZ,'E-book-Paperback Data'!$CS:$CS,"Standard - Paperback",'E-book-Paperback Data'!$DA:$DA,"MXN",'E-book-Paperback Data'!$CN:$CN,Lookups!$A$15)*Lookups!$G$23,SUMIFS('E-book-Paperback Data'!$CZ:$CZ,'E-book-Paperback Data'!$CS:$CS,"Standard - Paperback",'E-book-Paperback Data'!$DA:$DA,"AUD",'E-book-Paperback Data'!$CN:$CN,Lookups!$A$15)*Lookups!$G$24)</f>
        <v>0</v>
      </c>
      <c r="D77" s="13">
        <f>SUM(SUMIFS('E-book-Paperback Data'!$CV:$CV,'E-book-Paperback Data'!$CS:$CS,"Standard - Paperback",'E-book-Paperback Data'!$CQ:$CQ,"Amazon.co.uk",'E-book-Paperback Data'!$CN:$CN,Lookups!$A$15))</f>
        <v>0</v>
      </c>
      <c r="E77" s="4">
        <f>SUM(SUMIFS('E-book-Paperback Data'!$CZ:$CZ,'E-book-Paperback Data'!$CS:$CS,"Standard - Paperback",'E-book-Paperback Data'!$CQ:$CQ,"Amazon.co.uk",'E-book-Paperback Data'!$CN:$CN,Lookups!$A$15)*Lookups!$G$17)</f>
        <v>0</v>
      </c>
      <c r="F77" s="15">
        <f>SUM(SUMIFS('E-book-Paperback Data'!$CV:$CV,'E-book-Paperback Data'!$CS:$CS,"Standard - Paperback",'E-book-Paperback Data'!$CQ:$CQ,"Amazon.com",'E-book-Paperback Data'!$CN:$CN,Lookups!$A$15))</f>
        <v>0</v>
      </c>
      <c r="G77" s="4">
        <f>SUM(SUMIFS('E-book-Paperback Data'!$CZ:$CZ,'E-book-Paperback Data'!$CS:$CS,"Standard - Paperback",'E-book-Paperback Data'!$CQ:$CQ,"Amazon.cOM",'E-book-Paperback Data'!$CN:$CN,Lookups!$A$15))</f>
        <v>0</v>
      </c>
      <c r="H77" s="13">
        <f>SUM(SUMIFS('E-book-Paperback Data'!$CV:$CV,'E-book-Paperback Data'!$CS:$CS,"Standard - Paperback",'E-book-Paperback Data'!$CQ:$CQ,"&lt;&gt;Amazon.co.uk",'E-book-Paperback Data'!$CQ:$CQ,"&lt;&gt;Amazon.com",'E-book-Paperback Data'!$CN:$CN,Lookups!$A$16))</f>
        <v>0</v>
      </c>
      <c r="I77" s="4">
        <f>SUM(SUMIFS('E-book-Paperback Data'!$CZ:$CZ,'E-book-Paperback Data'!$CS:$CS,"Standard - Paperback",'E-book-Paperback Data'!$DA:$DA,"EUR",'E-book-Paperback Data'!$CN:$CN,Lookups!$A$16)*Lookups!$G$18,SUMIFS('E-book-Paperback Data'!$CZ:$CZ,'E-book-Paperback Data'!$CS:$CS,"Standard - Paperback",'E-book-Paperback Data'!$DA:$DA,"JPY",'E-book-Paperback Data'!$CN:$CN,Lookups!$A$16)*Lookups!$G$19,SUMIFS('E-book-Paperback Data'!$CZ:$CZ,'E-book-Paperback Data'!$CS:$CS,"Standard - Paperback",'E-book-Paperback Data'!$DA:$DA,"INR",'E-book-Paperback Data'!$CN:$CN,Lookups!$A$16)*Lookups!$G$20,SUMIFS('E-book-Paperback Data'!$CZ:$CZ,'E-book-Paperback Data'!$CS:$CS,"Standard - Paperback",'E-book-Paperback Data'!$DA:$DA,"CAD",'E-book-Paperback Data'!$CN:$CN,Lookups!$A$16)*Lookups!$G$21,SUMIFS('E-book-Paperback Data'!$CZ:$CZ,'E-book-Paperback Data'!$CS:$CS,"Standard - Paperback",'E-book-Paperback Data'!$DA:$DA,"BRL",'E-book-Paperback Data'!$CN:$CN,Lookups!$A$16)*Lookups!$G$22,SUMIFS('E-book-Paperback Data'!$CZ:$CZ,'E-book-Paperback Data'!$CS:$CS,"Standard - Paperback",'E-book-Paperback Data'!$DA:$DA,"MXN",'E-book-Paperback Data'!$CN:$CN,Lookups!$A$16)*Lookups!$G$23,SUMIFS('E-book-Paperback Data'!$CZ:$CZ,'E-book-Paperback Data'!$CS:$CS,"Standard - Paperback",'E-book-Paperback Data'!$DA:$DA,"AUD",'E-book-Paperback Data'!$CN:$CN,Lookups!$A$16)*Lookups!$G$24)</f>
        <v>0</v>
      </c>
      <c r="J77" s="13">
        <f>SUM(SUMIFS('E-book-Paperback Data'!$CV:$CV,'E-book-Paperback Data'!$CS:$CS,"Standard - Paperback",'E-book-Paperback Data'!$CQ:$CQ,"Amazon.co.uk",'E-book-Paperback Data'!$CN:$CN,Lookups!$A$16))</f>
        <v>0</v>
      </c>
      <c r="K77" s="4">
        <f>SUM(SUMIFS('E-book-Paperback Data'!$CZ:$CZ,'E-book-Paperback Data'!$CS:$CS,"Standard - Paperback",'E-book-Paperback Data'!$CQ:$CQ,"Amazon.co.uk",'E-book-Paperback Data'!$CN:$CN,Lookups!$A$16)*Lookups!$G$17)</f>
        <v>0</v>
      </c>
      <c r="L77" s="15">
        <f>SUM(SUMIFS('E-book-Paperback Data'!$CV:$CV,'E-book-Paperback Data'!$CS:$CS,"Standard - Paperback",'E-book-Paperback Data'!$CQ:$CQ,"Amazon.com",'E-book-Paperback Data'!$CN:$CN,Lookups!$A$16))</f>
        <v>0</v>
      </c>
      <c r="M77" s="4">
        <f>SUM(SUMIFS('E-book-Paperback Data'!$CZ:$CZ,'E-book-Paperback Data'!$CS:$CS,"Standard - Paperback",'E-book-Paperback Data'!$CQ:$CQ,"Amazon.cOM",'E-book-Paperback Data'!$CN:$CN,Lookups!$A$16))</f>
        <v>0</v>
      </c>
      <c r="N77" s="13">
        <f>SUM(SUMIFS('E-book-Paperback Data'!$CV:$CV,'E-book-Paperback Data'!$CS:$CS,"Standard - Paperback",'E-book-Paperback Data'!$CQ:$CQ,"&lt;&gt;Amazon.co.uk",'E-book-Paperback Data'!$CQ:$CQ,"&lt;&gt;Amazon.com",'E-book-Paperback Data'!$CN:$CN,Lookups!$A$17))</f>
        <v>0</v>
      </c>
      <c r="O77" s="4">
        <f>SUM(SUMIFS('E-book-Paperback Data'!$CZ:$CZ,'E-book-Paperback Data'!$CS:$CS,"Standard - Paperback",'E-book-Paperback Data'!$DA:$DA,"EUR",'E-book-Paperback Data'!$CN:$CN,Lookups!$A$17)*Lookups!$G$18,SUMIFS('E-book-Paperback Data'!$CZ:$CZ,'E-book-Paperback Data'!$CS:$CS,"Standard - Paperback",'E-book-Paperback Data'!$DA:$DA,"JPY",'E-book-Paperback Data'!$CN:$CN,Lookups!$A$17)*Lookups!$G$19,SUMIFS('E-book-Paperback Data'!$CZ:$CZ,'E-book-Paperback Data'!$CS:$CS,"Standard - Paperback",'E-book-Paperback Data'!$DA:$DA,"INR",'E-book-Paperback Data'!$CN:$CN,Lookups!$A$17)*Lookups!$G$20,SUMIFS('E-book-Paperback Data'!$CZ:$CZ,'E-book-Paperback Data'!$CS:$CS,"Standard - Paperback",'E-book-Paperback Data'!$DA:$DA,"CAD",'E-book-Paperback Data'!$CN:$CN,Lookups!$A$17)*Lookups!$G$21,SUMIFS('E-book-Paperback Data'!$CZ:$CZ,'E-book-Paperback Data'!$CS:$CS,"Standard - Paperback",'E-book-Paperback Data'!$DA:$DA,"BRL",'E-book-Paperback Data'!$CN:$CN,Lookups!$A$17)*Lookups!$G$22,SUMIFS('E-book-Paperback Data'!$CZ:$CZ,'E-book-Paperback Data'!$CS:$CS,"Standard - Paperback",'E-book-Paperback Data'!$DA:$DA,"MXN",'E-book-Paperback Data'!$CN:$CN,Lookups!$A$17)*Lookups!$G$23,SUMIFS('E-book-Paperback Data'!$CZ:$CZ,'E-book-Paperback Data'!$CS:$CS,"Standard - Paperback",'E-book-Paperback Data'!$DA:$DA,"AUD",'E-book-Paperback Data'!$CN:$CN,Lookups!$A$17)*Lookups!$G$24)</f>
        <v>0</v>
      </c>
      <c r="P77" s="13">
        <f>SUM(SUMIFS('E-book-Paperback Data'!$CV:$CV,'E-book-Paperback Data'!$CS:$CS,"Standard - Paperback",'E-book-Paperback Data'!$CQ:$CQ,"Amazon.co.uk",'E-book-Paperback Data'!$CN:$CN,Lookups!$A$17))</f>
        <v>0</v>
      </c>
      <c r="Q77" s="4">
        <f>SUM(SUMIFS('E-book-Paperback Data'!$CZ:$CZ,'E-book-Paperback Data'!$CS:$CS,"Standard - Paperback",'E-book-Paperback Data'!$CQ:$CQ,"Amazon.co.uk",'E-book-Paperback Data'!$CN:$CN,Lookups!$A$17)*Lookups!$G$17)</f>
        <v>0</v>
      </c>
      <c r="R77" s="15">
        <f>SUM(SUMIFS('E-book-Paperback Data'!$CV:$CV,'E-book-Paperback Data'!$CS:$CS,"Standard - Paperback",'E-book-Paperback Data'!$CQ:$CQ,"Amazon.com",'E-book-Paperback Data'!$CN:$CN,Lookups!$A$17))</f>
        <v>0</v>
      </c>
      <c r="S77" s="4">
        <f>SUM(SUMIFS('E-book-Paperback Data'!$CZ:$CZ,'E-book-Paperback Data'!$CS:$CS,"Standard - Paperback",'E-book-Paperback Data'!$CQ:$CQ,"Amazon.cOM",'E-book-Paperback Data'!$CN:$CN,Lookups!$A$17))</f>
        <v>0</v>
      </c>
    </row>
    <row r="78" spans="1:19" x14ac:dyDescent="0.25">
      <c r="A78" t="s">
        <v>26</v>
      </c>
      <c r="B78" s="13">
        <f>SUM(SUMIFS('E-book-Paperback Data'!$DK:$DK,'E-book-Paperback Data'!$DH:$DH,"Standard - Paperback",'E-book-Paperback Data'!$DF:$DF,"&lt;&gt;Amazon.co.uk",'E-book-Paperback Data'!$DF:$DF,"&lt;&gt;Amazon.com",'E-book-Paperback Data'!$DC:$DC,Lookups!$A$15))</f>
        <v>0</v>
      </c>
      <c r="C78" s="4">
        <f>SUM(SUMIFS('E-book-Paperback Data'!$DO:$DO,'E-book-Paperback Data'!$DH:$DH,"Standard - Paperback",'E-book-Paperback Data'!$DP:$DP,"EUR",'E-book-Paperback Data'!$DC:$DC,Lookups!$A$15)*Lookups!$G$18,SUMIFS('E-book-Paperback Data'!$DO:$DO,'E-book-Paperback Data'!$DH:$DH,"Standard - Paperback",'E-book-Paperback Data'!$DP:$DP,"JPY",'E-book-Paperback Data'!$DC:$DC,Lookups!$A$15)*Lookups!$G$19,SUMIFS('E-book-Paperback Data'!$DO:$DO,'E-book-Paperback Data'!$DH:$DH,"Standard - Paperback",'E-book-Paperback Data'!$DP:$DP,"INR",'E-book-Paperback Data'!$DC:$DC,Lookups!$A$15)*Lookups!$G$20,SUMIFS('E-book-Paperback Data'!$DO:$DO,'E-book-Paperback Data'!$DH:$DH,"Standard - Paperback",'E-book-Paperback Data'!$DP:$DP,"CAD",'E-book-Paperback Data'!$DC:$DC,Lookups!$A$15)*Lookups!$G$21,SUMIFS('E-book-Paperback Data'!$DO:$DO,'E-book-Paperback Data'!$DH:$DH,"Standard - Paperback",'E-book-Paperback Data'!$DP:$DP,"BRL",'E-book-Paperback Data'!$DC:$DC,Lookups!$A$15)*Lookups!$G$22,SUMIFS('E-book-Paperback Data'!$DO:$DO,'E-book-Paperback Data'!$DH:$DH,"Standard - Paperback",'E-book-Paperback Data'!$DP:$DP,"MXN",'E-book-Paperback Data'!$DC:$DC,Lookups!$A$15)*Lookups!$G$23,SUMIFS('E-book-Paperback Data'!$DO:$DO,'E-book-Paperback Data'!$DH:$DH,"Standard - Paperback",'E-book-Paperback Data'!$DP:$DP,"AUD",'E-book-Paperback Data'!$DC:$DC,Lookups!$A$15)*Lookups!$G$24)</f>
        <v>0</v>
      </c>
      <c r="D78" s="13">
        <f>SUM(SUMIFS('E-book-Paperback Data'!$DK:$DK,'E-book-Paperback Data'!$DH:$DH,"Standard - Paperback",'E-book-Paperback Data'!$DF:$DF,"Amazon.co.uk",'E-book-Paperback Data'!$DC:$DC,Lookups!$A$15))</f>
        <v>0</v>
      </c>
      <c r="E78" s="4">
        <f>SUM(SUMIFS('E-book-Paperback Data'!$DO:$DO,'E-book-Paperback Data'!$DH:$DH,"Standard - Paperback",'E-book-Paperback Data'!$DF:$DF,"Amazon.co.uk",'E-book-Paperback Data'!$DC:$DC,Lookups!$A$15)*Lookups!$G$17)</f>
        <v>0</v>
      </c>
      <c r="F78" s="15">
        <f>SUM(SUMIFS('E-book-Paperback Data'!$DK:$DK,'E-book-Paperback Data'!$DH:$DH,"Standard - Paperback",'E-book-Paperback Data'!$DF:$DF,"Amazon.com",'E-book-Paperback Data'!$DC:$DC,Lookups!$A$15))</f>
        <v>0</v>
      </c>
      <c r="G78" s="4">
        <f>SUM(SUMIFS('E-book-Paperback Data'!$DO:$DO,'E-book-Paperback Data'!$DH:$DH,"Standard - Paperback",'E-book-Paperback Data'!$DF:$DF,"Amazon.cOM",'E-book-Paperback Data'!$DC:$DC,Lookups!$A$15))</f>
        <v>0</v>
      </c>
      <c r="H78" s="13">
        <f>SUM(SUMIFS('E-book-Paperback Data'!$DK:$DK,'E-book-Paperback Data'!$DH:$DH,"Standard - Paperback",'E-book-Paperback Data'!$DF:$DF,"&lt;&gt;Amazon.co.uk",'E-book-Paperback Data'!$DF:$DF,"&lt;&gt;Amazon.com",'E-book-Paperback Data'!$DC:$DC,Lookups!$A$16))</f>
        <v>0</v>
      </c>
      <c r="I78" s="4">
        <f>SUM(SUMIFS('E-book-Paperback Data'!$DO:$DO,'E-book-Paperback Data'!$DH:$DH,"Standard - Paperback",'E-book-Paperback Data'!$DP:$DP,"EUR",'E-book-Paperback Data'!$DC:$DC,Lookups!$A$16)*Lookups!$G$18,SUMIFS('E-book-Paperback Data'!$DO:$DO,'E-book-Paperback Data'!$DH:$DH,"Standard - Paperback",'E-book-Paperback Data'!$DP:$DP,"JPY",'E-book-Paperback Data'!$DC:$DC,Lookups!$A$16)*Lookups!$G$19,SUMIFS('E-book-Paperback Data'!$DO:$DO,'E-book-Paperback Data'!$DH:$DH,"Standard - Paperback",'E-book-Paperback Data'!$DP:$DP,"INR",'E-book-Paperback Data'!$DC:$DC,Lookups!$A$16)*Lookups!$G$20,SUMIFS('E-book-Paperback Data'!$DO:$DO,'E-book-Paperback Data'!$DH:$DH,"Standard - Paperback",'E-book-Paperback Data'!$DP:$DP,"CAD",'E-book-Paperback Data'!$DC:$DC,Lookups!$A$16)*Lookups!$G$21,SUMIFS('E-book-Paperback Data'!$DO:$DO,'E-book-Paperback Data'!$DH:$DH,"Standard - Paperback",'E-book-Paperback Data'!$DP:$DP,"BRL",'E-book-Paperback Data'!$DC:$DC,Lookups!$A$16)*Lookups!$G$22,SUMIFS('E-book-Paperback Data'!$DO:$DO,'E-book-Paperback Data'!$DH:$DH,"Standard - Paperback",'E-book-Paperback Data'!$DP:$DP,"MXN",'E-book-Paperback Data'!$DC:$DC,Lookups!$A$16)*Lookups!$G$23,SUMIFS('E-book-Paperback Data'!$DO:$DO,'E-book-Paperback Data'!$DH:$DH,"Standard - Paperback",'E-book-Paperback Data'!$DP:$DP,"AUD",'E-book-Paperback Data'!$DC:$DC,Lookups!$A$16)*Lookups!$G$24)</f>
        <v>0</v>
      </c>
      <c r="J78" s="13">
        <f>SUM(SUMIFS('E-book-Paperback Data'!$DK:$DK,'E-book-Paperback Data'!$DH:$DH,"Standard - Paperback",'E-book-Paperback Data'!$DF:$DF,"Amazon.co.uk",'E-book-Paperback Data'!$DC:$DC,Lookups!$A$16))</f>
        <v>0</v>
      </c>
      <c r="K78" s="4">
        <f>SUM(SUMIFS('E-book-Paperback Data'!$DO:$DO,'E-book-Paperback Data'!$DH:$DH,"Standard - Paperback",'E-book-Paperback Data'!$DF:$DF,"Amazon.co.uk",'E-book-Paperback Data'!$DC:$DC,Lookups!$A$16)*Lookups!$G$17)</f>
        <v>0</v>
      </c>
      <c r="L78" s="15">
        <f>SUM(SUMIFS('E-book-Paperback Data'!$DK:$DK,'E-book-Paperback Data'!$DH:$DH,"Standard - Paperback",'E-book-Paperback Data'!$DF:$DF,"Amazon.com",'E-book-Paperback Data'!$DC:$DC,Lookups!$A$16))</f>
        <v>0</v>
      </c>
      <c r="M78" s="4">
        <f>SUM(SUMIFS('E-book-Paperback Data'!$DO:$DO,'E-book-Paperback Data'!$DH:$DH,"Standard - Paperback",'E-book-Paperback Data'!$DF:$DF,"Amazon.cOM",'E-book-Paperback Data'!$DC:$DC,Lookups!$A$16))</f>
        <v>0</v>
      </c>
      <c r="N78" s="13">
        <f>SUM(SUMIFS('E-book-Paperback Data'!$DK:$DK,'E-book-Paperback Data'!$DH:$DH,"Standard - Paperback",'E-book-Paperback Data'!$DF:$DF,"&lt;&gt;Amazon.co.uk",'E-book-Paperback Data'!$DF:$DF,"&lt;&gt;Amazon.com",'E-book-Paperback Data'!$DC:$DC,Lookups!$A$17))</f>
        <v>0</v>
      </c>
      <c r="O78" s="4">
        <f>SUM(SUMIFS('E-book-Paperback Data'!$DO:$DO,'E-book-Paperback Data'!$DH:$DH,"Standard - Paperback",'E-book-Paperback Data'!$DP:$DP,"EUR",'E-book-Paperback Data'!$DC:$DC,Lookups!$A$17)*Lookups!$G$18,SUMIFS('E-book-Paperback Data'!$DO:$DO,'E-book-Paperback Data'!$DH:$DH,"Standard - Paperback",'E-book-Paperback Data'!$DP:$DP,"JPY",'E-book-Paperback Data'!$DC:$DC,Lookups!$A$17)*Lookups!$G$19,SUMIFS('E-book-Paperback Data'!$DO:$DO,'E-book-Paperback Data'!$DH:$DH,"Standard - Paperback",'E-book-Paperback Data'!$DP:$DP,"INR",'E-book-Paperback Data'!$DC:$DC,Lookups!$A$17)*Lookups!$G$20,SUMIFS('E-book-Paperback Data'!$DO:$DO,'E-book-Paperback Data'!$DH:$DH,"Standard - Paperback",'E-book-Paperback Data'!$DP:$DP,"CAD",'E-book-Paperback Data'!$DC:$DC,Lookups!$A$17)*Lookups!$G$21,SUMIFS('E-book-Paperback Data'!$DO:$DO,'E-book-Paperback Data'!$DH:$DH,"Standard - Paperback",'E-book-Paperback Data'!$DP:$DP,"BRL",'E-book-Paperback Data'!$DC:$DC,Lookups!$A$17)*Lookups!$G$22,SUMIFS('E-book-Paperback Data'!$DO:$DO,'E-book-Paperback Data'!$DH:$DH,"Standard - Paperback",'E-book-Paperback Data'!$DP:$DP,"MXN",'E-book-Paperback Data'!$DC:$DC,Lookups!$A$17)*Lookups!$G$23,SUMIFS('E-book-Paperback Data'!$DO:$DO,'E-book-Paperback Data'!$DH:$DH,"Standard - Paperback",'E-book-Paperback Data'!$DP:$DP,"AUD",'E-book-Paperback Data'!$DC:$DC,Lookups!$A$17)*Lookups!$G$24)</f>
        <v>0</v>
      </c>
      <c r="P78" s="13">
        <f>SUM(SUMIFS('E-book-Paperback Data'!$DK:$DK,'E-book-Paperback Data'!$DH:$DH,"Standard - Paperback",'E-book-Paperback Data'!$DF:$DF,"Amazon.co.uk",'E-book-Paperback Data'!$DC:$DC,Lookups!$A$17))</f>
        <v>0</v>
      </c>
      <c r="Q78" s="4">
        <f>SUM(SUMIFS('E-book-Paperback Data'!$DO:$DO,'E-book-Paperback Data'!$DH:$DH,"Standard - Paperback",'E-book-Paperback Data'!$DF:$DF,"Amazon.co.uk",'E-book-Paperback Data'!$DC:$DC,Lookups!$A$17)*Lookups!$G$17)</f>
        <v>0</v>
      </c>
      <c r="R78" s="15">
        <f>SUM(SUMIFS('E-book-Paperback Data'!$DK:$DK,'E-book-Paperback Data'!$DH:$DH,"Standard - Paperback",'E-book-Paperback Data'!$DF:$DF,"Amazon.com",'E-book-Paperback Data'!$DC:$DC,Lookups!$A$17))</f>
        <v>0</v>
      </c>
      <c r="S78" s="4">
        <f>SUM(SUMIFS('E-book-Paperback Data'!$DO:$DO,'E-book-Paperback Data'!$DH:$DH,"Standard - Paperback",'E-book-Paperback Data'!$DF:$DF,"Amazon.cOM",'E-book-Paperback Data'!$DC:$DC,Lookups!$A$17))</f>
        <v>0</v>
      </c>
    </row>
    <row r="79" spans="1:19" x14ac:dyDescent="0.25">
      <c r="A79" t="s">
        <v>27</v>
      </c>
      <c r="B79" s="13">
        <f>SUM(SUMIFS('E-book-Paperback Data'!$DZ:$DZ,'E-book-Paperback Data'!$DW:$DW,"Standard - Paperback",'E-book-Paperback Data'!$DU:$DU,"&lt;&gt;Amazon.co.uk",'E-book-Paperback Data'!$DU:$DU,"&lt;&gt;Amazon.com",'E-book-Paperback Data'!$DR:$DR,Lookups!$A$15))</f>
        <v>0</v>
      </c>
      <c r="C79" s="4">
        <f>SUM(SUMIFS('E-book-Paperback Data'!$ED:$ED,'E-book-Paperback Data'!$DW:$DW,"Standard - Paperback",'E-book-Paperback Data'!$EE:$EE,"EUR",'E-book-Paperback Data'!$DR:$DR,Lookups!$A$15)*Lookups!$G$18,SUMIFS('E-book-Paperback Data'!$ED:$ED,'E-book-Paperback Data'!$DW:$DW,"Standard - Paperback",'E-book-Paperback Data'!$EE:$EE,"JPY",'E-book-Paperback Data'!$DR:$DR,Lookups!$A$15)*Lookups!$G$19,SUMIFS('E-book-Paperback Data'!$ED:$ED,'E-book-Paperback Data'!$DW:$DW,"Standard - Paperback",'E-book-Paperback Data'!$EE:$EE,"INR",'E-book-Paperback Data'!$DR:$DR,Lookups!$A$15)*Lookups!$G$20,SUMIFS('E-book-Paperback Data'!$ED:$ED,'E-book-Paperback Data'!$DW:$DW,"Standard - Paperback",'E-book-Paperback Data'!$EE:$EE,"CAD",'E-book-Paperback Data'!$DR:$DR,Lookups!$A$15)*Lookups!$G$21,SUMIFS('E-book-Paperback Data'!$ED:$ED,'E-book-Paperback Data'!$DW:$DW,"Standard - Paperback",'E-book-Paperback Data'!$EE:$EE,"BRL",'E-book-Paperback Data'!$DR:$DR,Lookups!$A$15)*Lookups!$G$22,SUMIFS('E-book-Paperback Data'!$ED:$ED,'E-book-Paperback Data'!$DW:$DW,"Standard - Paperback",'E-book-Paperback Data'!$EE:$EE,"MXN",'E-book-Paperback Data'!$DR:$DR,Lookups!$A$15)*Lookups!$G$23,SUMIFS('E-book-Paperback Data'!$ED:$ED,'E-book-Paperback Data'!$DW:$DW,"Standard - Paperback",'E-book-Paperback Data'!$EE:$EE,"AUD",'E-book-Paperback Data'!$DR:$DR,Lookups!$A$15)*Lookups!$G$24)</f>
        <v>0</v>
      </c>
      <c r="D79" s="13">
        <f>SUM(SUMIFS('E-book-Paperback Data'!$DZ:$DZ,'E-book-Paperback Data'!$DW:$DW,"Standard - Paperback",'E-book-Paperback Data'!$DU:$DU,"Amazon.co.uk",'E-book-Paperback Data'!$DR:$DR,Lookups!$A$15))</f>
        <v>0</v>
      </c>
      <c r="E79" s="4">
        <f>SUM(SUMIFS('E-book-Paperback Data'!$ED:$ED,'E-book-Paperback Data'!$DW:$DW,"Standard - Paperback",'E-book-Paperback Data'!$DU:$DU,"Amazon.co.uk",'E-book-Paperback Data'!$DR:$DR,Lookups!$A$15)*Lookups!$G$17)</f>
        <v>0</v>
      </c>
      <c r="F79" s="15">
        <f>SUM(SUMIFS('E-book-Paperback Data'!$DZ:$DZ,'E-book-Paperback Data'!$DW:$DW,"Standard - Paperback",'E-book-Paperback Data'!$DU:$DU,"Amazon.com",'E-book-Paperback Data'!$DR:$DR,Lookups!$A$15))</f>
        <v>0</v>
      </c>
      <c r="G79" s="4">
        <f>SUM(SUMIFS('E-book-Paperback Data'!$ED:$ED,'E-book-Paperback Data'!$DW:$DW,"Standard - Paperback",'E-book-Paperback Data'!$DU:$DU,"Amazon.cOM",'E-book-Paperback Data'!$DR:$DR,Lookups!$A$15))</f>
        <v>0</v>
      </c>
      <c r="H79" s="13">
        <f>SUM(SUMIFS('E-book-Paperback Data'!$DZ:$DZ,'E-book-Paperback Data'!$DW:$DW,"Standard - Paperback",'E-book-Paperback Data'!$DU:$DU,"&lt;&gt;Amazon.co.uk",'E-book-Paperback Data'!$DU:$DU,"&lt;&gt;Amazon.com",'E-book-Paperback Data'!$DR:$DR,Lookups!$A$16))</f>
        <v>0</v>
      </c>
      <c r="I79" s="4">
        <f>SUM(SUMIFS('E-book-Paperback Data'!$ED:$ED,'E-book-Paperback Data'!$DW:$DW,"Standard - Paperback",'E-book-Paperback Data'!$EE:$EE,"EUR",'E-book-Paperback Data'!$DR:$DR,Lookups!$A$16)*Lookups!$G$18,SUMIFS('E-book-Paperback Data'!$ED:$ED,'E-book-Paperback Data'!$DW:$DW,"Standard - Paperback",'E-book-Paperback Data'!$EE:$EE,"JPY",'E-book-Paperback Data'!$DR:$DR,Lookups!$A$16)*Lookups!$G$19,SUMIFS('E-book-Paperback Data'!$ED:$ED,'E-book-Paperback Data'!$DW:$DW,"Standard - Paperback",'E-book-Paperback Data'!$EE:$EE,"INR",'E-book-Paperback Data'!$DR:$DR,Lookups!$A$16)*Lookups!$G$20,SUMIFS('E-book-Paperback Data'!$ED:$ED,'E-book-Paperback Data'!$DW:$DW,"Standard - Paperback",'E-book-Paperback Data'!$EE:$EE,"CAD",'E-book-Paperback Data'!$DR:$DR,Lookups!$A$16)*Lookups!$G$21,SUMIFS('E-book-Paperback Data'!$ED:$ED,'E-book-Paperback Data'!$DW:$DW,"Standard - Paperback",'E-book-Paperback Data'!$EE:$EE,"BRL",'E-book-Paperback Data'!$DR:$DR,Lookups!$A$16)*Lookups!$G$22,SUMIFS('E-book-Paperback Data'!$ED:$ED,'E-book-Paperback Data'!$DW:$DW,"Standard - Paperback",'E-book-Paperback Data'!$EE:$EE,"MXN",'E-book-Paperback Data'!$DR:$DR,Lookups!$A$16)*Lookups!$G$23,SUMIFS('E-book-Paperback Data'!$ED:$ED,'E-book-Paperback Data'!$DW:$DW,"Standard - Paperback",'E-book-Paperback Data'!$EE:$EE,"AUD",'E-book-Paperback Data'!$DR:$DR,Lookups!$A$16)*Lookups!$G$24)</f>
        <v>0</v>
      </c>
      <c r="J79" s="13">
        <f>SUM(SUMIFS('E-book-Paperback Data'!$DZ:$DZ,'E-book-Paperback Data'!$DW:$DW,"Standard - Paperback",'E-book-Paperback Data'!$DU:$DU,"Amazon.co.uk",'E-book-Paperback Data'!$DR:$DR,Lookups!$A$16))</f>
        <v>0</v>
      </c>
      <c r="K79" s="4">
        <f>SUM(SUMIFS('E-book-Paperback Data'!$ED:$ED,'E-book-Paperback Data'!$DW:$DW,"Standard - Paperback",'E-book-Paperback Data'!$DU:$DU,"Amazon.co.uk",'E-book-Paperback Data'!$DR:$DR,Lookups!$A$16)*Lookups!$G$17)</f>
        <v>0</v>
      </c>
      <c r="L79" s="15">
        <f>SUM(SUMIFS('E-book-Paperback Data'!$DZ:$DZ,'E-book-Paperback Data'!$DW:$DW,"Standard - Paperback",'E-book-Paperback Data'!$DU:$DU,"Amazon.com",'E-book-Paperback Data'!$DR:$DR,Lookups!$A$16))</f>
        <v>0</v>
      </c>
      <c r="M79" s="4">
        <f>SUM(SUMIFS('E-book-Paperback Data'!$ED:$ED,'E-book-Paperback Data'!$DW:$DW,"Standard - Paperback",'E-book-Paperback Data'!$DU:$DU,"Amazon.cOM",'E-book-Paperback Data'!$DR:$DR,Lookups!$A$16))</f>
        <v>0</v>
      </c>
      <c r="N79" s="13">
        <f>SUM(SUMIFS('E-book-Paperback Data'!$DZ:$DZ,'E-book-Paperback Data'!$DW:$DW,"Standard - Paperback",'E-book-Paperback Data'!$DU:$DU,"&lt;&gt;Amazon.co.uk",'E-book-Paperback Data'!$DU:$DU,"&lt;&gt;Amazon.com",'E-book-Paperback Data'!$DR:$DR,Lookups!$A$17))</f>
        <v>0</v>
      </c>
      <c r="O79" s="4">
        <f>SUM(SUMIFS('E-book-Paperback Data'!$ED:$ED,'E-book-Paperback Data'!$DW:$DW,"Standard - Paperback",'E-book-Paperback Data'!$EE:$EE,"EUR",'E-book-Paperback Data'!$DR:$DR,Lookups!$A$17)*Lookups!$G$18,SUMIFS('E-book-Paperback Data'!$ED:$ED,'E-book-Paperback Data'!$DW:$DW,"Standard - Paperback",'E-book-Paperback Data'!$EE:$EE,"JPY",'E-book-Paperback Data'!$DR:$DR,Lookups!$A$17)*Lookups!$G$19,SUMIFS('E-book-Paperback Data'!$ED:$ED,'E-book-Paperback Data'!$DW:$DW,"Standard - Paperback",'E-book-Paperback Data'!$EE:$EE,"INR",'E-book-Paperback Data'!$DR:$DR,Lookups!$A$17)*Lookups!$G$20,SUMIFS('E-book-Paperback Data'!$ED:$ED,'E-book-Paperback Data'!$DW:$DW,"Standard - Paperback",'E-book-Paperback Data'!$EE:$EE,"CAD",'E-book-Paperback Data'!$DR:$DR,Lookups!$A$17)*Lookups!$G$21,SUMIFS('E-book-Paperback Data'!$ED:$ED,'E-book-Paperback Data'!$DW:$DW,"Standard - Paperback",'E-book-Paperback Data'!$EE:$EE,"BRL",'E-book-Paperback Data'!$DR:$DR,Lookups!$A$17)*Lookups!$G$22,SUMIFS('E-book-Paperback Data'!$ED:$ED,'E-book-Paperback Data'!$DW:$DW,"Standard - Paperback",'E-book-Paperback Data'!$EE:$EE,"MXN",'E-book-Paperback Data'!$DR:$DR,Lookups!$A$17)*Lookups!$G$23,SUMIFS('E-book-Paperback Data'!$ED:$ED,'E-book-Paperback Data'!$DW:$DW,"Standard - Paperback",'E-book-Paperback Data'!$EE:$EE,"AUD",'E-book-Paperback Data'!$DR:$DR,Lookups!$A$17)*Lookups!$G$24)</f>
        <v>0</v>
      </c>
      <c r="P79" s="13">
        <f>SUM(SUMIFS('E-book-Paperback Data'!$DZ:$DZ,'E-book-Paperback Data'!$DW:$DW,"Standard - Paperback",'E-book-Paperback Data'!$DU:$DU,"Amazon.co.uk",'E-book-Paperback Data'!$DR:$DR,Lookups!$A$17))</f>
        <v>0</v>
      </c>
      <c r="Q79" s="4">
        <f>SUM(SUMIFS('E-book-Paperback Data'!$ED:$ED,'E-book-Paperback Data'!$DW:$DW,"Standard - Paperback",'E-book-Paperback Data'!$DU:$DU,"Amazon.co.uk",'E-book-Paperback Data'!$DR:$DR,Lookups!$A$17)*Lookups!$G$17)</f>
        <v>0</v>
      </c>
      <c r="R79" s="15">
        <f>SUM(SUMIFS('E-book-Paperback Data'!$DZ:$DZ,'E-book-Paperback Data'!$DW:$DW,"Standard - Paperback",'E-book-Paperback Data'!$DU:$DU,"Amazon.com",'E-book-Paperback Data'!$DR:$DR,Lookups!$A$17))</f>
        <v>0</v>
      </c>
      <c r="S79" s="4">
        <f>SUM(SUMIFS('E-book-Paperback Data'!$ED:$ED,'E-book-Paperback Data'!$DW:$DW,"Standard - Paperback",'E-book-Paperback Data'!$DU:$DU,"Amazon.cOM",'E-book-Paperback Data'!$DR:$DR,Lookups!$A$17))</f>
        <v>0</v>
      </c>
    </row>
    <row r="80" spans="1:19" x14ac:dyDescent="0.25">
      <c r="A80" t="s">
        <v>28</v>
      </c>
      <c r="B80" s="13">
        <f>SUM(SUMIFS('E-book-Paperback Data'!$EO:$EO,'E-book-Paperback Data'!$EL:$EL,"Standard - Paperback",'E-book-Paperback Data'!$EJ:$EJ,"&lt;&gt;Amazon.co.uk",'E-book-Paperback Data'!$EJ:$EJ,"&lt;&gt;Amazon.com",'E-book-Paperback Data'!$EG:$EG,Lookups!$A$15))</f>
        <v>0</v>
      </c>
      <c r="C80" s="4">
        <f>SUM(SUMIFS('E-book-Paperback Data'!$ES:$ES,'E-book-Paperback Data'!$EL:$EL,"Standard - Paperback",'E-book-Paperback Data'!$ET:$ET,"EUR",'E-book-Paperback Data'!$EG:$EG,Lookups!$A$15)*Lookups!$G$18,SUMIFS('E-book-Paperback Data'!$ES:$ES,'E-book-Paperback Data'!$EL:$EL,"Standard - Paperback",'E-book-Paperback Data'!$ET:$ET,"JPY",'E-book-Paperback Data'!$EG:$EG,Lookups!$A$15)*Lookups!$G$19,SUMIFS('E-book-Paperback Data'!$ES:$ES,'E-book-Paperback Data'!$EL:$EL,"Standard - Paperback",'E-book-Paperback Data'!$ET:$ET,"INR",'E-book-Paperback Data'!$EG:$EG,Lookups!$A$15)*Lookups!$G$20,SUMIFS('E-book-Paperback Data'!$ES:$ES,'E-book-Paperback Data'!$EL:$EL,"Standard - Paperback",'E-book-Paperback Data'!$ET:$ET,"CAD",'E-book-Paperback Data'!$EG:$EG,Lookups!$A$15)*Lookups!$G$21,SUMIFS('E-book-Paperback Data'!$ES:$ES,'E-book-Paperback Data'!$EL:$EL,"Standard - Paperback",'E-book-Paperback Data'!$ET:$ET,"BRL",'E-book-Paperback Data'!$EG:$EG,Lookups!$A$15)*Lookups!$G$22,SUMIFS('E-book-Paperback Data'!$ES:$ES,'E-book-Paperback Data'!$EL:$EL,"Standard - Paperback",'E-book-Paperback Data'!$ET:$ET,"MXN",'E-book-Paperback Data'!$EG:$EG,Lookups!$A$15)*Lookups!$G$23,SUMIFS('E-book-Paperback Data'!$ES:$ES,'E-book-Paperback Data'!$EL:$EL,"Standard - Paperback",'E-book-Paperback Data'!$ET:$ET,"AUD",'E-book-Paperback Data'!$EG:$EG,Lookups!$A$15)*Lookups!$G$24)</f>
        <v>0</v>
      </c>
      <c r="D80" s="13">
        <f>SUM(SUMIFS('E-book-Paperback Data'!$EO:$EO,'E-book-Paperback Data'!$EL:$EL,"Standard - Paperback",'E-book-Paperback Data'!$EJ:$EJ,"Amazon.co.uk",'E-book-Paperback Data'!$EG:$EG,Lookups!$A$15))</f>
        <v>0</v>
      </c>
      <c r="E80" s="4">
        <f>SUM(SUMIFS('E-book-Paperback Data'!$ES:$ES,'E-book-Paperback Data'!$EL:$EL,"Standard - Paperback",'E-book-Paperback Data'!$EJ:$EJ,"Amazon.co.uk",'E-book-Paperback Data'!$EG:$EG,Lookups!$A$15)*Lookups!$G$17)</f>
        <v>0</v>
      </c>
      <c r="F80" s="15">
        <f>SUM(SUMIFS('E-book-Paperback Data'!$EO:$EO,'E-book-Paperback Data'!$EL:$EL,"Standard - Paperback",'E-book-Paperback Data'!$EJ:$EJ,"Amazon.com",'E-book-Paperback Data'!$EG:$EG,Lookups!$A$15))</f>
        <v>0</v>
      </c>
      <c r="G80" s="4">
        <f>SUM(SUMIFS('E-book-Paperback Data'!$ES:$ES,'E-book-Paperback Data'!$EL:$EL,"Standard - Paperback",'E-book-Paperback Data'!$EJ:$EJ,"Amazon.cOM",'E-book-Paperback Data'!$EG:$EG,Lookups!$A$15))</f>
        <v>0</v>
      </c>
      <c r="H80" s="13">
        <f>SUM(SUMIFS('E-book-Paperback Data'!$EO:$EO,'E-book-Paperback Data'!$EL:$EL,"Standard - Paperback",'E-book-Paperback Data'!$EJ:$EJ,"&lt;&gt;Amazon.co.uk",'E-book-Paperback Data'!$EJ:$EJ,"&lt;&gt;Amazon.com",'E-book-Paperback Data'!$EG:$EG,Lookups!$A$16))</f>
        <v>0</v>
      </c>
      <c r="I80" s="4">
        <f>SUM(SUMIFS('E-book-Paperback Data'!$ES:$ES,'E-book-Paperback Data'!$EL:$EL,"Standard - Paperback",'E-book-Paperback Data'!$ET:$ET,"EUR",'E-book-Paperback Data'!$EG:$EG,Lookups!$A$16)*Lookups!$G$18,SUMIFS('E-book-Paperback Data'!$ES:$ES,'E-book-Paperback Data'!$EL:$EL,"Standard - Paperback",'E-book-Paperback Data'!$ET:$ET,"JPY",'E-book-Paperback Data'!$EG:$EG,Lookups!$A$16)*Lookups!$G$19,SUMIFS('E-book-Paperback Data'!$ES:$ES,'E-book-Paperback Data'!$EL:$EL,"Standard - Paperback",'E-book-Paperback Data'!$ET:$ET,"INR",'E-book-Paperback Data'!$EG:$EG,Lookups!$A$16)*Lookups!$G$20,SUMIFS('E-book-Paperback Data'!$ES:$ES,'E-book-Paperback Data'!$EL:$EL,"Standard - Paperback",'E-book-Paperback Data'!$ET:$ET,"CAD",'E-book-Paperback Data'!$EG:$EG,Lookups!$A$16)*Lookups!$G$21,SUMIFS('E-book-Paperback Data'!$ES:$ES,'E-book-Paperback Data'!$EL:$EL,"Standard - Paperback",'E-book-Paperback Data'!$ET:$ET,"BRL",'E-book-Paperback Data'!$EG:$EG,Lookups!$A$16)*Lookups!$G$22,SUMIFS('E-book-Paperback Data'!$ES:$ES,'E-book-Paperback Data'!$EL:$EL,"Standard - Paperback",'E-book-Paperback Data'!$ET:$ET,"MXN",'E-book-Paperback Data'!$EG:$EG,Lookups!$A$16)*Lookups!$G$23,SUMIFS('E-book-Paperback Data'!$ES:$ES,'E-book-Paperback Data'!$EL:$EL,"Standard - Paperback",'E-book-Paperback Data'!$ET:$ET,"AUD",'E-book-Paperback Data'!$EG:$EG,Lookups!$A$16)*Lookups!$G$24)</f>
        <v>0</v>
      </c>
      <c r="J80" s="13">
        <f>SUM(SUMIFS('E-book-Paperback Data'!$EO:$EO,'E-book-Paperback Data'!$EL:$EL,"Standard - Paperback",'E-book-Paperback Data'!$EJ:$EJ,"Amazon.co.uk",'E-book-Paperback Data'!$EG:$EG,Lookups!$A$16))</f>
        <v>0</v>
      </c>
      <c r="K80" s="4">
        <f>SUM(SUMIFS('E-book-Paperback Data'!$ES:$ES,'E-book-Paperback Data'!$EL:$EL,"Standard - Paperback",'E-book-Paperback Data'!$EJ:$EJ,"Amazon.co.uk",'E-book-Paperback Data'!$EG:$EG,Lookups!$A$16)*Lookups!$G$17)</f>
        <v>0</v>
      </c>
      <c r="L80" s="15">
        <f>SUM(SUMIFS('E-book-Paperback Data'!$EO:$EO,'E-book-Paperback Data'!$EL:$EL,"Standard - Paperback",'E-book-Paperback Data'!$EJ:$EJ,"Amazon.com",'E-book-Paperback Data'!$EG:$EG,Lookups!$A$16))</f>
        <v>0</v>
      </c>
      <c r="M80" s="4">
        <f>SUM(SUMIFS('E-book-Paperback Data'!$ES:$ES,'E-book-Paperback Data'!$EL:$EL,"Standard - Paperback",'E-book-Paperback Data'!$EJ:$EJ,"Amazon.cOM",'E-book-Paperback Data'!$EG:$EG,Lookups!$A$16))</f>
        <v>0</v>
      </c>
      <c r="N80" s="13">
        <f>SUM(SUMIFS('E-book-Paperback Data'!$EO:$EO,'E-book-Paperback Data'!$EL:$EL,"Standard - Paperback",'E-book-Paperback Data'!$EJ:$EJ,"&lt;&gt;Amazon.co.uk",'E-book-Paperback Data'!$EJ:$EJ,"&lt;&gt;Amazon.com",'E-book-Paperback Data'!$EG:$EG,Lookups!$A$17))</f>
        <v>0</v>
      </c>
      <c r="O80" s="4">
        <f>SUM(SUMIFS('E-book-Paperback Data'!$ES:$ES,'E-book-Paperback Data'!$EL:$EL,"Standard - Paperback",'E-book-Paperback Data'!$ET:$ET,"EUR",'E-book-Paperback Data'!$EG:$EG,Lookups!$A$17)*Lookups!$G$18,SUMIFS('E-book-Paperback Data'!$ES:$ES,'E-book-Paperback Data'!$EL:$EL,"Standard - Paperback",'E-book-Paperback Data'!$ET:$ET,"JPY",'E-book-Paperback Data'!$EG:$EG,Lookups!$A$17)*Lookups!$G$19,SUMIFS('E-book-Paperback Data'!$ES:$ES,'E-book-Paperback Data'!$EL:$EL,"Standard - Paperback",'E-book-Paperback Data'!$ET:$ET,"INR",'E-book-Paperback Data'!$EG:$EG,Lookups!$A$17)*Lookups!$G$20,SUMIFS('E-book-Paperback Data'!$ES:$ES,'E-book-Paperback Data'!$EL:$EL,"Standard - Paperback",'E-book-Paperback Data'!$ET:$ET,"CAD",'E-book-Paperback Data'!$EG:$EG,Lookups!$A$17)*Lookups!$G$21,SUMIFS('E-book-Paperback Data'!$ES:$ES,'E-book-Paperback Data'!$EL:$EL,"Standard - Paperback",'E-book-Paperback Data'!$ET:$ET,"BRL",'E-book-Paperback Data'!$EG:$EG,Lookups!$A$17)*Lookups!$G$22,SUMIFS('E-book-Paperback Data'!$ES:$ES,'E-book-Paperback Data'!$EL:$EL,"Standard - Paperback",'E-book-Paperback Data'!$ET:$ET,"MXN",'E-book-Paperback Data'!$EG:$EG,Lookups!$A$17)*Lookups!$G$23,SUMIFS('E-book-Paperback Data'!$ES:$ES,'E-book-Paperback Data'!$EL:$EL,"Standard - Paperback",'E-book-Paperback Data'!$ET:$ET,"AUD",'E-book-Paperback Data'!$EG:$EG,Lookups!$A$17)*Lookups!$G$24)</f>
        <v>0</v>
      </c>
      <c r="P80" s="13">
        <f>SUM(SUMIFS('E-book-Paperback Data'!$EO:$EO,'E-book-Paperback Data'!$EL:$EL,"Standard - Paperback",'E-book-Paperback Data'!$EJ:$EJ,"Amazon.co.uk",'E-book-Paperback Data'!$EG:$EG,Lookups!$A$17))</f>
        <v>0</v>
      </c>
      <c r="Q80" s="4">
        <f>SUM(SUMIFS('E-book-Paperback Data'!$ES:$ES,'E-book-Paperback Data'!$EL:$EL,"Standard - Paperback",'E-book-Paperback Data'!$EJ:$EJ,"Amazon.co.uk",'E-book-Paperback Data'!$EG:$EG,Lookups!$A$17)*Lookups!$G$17)</f>
        <v>0</v>
      </c>
      <c r="R80" s="15">
        <f>SUM(SUMIFS('E-book-Paperback Data'!$EO:$EO,'E-book-Paperback Data'!$EL:$EL,"Standard - Paperback",'E-book-Paperback Data'!$EJ:$EJ,"Amazon.com",'E-book-Paperback Data'!$EG:$EG,Lookups!$A$17))</f>
        <v>0</v>
      </c>
      <c r="S80" s="4">
        <f>SUM(SUMIFS('E-book-Paperback Data'!$ES:$ES,'E-book-Paperback Data'!$EL:$EL,"Standard - Paperback",'E-book-Paperback Data'!$EJ:$EJ,"Amazon.cOM",'E-book-Paperback Data'!$EG:$EG,Lookups!$A$17))</f>
        <v>0</v>
      </c>
    </row>
    <row r="81" spans="1:19" x14ac:dyDescent="0.25">
      <c r="A81" t="s">
        <v>29</v>
      </c>
      <c r="B81" s="13">
        <f>SUM(SUMIFS('E-book-Paperback Data'!$FD:$FD,'E-book-Paperback Data'!$FA:$FA,"Standard - Paperback",'E-book-Paperback Data'!$EY:$EY,"&lt;&gt;Amazon.co.uk",'E-book-Paperback Data'!$EY:$EY,"&lt;&gt;Amazon.com",'E-book-Paperback Data'!$EV:$EV,Lookups!$A$15))</f>
        <v>0</v>
      </c>
      <c r="C81" s="4">
        <f>SUM(SUMIFS('E-book-Paperback Data'!$FH:$FH,'E-book-Paperback Data'!$FA:$FA,"Standard - Paperback",'E-book-Paperback Data'!$FI:$FI,"EUR",'E-book-Paperback Data'!$EV:$EV,Lookups!$A$15)*Lookups!$G$18,SUMIFS('E-book-Paperback Data'!$FH:$FH,'E-book-Paperback Data'!$FA:$FA,"Standard - Paperback",'E-book-Paperback Data'!$FI:$FI,"JPY",'E-book-Paperback Data'!$EV:$EV,Lookups!$A$15)*Lookups!$G$19,SUMIFS('E-book-Paperback Data'!$FH:$FH,'E-book-Paperback Data'!$FA:$FA,"Standard - Paperback",'E-book-Paperback Data'!$FI:$FI,"INR",'E-book-Paperback Data'!$EV:$EV,Lookups!$A$15)*Lookups!$G$20,SUMIFS('E-book-Paperback Data'!$FH:$FH,'E-book-Paperback Data'!$FA:$FA,"Standard - Paperback",'E-book-Paperback Data'!$FI:$FI,"CAD",'E-book-Paperback Data'!$EV:$EV,Lookups!$A$15)*Lookups!$G$21,SUMIFS('E-book-Paperback Data'!$FH:$FH,'E-book-Paperback Data'!$FA:$FA,"Standard - Paperback",'E-book-Paperback Data'!$FI:$FI,"BRL",'E-book-Paperback Data'!$EV:$EV,Lookups!$A$15)*Lookups!$G$22,SUMIFS('E-book-Paperback Data'!$FH:$FH,'E-book-Paperback Data'!$FA:$FA,"Standard - Paperback",'E-book-Paperback Data'!$FI:$FI,"MXN",'E-book-Paperback Data'!$EV:$EV,Lookups!$A$15)*Lookups!$G$23,SUMIFS('E-book-Paperback Data'!$FH:$FH,'E-book-Paperback Data'!$FA:$FA,"Standard - Paperback",'E-book-Paperback Data'!$FI:$FI,"AUD",'E-book-Paperback Data'!$EV:$EV,Lookups!$A$15)*Lookups!$G$24)</f>
        <v>0</v>
      </c>
      <c r="D81" s="13">
        <f>SUM(SUMIFS('E-book-Paperback Data'!$FD:$FD,'E-book-Paperback Data'!$FA:$FA,"Standard - Paperback",'E-book-Paperback Data'!$EY:$EY,"Amazon.co.uk",'E-book-Paperback Data'!$EV:$EV,Lookups!$A$15))</f>
        <v>0</v>
      </c>
      <c r="E81" s="4">
        <f>SUM(SUMIFS('E-book-Paperback Data'!$FH:$FH,'E-book-Paperback Data'!$FA:$FA,"Standard - Paperback",'E-book-Paperback Data'!$EY:$EY,"Amazon.co.uk",'E-book-Paperback Data'!$EV:$EV,Lookups!$A$15)*Lookups!$G$17)</f>
        <v>0</v>
      </c>
      <c r="F81" s="15">
        <f>SUM(SUMIFS('E-book-Paperback Data'!$FD:$FD,'E-book-Paperback Data'!$FA:$FA,"Standard - Paperback",'E-book-Paperback Data'!$EY:$EY,"Amazon.com",'E-book-Paperback Data'!$EV:$EV,Lookups!$A$15))</f>
        <v>0</v>
      </c>
      <c r="G81" s="4">
        <f>SUM(SUMIFS('E-book-Paperback Data'!$FH:$FH,'E-book-Paperback Data'!$FA:$FA,"Standard - Paperback",'E-book-Paperback Data'!$EY:$EY,"Amazon.cOM",'E-book-Paperback Data'!$EV:$EV,Lookups!$A$15))</f>
        <v>0</v>
      </c>
      <c r="H81" s="13">
        <f>SUM(SUMIFS('E-book-Paperback Data'!$FD:$FD,'E-book-Paperback Data'!$FA:$FA,"Standard - Paperback",'E-book-Paperback Data'!$EY:$EY,"&lt;&gt;Amazon.co.uk",'E-book-Paperback Data'!$EY:$EY,"&lt;&gt;Amazon.com",'E-book-Paperback Data'!$EV:$EV,Lookups!$A$16))</f>
        <v>0</v>
      </c>
      <c r="I81" s="4">
        <f>SUM(SUMIFS('E-book-Paperback Data'!$FH:$FH,'E-book-Paperback Data'!$FA:$FA,"Standard - Paperback",'E-book-Paperback Data'!$FI:$FI,"EUR",'E-book-Paperback Data'!$EV:$EV,Lookups!$A$16)*Lookups!$G$18,SUMIFS('E-book-Paperback Data'!$FH:$FH,'E-book-Paperback Data'!$FA:$FA,"Standard - Paperback",'E-book-Paperback Data'!$FI:$FI,"JPY",'E-book-Paperback Data'!$EV:$EV,Lookups!$A$16)*Lookups!$G$19,SUMIFS('E-book-Paperback Data'!$FH:$FH,'E-book-Paperback Data'!$FA:$FA,"Standard - Paperback",'E-book-Paperback Data'!$FI:$FI,"INR",'E-book-Paperback Data'!$EV:$EV,Lookups!$A$16)*Lookups!$G$20,SUMIFS('E-book-Paperback Data'!$FH:$FH,'E-book-Paperback Data'!$FA:$FA,"Standard - Paperback",'E-book-Paperback Data'!$FI:$FI,"CAD",'E-book-Paperback Data'!$EV:$EV,Lookups!$A$16)*Lookups!$G$21,SUMIFS('E-book-Paperback Data'!$FH:$FH,'E-book-Paperback Data'!$FA:$FA,"Standard - Paperback",'E-book-Paperback Data'!$FI:$FI,"BRL",'E-book-Paperback Data'!$EV:$EV,Lookups!$A$16)*Lookups!$G$22,SUMIFS('E-book-Paperback Data'!$FH:$FH,'E-book-Paperback Data'!$FA:$FA,"Standard - Paperback",'E-book-Paperback Data'!$FI:$FI,"MXN",'E-book-Paperback Data'!$EV:$EV,Lookups!$A$16)*Lookups!$G$23,SUMIFS('E-book-Paperback Data'!$FH:$FH,'E-book-Paperback Data'!$FA:$FA,"Standard - Paperback",'E-book-Paperback Data'!$FI:$FI,"AUD",'E-book-Paperback Data'!$EV:$EV,Lookups!$A$16)*Lookups!$G$24)</f>
        <v>0</v>
      </c>
      <c r="J81" s="13">
        <f>SUM(SUMIFS('E-book-Paperback Data'!$FD:$FD,'E-book-Paperback Data'!$FA:$FA,"Standard - Paperback",'E-book-Paperback Data'!$EY:$EY,"Amazon.co.uk",'E-book-Paperback Data'!$EV:$EV,Lookups!$A$16))</f>
        <v>0</v>
      </c>
      <c r="K81" s="4">
        <f>SUM(SUMIFS('E-book-Paperback Data'!$FH:$FH,'E-book-Paperback Data'!$FA:$FA,"Standard - Paperback",'E-book-Paperback Data'!$EY:$EY,"Amazon.co.uk",'E-book-Paperback Data'!$EV:$EV,Lookups!$A$16)*Lookups!$G$17)</f>
        <v>0</v>
      </c>
      <c r="L81" s="15">
        <f>SUM(SUMIFS('E-book-Paperback Data'!$FD:$FD,'E-book-Paperback Data'!$FA:$FA,"Standard - Paperback",'E-book-Paperback Data'!$EY:$EY,"Amazon.com",'E-book-Paperback Data'!$EV:$EV,Lookups!$A$16))</f>
        <v>0</v>
      </c>
      <c r="M81" s="4">
        <f>SUM(SUMIFS('E-book-Paperback Data'!$FH:$FH,'E-book-Paperback Data'!$FA:$FA,"Standard - Paperback",'E-book-Paperback Data'!$EY:$EY,"Amazon.cOM",'E-book-Paperback Data'!$EV:$EV,Lookups!$A$16))</f>
        <v>0</v>
      </c>
      <c r="N81" s="13">
        <f>SUM(SUMIFS('E-book-Paperback Data'!$FD:$FD,'E-book-Paperback Data'!$FA:$FA,"Standard - Paperback",'E-book-Paperback Data'!$EY:$EY,"&lt;&gt;Amazon.co.uk",'E-book-Paperback Data'!$EY:$EY,"&lt;&gt;Amazon.com",'E-book-Paperback Data'!$EV:$EV,Lookups!$A$17))</f>
        <v>0</v>
      </c>
      <c r="O81" s="4">
        <f>SUM(SUMIFS('E-book-Paperback Data'!$FH:$FH,'E-book-Paperback Data'!$FA:$FA,"Standard - Paperback",'E-book-Paperback Data'!$FI:$FI,"EUR",'E-book-Paperback Data'!$EV:$EV,Lookups!$A$17)*Lookups!$G$18,SUMIFS('E-book-Paperback Data'!$FH:$FH,'E-book-Paperback Data'!$FA:$FA,"Standard - Paperback",'E-book-Paperback Data'!$FI:$FI,"JPY",'E-book-Paperback Data'!$EV:$EV,Lookups!$A$17)*Lookups!$G$19,SUMIFS('E-book-Paperback Data'!$FH:$FH,'E-book-Paperback Data'!$FA:$FA,"Standard - Paperback",'E-book-Paperback Data'!$FI:$FI,"INR",'E-book-Paperback Data'!$EV:$EV,Lookups!$A$17)*Lookups!$G$20,SUMIFS('E-book-Paperback Data'!$FH:$FH,'E-book-Paperback Data'!$FA:$FA,"Standard - Paperback",'E-book-Paperback Data'!$FI:$FI,"CAD",'E-book-Paperback Data'!$EV:$EV,Lookups!$A$17)*Lookups!$G$21,SUMIFS('E-book-Paperback Data'!$FH:$FH,'E-book-Paperback Data'!$FA:$FA,"Standard - Paperback",'E-book-Paperback Data'!$FI:$FI,"BRL",'E-book-Paperback Data'!$EV:$EV,Lookups!$A$17)*Lookups!$G$22,SUMIFS('E-book-Paperback Data'!$FH:$FH,'E-book-Paperback Data'!$FA:$FA,"Standard - Paperback",'E-book-Paperback Data'!$FI:$FI,"MXN",'E-book-Paperback Data'!$EV:$EV,Lookups!$A$17)*Lookups!$G$23,SUMIFS('E-book-Paperback Data'!$FH:$FH,'E-book-Paperback Data'!$FA:$FA,"Standard - Paperback",'E-book-Paperback Data'!$FI:$FI,"AUD",'E-book-Paperback Data'!$EV:$EV,Lookups!$A$17)*Lookups!$G$24)</f>
        <v>0</v>
      </c>
      <c r="P81" s="13">
        <f>SUM(SUMIFS('E-book-Paperback Data'!$FD:$FD,'E-book-Paperback Data'!$FA:$FA,"Standard - Paperback",'E-book-Paperback Data'!$EY:$EY,"Amazon.co.uk",'E-book-Paperback Data'!$EV:$EV,Lookups!$A$17))</f>
        <v>0</v>
      </c>
      <c r="Q81" s="4">
        <f>SUM(SUMIFS('E-book-Paperback Data'!$FH:$FH,'E-book-Paperback Data'!$FA:$FA,"Standard - Paperback",'E-book-Paperback Data'!$EY:$EY,"Amazon.co.uk",'E-book-Paperback Data'!$EV:$EV,Lookups!$A$17)*Lookups!$G$17)</f>
        <v>0</v>
      </c>
      <c r="R81" s="15">
        <f>SUM(SUMIFS('E-book-Paperback Data'!$FD:$FD,'E-book-Paperback Data'!$FA:$FA,"Standard - Paperback",'E-book-Paperback Data'!$EY:$EY,"Amazon.com",'E-book-Paperback Data'!$EV:$EV,Lookups!$A$17))</f>
        <v>0</v>
      </c>
      <c r="S81" s="4">
        <f>SUM(SUMIFS('E-book-Paperback Data'!$FH:$FH,'E-book-Paperback Data'!$FA:$FA,"Standard - Paperback",'E-book-Paperback Data'!$EY:$EY,"Amazon.cOM",'E-book-Paperback Data'!$EV:$EV,Lookups!$A$17))</f>
        <v>0</v>
      </c>
    </row>
    <row r="82" spans="1:19" x14ac:dyDescent="0.25">
      <c r="A82" t="s">
        <v>30</v>
      </c>
      <c r="B82" s="13">
        <f>SUM(SUMIFS('E-book-Paperback Data'!$FS:$FS,'E-book-Paperback Data'!$FP:$FP,"Standard - Paperback",'E-book-Paperback Data'!$FN:$FN,"&lt;&gt;Amazon.co.uk",'E-book-Paperback Data'!$FN:$FN,"&lt;&gt;Amazon.com",'E-book-Paperback Data'!$FK:$FK,Lookups!$A$15))</f>
        <v>0</v>
      </c>
      <c r="C82" s="4">
        <f>SUM(SUMIFS('E-book-Paperback Data'!$FW:$FW,'E-book-Paperback Data'!$FP:$FP,"Standard - Paperback",'E-book-Paperback Data'!$FX:$FX,"EUR",'E-book-Paperback Data'!$FK:$FK,Lookups!$A$15)*Lookups!$G$18,SUMIFS('E-book-Paperback Data'!$FW:$FW,'E-book-Paperback Data'!$FP:$FP,"Standard - Paperback",'E-book-Paperback Data'!$FX:$FX,"JPY",'E-book-Paperback Data'!$FK:$FK,Lookups!$A$15)*Lookups!$G$19,SUMIFS('E-book-Paperback Data'!$FW:$FW,'E-book-Paperback Data'!$FP:$FP,"Standard - Paperback",'E-book-Paperback Data'!$FX:$FX,"INR",'E-book-Paperback Data'!$FK:$FK,Lookups!$A$15)*Lookups!$G$20,SUMIFS('E-book-Paperback Data'!$FW:$FW,'E-book-Paperback Data'!$FP:$FP,"Standard - Paperback",'E-book-Paperback Data'!$FX:$FX,"CAD",'E-book-Paperback Data'!$FK:$FK,Lookups!$A$15)*Lookups!$G$21,SUMIFS('E-book-Paperback Data'!$FW:$FW,'E-book-Paperback Data'!$FP:$FP,"Standard - Paperback",'E-book-Paperback Data'!$FX:$FX,"BRL",'E-book-Paperback Data'!$FK:$FK,Lookups!$A$15)*Lookups!$G$22,SUMIFS('E-book-Paperback Data'!$FW:$FW,'E-book-Paperback Data'!$FP:$FP,"Standard - Paperback",'E-book-Paperback Data'!$FX:$FX,"MXN",'E-book-Paperback Data'!$FK:$FK,Lookups!$A$15)*Lookups!$G$23,SUMIFS('E-book-Paperback Data'!$FW:$FW,'E-book-Paperback Data'!$FP:$FP,"Standard - Paperback",'E-book-Paperback Data'!$FX:$FX,"AUD",'E-book-Paperback Data'!$FK:$FK,Lookups!$A$15)*Lookups!$G$24)</f>
        <v>0</v>
      </c>
      <c r="D82" s="13">
        <f>SUM(SUMIFS('E-book-Paperback Data'!$FS:$FS,'E-book-Paperback Data'!$FP:$FP,"Standard - Paperback",'E-book-Paperback Data'!$FN:$FN,"Amazon.co.uk",'E-book-Paperback Data'!$FK:$FK,Lookups!$A$15))</f>
        <v>0</v>
      </c>
      <c r="E82" s="4">
        <f>SUM(SUMIFS('E-book-Paperback Data'!$FW:$FW,'E-book-Paperback Data'!$FP:$FP,"Standard - Paperback",'E-book-Paperback Data'!$FN:$FN,"Amazon.co.uk",'E-book-Paperback Data'!$FK:$FK,Lookups!$A$15)*Lookups!$G$17)</f>
        <v>0</v>
      </c>
      <c r="F82" s="15">
        <f>SUM(SUMIFS('E-book-Paperback Data'!$FS:$FS,'E-book-Paperback Data'!$FP:$FP,"Standard - Paperback",'E-book-Paperback Data'!$FN:$FN,"Amazon.com",'E-book-Paperback Data'!$FK:$FK,Lookups!$A$15))</f>
        <v>0</v>
      </c>
      <c r="G82" s="4">
        <f>SUM(SUMIFS('E-book-Paperback Data'!$FW:$FW,'E-book-Paperback Data'!$FP:$FP,"Standard - Paperback",'E-book-Paperback Data'!$FN:$FN,"Amazon.cOM",'E-book-Paperback Data'!$FK:$FK,Lookups!$A$15))</f>
        <v>0</v>
      </c>
      <c r="H82" s="13">
        <f>SUM(SUMIFS('E-book-Paperback Data'!$FS:$FS,'E-book-Paperback Data'!$FP:$FP,"Standard - Paperback",'E-book-Paperback Data'!$FN:$FN,"&lt;&gt;Amazon.co.uk",'E-book-Paperback Data'!$FN:$FN,"&lt;&gt;Amazon.com",'E-book-Paperback Data'!$FK:$FK,Lookups!$A$16))</f>
        <v>0</v>
      </c>
      <c r="I82" s="4">
        <f>SUM(SUMIFS('E-book-Paperback Data'!$FW:$FW,'E-book-Paperback Data'!$FP:$FP,"Standard - Paperback",'E-book-Paperback Data'!$FX:$FX,"EUR",'E-book-Paperback Data'!$FK:$FK,Lookups!$A$16)*Lookups!$G$18,SUMIFS('E-book-Paperback Data'!$FW:$FW,'E-book-Paperback Data'!$FP:$FP,"Standard - Paperback",'E-book-Paperback Data'!$FX:$FX,"JPY",'E-book-Paperback Data'!$FK:$FK,Lookups!$A$16)*Lookups!$G$19,SUMIFS('E-book-Paperback Data'!$FW:$FW,'E-book-Paperback Data'!$FP:$FP,"Standard - Paperback",'E-book-Paperback Data'!$FX:$FX,"INR",'E-book-Paperback Data'!$FK:$FK,Lookups!$A$16)*Lookups!$G$20,SUMIFS('E-book-Paperback Data'!$FW:$FW,'E-book-Paperback Data'!$FP:$FP,"Standard - Paperback",'E-book-Paperback Data'!$FX:$FX,"CAD",'E-book-Paperback Data'!$FK:$FK,Lookups!$A$16)*Lookups!$G$21,SUMIFS('E-book-Paperback Data'!$FW:$FW,'E-book-Paperback Data'!$FP:$FP,"Standard - Paperback",'E-book-Paperback Data'!$FX:$FX,"BRL",'E-book-Paperback Data'!$FK:$FK,Lookups!$A$16)*Lookups!$G$22,SUMIFS('E-book-Paperback Data'!$FW:$FW,'E-book-Paperback Data'!$FP:$FP,"Standard - Paperback",'E-book-Paperback Data'!$FX:$FX,"MXN",'E-book-Paperback Data'!$FK:$FK,Lookups!$A$16)*Lookups!$G$23,SUMIFS('E-book-Paperback Data'!$FW:$FW,'E-book-Paperback Data'!$FP:$FP,"Standard - Paperback",'E-book-Paperback Data'!$FX:$FX,"AUD",'E-book-Paperback Data'!$FK:$FK,Lookups!$A$16)*Lookups!$G$24)</f>
        <v>0</v>
      </c>
      <c r="J82" s="13">
        <f>SUM(SUMIFS('E-book-Paperback Data'!$FS:$FS,'E-book-Paperback Data'!$FP:$FP,"Standard - Paperback",'E-book-Paperback Data'!$FN:$FN,"Amazon.co.uk",'E-book-Paperback Data'!$FK:$FK,Lookups!$A$16))</f>
        <v>0</v>
      </c>
      <c r="K82" s="4">
        <f>SUM(SUMIFS('E-book-Paperback Data'!$FW:$FW,'E-book-Paperback Data'!$FP:$FP,"Standard - Paperback",'E-book-Paperback Data'!$FN:$FN,"Amazon.co.uk",'E-book-Paperback Data'!$FK:$FK,Lookups!$A$16)*Lookups!$G$17)</f>
        <v>0</v>
      </c>
      <c r="L82" s="15">
        <f>SUM(SUMIFS('E-book-Paperback Data'!$FS:$FS,'E-book-Paperback Data'!$FP:$FP,"Standard - Paperback",'E-book-Paperback Data'!$FN:$FN,"Amazon.com",'E-book-Paperback Data'!$FK:$FK,Lookups!$A$16))</f>
        <v>0</v>
      </c>
      <c r="M82" s="4">
        <f>SUM(SUMIFS('E-book-Paperback Data'!$FW:$FW,'E-book-Paperback Data'!$FP:$FP,"Standard - Paperback",'E-book-Paperback Data'!$FN:$FN,"Amazon.cOM",'E-book-Paperback Data'!$FK:$FK,Lookups!$A$16))</f>
        <v>0</v>
      </c>
      <c r="N82" s="13">
        <f>SUM(SUMIFS('E-book-Paperback Data'!$FS:$FS,'E-book-Paperback Data'!$FP:$FP,"Standard - Paperback",'E-book-Paperback Data'!$FN:$FN,"&lt;&gt;Amazon.co.uk",'E-book-Paperback Data'!$FN:$FN,"&lt;&gt;Amazon.com",'E-book-Paperback Data'!$FK:$FK,Lookups!$A$17))</f>
        <v>0</v>
      </c>
      <c r="O82" s="4">
        <f>SUM(SUMIFS('E-book-Paperback Data'!$FW:$FW,'E-book-Paperback Data'!$FP:$FP,"Standard - Paperback",'E-book-Paperback Data'!$FX:$FX,"EUR",'E-book-Paperback Data'!$FK:$FK,Lookups!$A$17)*Lookups!$G$18,SUMIFS('E-book-Paperback Data'!$FW:$FW,'E-book-Paperback Data'!$FP:$FP,"Standard - Paperback",'E-book-Paperback Data'!$FX:$FX,"JPY",'E-book-Paperback Data'!$FK:$FK,Lookups!$A$17)*Lookups!$G$19,SUMIFS('E-book-Paperback Data'!$FW:$FW,'E-book-Paperback Data'!$FP:$FP,"Standard - Paperback",'E-book-Paperback Data'!$FX:$FX,"INR",'E-book-Paperback Data'!$FK:$FK,Lookups!$A$17)*Lookups!$G$20,SUMIFS('E-book-Paperback Data'!$FW:$FW,'E-book-Paperback Data'!$FP:$FP,"Standard - Paperback",'E-book-Paperback Data'!$FX:$FX,"CAD",'E-book-Paperback Data'!$FK:$FK,Lookups!$A$17)*Lookups!$G$21,SUMIFS('E-book-Paperback Data'!$FW:$FW,'E-book-Paperback Data'!$FP:$FP,"Standard - Paperback",'E-book-Paperback Data'!$FX:$FX,"BRL",'E-book-Paperback Data'!$FK:$FK,Lookups!$A$17)*Lookups!$G$22,SUMIFS('E-book-Paperback Data'!$FW:$FW,'E-book-Paperback Data'!$FP:$FP,"Standard - Paperback",'E-book-Paperback Data'!$FX:$FX,"MXN",'E-book-Paperback Data'!$FK:$FK,Lookups!$A$17)*Lookups!$G$23,SUMIFS('E-book-Paperback Data'!$FW:$FW,'E-book-Paperback Data'!$FP:$FP,"Standard - Paperback",'E-book-Paperback Data'!$FX:$FX,"AUD",'E-book-Paperback Data'!$FK:$FK,Lookups!$A$17)*Lookups!$G$24)</f>
        <v>0</v>
      </c>
      <c r="P82" s="13">
        <f>SUM(SUMIFS('E-book-Paperback Data'!$FS:$FS,'E-book-Paperback Data'!$FP:$FP,"Standard - Paperback",'E-book-Paperback Data'!$FN:$FN,"Amazon.co.uk",'E-book-Paperback Data'!$FK:$FK,Lookups!$A$17))</f>
        <v>0</v>
      </c>
      <c r="Q82" s="4">
        <f>SUM(SUMIFS('E-book-Paperback Data'!$FW:$FW,'E-book-Paperback Data'!$FP:$FP,"Standard - Paperback",'E-book-Paperback Data'!$FN:$FN,"Amazon.co.uk",'E-book-Paperback Data'!$FK:$FK,Lookups!$A$17)*Lookups!$G$17)</f>
        <v>0</v>
      </c>
      <c r="R82" s="15">
        <f>SUM(SUMIFS('E-book-Paperback Data'!$FS:$FS,'E-book-Paperback Data'!$FP:$FP,"Standard - Paperback",'E-book-Paperback Data'!$FN:$FN,"Amazon.com",'E-book-Paperback Data'!$FK:$FK,Lookups!$A$17))</f>
        <v>0</v>
      </c>
      <c r="S82" s="4">
        <f>SUM(SUMIFS('E-book-Paperback Data'!$FW:$FW,'E-book-Paperback Data'!$FP:$FP,"Standard - Paperback",'E-book-Paperback Data'!$FN:$FN,"Amazon.cOM",'E-book-Paperback Data'!$FK:$FK,Lookups!$A$17))</f>
        <v>0</v>
      </c>
    </row>
  </sheetData>
  <mergeCells count="65">
    <mergeCell ref="N70:O70"/>
    <mergeCell ref="P70:Q70"/>
    <mergeCell ref="R70:S70"/>
    <mergeCell ref="B70:C70"/>
    <mergeCell ref="D70:E70"/>
    <mergeCell ref="F70:G70"/>
    <mergeCell ref="H70:I70"/>
    <mergeCell ref="J70:K70"/>
    <mergeCell ref="L70:M70"/>
    <mergeCell ref="N55:O55"/>
    <mergeCell ref="P55:Q55"/>
    <mergeCell ref="R55:S55"/>
    <mergeCell ref="B69:G69"/>
    <mergeCell ref="H69:M69"/>
    <mergeCell ref="N69:S69"/>
    <mergeCell ref="B55:C55"/>
    <mergeCell ref="D55:E55"/>
    <mergeCell ref="F55:G55"/>
    <mergeCell ref="H55:I55"/>
    <mergeCell ref="J55:K55"/>
    <mergeCell ref="L55:M55"/>
    <mergeCell ref="B54:G54"/>
    <mergeCell ref="H54:M54"/>
    <mergeCell ref="N54:S54"/>
    <mergeCell ref="B40:C40"/>
    <mergeCell ref="D40:E40"/>
    <mergeCell ref="F40:G40"/>
    <mergeCell ref="H40:I40"/>
    <mergeCell ref="J40:K40"/>
    <mergeCell ref="B39:G39"/>
    <mergeCell ref="H39:M39"/>
    <mergeCell ref="N39:S39"/>
    <mergeCell ref="L40:M40"/>
    <mergeCell ref="N40:O40"/>
    <mergeCell ref="P40:Q40"/>
    <mergeCell ref="R40:S40"/>
    <mergeCell ref="B24:G24"/>
    <mergeCell ref="H24:M24"/>
    <mergeCell ref="N24:S24"/>
    <mergeCell ref="B25:C25"/>
    <mergeCell ref="D25:E25"/>
    <mergeCell ref="F25:G25"/>
    <mergeCell ref="H25:I25"/>
    <mergeCell ref="J25:K25"/>
    <mergeCell ref="L25:M25"/>
    <mergeCell ref="N25:O25"/>
    <mergeCell ref="P25:Q25"/>
    <mergeCell ref="R25:S25"/>
    <mergeCell ref="N9:S9"/>
    <mergeCell ref="B10:C10"/>
    <mergeCell ref="D10:E10"/>
    <mergeCell ref="F10:G10"/>
    <mergeCell ref="H10:I10"/>
    <mergeCell ref="J10:K10"/>
    <mergeCell ref="L10:M10"/>
    <mergeCell ref="N10:O10"/>
    <mergeCell ref="P10:Q10"/>
    <mergeCell ref="R10:S10"/>
    <mergeCell ref="B9:G9"/>
    <mergeCell ref="H9:M9"/>
    <mergeCell ref="A5:B5"/>
    <mergeCell ref="A6:B6"/>
    <mergeCell ref="A7:B7"/>
    <mergeCell ref="A2:B2"/>
    <mergeCell ref="A3:B3"/>
  </mergeCells>
  <conditionalFormatting sqref="W4:W18">
    <cfRule type="cellIs" dxfId="4" priority="3" operator="equal">
      <formula>0</formula>
    </cfRule>
  </conditionalFormatting>
  <conditionalFormatting sqref="B9:S9 B24:S24 B39:S39 B54:S54 B69:S69">
    <cfRule type="cellIs" dxfId="3" priority="1" operator="equal">
      <formula>0</formula>
    </cfRule>
  </conditionalFormatting>
  <hyperlinks>
    <hyperlink ref="A1" location="Menu!A1" display="Menu" xr:uid="{CB251DF0-A40D-0441-A0CD-E16F745F475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CB6C0-99B9-A149-9EC6-1B3962D1E98D}">
  <dimension ref="A1:AM82"/>
  <sheetViews>
    <sheetView zoomScaleNormal="100" workbookViewId="0"/>
  </sheetViews>
  <sheetFormatPr defaultColWidth="11" defaultRowHeight="15.75" x14ac:dyDescent="0.25"/>
  <cols>
    <col min="1" max="1" width="13" customWidth="1"/>
    <col min="2" max="2" width="9" customWidth="1"/>
    <col min="3" max="3" width="9" style="9" customWidth="1"/>
    <col min="4" max="4" width="12.625" style="9" customWidth="1"/>
    <col min="5" max="5" width="9" style="11" customWidth="1"/>
    <col min="6" max="6" width="10.125" style="173" customWidth="1"/>
    <col min="7" max="7" width="9" style="11" customWidth="1"/>
    <col min="8" max="8" width="13.875" style="11" customWidth="1"/>
    <col min="9" max="11" width="9" style="11" customWidth="1"/>
    <col min="12" max="12" width="9" style="173" customWidth="1"/>
    <col min="13" max="17" width="9" style="11" customWidth="1"/>
    <col min="18" max="18" width="9" style="174" customWidth="1"/>
    <col min="19" max="20" width="9" customWidth="1"/>
    <col min="21" max="25" width="10.5" customWidth="1"/>
    <col min="26" max="26" width="10.5" style="150" customWidth="1"/>
    <col min="27" max="31" width="10.5" customWidth="1"/>
    <col min="32" max="32" width="10.5" style="150" customWidth="1"/>
    <col min="33" max="37" width="10.5" customWidth="1"/>
    <col min="38" max="38" width="10.5" style="150" customWidth="1"/>
    <col min="39" max="39" width="10.5" customWidth="1"/>
  </cols>
  <sheetData>
    <row r="1" spans="1:39" ht="36" x14ac:dyDescent="0.25">
      <c r="A1" s="130" t="s">
        <v>185</v>
      </c>
      <c r="C1" s="332" t="s">
        <v>191</v>
      </c>
      <c r="D1" s="332"/>
      <c r="E1" s="333" t="s">
        <v>192</v>
      </c>
      <c r="F1" s="333"/>
      <c r="G1" s="334" t="s">
        <v>16</v>
      </c>
      <c r="H1" s="334"/>
      <c r="J1" s="176" t="s">
        <v>353</v>
      </c>
    </row>
    <row r="2" spans="1:39" x14ac:dyDescent="0.25">
      <c r="A2" s="330" t="s">
        <v>35</v>
      </c>
      <c r="B2" s="330"/>
      <c r="C2" s="135">
        <f>SUM(B11:B82,D11:D82,F11:F82,H11:H82,J11:J82,L11:L82,N11:N82,P11:P82,R11:R82)</f>
        <v>14</v>
      </c>
      <c r="D2" s="136">
        <f>SUM(C11:C22,E11:E22,G11:G22,I11:I22,K11:K22,M11:M22,O11:O22,Q11:Q22,S11:S22,C26:C37,E26:E37,G26:G37,I26:I37,K26:K37,M26:M37,O26:O37,Q26:Q37,S26:S37,S41:S52,Q41:Q52,O41:O52,M41:M52,K41:K52,I41:I52,G41:G52,E41:E52,C41:C52,C56:C67,E56:E67,G56:G67,I56:I67,K56:K67,M56:M67,O56:O67,Q56:Q67,S56:S67,S71:S82,Q71:Q82,O71:O82,M71:M82,K71:K82,I71:I82,G71:G82,E71:E82,C71:C82)</f>
        <v>18.5792</v>
      </c>
      <c r="E2" s="137">
        <f>SUM(V11:V82,X11:X82,Z11:Z82,AB11:AB82,AD11:AD82,AF11:AF82,AH11:AH82,AJ11:AJ82,AL11:AL82)</f>
        <v>15</v>
      </c>
      <c r="F2" s="170">
        <f>SUM(W11:W82,Y11:Y82,AA11:AA82,AC11:AC82,AE11:AE82,AG11:AG82,AI11:AI82,AK11:AK82,AM11:AM82)</f>
        <v>18.3</v>
      </c>
      <c r="G2" s="145">
        <f>SUM(C2,E2)</f>
        <v>29</v>
      </c>
      <c r="H2" s="146">
        <f>SUM(D2,F2)</f>
        <v>36.879199999999997</v>
      </c>
    </row>
    <row r="3" spans="1:39" x14ac:dyDescent="0.25">
      <c r="A3" s="331" t="s">
        <v>45</v>
      </c>
      <c r="B3" s="331"/>
      <c r="C3" s="139"/>
      <c r="D3" s="140">
        <f>D2/C2</f>
        <v>1.3270857142857142</v>
      </c>
      <c r="E3" s="141"/>
      <c r="F3" s="171">
        <f>F2/E2</f>
        <v>1.22</v>
      </c>
      <c r="G3" s="138"/>
      <c r="H3" s="146">
        <f>H2/G2</f>
        <v>1.2716965517241379</v>
      </c>
    </row>
    <row r="4" spans="1:39" x14ac:dyDescent="0.25">
      <c r="C4" s="139"/>
      <c r="D4" s="142"/>
      <c r="E4" s="141"/>
      <c r="F4" s="172"/>
      <c r="G4" s="138"/>
      <c r="H4" s="146"/>
      <c r="W4" s="82"/>
    </row>
    <row r="5" spans="1:39" x14ac:dyDescent="0.25">
      <c r="A5" s="330" t="s">
        <v>160</v>
      </c>
      <c r="B5" s="330"/>
      <c r="C5" s="143">
        <f>SUM(B11:B82,H11:H82,N11:N82)</f>
        <v>0</v>
      </c>
      <c r="D5" s="144">
        <f>SUM(C11:C82,I11:I82,O11:O82)</f>
        <v>0</v>
      </c>
      <c r="E5" s="137">
        <f>SUM(V11:V82,AB11:AB82,AH11:AH82)</f>
        <v>0</v>
      </c>
      <c r="F5" s="170">
        <f>SUM(W11:W82,AC11:AC82,AI11:AI82)</f>
        <v>0</v>
      </c>
      <c r="G5" s="145">
        <f t="shared" ref="G5:G7" si="0">SUM(C5,E5)</f>
        <v>0</v>
      </c>
      <c r="H5" s="146">
        <f t="shared" ref="H5:H7" si="1">SUM(D5,F5)</f>
        <v>0</v>
      </c>
    </row>
    <row r="6" spans="1:39" x14ac:dyDescent="0.25">
      <c r="A6" s="330" t="s">
        <v>38</v>
      </c>
      <c r="B6" s="330"/>
      <c r="C6" s="143">
        <f>SUM(D11:D82,J11:J82,P11:P82)</f>
        <v>1</v>
      </c>
      <c r="D6" s="144">
        <f>SUM(E11:E82,K11:K82,Q11:Q82)</f>
        <v>0.97920000000000007</v>
      </c>
      <c r="E6" s="137">
        <f>SUM(X11:X82,AD11:AD82,AJ11:AJ82)</f>
        <v>0</v>
      </c>
      <c r="F6" s="170">
        <f>SUM(Y11:Y82,AE11:AE82,AK11:AK82)</f>
        <v>0</v>
      </c>
      <c r="G6" s="145">
        <f t="shared" si="0"/>
        <v>1</v>
      </c>
      <c r="H6" s="146">
        <f t="shared" si="1"/>
        <v>0.97920000000000007</v>
      </c>
    </row>
    <row r="7" spans="1:39" x14ac:dyDescent="0.25">
      <c r="A7" s="330" t="s">
        <v>39</v>
      </c>
      <c r="B7" s="330"/>
      <c r="C7" s="143">
        <f>SUM(F11:F82,L11:L82,R11:R82)</f>
        <v>13</v>
      </c>
      <c r="D7" s="144">
        <f>SUM(G11:G82,M11:M82,S11:S82)</f>
        <v>17.600000000000001</v>
      </c>
      <c r="E7" s="137">
        <f>SUM(Z11:Z82,AF11:AF82,AL11:AL82)</f>
        <v>15</v>
      </c>
      <c r="F7" s="170">
        <f>SUM(AA11:AA82,AG11:AG82,AM11:AM82)</f>
        <v>18.3</v>
      </c>
      <c r="G7" s="145">
        <f t="shared" si="0"/>
        <v>28</v>
      </c>
      <c r="H7" s="146">
        <f t="shared" si="1"/>
        <v>35.900000000000006</v>
      </c>
    </row>
    <row r="8" spans="1:39" x14ac:dyDescent="0.25">
      <c r="B8" s="335" t="s">
        <v>193</v>
      </c>
      <c r="C8" s="335"/>
      <c r="D8" s="335"/>
      <c r="E8" s="335"/>
      <c r="F8" s="335"/>
      <c r="G8" s="335"/>
      <c r="H8" s="335"/>
      <c r="I8" s="335"/>
      <c r="J8" s="335"/>
      <c r="K8" s="335"/>
      <c r="L8" s="335"/>
      <c r="M8" s="335"/>
      <c r="N8" s="335"/>
      <c r="O8" s="335"/>
      <c r="P8" s="335"/>
      <c r="Q8" s="335"/>
      <c r="R8" s="335"/>
      <c r="S8" s="335"/>
      <c r="U8" s="336" t="s">
        <v>194</v>
      </c>
      <c r="V8" s="336"/>
      <c r="W8" s="336"/>
      <c r="X8" s="336"/>
      <c r="Y8" s="336"/>
      <c r="Z8" s="336"/>
      <c r="AA8" s="336"/>
      <c r="AB8" s="336"/>
      <c r="AC8" s="336"/>
      <c r="AD8" s="336"/>
      <c r="AE8" s="336"/>
      <c r="AF8" s="336"/>
      <c r="AG8" s="336"/>
      <c r="AH8" s="336"/>
      <c r="AI8" s="336"/>
      <c r="AJ8" s="336"/>
      <c r="AK8" s="336"/>
      <c r="AL8" s="336"/>
      <c r="AM8" s="336"/>
    </row>
    <row r="9" spans="1:39" x14ac:dyDescent="0.25">
      <c r="B9" s="329" t="str">
        <f>Lookups!$A$3</f>
        <v>Soulstealer: A Supernatural Thriller</v>
      </c>
      <c r="C9" s="329"/>
      <c r="D9" s="329"/>
      <c r="E9" s="329"/>
      <c r="F9" s="329"/>
      <c r="G9" s="329"/>
      <c r="H9" s="329" t="str">
        <f>Lookups!$A$4</f>
        <v>Soulstealer</v>
      </c>
      <c r="I9" s="329"/>
      <c r="J9" s="329"/>
      <c r="K9" s="329"/>
      <c r="L9" s="329"/>
      <c r="M9" s="329"/>
      <c r="N9" s="329" t="str">
        <f>Lookups!$A$5</f>
        <v>Soulstealer (Hardcover)</v>
      </c>
      <c r="O9" s="329"/>
      <c r="P9" s="329"/>
      <c r="Q9" s="329"/>
      <c r="R9" s="329"/>
      <c r="S9" s="329"/>
      <c r="V9" s="329" t="str">
        <f>Lookups!$A$3</f>
        <v>Soulstealer: A Supernatural Thriller</v>
      </c>
      <c r="W9" s="329"/>
      <c r="X9" s="329"/>
      <c r="Y9" s="329"/>
      <c r="Z9" s="329"/>
      <c r="AA9" s="329"/>
      <c r="AB9" s="329" t="str">
        <f>Lookups!$A$4</f>
        <v>Soulstealer</v>
      </c>
      <c r="AC9" s="329"/>
      <c r="AD9" s="329"/>
      <c r="AE9" s="329"/>
      <c r="AF9" s="329"/>
      <c r="AG9" s="329"/>
      <c r="AH9" s="329" t="str">
        <f>Lookups!$A$5</f>
        <v>Soulstealer (Hardcover)</v>
      </c>
      <c r="AI9" s="329"/>
      <c r="AJ9" s="329"/>
      <c r="AK9" s="329"/>
      <c r="AL9" s="329"/>
      <c r="AM9" s="329"/>
    </row>
    <row r="10" spans="1:39" x14ac:dyDescent="0.25">
      <c r="A10" s="10"/>
      <c r="B10" s="329" t="s">
        <v>159</v>
      </c>
      <c r="C10" s="329"/>
      <c r="D10" s="329" t="s">
        <v>14</v>
      </c>
      <c r="E10" s="329"/>
      <c r="F10" s="329" t="s">
        <v>15</v>
      </c>
      <c r="G10" s="329"/>
      <c r="H10" s="329" t="s">
        <v>159</v>
      </c>
      <c r="I10" s="329"/>
      <c r="J10" s="329" t="s">
        <v>14</v>
      </c>
      <c r="K10" s="329"/>
      <c r="L10" s="329" t="s">
        <v>15</v>
      </c>
      <c r="M10" s="329"/>
      <c r="N10" s="329" t="s">
        <v>159</v>
      </c>
      <c r="O10" s="329"/>
      <c r="P10" s="329" t="s">
        <v>14</v>
      </c>
      <c r="Q10" s="329"/>
      <c r="R10" s="329" t="s">
        <v>15</v>
      </c>
      <c r="S10" s="329"/>
      <c r="U10" s="133"/>
      <c r="V10" s="329" t="s">
        <v>159</v>
      </c>
      <c r="W10" s="329"/>
      <c r="X10" s="329" t="s">
        <v>14</v>
      </c>
      <c r="Y10" s="329"/>
      <c r="Z10" s="329" t="s">
        <v>15</v>
      </c>
      <c r="AA10" s="329"/>
      <c r="AB10" s="329" t="s">
        <v>159</v>
      </c>
      <c r="AC10" s="329"/>
      <c r="AD10" s="329" t="s">
        <v>14</v>
      </c>
      <c r="AE10" s="329"/>
      <c r="AF10" s="329" t="s">
        <v>15</v>
      </c>
      <c r="AG10" s="329"/>
      <c r="AH10" s="329" t="s">
        <v>159</v>
      </c>
      <c r="AI10" s="329"/>
      <c r="AJ10" s="329" t="s">
        <v>14</v>
      </c>
      <c r="AK10" s="329"/>
      <c r="AL10" s="329" t="s">
        <v>15</v>
      </c>
      <c r="AM10" s="329"/>
    </row>
    <row r="11" spans="1:39" x14ac:dyDescent="0.25">
      <c r="A11" t="s">
        <v>19</v>
      </c>
      <c r="B11" s="13">
        <f>SUM(SUMIFS('IngramSpark Data'!$M:$M,'IngramSpark Data'!$BX:$BX,"LS-AUSTRALIA",'IngramSpark Data'!$F:$F,Lookups!$A$3,'IngramSpark Data'!$I:$I,"Perfectbound*"))</f>
        <v>0</v>
      </c>
      <c r="C11" s="4">
        <f>SUM(SUMIFS('IngramSpark Data'!$Y:$Y,'IngramSpark Data'!$BX:$BX,"LS-AUSTRALIA",'IngramSpark Data'!$F:$F,Lookups!$A$3,'IngramSpark Data'!$I:$I,"Perfectbound*")*Lookups!$G$24)</f>
        <v>0</v>
      </c>
      <c r="D11" s="13">
        <f>SUM(SUMIFS('IngramSpark Data'!$M:$M,'IngramSpark Data'!$BX:$BX,"LS-UNITED KINGDOM",'IngramSpark Data'!$F:$F,Lookups!$A$3,'IngramSpark Data'!$I:$I,"Perfectbound*"))</f>
        <v>0</v>
      </c>
      <c r="E11" s="4">
        <f>SUM(SUMIFS('IngramSpark Data'!$Y:$Y,'IngramSpark Data'!$BX:$BX,"LS-UNITED KINGDOM",'IngramSpark Data'!$F:$F,Lookups!$A$3,'IngramSpark Data'!$I:$I,"Perfectbound*")*Lookups!$G$17)</f>
        <v>0</v>
      </c>
      <c r="F11" s="14">
        <f>SUM(SUMIFS('IngramSpark Data'!$M:$M,'IngramSpark Data'!$BX:$BX,"LS-UNITED STATES",'IngramSpark Data'!$F:$F,Lookups!$A$3,'IngramSpark Data'!$I:$I,"Perfectbound*",'IngramSpark Data'!$I:$I,"Perfectbound*"))</f>
        <v>0</v>
      </c>
      <c r="G11" s="4">
        <f>SUM(SUMIFS('IngramSpark Data'!$Y:$Y,'IngramSpark Data'!$BX:$BX,"LS-UNITED STATES",'IngramSpark Data'!$F:$F,Lookups!$A$3,'IngramSpark Data'!$I:$I,"Perfectbound*"))</f>
        <v>0</v>
      </c>
      <c r="H11" s="13">
        <f>SUM(SUMIFS('IngramSpark Data'!$M:$M,'IngramSpark Data'!$BX:$BX,"LS-AUSTRALIA",'IngramSpark Data'!$F:$F,Lookups!$A$4,'IngramSpark Data'!$I:$I,"Perfectbound*"))</f>
        <v>0</v>
      </c>
      <c r="I11" s="4">
        <f>SUM(SUMIFS('IngramSpark Data'!$Y:$Y,'IngramSpark Data'!$BX:$BX,"LS-AUSTRALIA",'IngramSpark Data'!$F:$F,Lookups!$A$4,'IngramSpark Data'!$I:$I,"Perfectbound*")*Lookups!$G$24)</f>
        <v>0</v>
      </c>
      <c r="J11" s="13">
        <f>SUM(SUMIFS('IngramSpark Data'!$M:$M,'IngramSpark Data'!$BX:$BX,"LS-UNITED KINGDOM",'IngramSpark Data'!$F:$F,Lookups!$A$4,'IngramSpark Data'!$I:$I,"Perfectbound*"))</f>
        <v>0</v>
      </c>
      <c r="K11" s="4">
        <f>SUM(SUMIFS('IngramSpark Data'!$Y:$Y,'IngramSpark Data'!$BX:$BX,"LS-UNITED KINGDOM",'IngramSpark Data'!$F:$F,Lookups!$A$4,'IngramSpark Data'!$I:$I,"Perfectbound*")*Lookups!$G$17)</f>
        <v>0</v>
      </c>
      <c r="L11" s="14">
        <f>SUM(SUMIFS('IngramSpark Data'!$M:$M,'IngramSpark Data'!$BX:$BX,"LS-UNITED STATES",'IngramSpark Data'!$F:$F,Lookups!$A$4,'IngramSpark Data'!$I:$I,"Perfectbound*"))</f>
        <v>0</v>
      </c>
      <c r="M11" s="4">
        <f>SUM(SUMIFS('IngramSpark Data'!$Y:$Y,'IngramSpark Data'!$BX:$BX,"LS-UNITED STATES",'IngramSpark Data'!$F:$F,Lookups!$A$4,'IngramSpark Data'!$I:$I,"Perfectbound*"))</f>
        <v>0</v>
      </c>
      <c r="N11" s="13">
        <f>SUM(SUMIFS('IngramSpark Data'!$M:$M,'IngramSpark Data'!$BX:$BX,"LS-AUSTRALIA",'IngramSpark Data'!$F:$F,Lookups!$A$5,'IngramSpark Data'!$I:$I,"Perfectbound*"))</f>
        <v>0</v>
      </c>
      <c r="O11" s="4">
        <f>SUM(SUMIFS('IngramSpark Data'!$Y:$Y,'IngramSpark Data'!$BX:$BX,"LS-AUSTRALIA",'IngramSpark Data'!$F:$F,Lookups!$A$5,'IngramSpark Data'!$I:$I,"Perfectbound*")*Lookups!$G$24)</f>
        <v>0</v>
      </c>
      <c r="P11" s="13">
        <f>SUM(SUMIFS('IngramSpark Data'!$M:$M,'IngramSpark Data'!$BX:$BX,"LS-UNITED KINGDOM",'IngramSpark Data'!$F:$F,Lookups!$A$5,'IngramSpark Data'!$I:$I,"Perfectbound*"))</f>
        <v>0</v>
      </c>
      <c r="Q11" s="4">
        <f>SUM(SUMIFS('IngramSpark Data'!$Y:$Y,'IngramSpark Data'!$BX:$BX,"LS-UNITED KINGDOM",'IngramSpark Data'!$F:$F,Lookups!$A$5,'IngramSpark Data'!$I:$I,"Perfectbound*")*Lookups!$G$17)</f>
        <v>0</v>
      </c>
      <c r="R11" s="14">
        <f>SUM(SUMIFS('IngramSpark Data'!$M:$M,'IngramSpark Data'!$BX:$BX,"LS-UNITED STATES",'IngramSpark Data'!$F:$F,Lookups!$A$5,'IngramSpark Data'!$I:$I,"Perfectbound*"))</f>
        <v>0</v>
      </c>
      <c r="S11" s="4">
        <f>SUM(SUMIFS('IngramSpark Data'!$Y:$Y,'IngramSpark Data'!$BX:$BX,"LS-UNITED STATES",'IngramSpark Data'!$F:$F,Lookups!$A$5,'IngramSpark Data'!$I:$I,"Perfectbound*"))</f>
        <v>0</v>
      </c>
      <c r="U11" t="s">
        <v>19</v>
      </c>
      <c r="V11" s="13">
        <f>SUM(SUMIFS('IngramSpark Data'!$M:$M,'IngramSpark Data'!$BX:$BX,"LS-AUSTRALIA",'IngramSpark Data'!$F:$F,Lookups!$A$3,'IngramSpark Data'!$I:$I,"Trade Cloth*"))</f>
        <v>0</v>
      </c>
      <c r="W11" s="4">
        <f>SUM(SUMIFS('IngramSpark Data'!$Y:$Y,'IngramSpark Data'!$BX:$BX,"LS-AUSTRALIA",'IngramSpark Data'!$F:$F,Lookups!$A$3,'IngramSpark Data'!$I:$I,"Trade Cloth*")*Lookups!$G$24)</f>
        <v>0</v>
      </c>
      <c r="X11" s="13">
        <f>SUM(SUMIFS('IngramSpark Data'!$M:$M,'IngramSpark Data'!$BX:$BX,"LS-UNITED KINGDOM",'IngramSpark Data'!$F:$F,Lookups!$A$3,'IngramSpark Data'!$I:$I,"Trade Cloth*"))</f>
        <v>0</v>
      </c>
      <c r="Y11" s="4">
        <f>SUM(SUMIFS('IngramSpark Data'!$Y:$Y,'IngramSpark Data'!$BX:$BX,"LS-UNITED KINGDOM",'IngramSpark Data'!$F:$F,Lookups!$A$3,'IngramSpark Data'!$I:$I,"Trade Cloth*")*Lookups!$G$17)</f>
        <v>0</v>
      </c>
      <c r="Z11" s="14">
        <f>SUM(SUMIFS('IngramSpark Data'!$M:$M,'IngramSpark Data'!$BX:$BX,"LS-UNITED STATES",'IngramSpark Data'!$F:$F,Lookups!$A$3,'IngramSpark Data'!$I:$I,"Trade Cloth*",'IngramSpark Data'!$I:$I,"Trade Cloth*"))</f>
        <v>0</v>
      </c>
      <c r="AA11" s="4">
        <f>SUM(SUMIFS('IngramSpark Data'!$Y:$Y,'IngramSpark Data'!$BX:$BX,"LS-UNITED STATES",'IngramSpark Data'!$F:$F,Lookups!$A$3,'IngramSpark Data'!$I:$I,"Trade Cloth*"))</f>
        <v>0</v>
      </c>
      <c r="AB11" s="13">
        <f>SUM(SUMIFS('IngramSpark Data'!$M:$M,'IngramSpark Data'!$BX:$BX,"LS-AUSTRALIA",'IngramSpark Data'!$F:$F,Lookups!$A$4,'IngramSpark Data'!$I:$I,"Trade Cloth*"))</f>
        <v>0</v>
      </c>
      <c r="AC11" s="4">
        <f>SUM(SUMIFS('IngramSpark Data'!$Y:$Y,'IngramSpark Data'!$BX:$BX,"LS-AUSTRALIA",'IngramSpark Data'!$F:$F,Lookups!$A$4,'IngramSpark Data'!$I:$I,"Trade Cloth*")*Lookups!$G$24)</f>
        <v>0</v>
      </c>
      <c r="AD11" s="13">
        <f>SUM(SUMIFS('IngramSpark Data'!$M:$M,'IngramSpark Data'!$BX:$BX,"LS-UNITED KINGDOM",'IngramSpark Data'!$F:$F,Lookups!$A$4,'IngramSpark Data'!$I:$I,"Trade Cloth*"))</f>
        <v>0</v>
      </c>
      <c r="AE11" s="4">
        <f>SUM(SUMIFS('IngramSpark Data'!$Y:$Y,'IngramSpark Data'!$BX:$BX,"LS-UNITED KINGDOM",'IngramSpark Data'!$F:$F,Lookups!$A$4,'IngramSpark Data'!$I:$I,"Trade Cloth*")*Lookups!$G$17)</f>
        <v>0</v>
      </c>
      <c r="AF11" s="14">
        <f>SUM(SUMIFS('IngramSpark Data'!$M:$M,'IngramSpark Data'!$BX:$BX,"LS-UNITED STATES",'IngramSpark Data'!$F:$F,Lookups!$A$4,'IngramSpark Data'!$I:$I,"Trade Cloth*"))</f>
        <v>0</v>
      </c>
      <c r="AG11" s="4">
        <f>SUM(SUMIFS('IngramSpark Data'!$Y:$Y,'IngramSpark Data'!$BX:$BX,"LS-UNITED STATES",'IngramSpark Data'!$F:$F,Lookups!$A$4,'IngramSpark Data'!$I:$I,"Trade Cloth*"))</f>
        <v>0</v>
      </c>
      <c r="AH11" s="13">
        <f>SUM(SUMIFS('IngramSpark Data'!$M:$M,'IngramSpark Data'!$BX:$BX,"LS-AUSTRALIA",'IngramSpark Data'!$F:$F,Lookups!$A$5,'IngramSpark Data'!$I:$I,"Trade Cloth*"))</f>
        <v>0</v>
      </c>
      <c r="AI11" s="4">
        <f>SUM(SUMIFS('IngramSpark Data'!$Y:$Y,'IngramSpark Data'!$BX:$BX,"LS-AUSTRALIA",'IngramSpark Data'!$F:$F,Lookups!$A$5,'IngramSpark Data'!$I:$I,"Trade Cloth*")*Lookups!$G$24)</f>
        <v>0</v>
      </c>
      <c r="AJ11" s="13">
        <f>SUM(SUMIFS('IngramSpark Data'!$M:$M,'IngramSpark Data'!$BX:$BX,"LS-UNITED KINGDOM",'IngramSpark Data'!$F:$F,Lookups!$A$5,'IngramSpark Data'!$I:$I,"Trade Cloth*"))</f>
        <v>0</v>
      </c>
      <c r="AK11" s="4">
        <f>SUM(SUMIFS('IngramSpark Data'!$Y:$Y,'IngramSpark Data'!$BX:$BX,"LS-UNITED KINGDOM",'IngramSpark Data'!$F:$F,Lookups!$A$5,'IngramSpark Data'!$I:$I,"Trade Cloth*")*Lookups!$G$17)</f>
        <v>0</v>
      </c>
      <c r="AL11" s="14">
        <f>SUM(SUMIFS('IngramSpark Data'!$M:$M,'IngramSpark Data'!$BX:$BX,"LS-UNITED STATES",'IngramSpark Data'!$F:$F,Lookups!$A$5,'IngramSpark Data'!$I:$I,"Trade Cloth*"))</f>
        <v>0</v>
      </c>
      <c r="AM11" s="4">
        <f>SUM(SUMIFS('IngramSpark Data'!$Y:$Y,'IngramSpark Data'!$BX:$BX,"LS-UNITED STATES",'IngramSpark Data'!$F:$F,Lookups!$A$5,'IngramSpark Data'!$I:$I,"Trade Cloth*"))</f>
        <v>0</v>
      </c>
    </row>
    <row r="12" spans="1:39" x14ac:dyDescent="0.25">
      <c r="A12" t="s">
        <v>20</v>
      </c>
      <c r="B12" s="13">
        <f>SUM(SUMIFS('IngramSpark Data'!$CP:$CP,'IngramSpark Data'!$FA:$FA,"LS-AUSTRALIA",'IngramSpark Data'!$CI:$CI,Lookups!$A$3,'IngramSpark Data'!$I:$I,"Perfectbound*"))</f>
        <v>0</v>
      </c>
      <c r="C12" s="4">
        <f>SUM(SUMIFS('IngramSpark Data'!$DB:$DB,'IngramSpark Data'!$FA:$FA,"LS-AUSTRALIA",'IngramSpark Data'!$CI:$CI,Lookups!$A$3,'IngramSpark Data'!$I:$I,"Perfectbound*")*Lookups!$G$24)</f>
        <v>0</v>
      </c>
      <c r="D12" s="13">
        <f>SUM(SUMIFS('IngramSpark Data'!$CP:$CP,'IngramSpark Data'!$FA:$FA,"LS-UNITED KINGDOM",'IngramSpark Data'!$CI:$CI,Lookups!$A$3,'IngramSpark Data'!$I:$I,"Perfectbound*"))</f>
        <v>0</v>
      </c>
      <c r="E12" s="4">
        <f>SUM(SUMIFS('IngramSpark Data'!$DB:$DB,'IngramSpark Data'!$FA:$FA,"LS-UNITED KINGDOM",'IngramSpark Data'!$CI:$CI,Lookups!$A$3,'IngramSpark Data'!$I:$I,"Perfectbound*")*Lookups!$G$17)</f>
        <v>0</v>
      </c>
      <c r="F12" s="14">
        <f>SUM(SUMIFS('IngramSpark Data'!$CP:$CP,'IngramSpark Data'!$FA:$FA,"LS-UNITED STATES",'IngramSpark Data'!$CI:$CI,Lookups!$A$3,'IngramSpark Data'!$I:$I,"Perfectbound*"))</f>
        <v>0</v>
      </c>
      <c r="G12" s="4">
        <f>SUM(SUMIFS('IngramSpark Data'!$DB:$DB,'IngramSpark Data'!$FA:$FA,"LS-UNITED STATES",'IngramSpark Data'!$CI:$CI,Lookups!$A$3,'IngramSpark Data'!$I:$I,"Perfectbound*"))</f>
        <v>0</v>
      </c>
      <c r="H12" s="13">
        <f>SUM(SUMIFS('IngramSpark Data'!$CP:$CP,'IngramSpark Data'!$FA:$FA,"LS-AUSTRALIA",'IngramSpark Data'!$CI:$CI,Lookups!$A$4,'IngramSpark Data'!$I:$I,"Perfectbound*"))</f>
        <v>0</v>
      </c>
      <c r="I12" s="4">
        <f>SUM(SUMIFS('IngramSpark Data'!$DB:$DB,'IngramSpark Data'!$FA:$FA,"LS-AUSTRALIA",'IngramSpark Data'!$CI:$CI,Lookups!$A$4,'IngramSpark Data'!$I:$I,"Perfectbound*")*Lookups!$G$24)</f>
        <v>0</v>
      </c>
      <c r="J12" s="13">
        <f>SUM(SUMIFS('IngramSpark Data'!$CP:$CP,'IngramSpark Data'!$FA:$FA,"LS-UNITED KINGDOM",'IngramSpark Data'!$CI:$CI,Lookups!$A$4,'IngramSpark Data'!$I:$I,"Perfectbound*"))</f>
        <v>0</v>
      </c>
      <c r="K12" s="4">
        <f>SUM(SUMIFS('IngramSpark Data'!$DB:$DB,'IngramSpark Data'!$FA:$FA,"LS-UNITED KINGDOM",'IngramSpark Data'!$CI:$CI,Lookups!$A$4,'IngramSpark Data'!$I:$I,"Perfectbound*")*Lookups!$G$17)</f>
        <v>0</v>
      </c>
      <c r="L12" s="14">
        <f>SUM(SUMIFS('IngramSpark Data'!$CP:$CP,'IngramSpark Data'!$FA:$FA,"LS-UNITED STATES",'IngramSpark Data'!$CI:$CI,Lookups!$A$4,'IngramSpark Data'!$I:$I,"Perfectbound*"))</f>
        <v>0</v>
      </c>
      <c r="M12" s="4">
        <f>SUM(SUMIFS('IngramSpark Data'!$DB:$DB,'IngramSpark Data'!$FA:$FA,"LS-UNITED STATES",'IngramSpark Data'!$CI:$CI,Lookups!$A$4,'IngramSpark Data'!$I:$I,"Perfectbound*"))</f>
        <v>0</v>
      </c>
      <c r="N12" s="13">
        <f>SUM(SUMIFS('IngramSpark Data'!$CP:$CP,'IngramSpark Data'!$FA:$FA,"LS-AUSTRALIA",'IngramSpark Data'!$CI:$CI,Lookups!$A$5,'IngramSpark Data'!$I:$I,"Perfectbound*"))</f>
        <v>0</v>
      </c>
      <c r="O12" s="4">
        <f>SUM(SUMIFS('IngramSpark Data'!$DB:$DB,'IngramSpark Data'!$FA:$FA,"LS-AUSTRALIA",'IngramSpark Data'!$CI:$CI,Lookups!$A$5,'IngramSpark Data'!$I:$I,"Perfectbound*")*Lookups!$G$24)</f>
        <v>0</v>
      </c>
      <c r="P12" s="13">
        <f>SUM(SUMIFS('IngramSpark Data'!$CP:$CP,'IngramSpark Data'!$FA:$FA,"LS-UNITED KINGDOM",'IngramSpark Data'!$CI:$CI,Lookups!$A$5,'IngramSpark Data'!$I:$I,"Perfectbound*"))</f>
        <v>0</v>
      </c>
      <c r="Q12" s="4">
        <f>SUM(SUMIFS('IngramSpark Data'!$DB:$DB,'IngramSpark Data'!$FA:$FA,"LS-UNITED KINGDOM",'IngramSpark Data'!$CI:$CI,Lookups!$A$5,'IngramSpark Data'!$I:$I,"Perfectbound*")*Lookups!$G$17)</f>
        <v>0</v>
      </c>
      <c r="R12" s="14">
        <f>SUM(SUMIFS('IngramSpark Data'!$CP:$CP,'IngramSpark Data'!$FA:$FA,"LS-UNITED STATES",'IngramSpark Data'!$CI:$CI,Lookups!$A$5,'IngramSpark Data'!$I:$I,"Perfectbound*"))</f>
        <v>0</v>
      </c>
      <c r="S12" s="4">
        <f>SUM(SUMIFS('IngramSpark Data'!$DB:$DB,'IngramSpark Data'!$FA:$FA,"LS-UNITED STATES",'IngramSpark Data'!$CI:$CI,Lookups!$A$5,'IngramSpark Data'!$I:$I,"Perfectbound*"))</f>
        <v>0</v>
      </c>
      <c r="U12" t="s">
        <v>20</v>
      </c>
      <c r="V12" s="13">
        <f>SUM(SUMIFS('IngramSpark Data'!$CP:$CP,'IngramSpark Data'!$FA:$FA,"LS-AUSTRALIA",'IngramSpark Data'!$CI:$CI,Lookups!$A$3,'IngramSpark Data'!$I:$I,"Trade Cloth*"))</f>
        <v>0</v>
      </c>
      <c r="W12" s="4">
        <f>SUM(SUMIFS('IngramSpark Data'!$DB:$DB,'IngramSpark Data'!$FA:$FA,"LS-AUSTRALIA",'IngramSpark Data'!$CI:$CI,Lookups!$A$3,'IngramSpark Data'!$I:$I,"Trade Cloth*")*Lookups!$G$24)</f>
        <v>0</v>
      </c>
      <c r="X12" s="13">
        <f>SUM(SUMIFS('IngramSpark Data'!$CP:$CP,'IngramSpark Data'!$FA:$FA,"LS-UNITED KINGDOM",'IngramSpark Data'!$CI:$CI,Lookups!$A$3,'IngramSpark Data'!$I:$I,"Trade Cloth*"))</f>
        <v>0</v>
      </c>
      <c r="Y12" s="4">
        <f>SUM(SUMIFS('IngramSpark Data'!$DB:$DB,'IngramSpark Data'!$FA:$FA,"LS-UNITED KINGDOM",'IngramSpark Data'!$CI:$CI,Lookups!$A$3,'IngramSpark Data'!$I:$I,"Trade Cloth*")*Lookups!$G$17)</f>
        <v>0</v>
      </c>
      <c r="Z12" s="14">
        <f>SUM(SUMIFS('IngramSpark Data'!$CP:$CP,'IngramSpark Data'!$FA:$FA,"LS-UNITED STATES",'IngramSpark Data'!$CI:$CI,Lookups!$A$3,'IngramSpark Data'!$I:$I,"Trade Cloth*"))</f>
        <v>0</v>
      </c>
      <c r="AA12" s="4">
        <f>SUM(SUMIFS('IngramSpark Data'!$DB:$DB,'IngramSpark Data'!$FA:$FA,"LS-UNITED STATES",'IngramSpark Data'!$CI:$CI,Lookups!$A$3,'IngramSpark Data'!$I:$I,"Trade Cloth*"))</f>
        <v>0</v>
      </c>
      <c r="AB12" s="13">
        <f>SUM(SUMIFS('IngramSpark Data'!$CP:$CP,'IngramSpark Data'!$FA:$FA,"LS-AUSTRALIA",'IngramSpark Data'!$CI:$CI,Lookups!$A$4,'IngramSpark Data'!$I:$I,"Trade Cloth*"))</f>
        <v>0</v>
      </c>
      <c r="AC12" s="4">
        <f>SUM(SUMIFS('IngramSpark Data'!$DB:$DB,'IngramSpark Data'!$FA:$FA,"LS-AUSTRALIA",'IngramSpark Data'!$CI:$CI,Lookups!$A$4,'IngramSpark Data'!$I:$I,"Trade Cloth*")*Lookups!$G$24)</f>
        <v>0</v>
      </c>
      <c r="AD12" s="13">
        <f>SUM(SUMIFS('IngramSpark Data'!$CP:$CP,'IngramSpark Data'!$FA:$FA,"LS-UNITED KINGDOM",'IngramSpark Data'!$CI:$CI,Lookups!$A$4,'IngramSpark Data'!$I:$I,"Trade Cloth*"))</f>
        <v>0</v>
      </c>
      <c r="AE12" s="4">
        <f>SUM(SUMIFS('IngramSpark Data'!$DB:$DB,'IngramSpark Data'!$FA:$FA,"LS-UNITED KINGDOM",'IngramSpark Data'!$CI:$CI,Lookups!$A$4,'IngramSpark Data'!$I:$I,"Trade Cloth*")*Lookups!$G$17)</f>
        <v>0</v>
      </c>
      <c r="AF12" s="14">
        <f>SUM(SUMIFS('IngramSpark Data'!$CP:$CP,'IngramSpark Data'!$FA:$FA,"LS-UNITED STATES",'IngramSpark Data'!$CI:$CI,Lookups!$A$4,'IngramSpark Data'!$I:$I,"Trade Cloth*"))</f>
        <v>0</v>
      </c>
      <c r="AG12" s="4">
        <f>SUM(SUMIFS('IngramSpark Data'!$DB:$DB,'IngramSpark Data'!$FA:$FA,"LS-UNITED STATES",'IngramSpark Data'!$CI:$CI,Lookups!$A$4,'IngramSpark Data'!$I:$I,"Trade Cloth*"))</f>
        <v>0</v>
      </c>
      <c r="AH12" s="13">
        <f>SUM(SUMIFS('IngramSpark Data'!$CP:$CP,'IngramSpark Data'!$FA:$FA,"LS-AUSTRALIA",'IngramSpark Data'!$CI:$CI,Lookups!$A$5,'IngramSpark Data'!$I:$I,"Trade Cloth*"))</f>
        <v>0</v>
      </c>
      <c r="AI12" s="4">
        <f>SUM(SUMIFS('IngramSpark Data'!$DB:$DB,'IngramSpark Data'!$FA:$FA,"LS-AUSTRALIA",'IngramSpark Data'!$CI:$CI,Lookups!$A$5,'IngramSpark Data'!$I:$I,"Trade Cloth*")*Lookups!$G$24)</f>
        <v>0</v>
      </c>
      <c r="AJ12" s="13">
        <f>SUM(SUMIFS('IngramSpark Data'!$CP:$CP,'IngramSpark Data'!$FA:$FA,"LS-UNITED KINGDOM",'IngramSpark Data'!$CI:$CI,Lookups!$A$5,'IngramSpark Data'!$I:$I,"Trade Cloth*"))</f>
        <v>0</v>
      </c>
      <c r="AK12" s="4">
        <f>SUM(SUMIFS('IngramSpark Data'!$DB:$DB,'IngramSpark Data'!$FA:$FA,"LS-UNITED KINGDOM",'IngramSpark Data'!$CI:$CI,Lookups!$A$5,'IngramSpark Data'!$I:$I,"Trade Cloth*")*Lookups!$G$17)</f>
        <v>0</v>
      </c>
      <c r="AL12" s="14">
        <f>SUM(SUMIFS('IngramSpark Data'!$CP:$CP,'IngramSpark Data'!$FA:$FA,"LS-UNITED STATES",'IngramSpark Data'!$CI:$CI,Lookups!$A$5,'IngramSpark Data'!$I:$I,"Trade Cloth*"))</f>
        <v>0</v>
      </c>
      <c r="AM12" s="4">
        <f>SUM(SUMIFS('IngramSpark Data'!$DB:$DB,'IngramSpark Data'!$FA:$FA,"LS-UNITED STATES",'IngramSpark Data'!$CI:$CI,Lookups!$A$5,'IngramSpark Data'!$I:$I,"Trade Cloth*"))</f>
        <v>0</v>
      </c>
    </row>
    <row r="13" spans="1:39" x14ac:dyDescent="0.25">
      <c r="A13" t="s">
        <v>21</v>
      </c>
      <c r="B13" s="13">
        <f>SUM(SUMIFS('IngramSpark Data'!$FS:$FS,'IngramSpark Data'!$ID:$ID,"LS-AUSTRALIA",'IngramSpark Data'!$FL:$FL,Lookups!$A$3,'IngramSpark Data'!$I:$I,"Perfectbound*"))</f>
        <v>0</v>
      </c>
      <c r="C13" s="4">
        <f>SUM(SUMIFS('IngramSpark Data'!$GE:$GE,'IngramSpark Data'!$ID:$ID,"LS-AUSTRALIA",'IngramSpark Data'!$FL:$FL,Lookups!$A$3,'IngramSpark Data'!$I:$I,"Perfectbound*")*Lookups!$G$24)</f>
        <v>0</v>
      </c>
      <c r="D13" s="13">
        <f>SUM(SUMIFS('IngramSpark Data'!$FS:$FS,'IngramSpark Data'!$ID:$ID,"LS-UNITED KINGDOM",'IngramSpark Data'!$FL:$FL,Lookups!$A$3,'IngramSpark Data'!$I:$I,"Perfectbound*"))</f>
        <v>0</v>
      </c>
      <c r="E13" s="4">
        <f>SUM(SUMIFS('IngramSpark Data'!$GE:$GE,'IngramSpark Data'!$ID:$ID,"LS-UNITED KINGDOM",'IngramSpark Data'!$FL:$FL,Lookups!$A$3,'IngramSpark Data'!$I:$I,"Perfectbound*")*Lookups!$G$17)</f>
        <v>0</v>
      </c>
      <c r="F13" s="14">
        <f>SUM(SUMIFS('IngramSpark Data'!$FS:$FS,'IngramSpark Data'!$ID:$ID,"LS-UNITED STATES",'IngramSpark Data'!$FL:$FL,Lookups!$A$3,'IngramSpark Data'!$I:$I,"Perfectbound*"))</f>
        <v>0</v>
      </c>
      <c r="G13" s="4">
        <f>SUM(SUMIFS('IngramSpark Data'!$GE:$GE,'IngramSpark Data'!$ID:$ID,"LS-UNITED STATES",'IngramSpark Data'!$FL:$FL,Lookups!$A$3,'IngramSpark Data'!$I:$I,"Perfectbound*"))</f>
        <v>0</v>
      </c>
      <c r="H13" s="13">
        <f>SUM(SUMIFS('IngramSpark Data'!$FS:$FS,'IngramSpark Data'!$ID:$ID,"LS-AUSTRALIA",'IngramSpark Data'!$FL:$FL,Lookups!$A$4,'IngramSpark Data'!$I:$I,"Perfectbound*"))</f>
        <v>0</v>
      </c>
      <c r="I13" s="4">
        <f>SUM(SUMIFS('IngramSpark Data'!$GE:$GE,'IngramSpark Data'!$ID:$ID,"LS-AUSTRALIA",'IngramSpark Data'!$FL:$FL,Lookups!$A$4,'IngramSpark Data'!$I:$I,"Perfectbound*")*Lookups!$G$24)</f>
        <v>0</v>
      </c>
      <c r="J13" s="13">
        <f>SUM(SUMIFS('IngramSpark Data'!$FS:$FS,'IngramSpark Data'!$ID:$ID,"LS-UNITED KINGDOM",'IngramSpark Data'!$FL:$FL,Lookups!$A$4,'IngramSpark Data'!$I:$I,"Perfectbound*"))</f>
        <v>0</v>
      </c>
      <c r="K13" s="4">
        <f>SUM(SUMIFS('IngramSpark Data'!$GE:$GE,'IngramSpark Data'!$ID:$ID,"LS-UNITED KINGDOM",'IngramSpark Data'!$FL:$FL,Lookups!$A$4,'IngramSpark Data'!$I:$I,"Perfectbound*")*Lookups!$G$17)</f>
        <v>0</v>
      </c>
      <c r="L13" s="14">
        <f>SUM(SUMIFS('IngramSpark Data'!$FS:$FS,'IngramSpark Data'!$ID:$ID,"LS-UNITED STATES",'IngramSpark Data'!$FL:$FL,Lookups!$A$4,'IngramSpark Data'!$I:$I,"Perfectbound*"))</f>
        <v>0</v>
      </c>
      <c r="M13" s="4">
        <f>SUM(SUMIFS('IngramSpark Data'!$GE:$GE,'IngramSpark Data'!$ID:$ID,"LS-UNITED STATES",'IngramSpark Data'!$FL:$FL,Lookups!$A$4,'IngramSpark Data'!$I:$I,"Perfectbound*"))</f>
        <v>0</v>
      </c>
      <c r="N13" s="13">
        <f>SUM(SUMIFS('IngramSpark Data'!$FS:$FS,'IngramSpark Data'!$ID:$ID,"LS-AUSTRALIA",'IngramSpark Data'!$FL:$FL,Lookups!$A$5,'IngramSpark Data'!$I:$I,"Perfectbound*"))</f>
        <v>0</v>
      </c>
      <c r="O13" s="4">
        <f>SUM(SUMIFS('IngramSpark Data'!$GE:$GE,'IngramSpark Data'!$ID:$ID,"LS-AUSTRALIA",'IngramSpark Data'!$FL:$FL,Lookups!$A$5,'IngramSpark Data'!$I:$I,"Perfectbound*")*Lookups!$G$24)</f>
        <v>0</v>
      </c>
      <c r="P13" s="13">
        <f>SUM(SUMIFS('IngramSpark Data'!$FS:$FS,'IngramSpark Data'!$ID:$ID,"LS-UNITED KINGDOM",'IngramSpark Data'!$FL:$FL,Lookups!$A$5,'IngramSpark Data'!$I:$I,"Perfectbound*"))</f>
        <v>0</v>
      </c>
      <c r="Q13" s="4">
        <f>SUM(SUMIFS('IngramSpark Data'!$GE:$GE,'IngramSpark Data'!$ID:$ID,"LS-UNITED KINGDOM",'IngramSpark Data'!$FL:$FL,Lookups!$A$5,'IngramSpark Data'!$I:$I,"Perfectbound*")*Lookups!$G$17)</f>
        <v>0</v>
      </c>
      <c r="R13" s="14">
        <f>SUM(SUMIFS('IngramSpark Data'!$FS:$FS,'IngramSpark Data'!$ID:$ID,"LS-UNITED STATES",'IngramSpark Data'!$FL:$FL,Lookups!$A$5,'IngramSpark Data'!$I:$I,"Perfectbound*"))</f>
        <v>0</v>
      </c>
      <c r="S13" s="4">
        <f>SUM(SUMIFS('IngramSpark Data'!$GE:$GE,'IngramSpark Data'!$ID:$ID,"LS-UNITED STATES",'IngramSpark Data'!$FL:$FL,Lookups!$A$5,'IngramSpark Data'!$I:$I,"Perfectbound*"))</f>
        <v>0</v>
      </c>
      <c r="U13" t="s">
        <v>21</v>
      </c>
      <c r="V13" s="13">
        <f>SUM(SUMIFS('IngramSpark Data'!$FS:$FS,'IngramSpark Data'!$ID:$ID,"LS-AUSTRALIA",'IngramSpark Data'!$FL:$FL,Lookups!$A$3,'IngramSpark Data'!$I:$I,"Trade Cloth*"))</f>
        <v>0</v>
      </c>
      <c r="W13" s="4">
        <f>SUM(SUMIFS('IngramSpark Data'!$GE:$GE,'IngramSpark Data'!$ID:$ID,"LS-AUSTRALIA",'IngramSpark Data'!$FL:$FL,Lookups!$A$3,'IngramSpark Data'!$I:$I,"Trade Cloth*")*Lookups!$G$24)</f>
        <v>0</v>
      </c>
      <c r="X13" s="13">
        <f>SUM(SUMIFS('IngramSpark Data'!$FS:$FS,'IngramSpark Data'!$ID:$ID,"LS-UNITED KINGDOM",'IngramSpark Data'!$FL:$FL,Lookups!$A$3,'IngramSpark Data'!$I:$I,"Trade Cloth*"))</f>
        <v>0</v>
      </c>
      <c r="Y13" s="4">
        <f>SUM(SUMIFS('IngramSpark Data'!$GE:$GE,'IngramSpark Data'!$ID:$ID,"LS-UNITED KINGDOM",'IngramSpark Data'!$FL:$FL,Lookups!$A$3,'IngramSpark Data'!$I:$I,"Trade Cloth*")*Lookups!$G$17)</f>
        <v>0</v>
      </c>
      <c r="Z13" s="14">
        <f>SUM(SUMIFS('IngramSpark Data'!$FS:$FS,'IngramSpark Data'!$ID:$ID,"LS-UNITED STATES",'IngramSpark Data'!$FL:$FL,Lookups!$A$3,'IngramSpark Data'!$I:$I,"Trade Cloth*"))</f>
        <v>0</v>
      </c>
      <c r="AA13" s="4">
        <f>SUM(SUMIFS('IngramSpark Data'!$GE:$GE,'IngramSpark Data'!$ID:$ID,"LS-UNITED STATES",'IngramSpark Data'!$FL:$FL,Lookups!$A$3,'IngramSpark Data'!$I:$I,"Trade Cloth*"))</f>
        <v>0</v>
      </c>
      <c r="AB13" s="13">
        <f>SUM(SUMIFS('IngramSpark Data'!$FS:$FS,'IngramSpark Data'!$ID:$ID,"LS-AUSTRALIA",'IngramSpark Data'!$FL:$FL,Lookups!$A$4,'IngramSpark Data'!$I:$I,"Trade Cloth*"))</f>
        <v>0</v>
      </c>
      <c r="AC13" s="4">
        <f>SUM(SUMIFS('IngramSpark Data'!$GE:$GE,'IngramSpark Data'!$ID:$ID,"LS-AUSTRALIA",'IngramSpark Data'!$FL:$FL,Lookups!$A$4,'IngramSpark Data'!$I:$I,"Trade Cloth*")*Lookups!$G$24)</f>
        <v>0</v>
      </c>
      <c r="AD13" s="13">
        <f>SUM(SUMIFS('IngramSpark Data'!$FS:$FS,'IngramSpark Data'!$ID:$ID,"LS-UNITED KINGDOM",'IngramSpark Data'!$FL:$FL,Lookups!$A$4,'IngramSpark Data'!$I:$I,"Trade Cloth*"))</f>
        <v>0</v>
      </c>
      <c r="AE13" s="4">
        <f>SUM(SUMIFS('IngramSpark Data'!$GE:$GE,'IngramSpark Data'!$ID:$ID,"LS-UNITED KINGDOM",'IngramSpark Data'!$FL:$FL,Lookups!$A$4,'IngramSpark Data'!$I:$I,"Trade Cloth*")*Lookups!$G$17)</f>
        <v>0</v>
      </c>
      <c r="AF13" s="14">
        <f>SUM(SUMIFS('IngramSpark Data'!$FS:$FS,'IngramSpark Data'!$ID:$ID,"LS-UNITED STATES",'IngramSpark Data'!$FL:$FL,Lookups!$A$4,'IngramSpark Data'!$I:$I,"Trade Cloth*"))</f>
        <v>0</v>
      </c>
      <c r="AG13" s="4">
        <f>SUM(SUMIFS('IngramSpark Data'!$GE:$GE,'IngramSpark Data'!$ID:$ID,"LS-UNITED STATES",'IngramSpark Data'!$FL:$FL,Lookups!$A$4,'IngramSpark Data'!$I:$I,"Trade Cloth*"))</f>
        <v>0</v>
      </c>
      <c r="AH13" s="13">
        <f>SUM(SUMIFS('IngramSpark Data'!$FS:$FS,'IngramSpark Data'!$ID:$ID,"LS-AUSTRALIA",'IngramSpark Data'!$FL:$FL,Lookups!$A$5,'IngramSpark Data'!$I:$I,"Trade Cloth*"))</f>
        <v>0</v>
      </c>
      <c r="AI13" s="4">
        <f>SUM(SUMIFS('IngramSpark Data'!$GE:$GE,'IngramSpark Data'!$ID:$ID,"LS-AUSTRALIA",'IngramSpark Data'!$FL:$FL,Lookups!$A$5,'IngramSpark Data'!$I:$I,"Trade Cloth*")*Lookups!$G$24)</f>
        <v>0</v>
      </c>
      <c r="AJ13" s="13">
        <f>SUM(SUMIFS('IngramSpark Data'!$FS:$FS,'IngramSpark Data'!$ID:$ID,"LS-UNITED KINGDOM",'IngramSpark Data'!$FL:$FL,Lookups!$A$5,'IngramSpark Data'!$I:$I,"Trade Cloth*"))</f>
        <v>0</v>
      </c>
      <c r="AK13" s="4">
        <f>SUM(SUMIFS('IngramSpark Data'!$GE:$GE,'IngramSpark Data'!$ID:$ID,"LS-UNITED KINGDOM",'IngramSpark Data'!$FL:$FL,Lookups!$A$5,'IngramSpark Data'!$I:$I,"Trade Cloth*")*Lookups!$G$17)</f>
        <v>0</v>
      </c>
      <c r="AL13" s="14">
        <f>SUM(SUMIFS('IngramSpark Data'!$FS:$FS,'IngramSpark Data'!$ID:$ID,"LS-UNITED STATES",'IngramSpark Data'!$FL:$FL,Lookups!$A$5,'IngramSpark Data'!$I:$I,"Trade Cloth*"))</f>
        <v>0</v>
      </c>
      <c r="AM13" s="4">
        <f>SUM(SUMIFS('IngramSpark Data'!$GE:$GE,'IngramSpark Data'!$ID:$ID,"LS-UNITED STATES",'IngramSpark Data'!$FL:$FL,Lookups!$A$5,'IngramSpark Data'!$I:$I,"Trade Cloth*"))</f>
        <v>0</v>
      </c>
    </row>
    <row r="14" spans="1:39" x14ac:dyDescent="0.25">
      <c r="A14" t="s">
        <v>22</v>
      </c>
      <c r="B14" s="13">
        <f>SUM(SUMIFS('IngramSpark Data'!$IV:$IV,'IngramSpark Data'!$LG:$LG,"LS-AUSTRALIA",'IngramSpark Data'!$IO:$IO,Lookups!$A$3,'IngramSpark Data'!$I:$I,"Perfectbound*"))</f>
        <v>0</v>
      </c>
      <c r="C14" s="4">
        <f>SUM(SUMIFS('IngramSpark Data'!$JH:$JH,'IngramSpark Data'!$LG:$LG,"LS-AUSTRALIA",'IngramSpark Data'!$IO:$IO,Lookups!$A$3,'IngramSpark Data'!$I:$I,"Perfectbound*")*Lookups!$G$24)</f>
        <v>0</v>
      </c>
      <c r="D14" s="13">
        <f>SUM(SUMIFS('IngramSpark Data'!$IV:$IV,'IngramSpark Data'!$LG:$LG,"LS-UNITED KINGDOM",'IngramSpark Data'!$IO:$IO,Lookups!$A$3,'IngramSpark Data'!$I:$I,"Perfectbound*"))</f>
        <v>0</v>
      </c>
      <c r="E14" s="4">
        <f>SUM(SUMIFS('IngramSpark Data'!$JH:$JH,'IngramSpark Data'!$LG:$LG,"LS-UNITED KINGDOM",'IngramSpark Data'!$IO:$IO,Lookups!$A$3,'IngramSpark Data'!$I:$I,"Perfectbound*")*Lookups!$G$17)</f>
        <v>0</v>
      </c>
      <c r="F14" s="14">
        <f>SUM(SUMIFS('IngramSpark Data'!$IV:$IV,'IngramSpark Data'!$LG:$LG,"LS-UNITED STATES",'IngramSpark Data'!$IO:$IO,Lookups!$A$3,'IngramSpark Data'!$I:$I,"Perfectbound*"))</f>
        <v>0</v>
      </c>
      <c r="G14" s="4">
        <f>SUM(SUMIFS('IngramSpark Data'!$JH:$JH,'IngramSpark Data'!$LG:$LG,"LS-UNITED STATES",'IngramSpark Data'!$IO:$IO,Lookups!$A$3,'IngramSpark Data'!$I:$I,"Perfectbound*"))</f>
        <v>0</v>
      </c>
      <c r="H14" s="13">
        <f>SUM(SUMIFS('IngramSpark Data'!$IV:$IV,'IngramSpark Data'!$LG:$LG,"LS-AUSTRALIA",'IngramSpark Data'!$IO:$IO,Lookups!$A$4,'IngramSpark Data'!$I:$I,"Perfectbound*"))</f>
        <v>0</v>
      </c>
      <c r="I14" s="4">
        <f>SUM(SUMIFS('IngramSpark Data'!$JH:$JH,'IngramSpark Data'!$LG:$LG,"LS-AUSTRALIA",'IngramSpark Data'!$IO:$IO,Lookups!$A$4,'IngramSpark Data'!$I:$I,"Perfectbound*")*Lookups!$G$24)</f>
        <v>0</v>
      </c>
      <c r="J14" s="13">
        <f>SUM(SUMIFS('IngramSpark Data'!$IV:$IV,'IngramSpark Data'!$LG:$LG,"LS-UNITED KINGDOM",'IngramSpark Data'!$IO:$IO,Lookups!$A$4,'IngramSpark Data'!$I:$I,"Perfectbound*"))</f>
        <v>0</v>
      </c>
      <c r="K14" s="4">
        <f>SUM(SUMIFS('IngramSpark Data'!$JH:$JH,'IngramSpark Data'!$LG:$LG,"LS-UNITED KINGDOM",'IngramSpark Data'!$IO:$IO,Lookups!$A$4,'IngramSpark Data'!$I:$I,"Perfectbound*")*Lookups!$G$17)</f>
        <v>0</v>
      </c>
      <c r="L14" s="14">
        <f>SUM(SUMIFS('IngramSpark Data'!$IV:$IV,'IngramSpark Data'!$LG:$LG,"LS-UNITED STATES",'IngramSpark Data'!$IO:$IO,Lookups!$A$4,'IngramSpark Data'!$I:$I,"Perfectbound*"))</f>
        <v>0</v>
      </c>
      <c r="M14" s="4">
        <f>SUM(SUMIFS('IngramSpark Data'!$JH:$JH,'IngramSpark Data'!$LG:$LG,"LS-UNITED STATES",'IngramSpark Data'!$IO:$IO,Lookups!$A$4,'IngramSpark Data'!$I:$I,"Perfectbound*"))</f>
        <v>0</v>
      </c>
      <c r="N14" s="13">
        <f>SUM(SUMIFS('IngramSpark Data'!$IV:$IV,'IngramSpark Data'!$LG:$LG,"LS-AUSTRALIA",'IngramSpark Data'!$IO:$IO,Lookups!$A$5,'IngramSpark Data'!$I:$I,"Perfectbound*"))</f>
        <v>0</v>
      </c>
      <c r="O14" s="4">
        <f>SUM(SUMIFS('IngramSpark Data'!$JH:$JH,'IngramSpark Data'!$LG:$LG,"LS-AUSTRALIA",'IngramSpark Data'!$IO:$IO,Lookups!$A$5,'IngramSpark Data'!$I:$I,"Perfectbound*")*Lookups!$G$24)</f>
        <v>0</v>
      </c>
      <c r="P14" s="13">
        <f>SUM(SUMIFS('IngramSpark Data'!$IV:$IV,'IngramSpark Data'!$LG:$LG,"LS-UNITED KINGDOM",'IngramSpark Data'!$IO:$IO,Lookups!$A$5,'IngramSpark Data'!$I:$I,"Perfectbound*"))</f>
        <v>0</v>
      </c>
      <c r="Q14" s="4">
        <f>SUM(SUMIFS('IngramSpark Data'!$JH:$JH,'IngramSpark Data'!$LG:$LG,"LS-UNITED KINGDOM",'IngramSpark Data'!$IO:$IO,Lookups!$A$5,'IngramSpark Data'!$I:$I,"Perfectbound*")*Lookups!$G$17)</f>
        <v>0</v>
      </c>
      <c r="R14" s="14">
        <f>SUM(SUMIFS('IngramSpark Data'!$IV:$IV,'IngramSpark Data'!$LG:$LG,"LS-UNITED STATES",'IngramSpark Data'!$IO:$IO,Lookups!$A$5,'IngramSpark Data'!$I:$I,"Perfectbound*"))</f>
        <v>0</v>
      </c>
      <c r="S14" s="4">
        <f>SUM(SUMIFS('IngramSpark Data'!$JH:$JH,'IngramSpark Data'!$LG:$LG,"LS-UNITED STATES",'IngramSpark Data'!$IO:$IO,Lookups!$A$5,'IngramSpark Data'!$I:$I,"Perfectbound*"))</f>
        <v>0</v>
      </c>
      <c r="U14" t="s">
        <v>22</v>
      </c>
      <c r="V14" s="13">
        <f>SUM(SUMIFS('IngramSpark Data'!$IV:$IV,'IngramSpark Data'!$LG:$LG,"LS-AUSTRALIA",'IngramSpark Data'!$IO:$IO,Lookups!$A$3,'IngramSpark Data'!$I:$I,"Trade Cloth*"))</f>
        <v>0</v>
      </c>
      <c r="W14" s="4">
        <f>SUM(SUMIFS('IngramSpark Data'!$JH:$JH,'IngramSpark Data'!$LG:$LG,"LS-AUSTRALIA",'IngramSpark Data'!$IO:$IO,Lookups!$A$3,'IngramSpark Data'!$I:$I,"Trade Cloth*")*Lookups!$G$24)</f>
        <v>0</v>
      </c>
      <c r="X14" s="13">
        <f>SUM(SUMIFS('IngramSpark Data'!$IV:$IV,'IngramSpark Data'!$LG:$LG,"LS-UNITED KINGDOM",'IngramSpark Data'!$IO:$IO,Lookups!$A$3,'IngramSpark Data'!$I:$I,"Trade Cloth*"))</f>
        <v>0</v>
      </c>
      <c r="Y14" s="4">
        <f>SUM(SUMIFS('IngramSpark Data'!$JH:$JH,'IngramSpark Data'!$LG:$LG,"LS-UNITED KINGDOM",'IngramSpark Data'!$IO:$IO,Lookups!$A$3,'IngramSpark Data'!$I:$I,"Trade Cloth*")*Lookups!$G$17)</f>
        <v>0</v>
      </c>
      <c r="Z14" s="14">
        <f>SUM(SUMIFS('IngramSpark Data'!$IV:$IV,'IngramSpark Data'!$LG:$LG,"LS-UNITED STATES",'IngramSpark Data'!$IO:$IO,Lookups!$A$3,'IngramSpark Data'!$I:$I,"Trade Cloth*"))</f>
        <v>0</v>
      </c>
      <c r="AA14" s="4">
        <f>SUM(SUMIFS('IngramSpark Data'!$JH:$JH,'IngramSpark Data'!$LG:$LG,"LS-UNITED STATES",'IngramSpark Data'!$IO:$IO,Lookups!$A$3,'IngramSpark Data'!$I:$I,"Trade Cloth*"))</f>
        <v>0</v>
      </c>
      <c r="AB14" s="13">
        <f>SUM(SUMIFS('IngramSpark Data'!$IV:$IV,'IngramSpark Data'!$LG:$LG,"LS-AUSTRALIA",'IngramSpark Data'!$IO:$IO,Lookups!$A$4,'IngramSpark Data'!$I:$I,"Trade Cloth*"))</f>
        <v>0</v>
      </c>
      <c r="AC14" s="4">
        <f>SUM(SUMIFS('IngramSpark Data'!$JH:$JH,'IngramSpark Data'!$LG:$LG,"LS-AUSTRALIA",'IngramSpark Data'!$IO:$IO,Lookups!$A$4,'IngramSpark Data'!$I:$I,"Trade Cloth*")*Lookups!$G$24)</f>
        <v>0</v>
      </c>
      <c r="AD14" s="13">
        <f>SUM(SUMIFS('IngramSpark Data'!$IV:$IV,'IngramSpark Data'!$LG:$LG,"LS-UNITED KINGDOM",'IngramSpark Data'!$IO:$IO,Lookups!$A$4,'IngramSpark Data'!$I:$I,"Trade Cloth*"))</f>
        <v>0</v>
      </c>
      <c r="AE14" s="4">
        <f>SUM(SUMIFS('IngramSpark Data'!$JH:$JH,'IngramSpark Data'!$LG:$LG,"LS-UNITED KINGDOM",'IngramSpark Data'!$IO:$IO,Lookups!$A$4,'IngramSpark Data'!$I:$I,"Trade Cloth*")*Lookups!$G$17)</f>
        <v>0</v>
      </c>
      <c r="AF14" s="14">
        <f>SUM(SUMIFS('IngramSpark Data'!$IV:$IV,'IngramSpark Data'!$LG:$LG,"LS-UNITED STATES",'IngramSpark Data'!$IO:$IO,Lookups!$A$4,'IngramSpark Data'!$I:$I,"Trade Cloth*"))</f>
        <v>0</v>
      </c>
      <c r="AG14" s="4">
        <f>SUM(SUMIFS('IngramSpark Data'!$JH:$JH,'IngramSpark Data'!$LG:$LG,"LS-UNITED STATES",'IngramSpark Data'!$IO:$IO,Lookups!$A$4,'IngramSpark Data'!$I:$I,"Trade Cloth*"))</f>
        <v>0</v>
      </c>
      <c r="AH14" s="13">
        <f>SUM(SUMIFS('IngramSpark Data'!$IV:$IV,'IngramSpark Data'!$LG:$LG,"LS-AUSTRALIA",'IngramSpark Data'!$IO:$IO,Lookups!$A$5,'IngramSpark Data'!$I:$I,"Trade Cloth*"))</f>
        <v>0</v>
      </c>
      <c r="AI14" s="4">
        <f>SUM(SUMIFS('IngramSpark Data'!$JH:$JH,'IngramSpark Data'!$LG:$LG,"LS-AUSTRALIA",'IngramSpark Data'!$IO:$IO,Lookups!$A$5,'IngramSpark Data'!$I:$I,"Trade Cloth*")*Lookups!$G$24)</f>
        <v>0</v>
      </c>
      <c r="AJ14" s="13">
        <f>SUM(SUMIFS('IngramSpark Data'!$IV:$IV,'IngramSpark Data'!$LG:$LG,"LS-UNITED KINGDOM",'IngramSpark Data'!$IO:$IO,Lookups!$A$5,'IngramSpark Data'!$I:$I,"Trade Cloth*"))</f>
        <v>0</v>
      </c>
      <c r="AK14" s="4">
        <f>SUM(SUMIFS('IngramSpark Data'!$JH:$JH,'IngramSpark Data'!$LG:$LG,"LS-UNITED KINGDOM",'IngramSpark Data'!$IO:$IO,Lookups!$A$5,'IngramSpark Data'!$I:$I,"Trade Cloth*")*Lookups!$G$17)</f>
        <v>0</v>
      </c>
      <c r="AL14" s="14">
        <f>SUM(SUMIFS('IngramSpark Data'!$IV:$IV,'IngramSpark Data'!$LG:$LG,"LS-UNITED STATES",'IngramSpark Data'!$IO:$IO,Lookups!$A$5,'IngramSpark Data'!$I:$I,"Trade Cloth*"))</f>
        <v>0</v>
      </c>
      <c r="AM14" s="4">
        <f>SUM(SUMIFS('IngramSpark Data'!$JH:$JH,'IngramSpark Data'!$LG:$LG,"LS-UNITED STATES",'IngramSpark Data'!$IO:$IO,Lookups!$A$5,'IngramSpark Data'!$I:$I,"Trade Cloth*"))</f>
        <v>0</v>
      </c>
    </row>
    <row r="15" spans="1:39" x14ac:dyDescent="0.25">
      <c r="A15" t="s">
        <v>23</v>
      </c>
      <c r="B15" s="13">
        <f>SUM(SUMIFS('IngramSpark Data'!$LY:$LY,'IngramSpark Data'!$OJ:$OJ,"LS-AUSTRALIA",'IngramSpark Data'!$LR:$LR,Lookups!$A$3,'IngramSpark Data'!$I:$I,"Perfectbound*"))</f>
        <v>0</v>
      </c>
      <c r="C15" s="4">
        <f>SUM(SUMIFS('IngramSpark Data'!$MK:$MK,'IngramSpark Data'!$OJ:$OJ,"LS-AUSTRALIA",'IngramSpark Data'!$LR:$LR,Lookups!$A$3,'IngramSpark Data'!$I:$I,"Perfectbound*")*Lookups!$G$24)</f>
        <v>0</v>
      </c>
      <c r="D15" s="13">
        <f>SUM(SUMIFS('IngramSpark Data'!$LY:$LY,'IngramSpark Data'!$OJ:$OJ,"LS-UNITED KINGDOM",'IngramSpark Data'!$LR:$LR,Lookups!$A$3,'IngramSpark Data'!$I:$I,"Perfectbound*"))</f>
        <v>0</v>
      </c>
      <c r="E15" s="4">
        <f>SUM(SUMIFS('IngramSpark Data'!$MK:$MK,'IngramSpark Data'!$OJ:$OJ,"LS-UNITED KINGDOM",'IngramSpark Data'!$LR:$LR,Lookups!$A$3,'IngramSpark Data'!$I:$I,"Perfectbound*")*Lookups!$G$17)</f>
        <v>0</v>
      </c>
      <c r="F15" s="14">
        <f>SUM(SUMIFS('IngramSpark Data'!$LY:$LY,'IngramSpark Data'!$OJ:$OJ,"LS-UNITED STATES",'IngramSpark Data'!$LR:$LR,Lookups!$A$3,'IngramSpark Data'!$I:$I,"Perfectbound*"))</f>
        <v>0</v>
      </c>
      <c r="G15" s="4">
        <f>SUM(SUMIFS('IngramSpark Data'!$MK:$MK,'IngramSpark Data'!$OJ:$OJ,"LS-UNITED STATES",'IngramSpark Data'!$LR:$LR,Lookups!$A$3,'IngramSpark Data'!$I:$I,"Perfectbound*"))</f>
        <v>0</v>
      </c>
      <c r="H15" s="13">
        <f>SUM(SUMIFS('IngramSpark Data'!$LY:$LY,'IngramSpark Data'!$OJ:$OJ,"LS-AUSTRALIA",'IngramSpark Data'!$LR:$LR,Lookups!$A$4,'IngramSpark Data'!$I:$I,"Perfectbound*"))</f>
        <v>0</v>
      </c>
      <c r="I15" s="4">
        <f>SUM(SUMIFS('IngramSpark Data'!$MK:$MK,'IngramSpark Data'!$OJ:$OJ,"LS-AUSTRALIA",'IngramSpark Data'!$LR:$LR,Lookups!$A$4,'IngramSpark Data'!$I:$I,"Perfectbound*")*Lookups!$G$24)</f>
        <v>0</v>
      </c>
      <c r="J15" s="13">
        <f>SUM(SUMIFS('IngramSpark Data'!$LY:$LY,'IngramSpark Data'!$OJ:$OJ,"LS-UNITED KINGDOM",'IngramSpark Data'!$LR:$LR,Lookups!$A$4,'IngramSpark Data'!$I:$I,"Perfectbound*"))</f>
        <v>0</v>
      </c>
      <c r="K15" s="4">
        <f>SUM(SUMIFS('IngramSpark Data'!$MK:$MK,'IngramSpark Data'!$OJ:$OJ,"LS-UNITED KINGDOM",'IngramSpark Data'!$LR:$LR,Lookups!$A$4,'IngramSpark Data'!$I:$I,"Perfectbound*")*Lookups!$G$17)</f>
        <v>0</v>
      </c>
      <c r="L15" s="14">
        <f>SUM(SUMIFS('IngramSpark Data'!$LY:$LY,'IngramSpark Data'!$OJ:$OJ,"LS-UNITED STATES",'IngramSpark Data'!$LR:$LR,Lookups!$A$4,'IngramSpark Data'!$I:$I,"Perfectbound*"))</f>
        <v>0</v>
      </c>
      <c r="M15" s="4">
        <f>SUM(SUMIFS('IngramSpark Data'!$MK:$MK,'IngramSpark Data'!$OJ:$OJ,"LS-UNITED STATES",'IngramSpark Data'!$LR:$LR,Lookups!$A$4,'IngramSpark Data'!$I:$I,"Perfectbound*"))</f>
        <v>0</v>
      </c>
      <c r="N15" s="13">
        <f>SUM(SUMIFS('IngramSpark Data'!$LY:$LY,'IngramSpark Data'!$OJ:$OJ,"LS-AUSTRALIA",'IngramSpark Data'!$LR:$LR,Lookups!$A$5,'IngramSpark Data'!$I:$I,"Perfectbound*"))</f>
        <v>0</v>
      </c>
      <c r="O15" s="4">
        <f>SUM(SUMIFS('IngramSpark Data'!$MK:$MK,'IngramSpark Data'!$OJ:$OJ,"LS-AUSTRALIA",'IngramSpark Data'!$LR:$LR,Lookups!$A$5,'IngramSpark Data'!$I:$I,"Perfectbound*")*Lookups!$G$24)</f>
        <v>0</v>
      </c>
      <c r="P15" s="13">
        <f>SUM(SUMIFS('IngramSpark Data'!$LY:$LY,'IngramSpark Data'!$OJ:$OJ,"LS-UNITED KINGDOM",'IngramSpark Data'!$LR:$LR,Lookups!$A$5,'IngramSpark Data'!$I:$I,"Perfectbound*"))</f>
        <v>0</v>
      </c>
      <c r="Q15" s="4">
        <f>SUM(SUMIFS('IngramSpark Data'!$MK:$MK,'IngramSpark Data'!$OJ:$OJ,"LS-UNITED KINGDOM",'IngramSpark Data'!$LR:$LR,Lookups!$A$5,'IngramSpark Data'!$I:$I,"Perfectbound*")*Lookups!$G$17)</f>
        <v>0</v>
      </c>
      <c r="R15" s="14">
        <f>SUM(SUMIFS('IngramSpark Data'!$LY:$LY,'IngramSpark Data'!$OJ:$OJ,"LS-UNITED STATES",'IngramSpark Data'!$LR:$LR,Lookups!$A$5,'IngramSpark Data'!$I:$I,"Perfectbound*"))</f>
        <v>0</v>
      </c>
      <c r="S15" s="4">
        <f>SUM(SUMIFS('IngramSpark Data'!$MK:$MK,'IngramSpark Data'!$OJ:$OJ,"LS-UNITED STATES",'IngramSpark Data'!$LR:$LR,Lookups!$A$5,'IngramSpark Data'!$I:$I,"Perfectbound*"))</f>
        <v>0</v>
      </c>
      <c r="U15" t="s">
        <v>23</v>
      </c>
      <c r="V15" s="13">
        <f>SUM(SUMIFS('IngramSpark Data'!$LY:$LY,'IngramSpark Data'!$OJ:$OJ,"LS-AUSTRALIA",'IngramSpark Data'!$LR:$LR,Lookups!$A$3,'IngramSpark Data'!$I:$I,"Trade Cloth*"))</f>
        <v>0</v>
      </c>
      <c r="W15" s="4">
        <f>SUM(SUMIFS('IngramSpark Data'!$MK:$MK,'IngramSpark Data'!$OJ:$OJ,"LS-AUSTRALIA",'IngramSpark Data'!$LR:$LR,Lookups!$A$3,'IngramSpark Data'!$I:$I,"Trade Cloth*")*Lookups!$G$24)</f>
        <v>0</v>
      </c>
      <c r="X15" s="13">
        <f>SUM(SUMIFS('IngramSpark Data'!$LY:$LY,'IngramSpark Data'!$OJ:$OJ,"LS-UNITED KINGDOM",'IngramSpark Data'!$LR:$LR,Lookups!$A$3,'IngramSpark Data'!$I:$I,"Trade Cloth*"))</f>
        <v>0</v>
      </c>
      <c r="Y15" s="4">
        <f>SUM(SUMIFS('IngramSpark Data'!$MK:$MK,'IngramSpark Data'!$OJ:$OJ,"LS-UNITED KINGDOM",'IngramSpark Data'!$LR:$LR,Lookups!$A$3,'IngramSpark Data'!$I:$I,"Trade Cloth*")*Lookups!$G$17)</f>
        <v>0</v>
      </c>
      <c r="Z15" s="14">
        <f>SUM(SUMIFS('IngramSpark Data'!$LY:$LY,'IngramSpark Data'!$OJ:$OJ,"LS-UNITED STATES",'IngramSpark Data'!$LR:$LR,Lookups!$A$3,'IngramSpark Data'!$I:$I,"Trade Cloth*"))</f>
        <v>0</v>
      </c>
      <c r="AA15" s="4">
        <f>SUM(SUMIFS('IngramSpark Data'!$MK:$MK,'IngramSpark Data'!$OJ:$OJ,"LS-UNITED STATES",'IngramSpark Data'!$LR:$LR,Lookups!$A$3,'IngramSpark Data'!$I:$I,"Trade Cloth*"))</f>
        <v>0</v>
      </c>
      <c r="AB15" s="13">
        <f>SUM(SUMIFS('IngramSpark Data'!$LY:$LY,'IngramSpark Data'!$OJ:$OJ,"LS-AUSTRALIA",'IngramSpark Data'!$LR:$LR,Lookups!$A$4,'IngramSpark Data'!$I:$I,"Trade Cloth*"))</f>
        <v>0</v>
      </c>
      <c r="AC15" s="4">
        <f>SUM(SUMIFS('IngramSpark Data'!$MK:$MK,'IngramSpark Data'!$OJ:$OJ,"LS-AUSTRALIA",'IngramSpark Data'!$LR:$LR,Lookups!$A$4,'IngramSpark Data'!$I:$I,"Trade Cloth*")*Lookups!$G$24)</f>
        <v>0</v>
      </c>
      <c r="AD15" s="13">
        <f>SUM(SUMIFS('IngramSpark Data'!$LY:$LY,'IngramSpark Data'!$OJ:$OJ,"LS-UNITED KINGDOM",'IngramSpark Data'!$LR:$LR,Lookups!$A$4,'IngramSpark Data'!$I:$I,"Trade Cloth*"))</f>
        <v>0</v>
      </c>
      <c r="AE15" s="4">
        <f>SUM(SUMIFS('IngramSpark Data'!$MK:$MK,'IngramSpark Data'!$OJ:$OJ,"LS-UNITED KINGDOM",'IngramSpark Data'!$LR:$LR,Lookups!$A$4,'IngramSpark Data'!$I:$I,"Trade Cloth*")*Lookups!$G$17)</f>
        <v>0</v>
      </c>
      <c r="AF15" s="14">
        <f>SUM(SUMIFS('IngramSpark Data'!$LY:$LY,'IngramSpark Data'!$OJ:$OJ,"LS-UNITED STATES",'IngramSpark Data'!$LR:$LR,Lookups!$A$4,'IngramSpark Data'!$I:$I,"Trade Cloth*"))</f>
        <v>0</v>
      </c>
      <c r="AG15" s="4">
        <f>SUM(SUMIFS('IngramSpark Data'!$MK:$MK,'IngramSpark Data'!$OJ:$OJ,"LS-UNITED STATES",'IngramSpark Data'!$LR:$LR,Lookups!$A$4,'IngramSpark Data'!$I:$I,"Trade Cloth*"))</f>
        <v>0</v>
      </c>
      <c r="AH15" s="13">
        <f>SUM(SUMIFS('IngramSpark Data'!$LY:$LY,'IngramSpark Data'!$OJ:$OJ,"LS-AUSTRALIA",'IngramSpark Data'!$LR:$LR,Lookups!$A$5,'IngramSpark Data'!$I:$I,"Trade Cloth*"))</f>
        <v>0</v>
      </c>
      <c r="AI15" s="4">
        <f>SUM(SUMIFS('IngramSpark Data'!$MK:$MK,'IngramSpark Data'!$OJ:$OJ,"LS-AUSTRALIA",'IngramSpark Data'!$LR:$LR,Lookups!$A$5,'IngramSpark Data'!$I:$I,"Trade Cloth*")*Lookups!$G$24)</f>
        <v>0</v>
      </c>
      <c r="AJ15" s="13">
        <f>SUM(SUMIFS('IngramSpark Data'!$LY:$LY,'IngramSpark Data'!$OJ:$OJ,"LS-UNITED KINGDOM",'IngramSpark Data'!$LR:$LR,Lookups!$A$5,'IngramSpark Data'!$I:$I,"Trade Cloth*"))</f>
        <v>0</v>
      </c>
      <c r="AK15" s="4">
        <f>SUM(SUMIFS('IngramSpark Data'!$MK:$MK,'IngramSpark Data'!$OJ:$OJ,"LS-UNITED KINGDOM",'IngramSpark Data'!$LR:$LR,Lookups!$A$5,'IngramSpark Data'!$I:$I,"Trade Cloth*")*Lookups!$G$17)</f>
        <v>0</v>
      </c>
      <c r="AL15" s="14">
        <f>SUM(SUMIFS('IngramSpark Data'!$LY:$LY,'IngramSpark Data'!$OJ:$OJ,"LS-UNITED STATES",'IngramSpark Data'!$LR:$LR,Lookups!$A$5,'IngramSpark Data'!$I:$I,"Trade Cloth*"))</f>
        <v>0</v>
      </c>
      <c r="AM15" s="4">
        <f>SUM(SUMIFS('IngramSpark Data'!$MK:$MK,'IngramSpark Data'!$OJ:$OJ,"LS-UNITED STATES",'IngramSpark Data'!$LR:$LR,Lookups!$A$5,'IngramSpark Data'!$I:$I,"Trade Cloth*"))</f>
        <v>0</v>
      </c>
    </row>
    <row r="16" spans="1:39" x14ac:dyDescent="0.25">
      <c r="A16" t="s">
        <v>24</v>
      </c>
      <c r="B16" s="13">
        <f>SUM(SUMIFS('IngramSpark Data'!$PB:$PB,'IngramSpark Data'!$RM:$RM,"LS-AUSTRALIA",'IngramSpark Data'!$OU:$OU,Lookups!$A$3,'IngramSpark Data'!$OX:$OX,"Perfectbound*"))</f>
        <v>0</v>
      </c>
      <c r="C16" s="4">
        <f>SUM(SUMIFS('IngramSpark Data'!$PN:$PN,'IngramSpark Data'!$RM:$RM,"LS-AUSTRALIA",'IngramSpark Data'!$OU:$OU,Lookups!$A$3,'IngramSpark Data'!$OX:$OX,"Perfectbound*")*Lookups!$G$24)</f>
        <v>0</v>
      </c>
      <c r="D16" s="13">
        <f>SUM(SUMIFS('IngramSpark Data'!$PB:$PB,'IngramSpark Data'!$RM:$RM,"LS-UNITED KINGDOM",'IngramSpark Data'!$OU:$OU,Lookups!$A$3,'IngramSpark Data'!$OX:$OX,"Perfectbound*"))</f>
        <v>0</v>
      </c>
      <c r="E16" s="4">
        <f>SUM(SUMIFS('IngramSpark Data'!$PN:$PN,'IngramSpark Data'!$RM:$RM,"LS-UNITED KINGDOM",'IngramSpark Data'!$OU:$OU,Lookups!$A$3,'IngramSpark Data'!$OX:$OX,"Perfectbound*")*Lookups!$G$17)</f>
        <v>0</v>
      </c>
      <c r="F16" s="14">
        <f>SUM(SUMIFS('IngramSpark Data'!$PB:$PB,'IngramSpark Data'!$RM:$RM,"LS-UNITED STATES",'IngramSpark Data'!$OU:$OU,Lookups!$A$3,'IngramSpark Data'!$OX:$OX,"Perfectbound*"))</f>
        <v>0</v>
      </c>
      <c r="G16" s="4">
        <f>SUM(SUMIFS('IngramSpark Data'!$PN:$PN,'IngramSpark Data'!$RM:$RM,"LS-UNITED STATES",'IngramSpark Data'!$OU:$OU,Lookups!$A$3,'IngramSpark Data'!$OX:$OX,"Perfectbound*"))</f>
        <v>0</v>
      </c>
      <c r="H16" s="13">
        <f>SUM(SUMIFS('IngramSpark Data'!$PB:$PB,'IngramSpark Data'!$RM:$RM,"LS-AUSTRALIA",'IngramSpark Data'!$OU:$OU,Lookups!$A$4,'IngramSpark Data'!$OX:$OX,"Perfectbound*"))</f>
        <v>0</v>
      </c>
      <c r="I16" s="4">
        <f>SUM(SUMIFS('IngramSpark Data'!$PN:$PN,'IngramSpark Data'!$RM:$RM,"LS-AUSTRALIA",'IngramSpark Data'!$OU:$OU,Lookups!$A$4,'IngramSpark Data'!$OX:$OX,"Perfectbound*")*Lookups!$G$24)</f>
        <v>0</v>
      </c>
      <c r="J16" s="13">
        <f>SUM(SUMIFS('IngramSpark Data'!$PB:$PB,'IngramSpark Data'!$RM:$RM,"LS-UNITED KINGDOM",'IngramSpark Data'!$OU:$OU,Lookups!$A$4,'IngramSpark Data'!$OX:$OX,"Perfectbound*"))</f>
        <v>0</v>
      </c>
      <c r="K16" s="4">
        <f>SUM(SUMIFS('IngramSpark Data'!$PN:$PN,'IngramSpark Data'!$RM:$RM,"LS-UNITED KINGDOM",'IngramSpark Data'!$OU:$OU,Lookups!$A$4,'IngramSpark Data'!$OX:$OX,"Perfectbound*")*Lookups!$G$17)</f>
        <v>0</v>
      </c>
      <c r="L16" s="14">
        <f>SUM(SUMIFS('IngramSpark Data'!$PB:$PB,'IngramSpark Data'!$RM:$RM,"LS-UNITED STATES",'IngramSpark Data'!$OU:$OU,Lookups!$A$4,'IngramSpark Data'!$OX:$OX,"Perfectbound*"))</f>
        <v>0</v>
      </c>
      <c r="M16" s="4">
        <f>SUM(SUMIFS('IngramSpark Data'!$PN:$PN,'IngramSpark Data'!$RM:$RM,"LS-UNITED STATES",'IngramSpark Data'!$OU:$OU,Lookups!$A$4,'IngramSpark Data'!$OX:$OX,"Perfectbound*"))</f>
        <v>0</v>
      </c>
      <c r="N16" s="13">
        <f>SUM(SUMIFS('IngramSpark Data'!$PB:$PB,'IngramSpark Data'!$RM:$RM,"LS-AUSTRALIA",'IngramSpark Data'!$OU:$OU,Lookups!$A$5,'IngramSpark Data'!$OX:$OX,"Perfectbound*"))</f>
        <v>0</v>
      </c>
      <c r="O16" s="4">
        <f>SUM(SUMIFS('IngramSpark Data'!$PN:$PN,'IngramSpark Data'!$RM:$RM,"LS-AUSTRALIA",'IngramSpark Data'!$OU:$OU,Lookups!$A$5,'IngramSpark Data'!$OX:$OX,"Perfectbound*")*Lookups!$G$24)</f>
        <v>0</v>
      </c>
      <c r="P16" s="13">
        <f>SUM(SUMIFS('IngramSpark Data'!$PB:$PB,'IngramSpark Data'!$RM:$RM,"LS-UNITED KINGDOM",'IngramSpark Data'!$OU:$OU,Lookups!$A$5,'IngramSpark Data'!$OX:$OX,"Perfectbound*"))</f>
        <v>0</v>
      </c>
      <c r="Q16" s="4">
        <f>SUM(SUMIFS('IngramSpark Data'!$PN:$PN,'IngramSpark Data'!$RM:$RM,"LS-UNITED KINGDOM",'IngramSpark Data'!$OU:$OU,Lookups!$A$5,'IngramSpark Data'!$OX:$OX,"Perfectbound*")*Lookups!$G$17)</f>
        <v>0</v>
      </c>
      <c r="R16" s="14">
        <f>SUM(SUMIFS('IngramSpark Data'!$PB:$PB,'IngramSpark Data'!$RM:$RM,"LS-UNITED STATES",'IngramSpark Data'!$OU:$OU,Lookups!$A$5,'IngramSpark Data'!$OX:$OX,"Perfectbound*"))</f>
        <v>0</v>
      </c>
      <c r="S16" s="4">
        <f>SUM(SUMIFS('IngramSpark Data'!$PN:$PN,'IngramSpark Data'!$RM:$RM,"LS-UNITED STATES",'IngramSpark Data'!$OU:$OU,Lookups!$A$5,'IngramSpark Data'!$OX:$OX,"Perfectbound*"))</f>
        <v>0</v>
      </c>
      <c r="U16" t="s">
        <v>24</v>
      </c>
      <c r="V16" s="13">
        <f>SUM(SUMIFS('IngramSpark Data'!$PB:$PB,'IngramSpark Data'!$RM:$RM,"LS-AUSTRALIA",'IngramSpark Data'!$OU:$OU,Lookups!$A$3,'IngramSpark Data'!$I:$I,"Trade Cloth*"))</f>
        <v>0</v>
      </c>
      <c r="W16" s="4">
        <f>SUM(SUMIFS('IngramSpark Data'!$PN:$PN,'IngramSpark Data'!$RM:$RM,"LS-AUSTRALIA",'IngramSpark Data'!$OU:$OU,Lookups!$A$3,'IngramSpark Data'!$I:$I,"Trade Cloth*")*Lookups!$G$24)</f>
        <v>0</v>
      </c>
      <c r="X16" s="13">
        <f>SUM(SUMIFS('IngramSpark Data'!$PB:$PB,'IngramSpark Data'!$RM:$RM,"LS-UNITED KINGDOM",'IngramSpark Data'!$OU:$OU,Lookups!$A$3,'IngramSpark Data'!$I:$I,"Trade Cloth*"))</f>
        <v>0</v>
      </c>
      <c r="Y16" s="4">
        <f>SUM(SUMIFS('IngramSpark Data'!$PN:$PN,'IngramSpark Data'!$RM:$RM,"LS-UNITED KINGDOM",'IngramSpark Data'!$OU:$OU,Lookups!$A$3,'IngramSpark Data'!$I:$I,"Trade Cloth*")*Lookups!$G$17)</f>
        <v>0</v>
      </c>
      <c r="Z16" s="14">
        <f>SUM(SUMIFS('IngramSpark Data'!$PB:$PB,'IngramSpark Data'!$RM:$RM,"LS-UNITED STATES",'IngramSpark Data'!$OU:$OU,Lookups!$A$3,'IngramSpark Data'!$I:$I,"Trade Cloth*"))</f>
        <v>0</v>
      </c>
      <c r="AA16" s="4">
        <f>SUM(SUMIFS('IngramSpark Data'!$PN:$PN,'IngramSpark Data'!$RM:$RM,"LS-UNITED STATES",'IngramSpark Data'!$OU:$OU,Lookups!$A$3,'IngramSpark Data'!$I:$I,"Trade Cloth*"))</f>
        <v>0</v>
      </c>
      <c r="AB16" s="13">
        <f>SUM(SUMIFS('IngramSpark Data'!$PB:$PB,'IngramSpark Data'!$RM:$RM,"LS-AUSTRALIA",'IngramSpark Data'!$OU:$OU,Lookups!$A$4,'IngramSpark Data'!$I:$I,"Trade Cloth*"))</f>
        <v>0</v>
      </c>
      <c r="AC16" s="4">
        <f>SUM(SUMIFS('IngramSpark Data'!$PN:$PN,'IngramSpark Data'!$RM:$RM,"LS-AUSTRALIA",'IngramSpark Data'!$OU:$OU,Lookups!$A$4,'IngramSpark Data'!$I:$I,"Trade Cloth*")*Lookups!$G$24)</f>
        <v>0</v>
      </c>
      <c r="AD16" s="13">
        <f>SUM(SUMIFS('IngramSpark Data'!$PB:$PB,'IngramSpark Data'!$RM:$RM,"LS-UNITED KINGDOM",'IngramSpark Data'!$OU:$OU,Lookups!$A$4,'IngramSpark Data'!$I:$I,"Trade Cloth*"))</f>
        <v>0</v>
      </c>
      <c r="AE16" s="4">
        <f>SUM(SUMIFS('IngramSpark Data'!$PN:$PN,'IngramSpark Data'!$RM:$RM,"LS-UNITED KINGDOM",'IngramSpark Data'!$OU:$OU,Lookups!$A$4,'IngramSpark Data'!$I:$I,"Trade Cloth*")*Lookups!$G$17)</f>
        <v>0</v>
      </c>
      <c r="AF16" s="14">
        <f>SUM(SUMIFS('IngramSpark Data'!$PB:$PB,'IngramSpark Data'!$RM:$RM,"LS-UNITED STATES",'IngramSpark Data'!$OU:$OU,Lookups!$A$4,'IngramSpark Data'!$I:$I,"Trade Cloth*"))</f>
        <v>0</v>
      </c>
      <c r="AG16" s="4">
        <f>SUM(SUMIFS('IngramSpark Data'!$PN:$PN,'IngramSpark Data'!$RM:$RM,"LS-UNITED STATES",'IngramSpark Data'!$OU:$OU,Lookups!$A$4,'IngramSpark Data'!$I:$I,"Trade Cloth*"))</f>
        <v>0</v>
      </c>
      <c r="AH16" s="13">
        <f>SUM(SUMIFS('IngramSpark Data'!$PB:$PB,'IngramSpark Data'!$RM:$RM,"LS-AUSTRALIA",'IngramSpark Data'!$OU:$OU,Lookups!$A$5,'IngramSpark Data'!$I:$I,"Trade Cloth*"))</f>
        <v>0</v>
      </c>
      <c r="AI16" s="4">
        <f>SUM(SUMIFS('IngramSpark Data'!$PN:$PN,'IngramSpark Data'!$RM:$RM,"LS-AUSTRALIA",'IngramSpark Data'!$OU:$OU,Lookups!$A$5,'IngramSpark Data'!$I:$I,"Trade Cloth*")*Lookups!$G$24)</f>
        <v>0</v>
      </c>
      <c r="AJ16" s="13">
        <f>SUM(SUMIFS('IngramSpark Data'!$PB:$PB,'IngramSpark Data'!$RM:$RM,"LS-UNITED KINGDOM",'IngramSpark Data'!$OU:$OU,Lookups!$A$5,'IngramSpark Data'!$I:$I,"Trade Cloth*"))</f>
        <v>0</v>
      </c>
      <c r="AK16" s="4">
        <f>SUM(SUMIFS('IngramSpark Data'!$PN:$PN,'IngramSpark Data'!$RM:$RM,"LS-UNITED KINGDOM",'IngramSpark Data'!$OU:$OU,Lookups!$A$5,'IngramSpark Data'!$I:$I,"Trade Cloth*")*Lookups!$G$17)</f>
        <v>0</v>
      </c>
      <c r="AL16" s="14">
        <f>SUM(SUMIFS('IngramSpark Data'!$PB:$PB,'IngramSpark Data'!$RM:$RM,"LS-UNITED STATES",'IngramSpark Data'!$OU:$OU,Lookups!$A$5,'IngramSpark Data'!$I:$I,"Trade Cloth*"))</f>
        <v>0</v>
      </c>
      <c r="AM16" s="4">
        <f>SUM(SUMIFS('IngramSpark Data'!$PN:$PN,'IngramSpark Data'!$RM:$RM,"LS-UNITED STATES",'IngramSpark Data'!$OU:$OU,Lookups!$A$5,'IngramSpark Data'!$I:$I,"Trade Cloth*"))</f>
        <v>0</v>
      </c>
    </row>
    <row r="17" spans="1:39" x14ac:dyDescent="0.25">
      <c r="A17" t="s">
        <v>25</v>
      </c>
      <c r="B17" s="13">
        <f>SUM(SUMIFS('IngramSpark Data'!$SE:$SE,'IngramSpark Data'!$UP:$UP,"LS-AUSTRALIA",'IngramSpark Data'!$RX:$RX,Lookups!$A$3,'IngramSpark Data'!$I:$I,"Perfectbound*"))</f>
        <v>0</v>
      </c>
      <c r="C17" s="4">
        <f>SUM(SUMIFS('IngramSpark Data'!$SQ:$SQ,'IngramSpark Data'!$UP:$UP,"LS-AUSTRALIA",'IngramSpark Data'!$RX:$RX,Lookups!$A$3,'IngramSpark Data'!$I:$I,"Perfectbound*")*Lookups!$G$24)</f>
        <v>0</v>
      </c>
      <c r="D17" s="13">
        <f>SUM(SUMIFS('IngramSpark Data'!$SE:$SE,'IngramSpark Data'!$UP:$UP,"LS-UNITED KINGDOM",'IngramSpark Data'!$RX:$RX,Lookups!$A$3,'IngramSpark Data'!$I:$I,"Perfectbound*"))</f>
        <v>0</v>
      </c>
      <c r="E17" s="4">
        <f>SUM(SUMIFS('IngramSpark Data'!$SQ:$SQ,'IngramSpark Data'!$UP:$UP,"LS-UNITED KINGDOM",'IngramSpark Data'!$RX:$RX,Lookups!$A$3,'IngramSpark Data'!$I:$I,"Perfectbound*")*Lookups!$G$17)</f>
        <v>0</v>
      </c>
      <c r="F17" s="14">
        <f>SUM(SUMIFS('IngramSpark Data'!$SE:$SE,'IngramSpark Data'!$UP:$UP,"LS-UNITED STATES",'IngramSpark Data'!$RX:$RX,Lookups!$A$3,'IngramSpark Data'!$I:$I,"Perfectbound*"))</f>
        <v>0</v>
      </c>
      <c r="G17" s="4">
        <f>SUM(SUMIFS('IngramSpark Data'!$SQ:$SQ,'IngramSpark Data'!$UP:$UP,"LS-UNITED STATES",'IngramSpark Data'!$RX:$RX,Lookups!$A$3,'IngramSpark Data'!$I:$I,"Perfectbound*"))</f>
        <v>0</v>
      </c>
      <c r="H17" s="13">
        <f>SUM(SUMIFS('IngramSpark Data'!$SE:$SE,'IngramSpark Data'!$UP:$UP,"LS-AUSTRALIA",'IngramSpark Data'!$RX:$RX,Lookups!$A$4,'IngramSpark Data'!$I:$I,"Perfectbound*"))</f>
        <v>0</v>
      </c>
      <c r="I17" s="4">
        <f>SUM(SUMIFS('IngramSpark Data'!$SQ:$SQ,'IngramSpark Data'!$UP:$UP,"LS-AUSTRALIA",'IngramSpark Data'!$RX:$RX,Lookups!$A$4,'IngramSpark Data'!$I:$I,"Perfectbound*")*Lookups!$G$24)</f>
        <v>0</v>
      </c>
      <c r="J17" s="13">
        <f>SUM(SUMIFS('IngramSpark Data'!$SE:$SE,'IngramSpark Data'!$UP:$UP,"LS-UNITED KINGDOM",'IngramSpark Data'!$RX:$RX,Lookups!$A$4,'IngramSpark Data'!$I:$I,"Perfectbound*"))</f>
        <v>0</v>
      </c>
      <c r="K17" s="4">
        <f>SUM(SUMIFS('IngramSpark Data'!$SQ:$SQ,'IngramSpark Data'!$UP:$UP,"LS-UNITED KINGDOM",'IngramSpark Data'!$RX:$RX,Lookups!$A$4,'IngramSpark Data'!$I:$I,"Perfectbound*")*Lookups!$G$17)</f>
        <v>0</v>
      </c>
      <c r="L17" s="14">
        <f>SUM(SUMIFS('IngramSpark Data'!$SE:$SE,'IngramSpark Data'!$UP:$UP,"LS-UNITED STATES",'IngramSpark Data'!$RX:$RX,Lookups!$A$4,'IngramSpark Data'!$I:$I,"Perfectbound*"))</f>
        <v>0</v>
      </c>
      <c r="M17" s="4">
        <f>SUM(SUMIFS('IngramSpark Data'!$SQ:$SQ,'IngramSpark Data'!$UP:$UP,"LS-UNITED STATES",'IngramSpark Data'!$RX:$RX,Lookups!$A$4,'IngramSpark Data'!$I:$I,"Perfectbound*"))</f>
        <v>0</v>
      </c>
      <c r="N17" s="13">
        <f>SUM(SUMIFS('IngramSpark Data'!$SE:$SE,'IngramSpark Data'!$UP:$UP,"LS-AUSTRALIA",'IngramSpark Data'!$RX:$RX,Lookups!$A$5,'IngramSpark Data'!$I:$I,"Perfectbound*"))</f>
        <v>0</v>
      </c>
      <c r="O17" s="4">
        <f>SUM(SUMIFS('IngramSpark Data'!$SQ:$SQ,'IngramSpark Data'!$UP:$UP,"LS-AUSTRALIA",'IngramSpark Data'!$RX:$RX,Lookups!$A$5,'IngramSpark Data'!$I:$I,"Perfectbound*")*Lookups!$G$24)</f>
        <v>0</v>
      </c>
      <c r="P17" s="13">
        <f>SUM(SUMIFS('IngramSpark Data'!$SE:$SE,'IngramSpark Data'!$UP:$UP,"LS-UNITED KINGDOM",'IngramSpark Data'!$RX:$RX,Lookups!$A$5,'IngramSpark Data'!$I:$I,"Perfectbound*"))</f>
        <v>0</v>
      </c>
      <c r="Q17" s="4">
        <f>SUM(SUMIFS('IngramSpark Data'!$SQ:$SQ,'IngramSpark Data'!$UP:$UP,"LS-UNITED KINGDOM",'IngramSpark Data'!$RX:$RX,Lookups!$A$5,'IngramSpark Data'!$I:$I,"Perfectbound*")*Lookups!$G$17)</f>
        <v>0</v>
      </c>
      <c r="R17" s="14">
        <f>SUM(SUMIFS('IngramSpark Data'!$SE:$SE,'IngramSpark Data'!$UP:$UP,"LS-UNITED STATES",'IngramSpark Data'!$RX:$RX,Lookups!$A$5,'IngramSpark Data'!$I:$I,"Perfectbound*"))</f>
        <v>0</v>
      </c>
      <c r="S17" s="4">
        <f>SUM(SUMIFS('IngramSpark Data'!$SQ:$SQ,'IngramSpark Data'!$UP:$UP,"LS-UNITED STATES",'IngramSpark Data'!$RX:$RX,Lookups!$A$5,'IngramSpark Data'!$I:$I,"Perfectbound*"))</f>
        <v>0</v>
      </c>
      <c r="U17" t="s">
        <v>25</v>
      </c>
      <c r="V17" s="13">
        <f>SUM(SUMIFS('IngramSpark Data'!$SE:$SE,'IngramSpark Data'!$UP:$UP,"LS-AUSTRALIA",'IngramSpark Data'!$RX:$RX,Lookups!$A$3,'IngramSpark Data'!$I:$I,"Trade Cloth*"))</f>
        <v>0</v>
      </c>
      <c r="W17" s="4">
        <f>SUM(SUMIFS('IngramSpark Data'!$SQ:$SQ,'IngramSpark Data'!$UP:$UP,"LS-AUSTRALIA",'IngramSpark Data'!$RX:$RX,Lookups!$A$3,'IngramSpark Data'!$I:$I,"Trade Cloth*")*Lookups!$G$24)</f>
        <v>0</v>
      </c>
      <c r="X17" s="13">
        <f>SUM(SUMIFS('IngramSpark Data'!$SE:$SE,'IngramSpark Data'!$UP:$UP,"LS-UNITED KINGDOM",'IngramSpark Data'!$RX:$RX,Lookups!$A$3,'IngramSpark Data'!$I:$I,"Trade Cloth*"))</f>
        <v>0</v>
      </c>
      <c r="Y17" s="4">
        <f>SUM(SUMIFS('IngramSpark Data'!$SQ:$SQ,'IngramSpark Data'!$UP:$UP,"LS-UNITED KINGDOM",'IngramSpark Data'!$RX:$RX,Lookups!$A$3,'IngramSpark Data'!$I:$I,"Trade Cloth*")*Lookups!$G$17)</f>
        <v>0</v>
      </c>
      <c r="Z17" s="14">
        <f>SUM(SUMIFS('IngramSpark Data'!$SE:$SE,'IngramSpark Data'!$UP:$UP,"LS-UNITED STATES",'IngramSpark Data'!$RX:$RX,Lookups!$A$3,'IngramSpark Data'!$I:$I,"Trade Cloth*"))</f>
        <v>0</v>
      </c>
      <c r="AA17" s="4">
        <f>SUM(SUMIFS('IngramSpark Data'!$SQ:$SQ,'IngramSpark Data'!$UP:$UP,"LS-UNITED STATES",'IngramSpark Data'!$RX:$RX,Lookups!$A$3,'IngramSpark Data'!$I:$I,"Trade Cloth*"))</f>
        <v>0</v>
      </c>
      <c r="AB17" s="13">
        <f>SUM(SUMIFS('IngramSpark Data'!$SE:$SE,'IngramSpark Data'!$UP:$UP,"LS-AUSTRALIA",'IngramSpark Data'!$RX:$RX,Lookups!$A$4,'IngramSpark Data'!$I:$I,"Trade Cloth*"))</f>
        <v>0</v>
      </c>
      <c r="AC17" s="4">
        <f>SUM(SUMIFS('IngramSpark Data'!$SQ:$SQ,'IngramSpark Data'!$UP:$UP,"LS-AUSTRALIA",'IngramSpark Data'!$RX:$RX,Lookups!$A$4,'IngramSpark Data'!$I:$I,"Trade Cloth*")*Lookups!$G$24)</f>
        <v>0</v>
      </c>
      <c r="AD17" s="13">
        <f>SUM(SUMIFS('IngramSpark Data'!$SE:$SE,'IngramSpark Data'!$UP:$UP,"LS-UNITED KINGDOM",'IngramSpark Data'!$RX:$RX,Lookups!$A$4,'IngramSpark Data'!$I:$I,"Trade Cloth*"))</f>
        <v>0</v>
      </c>
      <c r="AE17" s="4">
        <f>SUM(SUMIFS('IngramSpark Data'!$SQ:$SQ,'IngramSpark Data'!$UP:$UP,"LS-UNITED KINGDOM",'IngramSpark Data'!$RX:$RX,Lookups!$A$4,'IngramSpark Data'!$I:$I,"Trade Cloth*")*Lookups!$G$17)</f>
        <v>0</v>
      </c>
      <c r="AF17" s="14">
        <f>SUM(SUMIFS('IngramSpark Data'!$SE:$SE,'IngramSpark Data'!$UP:$UP,"LS-UNITED STATES",'IngramSpark Data'!$RX:$RX,Lookups!$A$4,'IngramSpark Data'!$I:$I,"Trade Cloth*"))</f>
        <v>0</v>
      </c>
      <c r="AG17" s="4">
        <f>SUM(SUMIFS('IngramSpark Data'!$SQ:$SQ,'IngramSpark Data'!$UP:$UP,"LS-UNITED STATES",'IngramSpark Data'!$RX:$RX,Lookups!$A$4,'IngramSpark Data'!$I:$I,"Trade Cloth*"))</f>
        <v>0</v>
      </c>
      <c r="AH17" s="13">
        <f>SUM(SUMIFS('IngramSpark Data'!$SE:$SE,'IngramSpark Data'!$UP:$UP,"LS-AUSTRALIA",'IngramSpark Data'!$RX:$RX,Lookups!$A$5,'IngramSpark Data'!$I:$I,"Trade Cloth*"))</f>
        <v>0</v>
      </c>
      <c r="AI17" s="4">
        <f>SUM(SUMIFS('IngramSpark Data'!$SQ:$SQ,'IngramSpark Data'!$UP:$UP,"LS-AUSTRALIA",'IngramSpark Data'!$RX:$RX,Lookups!$A$5,'IngramSpark Data'!$I:$I,"Trade Cloth*")*Lookups!$G$24)</f>
        <v>0</v>
      </c>
      <c r="AJ17" s="13">
        <f>SUM(SUMIFS('IngramSpark Data'!$SE:$SE,'IngramSpark Data'!$UP:$UP,"LS-UNITED KINGDOM",'IngramSpark Data'!$RX:$RX,Lookups!$A$5,'IngramSpark Data'!$I:$I,"Trade Cloth*"))</f>
        <v>0</v>
      </c>
      <c r="AK17" s="4">
        <f>SUM(SUMIFS('IngramSpark Data'!$SQ:$SQ,'IngramSpark Data'!$UP:$UP,"LS-UNITED KINGDOM",'IngramSpark Data'!$RX:$RX,Lookups!$A$5,'IngramSpark Data'!$I:$I,"Trade Cloth*")*Lookups!$G$17)</f>
        <v>0</v>
      </c>
      <c r="AL17" s="14">
        <f>SUM(SUMIFS('IngramSpark Data'!$SE:$SE,'IngramSpark Data'!$UP:$UP,"LS-UNITED STATES",'IngramSpark Data'!$RX:$RX,Lookups!$A$5,'IngramSpark Data'!$I:$I,"Trade Cloth*"))</f>
        <v>0</v>
      </c>
      <c r="AM17" s="4">
        <f>SUM(SUMIFS('IngramSpark Data'!$SQ:$SQ,'IngramSpark Data'!$UP:$UP,"LS-UNITED STATES",'IngramSpark Data'!$RX:$RX,Lookups!$A$5,'IngramSpark Data'!$I:$I,"Trade Cloth*"))</f>
        <v>0</v>
      </c>
    </row>
    <row r="18" spans="1:39" x14ac:dyDescent="0.25">
      <c r="A18" t="s">
        <v>26</v>
      </c>
      <c r="B18" s="13">
        <f>SUM(SUMIFS('IngramSpark Data'!$VH:$VH,'IngramSpark Data'!$XS:$XS,"LS-AUSTRALIA",'IngramSpark Data'!$VA:$VA,Lookups!$A$3,'IngramSpark Data'!$I:$I,"Perfectbound*"))</f>
        <v>0</v>
      </c>
      <c r="C18" s="4">
        <f>SUM(SUMIFS('IngramSpark Data'!$VT:$VT,'IngramSpark Data'!$XS:$XS,"LS-AUSTRALIA",'IngramSpark Data'!$VA:$VA,Lookups!$A$3,'IngramSpark Data'!$I:$I,"Perfectbound*")*Lookups!$G$24)</f>
        <v>0</v>
      </c>
      <c r="D18" s="13">
        <f>SUM(SUMIFS('IngramSpark Data'!$VH:$VH,'IngramSpark Data'!$XS:$XS,"LS-UNITED KINGDOM",'IngramSpark Data'!$VA:$VA,Lookups!$A$3,'IngramSpark Data'!$I:$I,"Perfectbound*"))</f>
        <v>0</v>
      </c>
      <c r="E18" s="4">
        <f>SUM(SUMIFS('IngramSpark Data'!$VT:$VT,'IngramSpark Data'!$XS:$XS,"LS-UNITED KINGDOM",'IngramSpark Data'!$VA:$VA,Lookups!$A$3,'IngramSpark Data'!$I:$I,"Perfectbound*")*Lookups!$G$17)</f>
        <v>0</v>
      </c>
      <c r="F18" s="14">
        <f>SUM(SUMIFS('IngramSpark Data'!$VH:$VH,'IngramSpark Data'!$XS:$XS,"LS-UNITED STATES",'IngramSpark Data'!$VA:$VA,Lookups!$A$3,'IngramSpark Data'!$I:$I,"Perfectbound*"))</f>
        <v>0</v>
      </c>
      <c r="G18" s="4">
        <f>SUM(SUMIFS('IngramSpark Data'!$VT:$VT,'IngramSpark Data'!$XS:$XS,"LS-UNITED STATES",'IngramSpark Data'!$VA:$VA,Lookups!$A$3,'IngramSpark Data'!$I:$I,"Perfectbound*"))</f>
        <v>0</v>
      </c>
      <c r="H18" s="13">
        <f>SUM(SUMIFS('IngramSpark Data'!$VH:$VH,'IngramSpark Data'!$XS:$XS,"LS-AUSTRALIA",'IngramSpark Data'!$VA:$VA,Lookups!$A$4,'IngramSpark Data'!$I:$I,"Perfectbound*"))</f>
        <v>0</v>
      </c>
      <c r="I18" s="4">
        <f>SUM(SUMIFS('IngramSpark Data'!$VT:$VT,'IngramSpark Data'!$XS:$XS,"LS-AUSTRALIA",'IngramSpark Data'!$VA:$VA,Lookups!$A$4,'IngramSpark Data'!$I:$I,"Perfectbound*")*Lookups!$G$24)</f>
        <v>0</v>
      </c>
      <c r="J18" s="13">
        <f>SUM(SUMIFS('IngramSpark Data'!$VH:$VH,'IngramSpark Data'!$XS:$XS,"LS-UNITED KINGDOM",'IngramSpark Data'!$VA:$VA,Lookups!$A$4,'IngramSpark Data'!$I:$I,"Perfectbound*"))</f>
        <v>0</v>
      </c>
      <c r="K18" s="4">
        <f>SUM(SUMIFS('IngramSpark Data'!$VT:$VT,'IngramSpark Data'!$XS:$XS,"LS-UNITED KINGDOM",'IngramSpark Data'!$VA:$VA,Lookups!$A$4,'IngramSpark Data'!$I:$I,"Perfectbound*")*Lookups!$G$17)</f>
        <v>0</v>
      </c>
      <c r="L18" s="14">
        <f>SUM(SUMIFS('IngramSpark Data'!$VH:$VH,'IngramSpark Data'!$XS:$XS,"LS-UNITED STATES",'IngramSpark Data'!$VA:$VA,Lookups!$A$4,'IngramSpark Data'!$I:$I,"Perfectbound*"))</f>
        <v>0</v>
      </c>
      <c r="M18" s="4">
        <f>SUM(SUMIFS('IngramSpark Data'!$VT:$VT,'IngramSpark Data'!$XS:$XS,"LS-UNITED STATES",'IngramSpark Data'!$VA:$VA,Lookups!$A$4,'IngramSpark Data'!$I:$I,"Perfectbound*"))</f>
        <v>0</v>
      </c>
      <c r="N18" s="13">
        <f>SUM(SUMIFS('IngramSpark Data'!$VH:$VH,'IngramSpark Data'!$XS:$XS,"LS-AUSTRALIA",'IngramSpark Data'!$VA:$VA,Lookups!$A$5,'IngramSpark Data'!$I:$I,"Perfectbound*"))</f>
        <v>0</v>
      </c>
      <c r="O18" s="4">
        <f>SUM(SUMIFS('IngramSpark Data'!$VT:$VT,'IngramSpark Data'!$XS:$XS,"LS-AUSTRALIA",'IngramSpark Data'!$VA:$VA,Lookups!$A$5,'IngramSpark Data'!$I:$I,"Perfectbound*")*Lookups!$G$24)</f>
        <v>0</v>
      </c>
      <c r="P18" s="13">
        <f>SUM(SUMIFS('IngramSpark Data'!$VH:$VH,'IngramSpark Data'!$XS:$XS,"LS-UNITED KINGDOM",'IngramSpark Data'!$VA:$VA,Lookups!$A$5,'IngramSpark Data'!$I:$I,"Perfectbound*"))</f>
        <v>0</v>
      </c>
      <c r="Q18" s="4">
        <f>SUM(SUMIFS('IngramSpark Data'!$VT:$VT,'IngramSpark Data'!$XS:$XS,"LS-UNITED KINGDOM",'IngramSpark Data'!$VA:$VA,Lookups!$A$5,'IngramSpark Data'!$I:$I,"Perfectbound*")*Lookups!$G$17)</f>
        <v>0</v>
      </c>
      <c r="R18" s="14">
        <f>SUM(SUMIFS('IngramSpark Data'!$VH:$VH,'IngramSpark Data'!$XS:$XS,"LS-UNITED STATES",'IngramSpark Data'!$VA:$VA,Lookups!$A$5,'IngramSpark Data'!$I:$I,"Perfectbound*"))</f>
        <v>0</v>
      </c>
      <c r="S18" s="4">
        <f>SUM(SUMIFS('IngramSpark Data'!$VT:$VT,'IngramSpark Data'!$XS:$XS,"LS-UNITED STATES",'IngramSpark Data'!$VA:$VA,Lookups!$A$5,'IngramSpark Data'!$I:$I,"Perfectbound*"))</f>
        <v>0</v>
      </c>
      <c r="U18" t="s">
        <v>26</v>
      </c>
      <c r="V18" s="13">
        <f>SUM(SUMIFS('IngramSpark Data'!$VH:$VH,'IngramSpark Data'!$XS:$XS,"LS-AUSTRALIA",'IngramSpark Data'!$VA:$VA,Lookups!$A$3,'IngramSpark Data'!$I:$I,"Trade Cloth*"))</f>
        <v>0</v>
      </c>
      <c r="W18" s="4">
        <f>SUM(SUMIFS('IngramSpark Data'!$VT:$VT,'IngramSpark Data'!$XS:$XS,"LS-AUSTRALIA",'IngramSpark Data'!$VA:$VA,Lookups!$A$3,'IngramSpark Data'!$I:$I,"Trade Cloth*")*Lookups!$G$24)</f>
        <v>0</v>
      </c>
      <c r="X18" s="13">
        <f>SUM(SUMIFS('IngramSpark Data'!$VH:$VH,'IngramSpark Data'!$XS:$XS,"LS-UNITED KINGDOM",'IngramSpark Data'!$VA:$VA,Lookups!$A$3,'IngramSpark Data'!$I:$I,"Trade Cloth*"))</f>
        <v>0</v>
      </c>
      <c r="Y18" s="4">
        <f>SUM(SUMIFS('IngramSpark Data'!$VT:$VT,'IngramSpark Data'!$XS:$XS,"LS-UNITED KINGDOM",'IngramSpark Data'!$VA:$VA,Lookups!$A$3,'IngramSpark Data'!$I:$I,"Trade Cloth*")*Lookups!$G$17)</f>
        <v>0</v>
      </c>
      <c r="Z18" s="14">
        <f>SUM(SUMIFS('IngramSpark Data'!$VH:$VH,'IngramSpark Data'!$XS:$XS,"LS-UNITED STATES",'IngramSpark Data'!$VA:$VA,Lookups!$A$3,'IngramSpark Data'!$I:$I,"Trade Cloth*"))</f>
        <v>0</v>
      </c>
      <c r="AA18" s="4">
        <f>SUM(SUMIFS('IngramSpark Data'!$VT:$VT,'IngramSpark Data'!$XS:$XS,"LS-UNITED STATES",'IngramSpark Data'!$VA:$VA,Lookups!$A$3,'IngramSpark Data'!$I:$I,"Trade Cloth*"))</f>
        <v>0</v>
      </c>
      <c r="AB18" s="13">
        <f>SUM(SUMIFS('IngramSpark Data'!$VH:$VH,'IngramSpark Data'!$XS:$XS,"LS-AUSTRALIA",'IngramSpark Data'!$VA:$VA,Lookups!$A$4,'IngramSpark Data'!$I:$I,"Trade Cloth*"))</f>
        <v>0</v>
      </c>
      <c r="AC18" s="4">
        <f>SUM(SUMIFS('IngramSpark Data'!$VT:$VT,'IngramSpark Data'!$XS:$XS,"LS-AUSTRALIA",'IngramSpark Data'!$VA:$VA,Lookups!$A$4,'IngramSpark Data'!$I:$I,"Trade Cloth*")*Lookups!$G$24)</f>
        <v>0</v>
      </c>
      <c r="AD18" s="13">
        <f>SUM(SUMIFS('IngramSpark Data'!$VH:$VH,'IngramSpark Data'!$XS:$XS,"LS-UNITED KINGDOM",'IngramSpark Data'!$VA:$VA,Lookups!$A$4,'IngramSpark Data'!$I:$I,"Trade Cloth*"))</f>
        <v>0</v>
      </c>
      <c r="AE18" s="4">
        <f>SUM(SUMIFS('IngramSpark Data'!$VT:$VT,'IngramSpark Data'!$XS:$XS,"LS-UNITED KINGDOM",'IngramSpark Data'!$VA:$VA,Lookups!$A$4,'IngramSpark Data'!$I:$I,"Trade Cloth*")*Lookups!$G$17)</f>
        <v>0</v>
      </c>
      <c r="AF18" s="14">
        <f>SUM(SUMIFS('IngramSpark Data'!$VH:$VH,'IngramSpark Data'!$XS:$XS,"LS-UNITED STATES",'IngramSpark Data'!$VA:$VA,Lookups!$A$4,'IngramSpark Data'!$I:$I,"Trade Cloth*"))</f>
        <v>0</v>
      </c>
      <c r="AG18" s="4">
        <f>SUM(SUMIFS('IngramSpark Data'!$VT:$VT,'IngramSpark Data'!$XS:$XS,"LS-UNITED STATES",'IngramSpark Data'!$VA:$VA,Lookups!$A$4,'IngramSpark Data'!$I:$I,"Trade Cloth*"))</f>
        <v>0</v>
      </c>
      <c r="AH18" s="13">
        <f>SUM(SUMIFS('IngramSpark Data'!$VH:$VH,'IngramSpark Data'!$XS:$XS,"LS-AUSTRALIA",'IngramSpark Data'!$VA:$VA,Lookups!$A$5,'IngramSpark Data'!$I:$I,"Trade Cloth*"))</f>
        <v>0</v>
      </c>
      <c r="AI18" s="4">
        <f>SUM(SUMIFS('IngramSpark Data'!$VT:$VT,'IngramSpark Data'!$XS:$XS,"LS-AUSTRALIA",'IngramSpark Data'!$VA:$VA,Lookups!$A$5,'IngramSpark Data'!$I:$I,"Trade Cloth*")*Lookups!$G$24)</f>
        <v>0</v>
      </c>
      <c r="AJ18" s="13">
        <f>SUM(SUMIFS('IngramSpark Data'!$VH:$VH,'IngramSpark Data'!$XS:$XS,"LS-UNITED KINGDOM",'IngramSpark Data'!$VA:$VA,Lookups!$A$5,'IngramSpark Data'!$I:$I,"Trade Cloth*"))</f>
        <v>0</v>
      </c>
      <c r="AK18" s="4">
        <f>SUM(SUMIFS('IngramSpark Data'!$VT:$VT,'IngramSpark Data'!$XS:$XS,"LS-UNITED KINGDOM",'IngramSpark Data'!$VA:$VA,Lookups!$A$5,'IngramSpark Data'!$I:$I,"Trade Cloth*")*Lookups!$G$17)</f>
        <v>0</v>
      </c>
      <c r="AL18" s="14">
        <f>SUM(SUMIFS('IngramSpark Data'!$VH:$VH,'IngramSpark Data'!$XS:$XS,"LS-UNITED STATES",'IngramSpark Data'!$VA:$VA,Lookups!$A$5,'IngramSpark Data'!$I:$I,"Trade Cloth*"))</f>
        <v>0</v>
      </c>
      <c r="AM18" s="4">
        <f>SUM(SUMIFS('IngramSpark Data'!$VT:$VT,'IngramSpark Data'!$XS:$XS,"LS-UNITED STATES",'IngramSpark Data'!$VA:$VA,Lookups!$A$5,'IngramSpark Data'!$I:$I,"Trade Cloth*"))</f>
        <v>0</v>
      </c>
    </row>
    <row r="19" spans="1:39" x14ac:dyDescent="0.25">
      <c r="A19" t="s">
        <v>27</v>
      </c>
      <c r="B19" s="13">
        <f>SUM(SUMIFS('IngramSpark Data'!$YK:$YK,'IngramSpark Data'!$AAV:$AAV,"LS-AUSTRALIA",'IngramSpark Data'!$YD:$YD,Lookups!$A$3,'IngramSpark Data'!$YG:$YG,"Perfectbound*"))</f>
        <v>0</v>
      </c>
      <c r="C19" s="4">
        <f>SUM(SUMIFS('IngramSpark Data'!$YW:$YW,'IngramSpark Data'!$AAV:$AAV,"LS-AUSTRALIA",'IngramSpark Data'!$YD:$YD,Lookups!$A$3,'IngramSpark Data'!$YG:$YG,"Perfectbound*")*Lookups!$G$24)</f>
        <v>0</v>
      </c>
      <c r="D19" s="13">
        <f>SUM(SUMIFS('IngramSpark Data'!$YK:$YK,'IngramSpark Data'!$AAV:$AAV,"LS-UNITED KINGDOM",'IngramSpark Data'!$YD:$YD,Lookups!$A$3,'IngramSpark Data'!$YG:$YG,"Perfectbound*"))</f>
        <v>0</v>
      </c>
      <c r="E19" s="4">
        <f>SUM(SUMIFS('IngramSpark Data'!$YW:$YW,'IngramSpark Data'!$AAV:$AAV,"LS-UNITED KINGDOM",'IngramSpark Data'!$YD:$YD,Lookups!$A$3,'IngramSpark Data'!$YG:$YG,"Perfectbound*")*Lookups!$G$17)</f>
        <v>0</v>
      </c>
      <c r="F19" s="14">
        <f>SUM(SUMIFS('IngramSpark Data'!$YK:$YK,'IngramSpark Data'!$AAV:$AAV,"LS-UNITED STATES",'IngramSpark Data'!$YD:$YD,Lookups!$A$3,'IngramSpark Data'!$YG:$YG,"Perfectbound*"))</f>
        <v>0</v>
      </c>
      <c r="G19" s="4">
        <f>SUM(SUMIFS('IngramSpark Data'!$YW:$YW,'IngramSpark Data'!$AAV:$AAV,"LS-UNITED STATES",'IngramSpark Data'!$YD:$YD,Lookups!$A$3,'IngramSpark Data'!$YG:$YG,"Perfectbound*"))</f>
        <v>0</v>
      </c>
      <c r="H19" s="13">
        <f>SUM(SUMIFS('IngramSpark Data'!$YK:$YK,'IngramSpark Data'!$AAV:$AAV,"LS-AUSTRALIA",'IngramSpark Data'!$YD:$YD,Lookups!$A$4,'IngramSpark Data'!$YG:$YG,"Perfectbound*"))</f>
        <v>0</v>
      </c>
      <c r="I19" s="4">
        <f>SUM(SUMIFS('IngramSpark Data'!$YW:$YW,'IngramSpark Data'!$AAV:$AAV,"LS-AUSTRALIA",'IngramSpark Data'!$YD:$YD,Lookups!$A$4,'IngramSpark Data'!$YG:$YG,"Perfectbound*")*Lookups!$G$24)</f>
        <v>0</v>
      </c>
      <c r="J19" s="13">
        <f>SUM(SUMIFS('IngramSpark Data'!$YK:$YK,'IngramSpark Data'!$AAV:$AAV,"LS-UNITED KINGDOM",'IngramSpark Data'!$YD:$YD,Lookups!$A$4,'IngramSpark Data'!$YG:$YG,"Perfectbound*"))</f>
        <v>0</v>
      </c>
      <c r="K19" s="4">
        <f>SUM(SUMIFS('IngramSpark Data'!$YW:$YW,'IngramSpark Data'!$AAV:$AAV,"LS-UNITED KINGDOM",'IngramSpark Data'!$YD:$YD,Lookups!$A$4,'IngramSpark Data'!$YG:$YG,"Perfectbound*")*Lookups!$G$17)</f>
        <v>0</v>
      </c>
      <c r="L19" s="14">
        <f>SUM(SUMIFS('IngramSpark Data'!$YK:$YK,'IngramSpark Data'!$AAV:$AAV,"LS-UNITED STATES",'IngramSpark Data'!$YD:$YD,Lookups!$A$4,'IngramSpark Data'!$YG:$YG,"Perfectbound*"))</f>
        <v>0</v>
      </c>
      <c r="M19" s="4">
        <f>SUM(SUMIFS('IngramSpark Data'!$YW:$YW,'IngramSpark Data'!$AAV:$AAV,"LS-UNITED STATES",'IngramSpark Data'!$YD:$YD,Lookups!$A$4,'IngramSpark Data'!$YG:$YG,"Perfectbound*"))</f>
        <v>0</v>
      </c>
      <c r="N19" s="13">
        <f>SUM(SUMIFS('IngramSpark Data'!$YK:$YK,'IngramSpark Data'!$AAV:$AAV,"LS-AUSTRALIA",'IngramSpark Data'!$YD:$YD,Lookups!$A$5,'IngramSpark Data'!$YG:$YG,"Perfectbound*"))</f>
        <v>0</v>
      </c>
      <c r="O19" s="4">
        <f>SUM(SUMIFS('IngramSpark Data'!$YW:$YW,'IngramSpark Data'!$AAV:$AAV,"LS-AUSTRALIA",'IngramSpark Data'!$YD:$YD,Lookups!$A$5,'IngramSpark Data'!$YG:$YG,"Perfectbound*")*Lookups!$G$24)</f>
        <v>0</v>
      </c>
      <c r="P19" s="13">
        <f>SUM(SUMIFS('IngramSpark Data'!$YK:$YK,'IngramSpark Data'!$AAV:$AAV,"LS-UNITED KINGDOM",'IngramSpark Data'!$YD:$YD,Lookups!$A$5,'IngramSpark Data'!$YG:$YG,"Perfectbound*"))</f>
        <v>0</v>
      </c>
      <c r="Q19" s="4">
        <f>SUM(SUMIFS('IngramSpark Data'!$YW:$YW,'IngramSpark Data'!$AAV:$AAV,"LS-UNITED KINGDOM",'IngramSpark Data'!$YD:$YD,Lookups!$A$5,'IngramSpark Data'!$YG:$YG,"Perfectbound*")*Lookups!$G$17)</f>
        <v>0</v>
      </c>
      <c r="R19" s="14">
        <f>SUM(SUMIFS('IngramSpark Data'!$YK:$YK,'IngramSpark Data'!$AAV:$AAV,"LS-UNITED STATES",'IngramSpark Data'!$YD:$YD,Lookups!$A$5,'IngramSpark Data'!$YG:$YG,"Perfectbound*"))</f>
        <v>0</v>
      </c>
      <c r="S19" s="4">
        <f>SUM(SUMIFS('IngramSpark Data'!$YW:$YW,'IngramSpark Data'!$AAV:$AAV,"LS-UNITED STATES",'IngramSpark Data'!$YD:$YD,Lookups!$A$5,'IngramSpark Data'!$YG:$YG,"Perfectbound*"))</f>
        <v>0</v>
      </c>
      <c r="U19" t="s">
        <v>27</v>
      </c>
      <c r="V19" s="13">
        <f>SUM(SUMIFS('IngramSpark Data'!$YK:$YK,'IngramSpark Data'!$AAV:$AAV,"LS-AUSTRALIA",'IngramSpark Data'!$YD:$YD,Lookups!$A$3,'IngramSpark Data'!$YG:$YG,"Trade Cloth*"))</f>
        <v>0</v>
      </c>
      <c r="W19" s="4">
        <f>SUM(SUMIFS('IngramSpark Data'!$YW:$YW,'IngramSpark Data'!$AAV:$AAV,"LS-AUSTRALIA",'IngramSpark Data'!$YD:$YD,Lookups!$A$3,'IngramSpark Data'!$YG:$YG,"Trade Cloth*")*Lookups!$G$24)</f>
        <v>0</v>
      </c>
      <c r="X19" s="13">
        <f>SUM(SUMIFS('IngramSpark Data'!$YK:$YK,'IngramSpark Data'!$AAV:$AAV,"LS-UNITED KINGDOM",'IngramSpark Data'!$YD:$YD,Lookups!$A$3,'IngramSpark Data'!$YG:$YG,"Trade Cloth*"))</f>
        <v>0</v>
      </c>
      <c r="Y19" s="4">
        <f>SUM(SUMIFS('IngramSpark Data'!$YW:$YW,'IngramSpark Data'!$AAV:$AAV,"LS-UNITED KINGDOM",'IngramSpark Data'!$YD:$YD,Lookups!$A$3,'IngramSpark Data'!$YG:$YG,"Trade Cloth*")*Lookups!$G$17)</f>
        <v>0</v>
      </c>
      <c r="Z19" s="14">
        <f>SUM(SUMIFS('IngramSpark Data'!$YK:$YK,'IngramSpark Data'!$AAV:$AAV,"LS-UNITED STATES",'IngramSpark Data'!$YD:$YD,Lookups!$A$3,'IngramSpark Data'!$YG:$YG,"Trade Cloth*"))</f>
        <v>0</v>
      </c>
      <c r="AA19" s="4">
        <f>SUM(SUMIFS('IngramSpark Data'!$YW:$YW,'IngramSpark Data'!$AAV:$AAV,"LS-UNITED STATES",'IngramSpark Data'!$YD:$YD,Lookups!$A$3,'IngramSpark Data'!$YG:$YG,"Trade Cloth*"))</f>
        <v>0</v>
      </c>
      <c r="AB19" s="13">
        <f>SUM(SUMIFS('IngramSpark Data'!$YK:$YK,'IngramSpark Data'!$AAV:$AAV,"LS-AUSTRALIA",'IngramSpark Data'!$YD:$YD,Lookups!$A$4,'IngramSpark Data'!$YG:$YG,"Trade Cloth*"))</f>
        <v>0</v>
      </c>
      <c r="AC19" s="4">
        <f>SUM(SUMIFS('IngramSpark Data'!$YW:$YW,'IngramSpark Data'!$AAV:$AAV,"LS-AUSTRALIA",'IngramSpark Data'!$YD:$YD,Lookups!$A$4,'IngramSpark Data'!$YG:$YG,"Trade Cloth*")*Lookups!$G$24)</f>
        <v>0</v>
      </c>
      <c r="AD19" s="13">
        <f>SUM(SUMIFS('IngramSpark Data'!$YK:$YK,'IngramSpark Data'!$AAV:$AAV,"LS-UNITED KINGDOM",'IngramSpark Data'!$YD:$YD,Lookups!$A$4,'IngramSpark Data'!$YG:$YG,"Trade Cloth*"))</f>
        <v>0</v>
      </c>
      <c r="AE19" s="4">
        <f>SUM(SUMIFS('IngramSpark Data'!$YW:$YW,'IngramSpark Data'!$AAV:$AAV,"LS-UNITED KINGDOM",'IngramSpark Data'!$YD:$YD,Lookups!$A$4,'IngramSpark Data'!$YG:$YG,"Trade Cloth*")*Lookups!$G$17)</f>
        <v>0</v>
      </c>
      <c r="AF19" s="14">
        <f>SUM(SUMIFS('IngramSpark Data'!$YK:$YK,'IngramSpark Data'!$AAV:$AAV,"LS-UNITED STATES",'IngramSpark Data'!$YD:$YD,Lookups!$A$4,'IngramSpark Data'!$YG:$YG,"Trade Cloth*"))</f>
        <v>0</v>
      </c>
      <c r="AG19" s="4">
        <f>SUM(SUMIFS('IngramSpark Data'!$YW:$YW,'IngramSpark Data'!$AAV:$AAV,"LS-UNITED STATES",'IngramSpark Data'!$YD:$YD,Lookups!$A$4,'IngramSpark Data'!$YG:$YG,"Trade Cloth*"))</f>
        <v>0</v>
      </c>
      <c r="AH19" s="13">
        <f>SUM(SUMIFS('IngramSpark Data'!$YK:$YK,'IngramSpark Data'!$AAV:$AAV,"LS-AUSTRALIA",'IngramSpark Data'!$YD:$YD,Lookups!$A$5,'IngramSpark Data'!$YG:$YG,"Trade Cloth*"))</f>
        <v>0</v>
      </c>
      <c r="AI19" s="4">
        <f>SUM(SUMIFS('IngramSpark Data'!$YW:$YW,'IngramSpark Data'!$AAV:$AAV,"LS-AUSTRALIA",'IngramSpark Data'!$YD:$YD,Lookups!$A$5,'IngramSpark Data'!$YG:$YG,"Trade Cloth*")*Lookups!$G$24)</f>
        <v>0</v>
      </c>
      <c r="AJ19" s="13">
        <f>SUM(SUMIFS('IngramSpark Data'!$YK:$YK,'IngramSpark Data'!$AAV:$AAV,"LS-UNITED KINGDOM",'IngramSpark Data'!$YD:$YD,Lookups!$A$5,'IngramSpark Data'!$YG:$YG,"Trade Cloth*"))</f>
        <v>0</v>
      </c>
      <c r="AK19" s="4">
        <f>SUM(SUMIFS('IngramSpark Data'!$YW:$YW,'IngramSpark Data'!$AAV:$AAV,"LS-UNITED KINGDOM",'IngramSpark Data'!$YD:$YD,Lookups!$A$5,'IngramSpark Data'!$YG:$YG,"Trade Cloth*")*Lookups!$G$17)</f>
        <v>0</v>
      </c>
      <c r="AL19" s="14">
        <f>SUM(SUMIFS('IngramSpark Data'!$YK:$YK,'IngramSpark Data'!$AAV:$AAV,"LS-UNITED STATES",'IngramSpark Data'!$YD:$YD,Lookups!$A$5,'IngramSpark Data'!$YG:$YG,"Trade Cloth*"))</f>
        <v>4</v>
      </c>
      <c r="AM19" s="4">
        <f>SUM(SUMIFS('IngramSpark Data'!$YW:$YW,'IngramSpark Data'!$AAV:$AAV,"LS-UNITED STATES",'IngramSpark Data'!$YD:$YD,Lookups!$A$5,'IngramSpark Data'!$YG:$YG,"Trade Cloth*"))</f>
        <v>4.88</v>
      </c>
    </row>
    <row r="20" spans="1:39" x14ac:dyDescent="0.25">
      <c r="A20" t="s">
        <v>28</v>
      </c>
      <c r="B20" s="13">
        <f>SUM(SUMIFS('IngramSpark Data'!$ABN:$ABN,'IngramSpark Data'!$ADY:$ADY,"LS-AUSTRALIA",'IngramSpark Data'!$ABG:$ABG,Lookups!$A$3,'IngramSpark Data'!$ABJ:$ABJ,"Perfectbound*"))</f>
        <v>0</v>
      </c>
      <c r="C20" s="4">
        <f>SUM(SUMIFS('IngramSpark Data'!$ABZ:$ABZ,'IngramSpark Data'!$ADY:$ADY,"LS-AUSTRALIA",'IngramSpark Data'!$ABG:$ABG,Lookups!$A$3,'IngramSpark Data'!$ABJ:$ABJ,"Perfectbound*")*Lookups!$G$24)</f>
        <v>0</v>
      </c>
      <c r="D20" s="13">
        <f>SUM(SUMIFS('IngramSpark Data'!$ABN:$ABN,'IngramSpark Data'!$ADY:$ADY,"LS-UNITED KINGDOM",'IngramSpark Data'!$ABG:$ABG,Lookups!$A$3,'IngramSpark Data'!$ABJ:$ABJ,"Perfectbound*"))</f>
        <v>0</v>
      </c>
      <c r="E20" s="4">
        <f>SUM(SUMIFS('IngramSpark Data'!$ABZ:$ABZ,'IngramSpark Data'!$ADY:$ADY,"LS-UNITED KINGDOM",'IngramSpark Data'!$ABG:$ABG,Lookups!$A$3,'IngramSpark Data'!$ABJ:$ABJ,"Perfectbound*")*Lookups!$G$17)</f>
        <v>0</v>
      </c>
      <c r="F20" s="14">
        <f>SUM(SUMIFS('IngramSpark Data'!$ABN:$ABN,'IngramSpark Data'!$ADY:$ADY,"LS-UNITED STATES",'IngramSpark Data'!$ABG:$ABG,Lookups!$A$3,'IngramSpark Data'!$ABJ:$ABJ,"Perfectbound*"))</f>
        <v>0</v>
      </c>
      <c r="G20" s="4">
        <f>SUM(SUMIFS('IngramSpark Data'!$ABZ:$ABZ,'IngramSpark Data'!$ADY:$ADY,"LS-UNITED STATES",'IngramSpark Data'!$ABG:$ABG,Lookups!$A$3,'IngramSpark Data'!$ABJ:$ABJ,"Perfectbound*"))</f>
        <v>0</v>
      </c>
      <c r="H20" s="13">
        <f>SUM(SUMIFS('IngramSpark Data'!$ABN:$ABN,'IngramSpark Data'!$ADY:$ADY,"LS-AUSTRALIA",'IngramSpark Data'!$ABG:$ABG,Lookups!$A$4,'IngramSpark Data'!$ABJ:$ABJ,"Perfectbound*"))</f>
        <v>0</v>
      </c>
      <c r="I20" s="4">
        <f>SUM(SUMIFS('IngramSpark Data'!$ABZ:$ABZ,'IngramSpark Data'!$ADY:$ADY,"LS-AUSTRALIA",'IngramSpark Data'!$ABG:$ABG,Lookups!$A$4,'IngramSpark Data'!$ABJ:$ABJ,"Perfectbound*")*Lookups!$G$24)</f>
        <v>0</v>
      </c>
      <c r="J20" s="13">
        <f>SUM(SUMIFS('IngramSpark Data'!$ABN:$ABN,'IngramSpark Data'!$ADY:$ADY,"LS-UNITED KINGDOM",'IngramSpark Data'!$ABG:$ABG,Lookups!$A$4,'IngramSpark Data'!$ABJ:$ABJ,"Perfectbound*"))</f>
        <v>0</v>
      </c>
      <c r="K20" s="4">
        <f>SUM(SUMIFS('IngramSpark Data'!$ABZ:$ABZ,'IngramSpark Data'!$ADY:$ADY,"LS-UNITED KINGDOM",'IngramSpark Data'!$ABG:$ABG,Lookups!$A$4,'IngramSpark Data'!$ABJ:$ABJ,"Perfectbound*")*Lookups!$G$17)</f>
        <v>0</v>
      </c>
      <c r="L20" s="14">
        <f>SUM(SUMIFS('IngramSpark Data'!$ABN:$ABN,'IngramSpark Data'!$ADY:$ADY,"LS-UNITED STATES",'IngramSpark Data'!$ABG:$ABG,Lookups!$A$4,'IngramSpark Data'!$ABJ:$ABJ,"Perfectbound*"))</f>
        <v>0</v>
      </c>
      <c r="M20" s="4">
        <f>SUM(SUMIFS('IngramSpark Data'!$ABZ:$ABZ,'IngramSpark Data'!$ADY:$ADY,"LS-UNITED STATES",'IngramSpark Data'!$ABG:$ABG,Lookups!$A$4,'IngramSpark Data'!$ABJ:$ABJ,"Perfectbound*"))</f>
        <v>0</v>
      </c>
      <c r="N20" s="13">
        <f>SUM(SUMIFS('IngramSpark Data'!$ABN:$ABN,'IngramSpark Data'!$ADY:$ADY,"LS-AUSTRALIA",'IngramSpark Data'!$ABG:$ABG,Lookups!$A$5,'IngramSpark Data'!$ABJ:$ABJ,"Perfectbound*"))</f>
        <v>0</v>
      </c>
      <c r="O20" s="4">
        <f>SUM(SUMIFS('IngramSpark Data'!$ABZ:$ABZ,'IngramSpark Data'!$ADY:$ADY,"LS-AUSTRALIA",'IngramSpark Data'!$ABG:$ABG,Lookups!$A$5,'IngramSpark Data'!$ABJ:$ABJ,"Perfectbound*")*Lookups!$G$24)</f>
        <v>0</v>
      </c>
      <c r="P20" s="13">
        <f>SUM(SUMIFS('IngramSpark Data'!$ABN:$ABN,'IngramSpark Data'!$ADY:$ADY,"LS-UNITED KINGDOM",'IngramSpark Data'!$ABG:$ABG,Lookups!$A$5,'IngramSpark Data'!$ABJ:$ABJ,"Perfectbound*"))</f>
        <v>0</v>
      </c>
      <c r="Q20" s="4">
        <f>SUM(SUMIFS('IngramSpark Data'!$ABZ:$ABZ,'IngramSpark Data'!$ADY:$ADY,"LS-UNITED KINGDOM",'IngramSpark Data'!$ABG:$ABG,Lookups!$A$5,'IngramSpark Data'!$ABJ:$ABJ,"Perfectbound*")*Lookups!$G$17)</f>
        <v>0</v>
      </c>
      <c r="R20" s="14">
        <f>SUM(SUMIFS('IngramSpark Data'!$ABN:$ABN,'IngramSpark Data'!$ADY:$ADY,"LS-UNITED STATES",'IngramSpark Data'!$ABG:$ABG,Lookups!$A$5,'IngramSpark Data'!$ABJ:$ABJ,"Perfectbound*"))</f>
        <v>0</v>
      </c>
      <c r="S20" s="4">
        <f>SUM(SUMIFS('IngramSpark Data'!$ABZ:$ABZ,'IngramSpark Data'!$ADY:$ADY,"LS-UNITED STATES",'IngramSpark Data'!$ABG:$ABG,Lookups!$A$5,'IngramSpark Data'!$ABJ:$ABJ,"Perfectbound*"))</f>
        <v>0</v>
      </c>
      <c r="U20" t="s">
        <v>28</v>
      </c>
      <c r="V20" s="13">
        <f>SUM(SUMIFS('IngramSpark Data'!$ABN:$ABN,'IngramSpark Data'!$ADY:$ADY,"LS-AUSTRALIA",'IngramSpark Data'!$ABG:$ABG,Lookups!$A$3,'IngramSpark Data'!$ABJ:$ABJ,"Trade Cloth*"))</f>
        <v>0</v>
      </c>
      <c r="W20" s="4">
        <f>SUM(SUMIFS('IngramSpark Data'!$ABZ:$ABZ,'IngramSpark Data'!$ADY:$ADY,"LS-AUSTRALIA",'IngramSpark Data'!$ABG:$ABG,Lookups!$A$3,'IngramSpark Data'!$ABJ:$ABJ,"Trade Cloth*")*Lookups!$G$24)</f>
        <v>0</v>
      </c>
      <c r="X20" s="13">
        <f>SUM(SUMIFS('IngramSpark Data'!$ABN:$ABN,'IngramSpark Data'!$ADY:$ADY,"LS-UNITED KINGDOM",'IngramSpark Data'!$ABG:$ABG,Lookups!$A$3,'IngramSpark Data'!$ABJ:$ABJ,"Trade Cloth*"))</f>
        <v>0</v>
      </c>
      <c r="Y20" s="4">
        <f>SUM(SUMIFS('IngramSpark Data'!$ABZ:$ABZ,'IngramSpark Data'!$ADY:$ADY,"LS-UNITED KINGDOM",'IngramSpark Data'!$ABG:$ABG,Lookups!$A$3,'IngramSpark Data'!$ABJ:$ABJ,"Trade Cloth*")*Lookups!$G$17)</f>
        <v>0</v>
      </c>
      <c r="Z20" s="14">
        <f>SUM(SUMIFS('IngramSpark Data'!$ABN:$ABN,'IngramSpark Data'!$ADY:$ADY,"LS-UNITED STATES",'IngramSpark Data'!$ABG:$ABG,Lookups!$A$3,'IngramSpark Data'!$ABJ:$ABJ,"Trade Cloth*"))</f>
        <v>0</v>
      </c>
      <c r="AA20" s="4">
        <f>SUM(SUMIFS('IngramSpark Data'!$ABZ:$ABZ,'IngramSpark Data'!$ADY:$ADY,"LS-UNITED STATES",'IngramSpark Data'!$ABG:$ABG,Lookups!$A$3,'IngramSpark Data'!$ABJ:$ABJ,"Trade Cloth*"))</f>
        <v>0</v>
      </c>
      <c r="AB20" s="13">
        <f>SUM(SUMIFS('IngramSpark Data'!$ABN:$ABN,'IngramSpark Data'!$ADY:$ADY,"LS-AUSTRALIA",'IngramSpark Data'!$ABG:$ABG,Lookups!$A$4,'IngramSpark Data'!$ABJ:$ABJ,"Trade Cloth*"))</f>
        <v>0</v>
      </c>
      <c r="AC20" s="4">
        <f>SUM(SUMIFS('IngramSpark Data'!$ABZ:$ABZ,'IngramSpark Data'!$ADY:$ADY,"LS-AUSTRALIA",'IngramSpark Data'!$ABG:$ABG,Lookups!$A$4,'IngramSpark Data'!$ABJ:$ABJ,"Trade Cloth*")*Lookups!$G$24)</f>
        <v>0</v>
      </c>
      <c r="AD20" s="13">
        <f>SUM(SUMIFS('IngramSpark Data'!$ABN:$ABN,'IngramSpark Data'!$ADY:$ADY,"LS-UNITED KINGDOM",'IngramSpark Data'!$ABG:$ABG,Lookups!$A$4,'IngramSpark Data'!$ABJ:$ABJ,"Trade Cloth*"))</f>
        <v>0</v>
      </c>
      <c r="AE20" s="4">
        <f>SUM(SUMIFS('IngramSpark Data'!$ABZ:$ABZ,'IngramSpark Data'!$ADY:$ADY,"LS-UNITED KINGDOM",'IngramSpark Data'!$ABG:$ABG,Lookups!$A$4,'IngramSpark Data'!$ABJ:$ABJ,"Trade Cloth*")*Lookups!$G$17)</f>
        <v>0</v>
      </c>
      <c r="AF20" s="14">
        <f>SUM(SUMIFS('IngramSpark Data'!$ABN:$ABN,'IngramSpark Data'!$ADY:$ADY,"LS-UNITED STATES",'IngramSpark Data'!$ABG:$ABG,Lookups!$A$4,'IngramSpark Data'!$ABJ:$ABJ,"Trade Cloth*"))</f>
        <v>0</v>
      </c>
      <c r="AG20" s="4">
        <f>SUM(SUMIFS('IngramSpark Data'!$ABZ:$ABZ,'IngramSpark Data'!$ADY:$ADY,"LS-UNITED STATES",'IngramSpark Data'!$ABG:$ABG,Lookups!$A$4,'IngramSpark Data'!$ABJ:$ABJ,"Trade Cloth*"))</f>
        <v>0</v>
      </c>
      <c r="AH20" s="13">
        <f>SUM(SUMIFS('IngramSpark Data'!$ABN:$ABN,'IngramSpark Data'!$ADY:$ADY,"LS-AUSTRALIA",'IngramSpark Data'!$ABG:$ABG,Lookups!$A$5,'IngramSpark Data'!$ABJ:$ABJ,"Trade Cloth*"))</f>
        <v>0</v>
      </c>
      <c r="AI20" s="4">
        <f>SUM(SUMIFS('IngramSpark Data'!$ABZ:$ABZ,'IngramSpark Data'!$ADY:$ADY,"LS-AUSTRALIA",'IngramSpark Data'!$ABG:$ABG,Lookups!$A$5,'IngramSpark Data'!$ABJ:$ABJ,"Trade Cloth*")*Lookups!$G$24)</f>
        <v>0</v>
      </c>
      <c r="AJ20" s="13">
        <f>SUM(SUMIFS('IngramSpark Data'!$ABN:$ABN,'IngramSpark Data'!$ADY:$ADY,"LS-UNITED KINGDOM",'IngramSpark Data'!$ABG:$ABG,Lookups!$A$5,'IngramSpark Data'!$ABJ:$ABJ,"Trade Cloth*"))</f>
        <v>0</v>
      </c>
      <c r="AK20" s="4">
        <f>SUM(SUMIFS('IngramSpark Data'!$ABZ:$ABZ,'IngramSpark Data'!$ADY:$ADY,"LS-UNITED KINGDOM",'IngramSpark Data'!$ABG:$ABG,Lookups!$A$5,'IngramSpark Data'!$ABJ:$ABJ,"Trade Cloth*")*Lookups!$G$17)</f>
        <v>0</v>
      </c>
      <c r="AL20" s="14">
        <f>SUM(SUMIFS('IngramSpark Data'!$ABN:$ABN,'IngramSpark Data'!$ADY:$ADY,"LS-UNITED STATES",'IngramSpark Data'!$ABG:$ABG,Lookups!$A$5,'IngramSpark Data'!$ABJ:$ABJ,"Trade Cloth*"))</f>
        <v>8</v>
      </c>
      <c r="AM20" s="4">
        <f>SUM(SUMIFS('IngramSpark Data'!$ABZ:$ABZ,'IngramSpark Data'!$ADY:$ADY,"LS-UNITED STATES",'IngramSpark Data'!$ABG:$ABG,Lookups!$A$5,'IngramSpark Data'!$ABJ:$ABJ,"Trade Cloth*"))</f>
        <v>9.76</v>
      </c>
    </row>
    <row r="21" spans="1:39" x14ac:dyDescent="0.25">
      <c r="A21" t="s">
        <v>29</v>
      </c>
      <c r="B21" s="13">
        <f>SUM(SUMIFS('IngramSpark Data'!$AEQ:$AEQ,'IngramSpark Data'!$AHB:$AHB,"LS-AUSTRALIA",'IngramSpark Data'!$AEJ:$AEJ,Lookups!$A$3,'IngramSpark Data'!$AEM:$AEM,"Perfectbound*"))</f>
        <v>0</v>
      </c>
      <c r="C21" s="4">
        <f>SUM(SUMIFS('IngramSpark Data'!$AFC:$AFC,'IngramSpark Data'!$AHB:$AHB,"LS-AUSTRALIA",'IngramSpark Data'!$AEJ:$AEJ,Lookups!$A$3,'IngramSpark Data'!$AEM:$AEM,"Perfectbound*")*Lookups!$G$24)</f>
        <v>0</v>
      </c>
      <c r="D21" s="13">
        <f>SUM(SUMIFS('IngramSpark Data'!$AEQ:$AEQ,'IngramSpark Data'!$AHB:$AHB,"LS-UNITED KINGDOM",'IngramSpark Data'!$AEJ:$AEJ,Lookups!$A$3,'IngramSpark Data'!$AEM:$AEM,"Perfectbound*"))</f>
        <v>0</v>
      </c>
      <c r="E21" s="4">
        <f>SUM(SUMIFS('IngramSpark Data'!$AFC:$AFC,'IngramSpark Data'!$AHB:$AHB,"LS-UNITED KINGDOM",'IngramSpark Data'!$AEJ:$AEJ,Lookups!$A$3,'IngramSpark Data'!$AEM:$AEM,"Perfectbound*")*Lookups!$G$17)</f>
        <v>0</v>
      </c>
      <c r="F21" s="14">
        <f>SUM(SUMIFS('IngramSpark Data'!$AEQ:$AEQ,'IngramSpark Data'!$AHB:$AHB,"LS-UNITED STATES",'IngramSpark Data'!$AEJ:$AEJ,Lookups!$A$3,'IngramSpark Data'!$AEM:$AEM,"Perfectbound*"))</f>
        <v>0</v>
      </c>
      <c r="G21" s="4">
        <f>SUM(SUMIFS('IngramSpark Data'!$AFC:$AFC,'IngramSpark Data'!$AHB:$AHB,"LS-UNITED STATES",'IngramSpark Data'!$AEJ:$AEJ,Lookups!$A$3,'IngramSpark Data'!$AEM:$AEM,"Perfectbound*"))</f>
        <v>0</v>
      </c>
      <c r="H21" s="13">
        <f>SUM(SUMIFS('IngramSpark Data'!$AEQ:$AEQ,'IngramSpark Data'!$AHB:$AHB,"LS-AUSTRALIA",'IngramSpark Data'!$AEJ:$AEJ,Lookups!$A$4,'IngramSpark Data'!$AEM:$AEM,"Perfectbound*"))</f>
        <v>0</v>
      </c>
      <c r="I21" s="4">
        <f>SUM(SUMIFS('IngramSpark Data'!$AFC:$AFC,'IngramSpark Data'!$AHB:$AHB,"LS-AUSTRALIA",'IngramSpark Data'!$AEJ:$AEJ,Lookups!$A$4,'IngramSpark Data'!$AEM:$AEM,"Perfectbound*")*Lookups!$G$24)</f>
        <v>0</v>
      </c>
      <c r="J21" s="13">
        <f>SUM(SUMIFS('IngramSpark Data'!$AEQ:$AEQ,'IngramSpark Data'!$AHB:$AHB,"LS-UNITED KINGDOM",'IngramSpark Data'!$AEJ:$AEJ,Lookups!$A$4,'IngramSpark Data'!$AEM:$AEM,"Perfectbound*"))</f>
        <v>0</v>
      </c>
      <c r="K21" s="4">
        <f>SUM(SUMIFS('IngramSpark Data'!$AFC:$AFC,'IngramSpark Data'!$AHB:$AHB,"LS-UNITED KINGDOM",'IngramSpark Data'!$AEJ:$AEJ,Lookups!$A$4,'IngramSpark Data'!$AEM:$AEM,"Perfectbound*")*Lookups!$G$17)</f>
        <v>0</v>
      </c>
      <c r="L21" s="14">
        <f>SUM(SUMIFS('IngramSpark Data'!$AEQ:$AEQ,'IngramSpark Data'!$AHB:$AHB,"LS-UNITED STATES",'IngramSpark Data'!$AEJ:$AEJ,Lookups!$A$4,'IngramSpark Data'!$AEM:$AEM,"Perfectbound*"))</f>
        <v>0</v>
      </c>
      <c r="M21" s="4">
        <f>SUM(SUMIFS('IngramSpark Data'!$AFC:$AFC,'IngramSpark Data'!$AHB:$AHB,"LS-UNITED STATES",'IngramSpark Data'!$AEJ:$AEJ,Lookups!$A$4,'IngramSpark Data'!$AEM:$AEM,"Perfectbound*"))</f>
        <v>0</v>
      </c>
      <c r="N21" s="13">
        <f>SUM(SUMIFS('IngramSpark Data'!$AEQ:$AEQ,'IngramSpark Data'!$AHB:$AHB,"LS-AUSTRALIA",'IngramSpark Data'!$AEJ:$AEJ,Lookups!$A$5,'IngramSpark Data'!$AEM:$AEM,"Perfectbound*"))</f>
        <v>0</v>
      </c>
      <c r="O21" s="4">
        <f>SUM(SUMIFS('IngramSpark Data'!$AFC:$AFC,'IngramSpark Data'!$AHB:$AHB,"LS-AUSTRALIA",'IngramSpark Data'!$AEJ:$AEJ,Lookups!$A$5,'IngramSpark Data'!$AEM:$AEM,"Perfectbound*")*Lookups!$G$24)</f>
        <v>0</v>
      </c>
      <c r="P21" s="13">
        <f>SUM(SUMIFS('IngramSpark Data'!$AEQ:$AEQ,'IngramSpark Data'!$AHB:$AHB,"LS-UNITED KINGDOM",'IngramSpark Data'!$AEJ:$AEJ,Lookups!$A$5,'IngramSpark Data'!$AEM:$AEM,"Perfectbound*"))</f>
        <v>0</v>
      </c>
      <c r="Q21" s="4">
        <f>SUM(SUMIFS('IngramSpark Data'!$AFC:$AFC,'IngramSpark Data'!$AHB:$AHB,"LS-UNITED KINGDOM",'IngramSpark Data'!$AEJ:$AEJ,Lookups!$A$5,'IngramSpark Data'!$AEM:$AEM,"Perfectbound*")*Lookups!$G$17)</f>
        <v>0</v>
      </c>
      <c r="R21" s="14">
        <f>SUM(SUMIFS('IngramSpark Data'!$AEQ:$AEQ,'IngramSpark Data'!$AHB:$AHB,"LS-UNITED STATES",'IngramSpark Data'!$AEJ:$AEJ,Lookups!$A$5,'IngramSpark Data'!$AEM:$AEM,"Perfectbound*"))</f>
        <v>0</v>
      </c>
      <c r="S21" s="4">
        <f>SUM(SUMIFS('IngramSpark Data'!$AFC:$AFC,'IngramSpark Data'!$AHB:$AHB,"LS-UNITED STATES",'IngramSpark Data'!$AEJ:$AEJ,Lookups!$A$5,'IngramSpark Data'!$AEM:$AEM,"Perfectbound*"))</f>
        <v>0</v>
      </c>
      <c r="U21" t="s">
        <v>29</v>
      </c>
      <c r="V21" s="13">
        <f>SUM(SUMIFS('IngramSpark Data'!$AEQ:$AEQ,'IngramSpark Data'!$AHB:$AHB,"LS-AUSTRALIA",'IngramSpark Data'!$AEJ:$AEJ,Lookups!$A$3,'IngramSpark Data'!$I:$I,"Trade Cloth*"))</f>
        <v>0</v>
      </c>
      <c r="W21" s="4">
        <f>SUM(SUMIFS('IngramSpark Data'!$AFC:$AFC,'IngramSpark Data'!$AHB:$AHB,"LS-AUSTRALIA",'IngramSpark Data'!$AEJ:$AEJ,Lookups!$A$3,'IngramSpark Data'!$I:$I,"Trade Cloth*")*Lookups!$G$24)</f>
        <v>0</v>
      </c>
      <c r="X21" s="13">
        <f>SUM(SUMIFS('IngramSpark Data'!$AEQ:$AEQ,'IngramSpark Data'!$AHB:$AHB,"LS-UNITED KINGDOM",'IngramSpark Data'!$AEJ:$AEJ,Lookups!$A$3,'IngramSpark Data'!$I:$I,"Trade Cloth*"))</f>
        <v>0</v>
      </c>
      <c r="Y21" s="4">
        <f>SUM(SUMIFS('IngramSpark Data'!$AFC:$AFC,'IngramSpark Data'!$AHB:$AHB,"LS-UNITED KINGDOM",'IngramSpark Data'!$AEJ:$AEJ,Lookups!$A$3,'IngramSpark Data'!$I:$I,"Trade Cloth*")*Lookups!$G$17)</f>
        <v>0</v>
      </c>
      <c r="Z21" s="14">
        <f>SUM(SUMIFS('IngramSpark Data'!$AEQ:$AEQ,'IngramSpark Data'!$AHB:$AHB,"LS-UNITED STATES",'IngramSpark Data'!$AEJ:$AEJ,Lookups!$A$3,'IngramSpark Data'!$I:$I,"Trade Cloth*"))</f>
        <v>0</v>
      </c>
      <c r="AA21" s="4">
        <f>SUM(SUMIFS('IngramSpark Data'!$AFC:$AFC,'IngramSpark Data'!$AHB:$AHB,"LS-UNITED STATES",'IngramSpark Data'!$AEJ:$AEJ,Lookups!$A$3,'IngramSpark Data'!$I:$I,"Trade Cloth*"))</f>
        <v>0</v>
      </c>
      <c r="AB21" s="13">
        <f>SUM(SUMIFS('IngramSpark Data'!$AEQ:$AEQ,'IngramSpark Data'!$AHB:$AHB,"LS-AUSTRALIA",'IngramSpark Data'!$AEJ:$AEJ,Lookups!$A$4,'IngramSpark Data'!$I:$I,"Trade Cloth*"))</f>
        <v>0</v>
      </c>
      <c r="AC21" s="4">
        <f>SUM(SUMIFS('IngramSpark Data'!$AFC:$AFC,'IngramSpark Data'!$AHB:$AHB,"LS-AUSTRALIA",'IngramSpark Data'!$AEJ:$AEJ,Lookups!$A$4,'IngramSpark Data'!$I:$I,"Trade Cloth*")*Lookups!$G$24)</f>
        <v>0</v>
      </c>
      <c r="AD21" s="13">
        <f>SUM(SUMIFS('IngramSpark Data'!$AEQ:$AEQ,'IngramSpark Data'!$AHB:$AHB,"LS-UNITED KINGDOM",'IngramSpark Data'!$AEJ:$AEJ,Lookups!$A$4,'IngramSpark Data'!$I:$I,"Trade Cloth*"))</f>
        <v>0</v>
      </c>
      <c r="AE21" s="4">
        <f>SUM(SUMIFS('IngramSpark Data'!$AFC:$AFC,'IngramSpark Data'!$AHB:$AHB,"LS-UNITED KINGDOM",'IngramSpark Data'!$AEJ:$AEJ,Lookups!$A$4,'IngramSpark Data'!$I:$I,"Trade Cloth*")*Lookups!$G$17)</f>
        <v>0</v>
      </c>
      <c r="AF21" s="14">
        <f>SUM(SUMIFS('IngramSpark Data'!$AEQ:$AEQ,'IngramSpark Data'!$AHB:$AHB,"LS-UNITED STATES",'IngramSpark Data'!$AEJ:$AEJ,Lookups!$A$4,'IngramSpark Data'!$I:$I,"Trade Cloth*"))</f>
        <v>0</v>
      </c>
      <c r="AG21" s="4">
        <f>SUM(SUMIFS('IngramSpark Data'!$AFC:$AFC,'IngramSpark Data'!$AHB:$AHB,"LS-UNITED STATES",'IngramSpark Data'!$AEJ:$AEJ,Lookups!$A$4,'IngramSpark Data'!$I:$I,"Trade Cloth*"))</f>
        <v>0</v>
      </c>
      <c r="AH21" s="13">
        <f>SUM(SUMIFS('IngramSpark Data'!$AEQ:$AEQ,'IngramSpark Data'!$AHB:$AHB,"LS-AUSTRALIA",'IngramSpark Data'!$AEJ:$AEJ,Lookups!$A$5,'IngramSpark Data'!$AEM:$AEM,"Trade Cloth*"))</f>
        <v>0</v>
      </c>
      <c r="AI21" s="4">
        <f>SUM(SUMIFS('IngramSpark Data'!$AFC:$AFC,'IngramSpark Data'!$AHB:$AHB,"LS-AUSTRALIA",'IngramSpark Data'!$AEJ:$AEJ,Lookups!$A$5,'IngramSpark Data'!$AEM:$AEM,"Trade Cloth*")*Lookups!$G$24)</f>
        <v>0</v>
      </c>
      <c r="AJ21" s="13">
        <f>SUM(SUMIFS('IngramSpark Data'!$AEQ:$AEQ,'IngramSpark Data'!$AHB:$AHB,"LS-UNITED KINGDOM",'IngramSpark Data'!$AEJ:$AEJ,Lookups!$A$5,'IngramSpark Data'!$AEM:$AEM,"Trade Cloth*"))</f>
        <v>0</v>
      </c>
      <c r="AK21" s="4">
        <f>SUM(SUMIFS('IngramSpark Data'!$AFC:$AFC,'IngramSpark Data'!$AHB:$AHB,"LS-UNITED KINGDOM",'IngramSpark Data'!$AEJ:$AEJ,Lookups!$A$5,'IngramSpark Data'!$AEM:$AEM,"Trade Cloth*")*Lookups!$G$17)</f>
        <v>0</v>
      </c>
      <c r="AL21" s="14">
        <f>SUM(SUMIFS('IngramSpark Data'!$AEQ:$AEQ,'IngramSpark Data'!$AHB:$AHB,"LS-UNITED STATES",'IngramSpark Data'!$AEJ:$AEJ,Lookups!$A$5,'IngramSpark Data'!$AEM:$AEM,"Trade Cloth*"))</f>
        <v>3</v>
      </c>
      <c r="AM21" s="4">
        <f>SUM(SUMIFS('IngramSpark Data'!$AFC:$AFC,'IngramSpark Data'!$AHB:$AHB,"LS-UNITED STATES",'IngramSpark Data'!$AEJ:$AEJ,Lookups!$A$5,'IngramSpark Data'!$AEM:$AEM,"Trade Cloth*"))</f>
        <v>3.66</v>
      </c>
    </row>
    <row r="22" spans="1:39" x14ac:dyDescent="0.25">
      <c r="A22" t="s">
        <v>30</v>
      </c>
      <c r="B22" s="13">
        <f>SUM(SUMIFS('IngramSpark Data'!$AHT:$AHT,'IngramSpark Data'!$AKE:$AKE,"LS-AUSTRALIA",'IngramSpark Data'!$AHM:$AHM,Lookups!$A$3,'IngramSpark Data'!$AHP:$AHP,"Perfectbound*"))</f>
        <v>0</v>
      </c>
      <c r="C22" s="4">
        <f>SUM(SUMIFS('IngramSpark Data'!$AIF:$AIF,'IngramSpark Data'!$AKE:$AKE,"LS-AUSTRALIA",'IngramSpark Data'!$AHM:$AHM,Lookups!$A$3,'IngramSpark Data'!$AHP:$AHP,"Perfectbound*")*Lookups!$G$24)</f>
        <v>0</v>
      </c>
      <c r="D22" s="13">
        <f>SUM(SUMIFS('IngramSpark Data'!$AHT:$AHT,'IngramSpark Data'!$AKE:$AKE,"LS-UNITED KINGDOM",'IngramSpark Data'!$AHM:$AHM,Lookups!$A$3,'IngramSpark Data'!$AHP:$AHP,"Perfectbound*"))</f>
        <v>0</v>
      </c>
      <c r="E22" s="4">
        <f>SUM(SUMIFS('IngramSpark Data'!$AIF:$AIF,'IngramSpark Data'!$AKE:$AKE,"LS-UNITED KINGDOM",'IngramSpark Data'!$AHM:$AHM,Lookups!$A$3,'IngramSpark Data'!$AHP:$AHP,"Perfectbound*")*Lookups!$G$17)</f>
        <v>0</v>
      </c>
      <c r="F22" s="14">
        <f>SUM(SUMIFS('IngramSpark Data'!$AHT:$AHT,'IngramSpark Data'!$AKE:$AKE,"LS-UNITED STATES",'IngramSpark Data'!$AHM:$AHM,Lookups!$A$3,'IngramSpark Data'!$AHP:$AHP,"Perfectbound*"))</f>
        <v>0</v>
      </c>
      <c r="G22" s="4">
        <f>SUM(SUMIFS('IngramSpark Data'!$AIF:$AIF,'IngramSpark Data'!$AKE:$AKE,"LS-UNITED STATES",'IngramSpark Data'!$AHM:$AHM,Lookups!$A$3,'IngramSpark Data'!$AHP:$AHP,"Perfectbound*"))</f>
        <v>0</v>
      </c>
      <c r="H22" s="13">
        <f>SUM(SUMIFS('IngramSpark Data'!$AHT:$AHT,'IngramSpark Data'!$AKE:$AKE,"LS-AUSTRALIA",'IngramSpark Data'!$AHM:$AHM,Lookups!$A$4,'IngramSpark Data'!$AHP:$AHP,"Perfectbound*"))</f>
        <v>0</v>
      </c>
      <c r="I22" s="4">
        <f>SUM(SUMIFS('IngramSpark Data'!$AIF:$AIF,'IngramSpark Data'!$AKE:$AKE,"LS-AUSTRALIA",'IngramSpark Data'!$AHM:$AHM,Lookups!$A$4,'IngramSpark Data'!$AHP:$AHP,"Perfectbound*")*Lookups!$G$24)</f>
        <v>0</v>
      </c>
      <c r="J22" s="13">
        <f>SUM(SUMIFS('IngramSpark Data'!$AHT:$AHT,'IngramSpark Data'!$AKE:$AKE,"LS-UNITED KINGDOM",'IngramSpark Data'!$AHM:$AHM,Lookups!$A$4,'IngramSpark Data'!$AHP:$AHP,"Perfectbound*"))</f>
        <v>0</v>
      </c>
      <c r="K22" s="4">
        <f>SUM(SUMIFS('IngramSpark Data'!$AIF:$AIF,'IngramSpark Data'!$AKE:$AKE,"LS-UNITED KINGDOM",'IngramSpark Data'!$AHM:$AHM,Lookups!$A$4,'IngramSpark Data'!$AHP:$AHP,"Perfectbound*")*Lookups!$G$17)</f>
        <v>0</v>
      </c>
      <c r="L22" s="14">
        <f>SUM(SUMIFS('IngramSpark Data'!$AHT:$AHT,'IngramSpark Data'!$AKE:$AKE,"LS-UNITED STATES",'IngramSpark Data'!$AHM:$AHM,Lookups!$A$4,'IngramSpark Data'!$AHP:$AHP,"Perfectbound*"))</f>
        <v>0</v>
      </c>
      <c r="M22" s="4">
        <f>SUM(SUMIFS('IngramSpark Data'!$AIF:$AIF,'IngramSpark Data'!$AKE:$AKE,"LS-UNITED STATES",'IngramSpark Data'!$AHM:$AHM,Lookups!$A$4,'IngramSpark Data'!$AHP:$AHP,"Perfectbound*"))</f>
        <v>0</v>
      </c>
      <c r="N22" s="13">
        <f>SUM(SUMIFS('IngramSpark Data'!$AHT:$AHT,'IngramSpark Data'!$AKE:$AKE,"LS-AUSTRALIA",'IngramSpark Data'!$AHM:$AHM,Lookups!$A$5,'IngramSpark Data'!$AHP:$AHP,"Perfectbound*"))</f>
        <v>0</v>
      </c>
      <c r="O22" s="4">
        <f>SUM(SUMIFS('IngramSpark Data'!$AIF:$AIF,'IngramSpark Data'!$AKE:$AKE,"LS-AUSTRALIA",'IngramSpark Data'!$AHM:$AHM,Lookups!$A$5,'IngramSpark Data'!$AHP:$AHP,"Perfectbound*")*Lookups!$G$24)</f>
        <v>0</v>
      </c>
      <c r="P22" s="13">
        <f>SUM(SUMIFS('IngramSpark Data'!$AHT:$AHT,'IngramSpark Data'!$AKE:$AKE,"LS-UNITED KINGDOM",'IngramSpark Data'!$AHM:$AHM,Lookups!$A$5,'IngramSpark Data'!$AHP:$AHP,"Perfectbound*"))</f>
        <v>0</v>
      </c>
      <c r="Q22" s="4">
        <f>SUM(SUMIFS('IngramSpark Data'!$AIF:$AIF,'IngramSpark Data'!$AKE:$AKE,"LS-UNITED KINGDOM",'IngramSpark Data'!$AHM:$AHM,Lookups!$A$5,'IngramSpark Data'!$AHP:$AHP,"Perfectbound*")*Lookups!$G$17)</f>
        <v>0</v>
      </c>
      <c r="R22" s="14">
        <f>SUM(SUMIFS('IngramSpark Data'!$AHT:$AHT,'IngramSpark Data'!$AKE:$AKE,"LS-UNITED STATES",'IngramSpark Data'!$AHM:$AHM,Lookups!$A$5,'IngramSpark Data'!$AHP:$AHP,"Perfectbound*"))</f>
        <v>0</v>
      </c>
      <c r="S22" s="4">
        <f>SUM(SUMIFS('IngramSpark Data'!$AIF:$AIF,'IngramSpark Data'!$AKE:$AKE,"LS-UNITED STATES",'IngramSpark Data'!$AHM:$AHM,Lookups!$A$5,'IngramSpark Data'!$AHP:$AHP,"Perfectbound*"))</f>
        <v>0</v>
      </c>
      <c r="U22" t="s">
        <v>30</v>
      </c>
      <c r="V22" s="13">
        <f>SUM(SUMIFS('IngramSpark Data'!$AHT:$AHT,'IngramSpark Data'!$AKE:$AKE,"LS-AUSTRALIA",'IngramSpark Data'!$AHM:$AHM,Lookups!$A$3,'IngramSpark Data'!$AHP:$AHP,"Trade Cloth*"))</f>
        <v>0</v>
      </c>
      <c r="W22" s="4">
        <f>SUM(SUMIFS('IngramSpark Data'!$AIF:$AIF,'IngramSpark Data'!$AKE:$AKE,"LS-AUSTRALIA",'IngramSpark Data'!$AHM:$AHM,Lookups!$A$3,'IngramSpark Data'!$AHP:$AHP,"Trade Cloth*")*Lookups!$G$24)</f>
        <v>0</v>
      </c>
      <c r="X22" s="13">
        <f>SUM(SUMIFS('IngramSpark Data'!$AHT:$AHT,'IngramSpark Data'!$AKE:$AKE,"LS-UNITED KINGDOM",'IngramSpark Data'!$AHM:$AHM,Lookups!$A$3,'IngramSpark Data'!$AHP:$AHP,"Trade Cloth*"))</f>
        <v>0</v>
      </c>
      <c r="Y22" s="4">
        <f>SUM(SUMIFS('IngramSpark Data'!$AIF:$AIF,'IngramSpark Data'!$AKE:$AKE,"LS-UNITED KINGDOM",'IngramSpark Data'!$AHM:$AHM,Lookups!$A$3,'IngramSpark Data'!$AHP:$AHP,"Trade Cloth*")*Lookups!$G$17)</f>
        <v>0</v>
      </c>
      <c r="Z22" s="14">
        <f>SUM(SUMIFS('IngramSpark Data'!$AHT:$AHT,'IngramSpark Data'!$AKE:$AKE,"LS-UNITED STATES",'IngramSpark Data'!$AHM:$AHM,Lookups!$A$3,'IngramSpark Data'!$AHP:$AHP,"Trade Cloth*"))</f>
        <v>0</v>
      </c>
      <c r="AA22" s="4">
        <f>SUM(SUMIFS('IngramSpark Data'!$AIF:$AIF,'IngramSpark Data'!$AKE:$AKE,"LS-UNITED STATES",'IngramSpark Data'!$AHM:$AHM,Lookups!$A$3,'IngramSpark Data'!$AHP:$AHP,"Trade Cloth*"))</f>
        <v>0</v>
      </c>
      <c r="AB22" s="13">
        <f>SUM(SUMIFS('IngramSpark Data'!$AHT:$AHT,'IngramSpark Data'!$AKE:$AKE,"LS-AUSTRALIA",'IngramSpark Data'!$AHM:$AHM,Lookups!$A$4,'IngramSpark Data'!$AHP:$AHP,"Trade Cloth*"))</f>
        <v>0</v>
      </c>
      <c r="AC22" s="4">
        <f>SUM(SUMIFS('IngramSpark Data'!$AIF:$AIF,'IngramSpark Data'!$AKE:$AKE,"LS-AUSTRALIA",'IngramSpark Data'!$AHM:$AHM,Lookups!$A$4,'IngramSpark Data'!$AHP:$AHP,"Trade Cloth*")*Lookups!$G$24)</f>
        <v>0</v>
      </c>
      <c r="AD22" s="13">
        <f>SUM(SUMIFS('IngramSpark Data'!$AHT:$AHT,'IngramSpark Data'!$AKE:$AKE,"LS-UNITED KINGDOM",'IngramSpark Data'!$AHM:$AHM,Lookups!$A$4,'IngramSpark Data'!$AHP:$AHP,"Trade Cloth*"))</f>
        <v>0</v>
      </c>
      <c r="AE22" s="4">
        <f>SUM(SUMIFS('IngramSpark Data'!$AIF:$AIF,'IngramSpark Data'!$AKE:$AKE,"LS-UNITED KINGDOM",'IngramSpark Data'!$AHM:$AHM,Lookups!$A$4,'IngramSpark Data'!$AHP:$AHP,"Trade Cloth*")*Lookups!$G$17)</f>
        <v>0</v>
      </c>
      <c r="AF22" s="14">
        <f>SUM(SUMIFS('IngramSpark Data'!$AHT:$AHT,'IngramSpark Data'!$AKE:$AKE,"LS-UNITED STATES",'IngramSpark Data'!$AHM:$AHM,Lookups!$A$4,'IngramSpark Data'!$AHP:$AHP,"Trade Cloth*"))</f>
        <v>0</v>
      </c>
      <c r="AG22" s="4">
        <f>SUM(SUMIFS('IngramSpark Data'!$AIF:$AIF,'IngramSpark Data'!$AKE:$AKE,"LS-UNITED STATES",'IngramSpark Data'!$AHM:$AHM,Lookups!$A$4,'IngramSpark Data'!$AHP:$AHP,"Trade Cloth*"))</f>
        <v>0</v>
      </c>
      <c r="AH22" s="13">
        <f>SUM(SUMIFS('IngramSpark Data'!$AHT:$AHT,'IngramSpark Data'!$AKE:$AKE,"LS-AUSTRALIA",'IngramSpark Data'!$AHM:$AHM,Lookups!$A$5,'IngramSpark Data'!$AHP:$AHP,"Trade Cloth*"))</f>
        <v>0</v>
      </c>
      <c r="AI22" s="4">
        <f>SUM(SUMIFS('IngramSpark Data'!$AIF:$AIF,'IngramSpark Data'!$AKE:$AKE,"LS-AUSTRALIA",'IngramSpark Data'!$AHM:$AHM,Lookups!$A$5,'IngramSpark Data'!$AHP:$AHP,"Trade Cloth*")*Lookups!$G$24)</f>
        <v>0</v>
      </c>
      <c r="AJ22" s="13">
        <f>SUM(SUMIFS('IngramSpark Data'!$AHT:$AHT,'IngramSpark Data'!$AKE:$AKE,"LS-UNITED KINGDOM",'IngramSpark Data'!$AHM:$AHM,Lookups!$A$5,'IngramSpark Data'!$AHP:$AHP,"Trade Cloth*"))</f>
        <v>0</v>
      </c>
      <c r="AK22" s="4">
        <f>SUM(SUMIFS('IngramSpark Data'!$AIF:$AIF,'IngramSpark Data'!$AKE:$AKE,"LS-UNITED KINGDOM",'IngramSpark Data'!$AHM:$AHM,Lookups!$A$5,'IngramSpark Data'!$AHP:$AHP,"Trade Cloth*")*Lookups!$G$17)</f>
        <v>0</v>
      </c>
      <c r="AL22" s="14">
        <f>SUM(SUMIFS('IngramSpark Data'!$AHT:$AHT,'IngramSpark Data'!$AKE:$AKE,"LS-UNITED STATES",'IngramSpark Data'!$AHM:$AHM,Lookups!$A$5,'IngramSpark Data'!$AHP:$AHP,"Trade Cloth*"))</f>
        <v>0</v>
      </c>
      <c r="AM22" s="4">
        <f>SUM(SUMIFS('IngramSpark Data'!$AIF:$AIF,'IngramSpark Data'!$AKE:$AKE,"LS-UNITED STATES",'IngramSpark Data'!$AHM:$AHM,Lookups!$A$5,'IngramSpark Data'!$AHP:$AHP,"Trade Cloth*"))</f>
        <v>0</v>
      </c>
    </row>
    <row r="23" spans="1:39" x14ac:dyDescent="0.25">
      <c r="B23" s="13"/>
      <c r="C23" s="7"/>
      <c r="D23" s="13"/>
      <c r="E23" s="16"/>
      <c r="F23" s="14"/>
      <c r="G23" s="16"/>
      <c r="H23" s="13"/>
      <c r="I23" s="7"/>
      <c r="J23" s="13"/>
      <c r="K23" s="16"/>
      <c r="L23" s="14"/>
      <c r="M23" s="16"/>
      <c r="N23" s="13"/>
      <c r="O23" s="7"/>
      <c r="P23" s="13"/>
      <c r="Q23" s="16"/>
      <c r="R23" s="14"/>
      <c r="S23" s="16"/>
      <c r="V23" s="13"/>
      <c r="W23" s="7"/>
      <c r="X23" s="13"/>
      <c r="Y23" s="16"/>
      <c r="Z23" s="14"/>
      <c r="AA23" s="16"/>
      <c r="AB23" s="13"/>
      <c r="AC23" s="7"/>
      <c r="AD23" s="13"/>
      <c r="AE23" s="16"/>
      <c r="AF23" s="14"/>
      <c r="AG23" s="16"/>
      <c r="AH23" s="13"/>
      <c r="AI23" s="7"/>
      <c r="AJ23" s="13"/>
      <c r="AK23" s="16"/>
      <c r="AL23" s="14"/>
      <c r="AM23" s="16"/>
    </row>
    <row r="24" spans="1:39" x14ac:dyDescent="0.25">
      <c r="B24" s="329" t="str">
        <f>Lookups!$A$6</f>
        <v>Soulstealer (Mass Market Paperback)</v>
      </c>
      <c r="C24" s="329"/>
      <c r="D24" s="329"/>
      <c r="E24" s="329"/>
      <c r="F24" s="329"/>
      <c r="G24" s="329"/>
      <c r="H24" s="329" t="str">
        <f>Lookups!$A$7</f>
        <v>Soulstealer (Travel Size Paperback)</v>
      </c>
      <c r="I24" s="329"/>
      <c r="J24" s="329"/>
      <c r="K24" s="329"/>
      <c r="L24" s="329"/>
      <c r="M24" s="329"/>
      <c r="N24" s="329" t="str">
        <f>Lookups!$A$8</f>
        <v>Soulstealer (Trade Paperback)</v>
      </c>
      <c r="O24" s="329"/>
      <c r="P24" s="329"/>
      <c r="Q24" s="329"/>
      <c r="R24" s="329"/>
      <c r="S24" s="329"/>
      <c r="V24" s="329" t="str">
        <f>Lookups!$A$6</f>
        <v>Soulstealer (Mass Market Paperback)</v>
      </c>
      <c r="W24" s="329"/>
      <c r="X24" s="329"/>
      <c r="Y24" s="329"/>
      <c r="Z24" s="329"/>
      <c r="AA24" s="329"/>
      <c r="AB24" s="329" t="str">
        <f>Lookups!$A$7</f>
        <v>Soulstealer (Travel Size Paperback)</v>
      </c>
      <c r="AC24" s="329"/>
      <c r="AD24" s="329"/>
      <c r="AE24" s="329"/>
      <c r="AF24" s="329"/>
      <c r="AG24" s="329"/>
      <c r="AH24" s="329" t="str">
        <f>Lookups!$A$8</f>
        <v>Soulstealer (Trade Paperback)</v>
      </c>
      <c r="AI24" s="329"/>
      <c r="AJ24" s="329"/>
      <c r="AK24" s="329"/>
      <c r="AL24" s="329"/>
      <c r="AM24" s="329"/>
    </row>
    <row r="25" spans="1:39" x14ac:dyDescent="0.25">
      <c r="B25" s="329" t="s">
        <v>159</v>
      </c>
      <c r="C25" s="329"/>
      <c r="D25" s="329" t="s">
        <v>14</v>
      </c>
      <c r="E25" s="329"/>
      <c r="F25" s="329" t="s">
        <v>15</v>
      </c>
      <c r="G25" s="329"/>
      <c r="H25" s="329" t="s">
        <v>159</v>
      </c>
      <c r="I25" s="329"/>
      <c r="J25" s="329" t="s">
        <v>14</v>
      </c>
      <c r="K25" s="329"/>
      <c r="L25" s="329" t="s">
        <v>15</v>
      </c>
      <c r="M25" s="329"/>
      <c r="N25" s="329" t="s">
        <v>159</v>
      </c>
      <c r="O25" s="329"/>
      <c r="P25" s="329" t="s">
        <v>14</v>
      </c>
      <c r="Q25" s="329"/>
      <c r="R25" s="329" t="s">
        <v>15</v>
      </c>
      <c r="S25" s="329"/>
      <c r="V25" s="329" t="s">
        <v>159</v>
      </c>
      <c r="W25" s="329"/>
      <c r="X25" s="329" t="s">
        <v>14</v>
      </c>
      <c r="Y25" s="329"/>
      <c r="Z25" s="329" t="s">
        <v>15</v>
      </c>
      <c r="AA25" s="329"/>
      <c r="AB25" s="329" t="s">
        <v>159</v>
      </c>
      <c r="AC25" s="329"/>
      <c r="AD25" s="329" t="s">
        <v>14</v>
      </c>
      <c r="AE25" s="329"/>
      <c r="AF25" s="329" t="s">
        <v>15</v>
      </c>
      <c r="AG25" s="329"/>
      <c r="AH25" s="329" t="s">
        <v>159</v>
      </c>
      <c r="AI25" s="329"/>
      <c r="AJ25" s="329" t="s">
        <v>14</v>
      </c>
      <c r="AK25" s="329"/>
      <c r="AL25" s="329" t="s">
        <v>15</v>
      </c>
      <c r="AM25" s="329"/>
    </row>
    <row r="26" spans="1:39" x14ac:dyDescent="0.25">
      <c r="A26" t="s">
        <v>19</v>
      </c>
      <c r="B26" s="13">
        <f>SUM(SUMIFS('IngramSpark Data'!$M:$M,'IngramSpark Data'!$BX:$BX,"LS-AUSTRALIA",'IngramSpark Data'!$F:$F,Lookups!$A$6,'IngramSpark Data'!$I:$I,"Perfectbound*"))</f>
        <v>0</v>
      </c>
      <c r="C26" s="4">
        <f>SUM(SUMIFS('IngramSpark Data'!$Y:$Y,'IngramSpark Data'!$BX:$BX,"LS-AUSTRALIA",'IngramSpark Data'!$F:$F,Lookups!$A$6,'IngramSpark Data'!$I:$I,"Perfectbound*")*Lookups!$G$24)</f>
        <v>0</v>
      </c>
      <c r="D26" s="13">
        <f>SUM(SUMIFS('IngramSpark Data'!$M:$M,'IngramSpark Data'!$BX:$BX,"LS-UNITED KINGDOM",'IngramSpark Data'!$F:$F,Lookups!$A$6,'IngramSpark Data'!$I:$I,"Perfectbound*"))</f>
        <v>0</v>
      </c>
      <c r="E26" s="4">
        <f>SUM(SUMIFS('IngramSpark Data'!$Y:$Y,'IngramSpark Data'!$BX:$BX,"LS-UNITED KINGDOM",'IngramSpark Data'!$F:$F,Lookups!$A$6,'IngramSpark Data'!$I:$I,"Perfectbound*")*Lookups!$G$17)</f>
        <v>0</v>
      </c>
      <c r="F26" s="14">
        <f>SUM(SUMIFS('IngramSpark Data'!$M:$M,'IngramSpark Data'!$BX:$BX,"LS-UNITED STATES",'IngramSpark Data'!$F:$F,Lookups!$A$6,'IngramSpark Data'!$I:$I,"Perfectbound*"))</f>
        <v>0</v>
      </c>
      <c r="G26" s="4">
        <f>SUM(SUMIFS('IngramSpark Data'!$Y:$Y,'IngramSpark Data'!$BX:$BX,"LS-UNITED STATES",'IngramSpark Data'!$F:$F,Lookups!$A$6,'IngramSpark Data'!$I:$I,"Perfectbound*"))</f>
        <v>0</v>
      </c>
      <c r="H26" s="13">
        <f>SUM(SUMIFS('IngramSpark Data'!$M:$M,'IngramSpark Data'!$BX:$BX,"LS-AUSTRALIA",'IngramSpark Data'!$F:$F,Lookups!$A$7,'IngramSpark Data'!$I:$I,"Perfectbound*"))</f>
        <v>0</v>
      </c>
      <c r="I26" s="4">
        <f>SUM(SUMIFS('IngramSpark Data'!$Y:$Y,'IngramSpark Data'!$BX:$BX,"LS-AUSTRALIA",'IngramSpark Data'!$F:$F,Lookups!$A$7,'IngramSpark Data'!$I:$I,"Perfectbound*")*Lookups!$G$24)</f>
        <v>0</v>
      </c>
      <c r="J26" s="13">
        <f>SUM(SUMIFS('IngramSpark Data'!$M:$M,'IngramSpark Data'!$BX:$BX,"LS-UNITED KINGDOM",'IngramSpark Data'!$F:$F,Lookups!$A$7,'IngramSpark Data'!$I:$I,"Perfectbound*"))</f>
        <v>0</v>
      </c>
      <c r="K26" s="4">
        <f>SUM(SUMIFS('IngramSpark Data'!$Y:$Y,'IngramSpark Data'!$BX:$BX,"LS-UNITED KINGDOM",'IngramSpark Data'!$F:$F,Lookups!$A$7,'IngramSpark Data'!$I:$I,"Perfectbound*")*Lookups!$G$17)</f>
        <v>0</v>
      </c>
      <c r="L26" s="14">
        <f>SUM(SUMIFS('IngramSpark Data'!$M:$M,'IngramSpark Data'!$BX:$BX,"LS-UNITED STATES",'IngramSpark Data'!$F:$F,Lookups!$A$7,'IngramSpark Data'!$I:$I,"Perfectbound*"))</f>
        <v>0</v>
      </c>
      <c r="M26" s="4">
        <f>SUM(SUMIFS('IngramSpark Data'!$Y:$Y,'IngramSpark Data'!$BX:$BX,"LS-UNITED STATES",'IngramSpark Data'!$F:$F,Lookups!$A$7,'IngramSpark Data'!$I:$I,"Perfectbound*"))</f>
        <v>0</v>
      </c>
      <c r="N26" s="13">
        <f>SUM(SUMIFS('IngramSpark Data'!$M:$M,'IngramSpark Data'!$BX:$BX,"LS-AUSTRALIA",'IngramSpark Data'!$F:$F,Lookups!$A$8,'IngramSpark Data'!$I:$I,"Perfectbound*"))</f>
        <v>0</v>
      </c>
      <c r="O26" s="4">
        <f>SUM(SUMIFS('IngramSpark Data'!$Y:$Y,'IngramSpark Data'!$BX:$BX,"LS-AUSTRALIA",'IngramSpark Data'!$F:$F,Lookups!$A$8,'IngramSpark Data'!$I:$I,"Perfectbound*")*Lookups!$G$24)</f>
        <v>0</v>
      </c>
      <c r="P26" s="13">
        <f>SUM(SUMIFS('IngramSpark Data'!$M:$M,'IngramSpark Data'!$BX:$BX,"LS-UNITED KINGDOM",'IngramSpark Data'!$F:$F,Lookups!$A$8,'IngramSpark Data'!$I:$I,"Perfectbound*"))</f>
        <v>0</v>
      </c>
      <c r="Q26" s="4">
        <f>SUM(SUMIFS('IngramSpark Data'!$Y:$Y,'IngramSpark Data'!$BX:$BX,"LS-UNITED KINGDOM",'IngramSpark Data'!$F:$F,Lookups!$A$8,'IngramSpark Data'!$I:$I,"Perfectbound*")*Lookups!$G$17)</f>
        <v>0</v>
      </c>
      <c r="R26" s="14">
        <f>SUM(SUMIFS('IngramSpark Data'!$M:$M,'IngramSpark Data'!$BX:$BX,"LS-UNITED STATES",'IngramSpark Data'!$F:$F,Lookups!$A$8,'IngramSpark Data'!$I:$I,"Perfectbound*"))</f>
        <v>0</v>
      </c>
      <c r="S26" s="4">
        <f>SUM(SUMIFS('IngramSpark Data'!$Y:$Y,'IngramSpark Data'!$BX:$BX,"LS-UNITED STATES",'IngramSpark Data'!$F:$F,Lookups!$A$8,'IngramSpark Data'!$I:$I,"Perfectbound*"))</f>
        <v>0</v>
      </c>
      <c r="U26" t="s">
        <v>19</v>
      </c>
      <c r="V26" s="13">
        <f>SUM(SUMIFS('IngramSpark Data'!$M:$M,'IngramSpark Data'!$BX:$BX,"LS-AUSTRALIA",'IngramSpark Data'!$F:$F,Lookups!$A$6,'IngramSpark Data'!$I:$I,"Trade Cloth*"))</f>
        <v>0</v>
      </c>
      <c r="W26" s="4">
        <f>SUM(SUMIFS('IngramSpark Data'!$Y:$Y,'IngramSpark Data'!$BX:$BX,"LS-AUSTRALIA",'IngramSpark Data'!$F:$F,Lookups!$A$6,'IngramSpark Data'!$I:$I,"Trade Cloth*")*Lookups!$G$24)</f>
        <v>0</v>
      </c>
      <c r="X26" s="13">
        <f>SUM(SUMIFS('IngramSpark Data'!$M:$M,'IngramSpark Data'!$BX:$BX,"LS-UNITED KINGDOM",'IngramSpark Data'!$F:$F,Lookups!$A$6,'IngramSpark Data'!$I:$I,"Trade Cloth*"))</f>
        <v>0</v>
      </c>
      <c r="Y26" s="4">
        <f>SUM(SUMIFS('IngramSpark Data'!$Y:$Y,'IngramSpark Data'!$BX:$BX,"LS-UNITED KINGDOM",'IngramSpark Data'!$F:$F,Lookups!$A$6,'IngramSpark Data'!$I:$I,"Trade Cloth*")*Lookups!$G$17)</f>
        <v>0</v>
      </c>
      <c r="Z26" s="14">
        <f>SUM(SUMIFS('IngramSpark Data'!$M:$M,'IngramSpark Data'!$BX:$BX,"LS-UNITED STATES",'IngramSpark Data'!$F:$F,Lookups!$A$6,'IngramSpark Data'!$I:$I,"Trade Cloth*"))</f>
        <v>0</v>
      </c>
      <c r="AA26" s="4">
        <f>SUM(SUMIFS('IngramSpark Data'!$Y:$Y,'IngramSpark Data'!$BX:$BX,"LS-UNITED STATES",'IngramSpark Data'!$F:$F,Lookups!$A$6,'IngramSpark Data'!$I:$I,"Trade Cloth*"))</f>
        <v>0</v>
      </c>
      <c r="AB26" s="13">
        <f>SUM(SUMIFS('IngramSpark Data'!$M:$M,'IngramSpark Data'!$BX:$BX,"LS-AUSTRALIA",'IngramSpark Data'!$F:$F,Lookups!$A$7,'IngramSpark Data'!$I:$I,"Trade Cloth*"))</f>
        <v>0</v>
      </c>
      <c r="AC26" s="4">
        <f>SUM(SUMIFS('IngramSpark Data'!$Y:$Y,'IngramSpark Data'!$BX:$BX,"LS-AUSTRALIA",'IngramSpark Data'!$F:$F,Lookups!$A$7,'IngramSpark Data'!$I:$I,"Trade Cloth*")*Lookups!$G$24)</f>
        <v>0</v>
      </c>
      <c r="AD26" s="13">
        <f>SUM(SUMIFS('IngramSpark Data'!$M:$M,'IngramSpark Data'!$BX:$BX,"LS-UNITED KINGDOM",'IngramSpark Data'!$F:$F,Lookups!$A$7,'IngramSpark Data'!$I:$I,"Trade Cloth*"))</f>
        <v>0</v>
      </c>
      <c r="AE26" s="4">
        <f>SUM(SUMIFS('IngramSpark Data'!$Y:$Y,'IngramSpark Data'!$BX:$BX,"LS-UNITED KINGDOM",'IngramSpark Data'!$F:$F,Lookups!$A$7,'IngramSpark Data'!$I:$I,"Trade Cloth*")*Lookups!$G$17)</f>
        <v>0</v>
      </c>
      <c r="AF26" s="14">
        <f>SUM(SUMIFS('IngramSpark Data'!$M:$M,'IngramSpark Data'!$BX:$BX,"LS-UNITED STATES",'IngramSpark Data'!$F:$F,Lookups!$A$7,'IngramSpark Data'!$I:$I,"Trade Cloth*"))</f>
        <v>0</v>
      </c>
      <c r="AG26" s="4">
        <f>SUM(SUMIFS('IngramSpark Data'!$Y:$Y,'IngramSpark Data'!$BX:$BX,"LS-UNITED STATES",'IngramSpark Data'!$F:$F,Lookups!$A$7,'IngramSpark Data'!$I:$I,"Trade Cloth*"))</f>
        <v>0</v>
      </c>
      <c r="AH26" s="13">
        <f>SUM(SUMIFS('IngramSpark Data'!$M:$M,'IngramSpark Data'!$BX:$BX,"LS-AUSTRALIA",'IngramSpark Data'!$F:$F,Lookups!$A$8,'IngramSpark Data'!$I:$I,"Trade Cloth*"))</f>
        <v>0</v>
      </c>
      <c r="AI26" s="4">
        <f>SUM(SUMIFS('IngramSpark Data'!$Y:$Y,'IngramSpark Data'!$BX:$BX,"LS-AUSTRALIA",'IngramSpark Data'!$F:$F,Lookups!$A$8,'IngramSpark Data'!$I:$I,"Trade Cloth*")*Lookups!$G$24)</f>
        <v>0</v>
      </c>
      <c r="AJ26" s="13">
        <f>SUM(SUMIFS('IngramSpark Data'!$M:$M,'IngramSpark Data'!$BX:$BX,"LS-UNITED KINGDOM",'IngramSpark Data'!$F:$F,Lookups!$A$8,'IngramSpark Data'!$I:$I,"Trade Cloth*"))</f>
        <v>0</v>
      </c>
      <c r="AK26" s="4">
        <f>SUM(SUMIFS('IngramSpark Data'!$Y:$Y,'IngramSpark Data'!$BX:$BX,"LS-UNITED KINGDOM",'IngramSpark Data'!$F:$F,Lookups!$A$8,'IngramSpark Data'!$I:$I,"Trade Cloth*")*Lookups!$G$17)</f>
        <v>0</v>
      </c>
      <c r="AL26" s="14">
        <f>SUM(SUMIFS('IngramSpark Data'!$M:$M,'IngramSpark Data'!$BX:$BX,"LS-UNITED STATES",'IngramSpark Data'!$F:$F,Lookups!$A$8,'IngramSpark Data'!$I:$I,"Trade Cloth*"))</f>
        <v>0</v>
      </c>
      <c r="AM26" s="4">
        <f>SUM(SUMIFS('IngramSpark Data'!$Y:$Y,'IngramSpark Data'!$BX:$BX,"LS-UNITED STATES",'IngramSpark Data'!$F:$F,Lookups!$A$8,'IngramSpark Data'!$I:$I,"Trade Cloth*"))</f>
        <v>0</v>
      </c>
    </row>
    <row r="27" spans="1:39" x14ac:dyDescent="0.25">
      <c r="A27" t="s">
        <v>20</v>
      </c>
      <c r="B27" s="13">
        <f>SUM(SUMIFS('IngramSpark Data'!$CP:$CP,'IngramSpark Data'!$FA:$FA,"LS-AUSTRALIA",'IngramSpark Data'!$CI:$CI,Lookups!$A$6,'IngramSpark Data'!$I:$I,"Perfectbound*"))</f>
        <v>0</v>
      </c>
      <c r="C27" s="4">
        <f>SUM(SUMIFS('IngramSpark Data'!$DB:$DB,'IngramSpark Data'!$FA:$FA,"LS-AUSTRALIA",'IngramSpark Data'!$CI:$CI,Lookups!$A$6,'IngramSpark Data'!$I:$I,"Perfectbound*")*Lookups!$G$24)</f>
        <v>0</v>
      </c>
      <c r="D27" s="13">
        <f>SUM(SUMIFS('IngramSpark Data'!$CP:$CP,'IngramSpark Data'!$FA:$FA,"LS-UNITED KINGDOM",'IngramSpark Data'!$CI:$CI,Lookups!$A$6,'IngramSpark Data'!$I:$I,"Perfectbound*"))</f>
        <v>0</v>
      </c>
      <c r="E27" s="4">
        <f>SUM(SUMIFS('IngramSpark Data'!$DB:$DB,'IngramSpark Data'!$FA:$FA,"LS-UNITED KINGDOM",'IngramSpark Data'!$CI:$CI,Lookups!$A$6,'IngramSpark Data'!$I:$I,"Perfectbound*")*Lookups!$G$17)</f>
        <v>0</v>
      </c>
      <c r="F27" s="14">
        <f>SUM(SUMIFS('IngramSpark Data'!$CP:$CP,'IngramSpark Data'!$FA:$FA,"LS-UNITED STATES",'IngramSpark Data'!$CI:$CI,Lookups!$A$6,'IngramSpark Data'!$I:$I,"Perfectbound*"))</f>
        <v>0</v>
      </c>
      <c r="G27" s="4">
        <f>SUM(SUMIFS('IngramSpark Data'!$DB:$DB,'IngramSpark Data'!$FA:$FA,"LS-UNITED STATES",'IngramSpark Data'!$CI:$CI,Lookups!$A$6,'IngramSpark Data'!$I:$I,"Perfectbound*"))</f>
        <v>0</v>
      </c>
      <c r="H27" s="13">
        <f>SUM(SUMIFS('IngramSpark Data'!$CP:$CP,'IngramSpark Data'!$FA:$FA,"LS-AUSTRALIA",'IngramSpark Data'!$CI:$CI,Lookups!$A$7,'IngramSpark Data'!$I:$I,"Perfectbound*"))</f>
        <v>0</v>
      </c>
      <c r="I27" s="4">
        <f>SUM(SUMIFS('IngramSpark Data'!$DB:$DB,'IngramSpark Data'!$FA:$FA,"LS-AUSTRALIA",'IngramSpark Data'!$CI:$CI,Lookups!$A$7,'IngramSpark Data'!$I:$I,"Perfectbound*")*Lookups!$G$24)</f>
        <v>0</v>
      </c>
      <c r="J27" s="13">
        <f>SUM(SUMIFS('IngramSpark Data'!$CP:$CP,'IngramSpark Data'!$FA:$FA,"LS-UNITED KINGDOM",'IngramSpark Data'!$CI:$CI,Lookups!$A$7,'IngramSpark Data'!$I:$I,"Perfectbound*"))</f>
        <v>0</v>
      </c>
      <c r="K27" s="4">
        <f>SUM(SUMIFS('IngramSpark Data'!$DB:$DB,'IngramSpark Data'!$FA:$FA,"LS-UNITED KINGDOM",'IngramSpark Data'!$CI:$CI,Lookups!$A$7,'IngramSpark Data'!$I:$I,"Perfectbound*")*Lookups!$G$17)</f>
        <v>0</v>
      </c>
      <c r="L27" s="14">
        <f>SUM(SUMIFS('IngramSpark Data'!$CP:$CP,'IngramSpark Data'!$FA:$FA,"LS-UNITED STATES",'IngramSpark Data'!$CI:$CI,Lookups!$A$7,'IngramSpark Data'!$I:$I,"Perfectbound*"))</f>
        <v>0</v>
      </c>
      <c r="M27" s="4">
        <f>SUM(SUMIFS('IngramSpark Data'!$DB:$DB,'IngramSpark Data'!$FA:$FA,"LS-UNITED STATES",'IngramSpark Data'!$CI:$CI,Lookups!$A$7,'IngramSpark Data'!$I:$I,"Perfectbound*"))</f>
        <v>0</v>
      </c>
      <c r="N27" s="13">
        <f>SUM(SUMIFS('IngramSpark Data'!$CP:$CP,'IngramSpark Data'!$FA:$FA,"LS-AUSTRALIA",'IngramSpark Data'!$CI:$CI,Lookups!$A$8,'IngramSpark Data'!$I:$I,"Perfectbound*"))</f>
        <v>0</v>
      </c>
      <c r="O27" s="4">
        <f>SUM(SUMIFS('IngramSpark Data'!$DB:$DB,'IngramSpark Data'!$FA:$FA,"LS-AUSTRALIA",'IngramSpark Data'!$CI:$CI,Lookups!$A$8,'IngramSpark Data'!$I:$I,"Perfectbound*")*Lookups!$G$24)</f>
        <v>0</v>
      </c>
      <c r="P27" s="13">
        <f>SUM(SUMIFS('IngramSpark Data'!$CP:$CP,'IngramSpark Data'!$FA:$FA,"LS-UNITED KINGDOM",'IngramSpark Data'!$CI:$CI,Lookups!$A$8,'IngramSpark Data'!$I:$I,"Perfectbound*"))</f>
        <v>0</v>
      </c>
      <c r="Q27" s="4">
        <f>SUM(SUMIFS('IngramSpark Data'!$DB:$DB,'IngramSpark Data'!$FA:$FA,"LS-UNITED KINGDOM",'IngramSpark Data'!$CI:$CI,Lookups!$A$8,'IngramSpark Data'!$I:$I,"Perfectbound*")*Lookups!$G$17)</f>
        <v>0</v>
      </c>
      <c r="R27" s="14">
        <f>SUM(SUMIFS('IngramSpark Data'!$CP:$CP,'IngramSpark Data'!$FA:$FA,"LS-UNITED STATES",'IngramSpark Data'!$CI:$CI,Lookups!$A$8,'IngramSpark Data'!$I:$I,"Perfectbound*"))</f>
        <v>0</v>
      </c>
      <c r="S27" s="4">
        <f>SUM(SUMIFS('IngramSpark Data'!$DB:$DB,'IngramSpark Data'!$FA:$FA,"LS-UNITED STATES",'IngramSpark Data'!$CI:$CI,Lookups!$A$8,'IngramSpark Data'!$I:$I,"Perfectbound*"))</f>
        <v>0</v>
      </c>
      <c r="U27" t="s">
        <v>20</v>
      </c>
      <c r="V27" s="13">
        <f>SUM(SUMIFS('IngramSpark Data'!$CP:$CP,'IngramSpark Data'!$FA:$FA,"LS-AUSTRALIA",'IngramSpark Data'!$CI:$CI,Lookups!$A$6,'IngramSpark Data'!$I:$I,"Trade Cloth*"))</f>
        <v>0</v>
      </c>
      <c r="W27" s="4">
        <f>SUM(SUMIFS('IngramSpark Data'!$DB:$DB,'IngramSpark Data'!$FA:$FA,"LS-AUSTRALIA",'IngramSpark Data'!$CI:$CI,Lookups!$A$6,'IngramSpark Data'!$I:$I,"Trade Cloth*")*Lookups!$G$24)</f>
        <v>0</v>
      </c>
      <c r="X27" s="13">
        <f>SUM(SUMIFS('IngramSpark Data'!$CP:$CP,'IngramSpark Data'!$FA:$FA,"LS-UNITED KINGDOM",'IngramSpark Data'!$CI:$CI,Lookups!$A$6,'IngramSpark Data'!$I:$I,"Trade Cloth*"))</f>
        <v>0</v>
      </c>
      <c r="Y27" s="4">
        <f>SUM(SUMIFS('IngramSpark Data'!$DB:$DB,'IngramSpark Data'!$FA:$FA,"LS-UNITED KINGDOM",'IngramSpark Data'!$CI:$CI,Lookups!$A$6,'IngramSpark Data'!$I:$I,"Trade Cloth*")*Lookups!$G$17)</f>
        <v>0</v>
      </c>
      <c r="Z27" s="14">
        <f>SUM(SUMIFS('IngramSpark Data'!$CP:$CP,'IngramSpark Data'!$FA:$FA,"LS-UNITED STATES",'IngramSpark Data'!$CI:$CI,Lookups!$A$6,'IngramSpark Data'!$I:$I,"Trade Cloth*"))</f>
        <v>0</v>
      </c>
      <c r="AA27" s="4">
        <f>SUM(SUMIFS('IngramSpark Data'!$DB:$DB,'IngramSpark Data'!$FA:$FA,"LS-UNITED STATES",'IngramSpark Data'!$CI:$CI,Lookups!$A$6,'IngramSpark Data'!$I:$I,"Trade Cloth*"))</f>
        <v>0</v>
      </c>
      <c r="AB27" s="13">
        <f>SUM(SUMIFS('IngramSpark Data'!$CP:$CP,'IngramSpark Data'!$FA:$FA,"LS-AUSTRALIA",'IngramSpark Data'!$CI:$CI,Lookups!$A$7,'IngramSpark Data'!$I:$I,"Trade Cloth*"))</f>
        <v>0</v>
      </c>
      <c r="AC27" s="4">
        <f>SUM(SUMIFS('IngramSpark Data'!$DB:$DB,'IngramSpark Data'!$FA:$FA,"LS-AUSTRALIA",'IngramSpark Data'!$CI:$CI,Lookups!$A$7,'IngramSpark Data'!$I:$I,"Trade Cloth*")*Lookups!$G$24)</f>
        <v>0</v>
      </c>
      <c r="AD27" s="13">
        <f>SUM(SUMIFS('IngramSpark Data'!$CP:$CP,'IngramSpark Data'!$FA:$FA,"LS-UNITED KINGDOM",'IngramSpark Data'!$CI:$CI,Lookups!$A$7,'IngramSpark Data'!$I:$I,"Trade Cloth*"))</f>
        <v>0</v>
      </c>
      <c r="AE27" s="4">
        <f>SUM(SUMIFS('IngramSpark Data'!$DB:$DB,'IngramSpark Data'!$FA:$FA,"LS-UNITED KINGDOM",'IngramSpark Data'!$CI:$CI,Lookups!$A$7,'IngramSpark Data'!$I:$I,"Trade Cloth*")*Lookups!$G$17)</f>
        <v>0</v>
      </c>
      <c r="AF27" s="14">
        <f>SUM(SUMIFS('IngramSpark Data'!$CP:$CP,'IngramSpark Data'!$FA:$FA,"LS-UNITED STATES",'IngramSpark Data'!$CI:$CI,Lookups!$A$7,'IngramSpark Data'!$I:$I,"Trade Cloth*"))</f>
        <v>0</v>
      </c>
      <c r="AG27" s="4">
        <f>SUM(SUMIFS('IngramSpark Data'!$DB:$DB,'IngramSpark Data'!$FA:$FA,"LS-UNITED STATES",'IngramSpark Data'!$CI:$CI,Lookups!$A$7,'IngramSpark Data'!$I:$I,"Trade Cloth*"))</f>
        <v>0</v>
      </c>
      <c r="AH27" s="13">
        <f>SUM(SUMIFS('IngramSpark Data'!$CP:$CP,'IngramSpark Data'!$FA:$FA,"LS-AUSTRALIA",'IngramSpark Data'!$CI:$CI,Lookups!$A$8,'IngramSpark Data'!$I:$I,"Trade Cloth*"))</f>
        <v>0</v>
      </c>
      <c r="AI27" s="4">
        <f>SUM(SUMIFS('IngramSpark Data'!$DB:$DB,'IngramSpark Data'!$FA:$FA,"LS-AUSTRALIA",'IngramSpark Data'!$CI:$CI,Lookups!$A$8,'IngramSpark Data'!$I:$I,"Trade Cloth*")*Lookups!$G$24)</f>
        <v>0</v>
      </c>
      <c r="AJ27" s="13">
        <f>SUM(SUMIFS('IngramSpark Data'!$CP:$CP,'IngramSpark Data'!$FA:$FA,"LS-UNITED KINGDOM",'IngramSpark Data'!$CI:$CI,Lookups!$A$8,'IngramSpark Data'!$I:$I,"Trade Cloth*"))</f>
        <v>0</v>
      </c>
      <c r="AK27" s="4">
        <f>SUM(SUMIFS('IngramSpark Data'!$DB:$DB,'IngramSpark Data'!$FA:$FA,"LS-UNITED KINGDOM",'IngramSpark Data'!$CI:$CI,Lookups!$A$8,'IngramSpark Data'!$I:$I,"Trade Cloth*")*Lookups!$G$17)</f>
        <v>0</v>
      </c>
      <c r="AL27" s="14">
        <f>SUM(SUMIFS('IngramSpark Data'!$CP:$CP,'IngramSpark Data'!$FA:$FA,"LS-UNITED STATES",'IngramSpark Data'!$CI:$CI,Lookups!$A$8,'IngramSpark Data'!$I:$I,"Trade Cloth*"))</f>
        <v>0</v>
      </c>
      <c r="AM27" s="4">
        <f>SUM(SUMIFS('IngramSpark Data'!$DB:$DB,'IngramSpark Data'!$FA:$FA,"LS-UNITED STATES",'IngramSpark Data'!$CI:$CI,Lookups!$A$8,'IngramSpark Data'!$I:$I,"Trade Cloth*"))</f>
        <v>0</v>
      </c>
    </row>
    <row r="28" spans="1:39" x14ac:dyDescent="0.25">
      <c r="A28" t="s">
        <v>21</v>
      </c>
      <c r="B28" s="13">
        <f>SUM(SUMIFS('IngramSpark Data'!$FS:$FS,'IngramSpark Data'!$ID:$ID,"LS-AUSTRALIA",'IngramSpark Data'!$FL:$FL,Lookups!$A$6,'IngramSpark Data'!$I:$I,"Perfectbound*"))</f>
        <v>0</v>
      </c>
      <c r="C28" s="4">
        <f>SUM(SUMIFS('IngramSpark Data'!$GE:$GE,'IngramSpark Data'!$ID:$ID,"LS-AUSTRALIA",'IngramSpark Data'!$FL:$FL,Lookups!$A$6,'IngramSpark Data'!$I:$I,"Perfectbound*")*Lookups!$G$24)</f>
        <v>0</v>
      </c>
      <c r="D28" s="13">
        <f>SUM(SUMIFS('IngramSpark Data'!$FS:$FS,'IngramSpark Data'!$ID:$ID,"LS-UNITED KINGDOM",'IngramSpark Data'!$FL:$FL,Lookups!$A$6,'IngramSpark Data'!$I:$I,"Perfectbound*"))</f>
        <v>0</v>
      </c>
      <c r="E28" s="4">
        <f>SUM(SUMIFS('IngramSpark Data'!$GE:$GE,'IngramSpark Data'!$ID:$ID,"LS-UNITED KINGDOM",'IngramSpark Data'!$FL:$FL,Lookups!$A$6,'IngramSpark Data'!$I:$I,"Perfectbound*")*Lookups!$G$17)</f>
        <v>0</v>
      </c>
      <c r="F28" s="14">
        <f>SUM(SUMIFS('IngramSpark Data'!$FS:$FS,'IngramSpark Data'!$ID:$ID,"LS-UNITED STATES",'IngramSpark Data'!$FL:$FL,Lookups!$A$6,'IngramSpark Data'!$I:$I,"Perfectbound*"))</f>
        <v>0</v>
      </c>
      <c r="G28" s="4">
        <f>SUM(SUMIFS('IngramSpark Data'!$GE:$GE,'IngramSpark Data'!$ID:$ID,"LS-UNITED STATES",'IngramSpark Data'!$FL:$FL,Lookups!$A$6,'IngramSpark Data'!$I:$I,"Perfectbound*"))</f>
        <v>0</v>
      </c>
      <c r="H28" s="13">
        <f>SUM(SUMIFS('IngramSpark Data'!$FS:$FS,'IngramSpark Data'!$ID:$ID,"LS-AUSTRALIA",'IngramSpark Data'!$FL:$FL,Lookups!$A$7,'IngramSpark Data'!$I:$I,"Perfectbound*"))</f>
        <v>0</v>
      </c>
      <c r="I28" s="4">
        <f>SUM(SUMIFS('IngramSpark Data'!$GE:$GE,'IngramSpark Data'!$ID:$ID,"LS-AUSTRALIA",'IngramSpark Data'!$FL:$FL,Lookups!$A$7,'IngramSpark Data'!$I:$I,"Perfectbound*")*Lookups!$G$24)</f>
        <v>0</v>
      </c>
      <c r="J28" s="13">
        <f>SUM(SUMIFS('IngramSpark Data'!$FS:$FS,'IngramSpark Data'!$ID:$ID,"LS-UNITED KINGDOM",'IngramSpark Data'!$FL:$FL,Lookups!$A$7,'IngramSpark Data'!$I:$I,"Perfectbound*"))</f>
        <v>0</v>
      </c>
      <c r="K28" s="4">
        <f>SUM(SUMIFS('IngramSpark Data'!$GE:$GE,'IngramSpark Data'!$ID:$ID,"LS-UNITED KINGDOM",'IngramSpark Data'!$FL:$FL,Lookups!$A$7,'IngramSpark Data'!$I:$I,"Perfectbound*")*Lookups!$G$17)</f>
        <v>0</v>
      </c>
      <c r="L28" s="14">
        <f>SUM(SUMIFS('IngramSpark Data'!$FS:$FS,'IngramSpark Data'!$ID:$ID,"LS-UNITED STATES",'IngramSpark Data'!$FL:$FL,Lookups!$A$7,'IngramSpark Data'!$I:$I,"Perfectbound*"))</f>
        <v>0</v>
      </c>
      <c r="M28" s="4">
        <f>SUM(SUMIFS('IngramSpark Data'!$GE:$GE,'IngramSpark Data'!$ID:$ID,"LS-UNITED STATES",'IngramSpark Data'!$FL:$FL,Lookups!$A$7,'IngramSpark Data'!$I:$I,"Perfectbound*"))</f>
        <v>0</v>
      </c>
      <c r="N28" s="13">
        <f>SUM(SUMIFS('IngramSpark Data'!$FS:$FS,'IngramSpark Data'!$ID:$ID,"LS-AUSTRALIA",'IngramSpark Data'!$FL:$FL,Lookups!$A$8,'IngramSpark Data'!$I:$I,"Perfectbound*"))</f>
        <v>0</v>
      </c>
      <c r="O28" s="4">
        <f>SUM(SUMIFS('IngramSpark Data'!$GE:$GE,'IngramSpark Data'!$ID:$ID,"LS-AUSTRALIA",'IngramSpark Data'!$FL:$FL,Lookups!$A$8,'IngramSpark Data'!$I:$I,"Perfectbound*")*Lookups!$G$24)</f>
        <v>0</v>
      </c>
      <c r="P28" s="13">
        <f>SUM(SUMIFS('IngramSpark Data'!$FS:$FS,'IngramSpark Data'!$ID:$ID,"LS-UNITED KINGDOM",'IngramSpark Data'!$FL:$FL,Lookups!$A$8,'IngramSpark Data'!$I:$I,"Perfectbound*"))</f>
        <v>0</v>
      </c>
      <c r="Q28" s="4">
        <f>SUM(SUMIFS('IngramSpark Data'!$GE:$GE,'IngramSpark Data'!$ID:$ID,"LS-UNITED KINGDOM",'IngramSpark Data'!$FL:$FL,Lookups!$A$8,'IngramSpark Data'!$I:$I,"Perfectbound*")*Lookups!$G$17)</f>
        <v>0</v>
      </c>
      <c r="R28" s="14">
        <f>SUM(SUMIFS('IngramSpark Data'!$FS:$FS,'IngramSpark Data'!$ID:$ID,"LS-UNITED STATES",'IngramSpark Data'!$FL:$FL,Lookups!$A$8,'IngramSpark Data'!$I:$I,"Perfectbound*"))</f>
        <v>0</v>
      </c>
      <c r="S28" s="4">
        <f>SUM(SUMIFS('IngramSpark Data'!$GE:$GE,'IngramSpark Data'!$ID:$ID,"LS-UNITED STATES",'IngramSpark Data'!$FL:$FL,Lookups!$A$8,'IngramSpark Data'!$I:$I,"Perfectbound*"))</f>
        <v>0</v>
      </c>
      <c r="U28" t="s">
        <v>21</v>
      </c>
      <c r="V28" s="13">
        <f>SUM(SUMIFS('IngramSpark Data'!$FS:$FS,'IngramSpark Data'!$ID:$ID,"LS-AUSTRALIA",'IngramSpark Data'!$FL:$FL,Lookups!$A$6,'IngramSpark Data'!$I:$I,"Trade Cloth*"))</f>
        <v>0</v>
      </c>
      <c r="W28" s="4">
        <f>SUM(SUMIFS('IngramSpark Data'!$GE:$GE,'IngramSpark Data'!$ID:$ID,"LS-AUSTRALIA",'IngramSpark Data'!$FL:$FL,Lookups!$A$6,'IngramSpark Data'!$I:$I,"Trade Cloth*")*Lookups!$G$24)</f>
        <v>0</v>
      </c>
      <c r="X28" s="13">
        <f>SUM(SUMIFS('IngramSpark Data'!$FS:$FS,'IngramSpark Data'!$ID:$ID,"LS-UNITED KINGDOM",'IngramSpark Data'!$FL:$FL,Lookups!$A$6,'IngramSpark Data'!$I:$I,"Trade Cloth*"))</f>
        <v>0</v>
      </c>
      <c r="Y28" s="4">
        <f>SUM(SUMIFS('IngramSpark Data'!$GE:$GE,'IngramSpark Data'!$ID:$ID,"LS-UNITED KINGDOM",'IngramSpark Data'!$FL:$FL,Lookups!$A$6,'IngramSpark Data'!$I:$I,"Trade Cloth*")*Lookups!$G$17)</f>
        <v>0</v>
      </c>
      <c r="Z28" s="14">
        <f>SUM(SUMIFS('IngramSpark Data'!$FS:$FS,'IngramSpark Data'!$ID:$ID,"LS-UNITED STATES",'IngramSpark Data'!$FL:$FL,Lookups!$A$6,'IngramSpark Data'!$I:$I,"Trade Cloth*"))</f>
        <v>0</v>
      </c>
      <c r="AA28" s="4">
        <f>SUM(SUMIFS('IngramSpark Data'!$GE:$GE,'IngramSpark Data'!$ID:$ID,"LS-UNITED STATES",'IngramSpark Data'!$FL:$FL,Lookups!$A$6,'IngramSpark Data'!$I:$I,"Trade Cloth*"))</f>
        <v>0</v>
      </c>
      <c r="AB28" s="13">
        <f>SUM(SUMIFS('IngramSpark Data'!$FS:$FS,'IngramSpark Data'!$ID:$ID,"LS-AUSTRALIA",'IngramSpark Data'!$FL:$FL,Lookups!$A$7,'IngramSpark Data'!$I:$I,"Trade Cloth*"))</f>
        <v>0</v>
      </c>
      <c r="AC28" s="4">
        <f>SUM(SUMIFS('IngramSpark Data'!$GE:$GE,'IngramSpark Data'!$ID:$ID,"LS-AUSTRALIA",'IngramSpark Data'!$FL:$FL,Lookups!$A$7,'IngramSpark Data'!$I:$I,"Trade Cloth*")*Lookups!$G$24)</f>
        <v>0</v>
      </c>
      <c r="AD28" s="13">
        <f>SUM(SUMIFS('IngramSpark Data'!$FS:$FS,'IngramSpark Data'!$ID:$ID,"LS-UNITED KINGDOM",'IngramSpark Data'!$FL:$FL,Lookups!$A$7,'IngramSpark Data'!$I:$I,"Trade Cloth*"))</f>
        <v>0</v>
      </c>
      <c r="AE28" s="4">
        <f>SUM(SUMIFS('IngramSpark Data'!$GE:$GE,'IngramSpark Data'!$ID:$ID,"LS-UNITED KINGDOM",'IngramSpark Data'!$FL:$FL,Lookups!$A$7,'IngramSpark Data'!$I:$I,"Trade Cloth*")*Lookups!$G$17)</f>
        <v>0</v>
      </c>
      <c r="AF28" s="14">
        <f>SUM(SUMIFS('IngramSpark Data'!$FS:$FS,'IngramSpark Data'!$ID:$ID,"LS-UNITED STATES",'IngramSpark Data'!$FL:$FL,Lookups!$A$7,'IngramSpark Data'!$I:$I,"Trade Cloth*"))</f>
        <v>0</v>
      </c>
      <c r="AG28" s="4">
        <f>SUM(SUMIFS('IngramSpark Data'!$GE:$GE,'IngramSpark Data'!$ID:$ID,"LS-UNITED STATES",'IngramSpark Data'!$FL:$FL,Lookups!$A$7,'IngramSpark Data'!$I:$I,"Trade Cloth*"))</f>
        <v>0</v>
      </c>
      <c r="AH28" s="13">
        <f>SUM(SUMIFS('IngramSpark Data'!$FS:$FS,'IngramSpark Data'!$ID:$ID,"LS-AUSTRALIA",'IngramSpark Data'!$FL:$FL,Lookups!$A$8,'IngramSpark Data'!$I:$I,"Trade Cloth*"))</f>
        <v>0</v>
      </c>
      <c r="AI28" s="4">
        <f>SUM(SUMIFS('IngramSpark Data'!$GE:$GE,'IngramSpark Data'!$ID:$ID,"LS-AUSTRALIA",'IngramSpark Data'!$FL:$FL,Lookups!$A$8,'IngramSpark Data'!$I:$I,"Trade Cloth*")*Lookups!$G$24)</f>
        <v>0</v>
      </c>
      <c r="AJ28" s="13">
        <f>SUM(SUMIFS('IngramSpark Data'!$FS:$FS,'IngramSpark Data'!$ID:$ID,"LS-UNITED KINGDOM",'IngramSpark Data'!$FL:$FL,Lookups!$A$8,'IngramSpark Data'!$I:$I,"Trade Cloth*"))</f>
        <v>0</v>
      </c>
      <c r="AK28" s="4">
        <f>SUM(SUMIFS('IngramSpark Data'!$GE:$GE,'IngramSpark Data'!$ID:$ID,"LS-UNITED KINGDOM",'IngramSpark Data'!$FL:$FL,Lookups!$A$8,'IngramSpark Data'!$I:$I,"Trade Cloth*")*Lookups!$G$17)</f>
        <v>0</v>
      </c>
      <c r="AL28" s="14">
        <f>SUM(SUMIFS('IngramSpark Data'!$FS:$FS,'IngramSpark Data'!$ID:$ID,"LS-UNITED STATES",'IngramSpark Data'!$FL:$FL,Lookups!$A$8,'IngramSpark Data'!$I:$I,"Trade Cloth*"))</f>
        <v>0</v>
      </c>
      <c r="AM28" s="4">
        <f>SUM(SUMIFS('IngramSpark Data'!$GE:$GE,'IngramSpark Data'!$ID:$ID,"LS-UNITED STATES",'IngramSpark Data'!$FL:$FL,Lookups!$A$8,'IngramSpark Data'!$I:$I,"Trade Cloth*"))</f>
        <v>0</v>
      </c>
    </row>
    <row r="29" spans="1:39" x14ac:dyDescent="0.25">
      <c r="A29" t="s">
        <v>22</v>
      </c>
      <c r="B29" s="13">
        <f>SUM(SUMIFS('IngramSpark Data'!$IV:$IV,'IngramSpark Data'!$LG:$LG,"LS-AUSTRALIA",'IngramSpark Data'!$IO:$IO,Lookups!$A$6,'IngramSpark Data'!$I:$I,"Perfectbound*"))</f>
        <v>0</v>
      </c>
      <c r="C29" s="4">
        <f>SUM(SUMIFS('IngramSpark Data'!$JH:$JH,'IngramSpark Data'!$LG:$LG,"LS-AUSTRALIA",'IngramSpark Data'!$IO:$IO,Lookups!$A$6,'IngramSpark Data'!$I:$I,"Perfectbound*")*Lookups!$G$24)</f>
        <v>0</v>
      </c>
      <c r="D29" s="13">
        <f>SUM(SUMIFS('IngramSpark Data'!$IV:$IV,'IngramSpark Data'!$LG:$LG,"LS-UNITED KINGDOM",'IngramSpark Data'!$IO:$IO,Lookups!$A$6,'IngramSpark Data'!$I:$I,"Perfectbound*"))</f>
        <v>0</v>
      </c>
      <c r="E29" s="4">
        <f>SUM(SUMIFS('IngramSpark Data'!$JH:$JH,'IngramSpark Data'!$LG:$LG,"LS-UNITED KINGDOM",'IngramSpark Data'!$IO:$IO,Lookups!$A$6,'IngramSpark Data'!$I:$I,"Perfectbound*")*Lookups!$G$17)</f>
        <v>0</v>
      </c>
      <c r="F29" s="14">
        <f>SUM(SUMIFS('IngramSpark Data'!$IV:$IV,'IngramSpark Data'!$LG:$LG,"LS-UNITED STATES",'IngramSpark Data'!$IO:$IO,Lookups!$A$6,'IngramSpark Data'!$I:$I,"Perfectbound*"))</f>
        <v>0</v>
      </c>
      <c r="G29" s="4">
        <f>SUM(SUMIFS('IngramSpark Data'!$JH:$JH,'IngramSpark Data'!$LG:$LG,"LS-UNITED STATES",'IngramSpark Data'!$IO:$IO,Lookups!$A$6,'IngramSpark Data'!$I:$I,"Perfectbound*"))</f>
        <v>0</v>
      </c>
      <c r="H29" s="13">
        <f>SUM(SUMIFS('IngramSpark Data'!$IV:$IV,'IngramSpark Data'!$LG:$LG,"LS-AUSTRALIA",'IngramSpark Data'!$IO:$IO,Lookups!$A$7,'IngramSpark Data'!$I:$I,"Perfectbound*"))</f>
        <v>0</v>
      </c>
      <c r="I29" s="4">
        <f>SUM(SUMIFS('IngramSpark Data'!$JH:$JH,'IngramSpark Data'!$LG:$LG,"LS-AUSTRALIA",'IngramSpark Data'!$IO:$IO,Lookups!$A$7,'IngramSpark Data'!$I:$I,"Perfectbound*")*Lookups!$G$24)</f>
        <v>0</v>
      </c>
      <c r="J29" s="13">
        <f>SUM(SUMIFS('IngramSpark Data'!$IV:$IV,'IngramSpark Data'!$LG:$LG,"LS-UNITED KINGDOM",'IngramSpark Data'!$IO:$IO,Lookups!$A$7,'IngramSpark Data'!$I:$I,"Perfectbound*"))</f>
        <v>0</v>
      </c>
      <c r="K29" s="4">
        <f>SUM(SUMIFS('IngramSpark Data'!$JH:$JH,'IngramSpark Data'!$LG:$LG,"LS-UNITED KINGDOM",'IngramSpark Data'!$IO:$IO,Lookups!$A$7,'IngramSpark Data'!$I:$I,"Perfectbound*")*Lookups!$G$17)</f>
        <v>0</v>
      </c>
      <c r="L29" s="14">
        <f>SUM(SUMIFS('IngramSpark Data'!$IV:$IV,'IngramSpark Data'!$LG:$LG,"LS-UNITED STATES",'IngramSpark Data'!$IO:$IO,Lookups!$A$7,'IngramSpark Data'!$I:$I,"Perfectbound*"))</f>
        <v>0</v>
      </c>
      <c r="M29" s="4">
        <f>SUM(SUMIFS('IngramSpark Data'!$JH:$JH,'IngramSpark Data'!$LG:$LG,"LS-UNITED STATES",'IngramSpark Data'!$IO:$IO,Lookups!$A$7,'IngramSpark Data'!$I:$I,"Perfectbound*"))</f>
        <v>0</v>
      </c>
      <c r="N29" s="13">
        <f>SUM(SUMIFS('IngramSpark Data'!$IV:$IV,'IngramSpark Data'!$LG:$LG,"LS-AUSTRALIA",'IngramSpark Data'!$IO:$IO,Lookups!$A$8,'IngramSpark Data'!$I:$I,"Perfectbound*"))</f>
        <v>0</v>
      </c>
      <c r="O29" s="4">
        <f>SUM(SUMIFS('IngramSpark Data'!$JH:$JH,'IngramSpark Data'!$LG:$LG,"LS-AUSTRALIA",'IngramSpark Data'!$IO:$IO,Lookups!$A$8,'IngramSpark Data'!$I:$I,"Perfectbound*")*Lookups!$G$24)</f>
        <v>0</v>
      </c>
      <c r="P29" s="13">
        <f>SUM(SUMIFS('IngramSpark Data'!$IV:$IV,'IngramSpark Data'!$LG:$LG,"LS-UNITED KINGDOM",'IngramSpark Data'!$IO:$IO,Lookups!$A$8,'IngramSpark Data'!$I:$I,"Perfectbound*"))</f>
        <v>0</v>
      </c>
      <c r="Q29" s="4">
        <f>SUM(SUMIFS('IngramSpark Data'!$JH:$JH,'IngramSpark Data'!$LG:$LG,"LS-UNITED KINGDOM",'IngramSpark Data'!$IO:$IO,Lookups!$A$8,'IngramSpark Data'!$I:$I,"Perfectbound*")*Lookups!$G$17)</f>
        <v>0</v>
      </c>
      <c r="R29" s="14">
        <f>SUM(SUMIFS('IngramSpark Data'!$IV:$IV,'IngramSpark Data'!$LG:$LG,"LS-UNITED STATES",'IngramSpark Data'!$IO:$IO,Lookups!$A$8,'IngramSpark Data'!$I:$I,"Perfectbound*"))</f>
        <v>0</v>
      </c>
      <c r="S29" s="4">
        <f>SUM(SUMIFS('IngramSpark Data'!$JH:$JH,'IngramSpark Data'!$LG:$LG,"LS-UNITED STATES",'IngramSpark Data'!$IO:$IO,Lookups!$A$8,'IngramSpark Data'!$I:$I,"Perfectbound*"))</f>
        <v>0</v>
      </c>
      <c r="U29" t="s">
        <v>22</v>
      </c>
      <c r="V29" s="13">
        <f>SUM(SUMIFS('IngramSpark Data'!$IV:$IV,'IngramSpark Data'!$LG:$LG,"LS-AUSTRALIA",'IngramSpark Data'!$IO:$IO,Lookups!$A$6,'IngramSpark Data'!$I:$I,"Trade Cloth*"))</f>
        <v>0</v>
      </c>
      <c r="W29" s="4">
        <f>SUM(SUMIFS('IngramSpark Data'!$JH:$JH,'IngramSpark Data'!$LG:$LG,"LS-AUSTRALIA",'IngramSpark Data'!$IO:$IO,Lookups!$A$6,'IngramSpark Data'!$I:$I,"Trade Cloth*")*Lookups!$G$24)</f>
        <v>0</v>
      </c>
      <c r="X29" s="13">
        <f>SUM(SUMIFS('IngramSpark Data'!$IV:$IV,'IngramSpark Data'!$LG:$LG,"LS-UNITED KINGDOM",'IngramSpark Data'!$IO:$IO,Lookups!$A$6,'IngramSpark Data'!$I:$I,"Trade Cloth*"))</f>
        <v>0</v>
      </c>
      <c r="Y29" s="4">
        <f>SUM(SUMIFS('IngramSpark Data'!$JH:$JH,'IngramSpark Data'!$LG:$LG,"LS-UNITED KINGDOM",'IngramSpark Data'!$IO:$IO,Lookups!$A$6,'IngramSpark Data'!$I:$I,"Trade Cloth*")*Lookups!$G$17)</f>
        <v>0</v>
      </c>
      <c r="Z29" s="14">
        <f>SUM(SUMIFS('IngramSpark Data'!$IV:$IV,'IngramSpark Data'!$LG:$LG,"LS-UNITED STATES",'IngramSpark Data'!$IO:$IO,Lookups!$A$6,'IngramSpark Data'!$I:$I,"Trade Cloth*"))</f>
        <v>0</v>
      </c>
      <c r="AA29" s="4">
        <f>SUM(SUMIFS('IngramSpark Data'!$JH:$JH,'IngramSpark Data'!$LG:$LG,"LS-UNITED STATES",'IngramSpark Data'!$IO:$IO,Lookups!$A$6,'IngramSpark Data'!$I:$I,"Trade Cloth*"))</f>
        <v>0</v>
      </c>
      <c r="AB29" s="13">
        <f>SUM(SUMIFS('IngramSpark Data'!$IV:$IV,'IngramSpark Data'!$LG:$LG,"LS-AUSTRALIA",'IngramSpark Data'!$IO:$IO,Lookups!$A$7,'IngramSpark Data'!$I:$I,"Trade Cloth*"))</f>
        <v>0</v>
      </c>
      <c r="AC29" s="4">
        <f>SUM(SUMIFS('IngramSpark Data'!$JH:$JH,'IngramSpark Data'!$LG:$LG,"LS-AUSTRALIA",'IngramSpark Data'!$IO:$IO,Lookups!$A$7,'IngramSpark Data'!$I:$I,"Trade Cloth*")*Lookups!$G$24)</f>
        <v>0</v>
      </c>
      <c r="AD29" s="13">
        <f>SUM(SUMIFS('IngramSpark Data'!$IV:$IV,'IngramSpark Data'!$LG:$LG,"LS-UNITED KINGDOM",'IngramSpark Data'!$IO:$IO,Lookups!$A$7,'IngramSpark Data'!$I:$I,"Trade Cloth*"))</f>
        <v>0</v>
      </c>
      <c r="AE29" s="4">
        <f>SUM(SUMIFS('IngramSpark Data'!$JH:$JH,'IngramSpark Data'!$LG:$LG,"LS-UNITED KINGDOM",'IngramSpark Data'!$IO:$IO,Lookups!$A$7,'IngramSpark Data'!$I:$I,"Trade Cloth*")*Lookups!$G$17)</f>
        <v>0</v>
      </c>
      <c r="AF29" s="14">
        <f>SUM(SUMIFS('IngramSpark Data'!$IV:$IV,'IngramSpark Data'!$LG:$LG,"LS-UNITED STATES",'IngramSpark Data'!$IO:$IO,Lookups!$A$7,'IngramSpark Data'!$I:$I,"Trade Cloth*"))</f>
        <v>0</v>
      </c>
      <c r="AG29" s="4">
        <f>SUM(SUMIFS('IngramSpark Data'!$JH:$JH,'IngramSpark Data'!$LG:$LG,"LS-UNITED STATES",'IngramSpark Data'!$IO:$IO,Lookups!$A$7,'IngramSpark Data'!$I:$I,"Trade Cloth*"))</f>
        <v>0</v>
      </c>
      <c r="AH29" s="13">
        <f>SUM(SUMIFS('IngramSpark Data'!$IV:$IV,'IngramSpark Data'!$LG:$LG,"LS-AUSTRALIA",'IngramSpark Data'!$IO:$IO,Lookups!$A$8,'IngramSpark Data'!$I:$I,"Trade Cloth*"))</f>
        <v>0</v>
      </c>
      <c r="AI29" s="4">
        <f>SUM(SUMIFS('IngramSpark Data'!$JH:$JH,'IngramSpark Data'!$LG:$LG,"LS-AUSTRALIA",'IngramSpark Data'!$IO:$IO,Lookups!$A$8,'IngramSpark Data'!$I:$I,"Trade Cloth*")*Lookups!$G$24)</f>
        <v>0</v>
      </c>
      <c r="AJ29" s="13">
        <f>SUM(SUMIFS('IngramSpark Data'!$IV:$IV,'IngramSpark Data'!$LG:$LG,"LS-UNITED KINGDOM",'IngramSpark Data'!$IO:$IO,Lookups!$A$8,'IngramSpark Data'!$I:$I,"Trade Cloth*"))</f>
        <v>0</v>
      </c>
      <c r="AK29" s="4">
        <f>SUM(SUMIFS('IngramSpark Data'!$JH:$JH,'IngramSpark Data'!$LG:$LG,"LS-UNITED KINGDOM",'IngramSpark Data'!$IO:$IO,Lookups!$A$8,'IngramSpark Data'!$I:$I,"Trade Cloth*")*Lookups!$G$17)</f>
        <v>0</v>
      </c>
      <c r="AL29" s="14">
        <f>SUM(SUMIFS('IngramSpark Data'!$IV:$IV,'IngramSpark Data'!$LG:$LG,"LS-UNITED STATES",'IngramSpark Data'!$IO:$IO,Lookups!$A$8,'IngramSpark Data'!$I:$I,"Trade Cloth*"))</f>
        <v>0</v>
      </c>
      <c r="AM29" s="4">
        <f>SUM(SUMIFS('IngramSpark Data'!$JH:$JH,'IngramSpark Data'!$LG:$LG,"LS-UNITED STATES",'IngramSpark Data'!$IO:$IO,Lookups!$A$8,'IngramSpark Data'!$I:$I,"Trade Cloth*"))</f>
        <v>0</v>
      </c>
    </row>
    <row r="30" spans="1:39" x14ac:dyDescent="0.25">
      <c r="A30" t="s">
        <v>23</v>
      </c>
      <c r="B30" s="13">
        <f>SUM(SUMIFS('IngramSpark Data'!$LY:$LY,'IngramSpark Data'!$OJ:$OJ,"LS-AUSTRALIA",'IngramSpark Data'!$LR:$LR,Lookups!$A$6,'IngramSpark Data'!$I:$I,"Perfectbound*"))</f>
        <v>0</v>
      </c>
      <c r="C30" s="4">
        <f>SUM(SUMIFS('IngramSpark Data'!$MK:$MK,'IngramSpark Data'!$OJ:$OJ,"LS-AUSTRALIA",'IngramSpark Data'!$LR:$LR,Lookups!$A$6,'IngramSpark Data'!$I:$I,"Perfectbound*")*Lookups!$G$24)</f>
        <v>0</v>
      </c>
      <c r="D30" s="13">
        <f>SUM(SUMIFS('IngramSpark Data'!$LY:$LY,'IngramSpark Data'!$OJ:$OJ,"LS-UNITED KINGDOM",'IngramSpark Data'!$LR:$LR,Lookups!$A$6,'IngramSpark Data'!$I:$I,"Perfectbound*"))</f>
        <v>0</v>
      </c>
      <c r="E30" s="4">
        <f>SUM(SUMIFS('IngramSpark Data'!$MK:$MK,'IngramSpark Data'!$OJ:$OJ,"LS-UNITED KINGDOM",'IngramSpark Data'!$LR:$LR,Lookups!$A$6,'IngramSpark Data'!$I:$I,"Perfectbound*")*Lookups!$G$17)</f>
        <v>0</v>
      </c>
      <c r="F30" s="14">
        <f>SUM(SUMIFS('IngramSpark Data'!$LY:$LY,'IngramSpark Data'!$OJ:$OJ,"LS-UNITED STATES",'IngramSpark Data'!$LR:$LR,Lookups!$A$6,'IngramSpark Data'!$I:$I,"Perfectbound*"))</f>
        <v>0</v>
      </c>
      <c r="G30" s="4">
        <f>SUM(SUMIFS('IngramSpark Data'!$MK:$MK,'IngramSpark Data'!$OJ:$OJ,"LS-UNITED STATES",'IngramSpark Data'!$LR:$LR,Lookups!$A$6,'IngramSpark Data'!$I:$I,"Perfectbound*"))</f>
        <v>0</v>
      </c>
      <c r="H30" s="13">
        <f>SUM(SUMIFS('IngramSpark Data'!$LY:$LY,'IngramSpark Data'!$OJ:$OJ,"LS-AUSTRALIA",'IngramSpark Data'!$LR:$LR,Lookups!$A$7,'IngramSpark Data'!$I:$I,"Perfectbound*"))</f>
        <v>0</v>
      </c>
      <c r="I30" s="4">
        <f>SUM(SUMIFS('IngramSpark Data'!$MK:$MK,'IngramSpark Data'!$OJ:$OJ,"LS-AUSTRALIA",'IngramSpark Data'!$LR:$LR,Lookups!$A$7,'IngramSpark Data'!$I:$I,"Perfectbound*")*Lookups!$G$24)</f>
        <v>0</v>
      </c>
      <c r="J30" s="13">
        <f>SUM(SUMIFS('IngramSpark Data'!$LY:$LY,'IngramSpark Data'!$OJ:$OJ,"LS-UNITED KINGDOM",'IngramSpark Data'!$LR:$LR,Lookups!$A$7,'IngramSpark Data'!$I:$I,"Perfectbound*"))</f>
        <v>0</v>
      </c>
      <c r="K30" s="4">
        <f>SUM(SUMIFS('IngramSpark Data'!$MK:$MK,'IngramSpark Data'!$OJ:$OJ,"LS-UNITED KINGDOM",'IngramSpark Data'!$LR:$LR,Lookups!$A$7,'IngramSpark Data'!$I:$I,"Perfectbound*")*Lookups!$G$17)</f>
        <v>0</v>
      </c>
      <c r="L30" s="14">
        <f>SUM(SUMIFS('IngramSpark Data'!$LY:$LY,'IngramSpark Data'!$OJ:$OJ,"LS-UNITED STATES",'IngramSpark Data'!$LR:$LR,Lookups!$A$7,'IngramSpark Data'!$I:$I,"Perfectbound*"))</f>
        <v>0</v>
      </c>
      <c r="M30" s="4">
        <f>SUM(SUMIFS('IngramSpark Data'!$MK:$MK,'IngramSpark Data'!$OJ:$OJ,"LS-UNITED STATES",'IngramSpark Data'!$LR:$LR,Lookups!$A$7,'IngramSpark Data'!$I:$I,"Perfectbound*"))</f>
        <v>0</v>
      </c>
      <c r="N30" s="13">
        <f>SUM(SUMIFS('IngramSpark Data'!$LY:$LY,'IngramSpark Data'!$OJ:$OJ,"LS-AUSTRALIA",'IngramSpark Data'!$LR:$LR,Lookups!$A$8,'IngramSpark Data'!$I:$I,"Perfectbound*"))</f>
        <v>0</v>
      </c>
      <c r="O30" s="4">
        <f>SUM(SUMIFS('IngramSpark Data'!$MK:$MK,'IngramSpark Data'!$OJ:$OJ,"LS-AUSTRALIA",'IngramSpark Data'!$LR:$LR,Lookups!$A$8,'IngramSpark Data'!$I:$I,"Perfectbound*")*Lookups!$G$24)</f>
        <v>0</v>
      </c>
      <c r="P30" s="13">
        <f>SUM(SUMIFS('IngramSpark Data'!$LY:$LY,'IngramSpark Data'!$OJ:$OJ,"LS-UNITED KINGDOM",'IngramSpark Data'!$LR:$LR,Lookups!$A$8,'IngramSpark Data'!$I:$I,"Perfectbound*"))</f>
        <v>0</v>
      </c>
      <c r="Q30" s="4">
        <f>SUM(SUMIFS('IngramSpark Data'!$MK:$MK,'IngramSpark Data'!$OJ:$OJ,"LS-UNITED KINGDOM",'IngramSpark Data'!$LR:$LR,Lookups!$A$8,'IngramSpark Data'!$I:$I,"Perfectbound*")*Lookups!$G$17)</f>
        <v>0</v>
      </c>
      <c r="R30" s="14">
        <f>SUM(SUMIFS('IngramSpark Data'!$LY:$LY,'IngramSpark Data'!$OJ:$OJ,"LS-UNITED STATES",'IngramSpark Data'!$LR:$LR,Lookups!$A$8,'IngramSpark Data'!$I:$I,"Perfectbound*"))</f>
        <v>0</v>
      </c>
      <c r="S30" s="4">
        <f>SUM(SUMIFS('IngramSpark Data'!$MK:$MK,'IngramSpark Data'!$OJ:$OJ,"LS-UNITED STATES",'IngramSpark Data'!$LR:$LR,Lookups!$A$8,'IngramSpark Data'!$I:$I,"Perfectbound*"))</f>
        <v>0</v>
      </c>
      <c r="U30" t="s">
        <v>23</v>
      </c>
      <c r="V30" s="13">
        <f>SUM(SUMIFS('IngramSpark Data'!$LY:$LY,'IngramSpark Data'!$OJ:$OJ,"LS-AUSTRALIA",'IngramSpark Data'!$LR:$LR,Lookups!$A$6,'IngramSpark Data'!$I:$I,"Trade Cloth*"))</f>
        <v>0</v>
      </c>
      <c r="W30" s="4">
        <f>SUM(SUMIFS('IngramSpark Data'!$MK:$MK,'IngramSpark Data'!$OJ:$OJ,"LS-AUSTRALIA",'IngramSpark Data'!$LR:$LR,Lookups!$A$6,'IngramSpark Data'!$I:$I,"Trade Cloth*")*Lookups!$G$24)</f>
        <v>0</v>
      </c>
      <c r="X30" s="13">
        <f>SUM(SUMIFS('IngramSpark Data'!$LY:$LY,'IngramSpark Data'!$OJ:$OJ,"LS-UNITED KINGDOM",'IngramSpark Data'!$LR:$LR,Lookups!$A$6,'IngramSpark Data'!$I:$I,"Trade Cloth*"))</f>
        <v>0</v>
      </c>
      <c r="Y30" s="4">
        <f>SUM(SUMIFS('IngramSpark Data'!$MK:$MK,'IngramSpark Data'!$OJ:$OJ,"LS-UNITED KINGDOM",'IngramSpark Data'!$LR:$LR,Lookups!$A$6,'IngramSpark Data'!$I:$I,"Trade Cloth*")*Lookups!$G$17)</f>
        <v>0</v>
      </c>
      <c r="Z30" s="14">
        <f>SUM(SUMIFS('IngramSpark Data'!$LY:$LY,'IngramSpark Data'!$OJ:$OJ,"LS-UNITED STATES",'IngramSpark Data'!$LR:$LR,Lookups!$A$6,'IngramSpark Data'!$I:$I,"Trade Cloth*"))</f>
        <v>0</v>
      </c>
      <c r="AA30" s="4">
        <f>SUM(SUMIFS('IngramSpark Data'!$MK:$MK,'IngramSpark Data'!$OJ:$OJ,"LS-UNITED STATES",'IngramSpark Data'!$LR:$LR,Lookups!$A$6,'IngramSpark Data'!$I:$I,"Trade Cloth*"))</f>
        <v>0</v>
      </c>
      <c r="AB30" s="13">
        <f>SUM(SUMIFS('IngramSpark Data'!$LY:$LY,'IngramSpark Data'!$OJ:$OJ,"LS-AUSTRALIA",'IngramSpark Data'!$LR:$LR,Lookups!$A$7,'IngramSpark Data'!$I:$I,"Trade Cloth*"))</f>
        <v>0</v>
      </c>
      <c r="AC30" s="4">
        <f>SUM(SUMIFS('IngramSpark Data'!$MK:$MK,'IngramSpark Data'!$OJ:$OJ,"LS-AUSTRALIA",'IngramSpark Data'!$LR:$LR,Lookups!$A$7,'IngramSpark Data'!$I:$I,"Trade Cloth*")*Lookups!$G$24)</f>
        <v>0</v>
      </c>
      <c r="AD30" s="13">
        <f>SUM(SUMIFS('IngramSpark Data'!$LY:$LY,'IngramSpark Data'!$OJ:$OJ,"LS-UNITED KINGDOM",'IngramSpark Data'!$LR:$LR,Lookups!$A$7,'IngramSpark Data'!$I:$I,"Trade Cloth*"))</f>
        <v>0</v>
      </c>
      <c r="AE30" s="4">
        <f>SUM(SUMIFS('IngramSpark Data'!$MK:$MK,'IngramSpark Data'!$OJ:$OJ,"LS-UNITED KINGDOM",'IngramSpark Data'!$LR:$LR,Lookups!$A$7,'IngramSpark Data'!$I:$I,"Trade Cloth*")*Lookups!$G$17)</f>
        <v>0</v>
      </c>
      <c r="AF30" s="14">
        <f>SUM(SUMIFS('IngramSpark Data'!$LY:$LY,'IngramSpark Data'!$OJ:$OJ,"LS-UNITED STATES",'IngramSpark Data'!$LR:$LR,Lookups!$A$7,'IngramSpark Data'!$I:$I,"Trade Cloth*"))</f>
        <v>0</v>
      </c>
      <c r="AG30" s="4">
        <f>SUM(SUMIFS('IngramSpark Data'!$MK:$MK,'IngramSpark Data'!$OJ:$OJ,"LS-UNITED STATES",'IngramSpark Data'!$LR:$LR,Lookups!$A$7,'IngramSpark Data'!$I:$I,"Trade Cloth*"))</f>
        <v>0</v>
      </c>
      <c r="AH30" s="13">
        <f>SUM(SUMIFS('IngramSpark Data'!$LY:$LY,'IngramSpark Data'!$OJ:$OJ,"LS-AUSTRALIA",'IngramSpark Data'!$LR:$LR,Lookups!$A$8,'IngramSpark Data'!$I:$I,"Trade Cloth*"))</f>
        <v>0</v>
      </c>
      <c r="AI30" s="4">
        <f>SUM(SUMIFS('IngramSpark Data'!$MK:$MK,'IngramSpark Data'!$OJ:$OJ,"LS-AUSTRALIA",'IngramSpark Data'!$LR:$LR,Lookups!$A$8,'IngramSpark Data'!$I:$I,"Trade Cloth*")*Lookups!$G$24)</f>
        <v>0</v>
      </c>
      <c r="AJ30" s="13">
        <f>SUM(SUMIFS('IngramSpark Data'!$LY:$LY,'IngramSpark Data'!$OJ:$OJ,"LS-UNITED KINGDOM",'IngramSpark Data'!$LR:$LR,Lookups!$A$8,'IngramSpark Data'!$I:$I,"Trade Cloth*"))</f>
        <v>0</v>
      </c>
      <c r="AK30" s="4">
        <f>SUM(SUMIFS('IngramSpark Data'!$MK:$MK,'IngramSpark Data'!$OJ:$OJ,"LS-UNITED KINGDOM",'IngramSpark Data'!$LR:$LR,Lookups!$A$8,'IngramSpark Data'!$I:$I,"Trade Cloth*")*Lookups!$G$17)</f>
        <v>0</v>
      </c>
      <c r="AL30" s="14">
        <f>SUM(SUMIFS('IngramSpark Data'!$LY:$LY,'IngramSpark Data'!$OJ:$OJ,"LS-UNITED STATES",'IngramSpark Data'!$LR:$LR,Lookups!$A$8,'IngramSpark Data'!$I:$I,"Trade Cloth*"))</f>
        <v>0</v>
      </c>
      <c r="AM30" s="4">
        <f>SUM(SUMIFS('IngramSpark Data'!$MK:$MK,'IngramSpark Data'!$OJ:$OJ,"LS-UNITED STATES",'IngramSpark Data'!$LR:$LR,Lookups!$A$8,'IngramSpark Data'!$I:$I,"Trade Cloth*"))</f>
        <v>0</v>
      </c>
    </row>
    <row r="31" spans="1:39" x14ac:dyDescent="0.25">
      <c r="A31" t="s">
        <v>24</v>
      </c>
      <c r="B31" s="13">
        <f>SUM(SUMIFS('IngramSpark Data'!$PB:$PB,'IngramSpark Data'!$RM:$RM,"LS-AUSTRALIA",'IngramSpark Data'!$OU:$OU,Lookups!$A$6,'IngramSpark Data'!$OX:$OX,"Perfectbound*"))</f>
        <v>0</v>
      </c>
      <c r="C31" s="4">
        <f>SUM(SUMIFS('IngramSpark Data'!$PN:$PN,'IngramSpark Data'!$RM:$RM,"LS-AUSTRALIA",'IngramSpark Data'!$OU:$OU,Lookups!$A$6,'IngramSpark Data'!$OX:$OX,"Perfectbound*")*Lookups!$G$24)</f>
        <v>0</v>
      </c>
      <c r="D31" s="13">
        <f>SUM(SUMIFS('IngramSpark Data'!$PB:$PB,'IngramSpark Data'!$RM:$RM,"LS-UNITED KINGDOM",'IngramSpark Data'!$OU:$OU,Lookups!$A$6,'IngramSpark Data'!$OX:$OX,"Perfectbound*"))</f>
        <v>1</v>
      </c>
      <c r="E31" s="4">
        <f>SUM(SUMIFS('IngramSpark Data'!$PN:$PN,'IngramSpark Data'!$RM:$RM,"LS-UNITED KINGDOM",'IngramSpark Data'!$OU:$OU,Lookups!$A$6,'IngramSpark Data'!$OX:$OX,"Perfectbound*")*Lookups!$G$17)</f>
        <v>0.97920000000000007</v>
      </c>
      <c r="F31" s="14">
        <f>SUM(SUMIFS('IngramSpark Data'!$PB:$PB,'IngramSpark Data'!$RM:$RM,"LS-UNITED STATES",'IngramSpark Data'!$OU:$OU,Lookups!$A$6,'IngramSpark Data'!$OX:$OX,"Perfectbound*"))</f>
        <v>0</v>
      </c>
      <c r="G31" s="4">
        <f>SUM(SUMIFS('IngramSpark Data'!$PN:$PN,'IngramSpark Data'!$RM:$RM,"LS-UNITED STATES",'IngramSpark Data'!$OU:$OU,Lookups!$A$6,'IngramSpark Data'!$OX:$OX,"Perfectbound*"))</f>
        <v>0</v>
      </c>
      <c r="H31" s="13">
        <f>SUM(SUMIFS('IngramSpark Data'!$PB:$PB,'IngramSpark Data'!$RM:$RM,"LS-AUSTRALIA",'IngramSpark Data'!$OU:$OU,Lookups!$A$7,'IngramSpark Data'!$I:$I,"Perfectbound*"))</f>
        <v>0</v>
      </c>
      <c r="I31" s="4">
        <f>SUM(SUMIFS('IngramSpark Data'!$PN:$PN,'IngramSpark Data'!$RM:$RM,"LS-AUSTRALIA",'IngramSpark Data'!$OU:$OU,Lookups!$A$7,'IngramSpark Data'!$I:$I,"Perfectbound*")*Lookups!$G$24)</f>
        <v>0</v>
      </c>
      <c r="J31" s="13">
        <f>SUM(SUMIFS('IngramSpark Data'!$PB:$PB,'IngramSpark Data'!$RM:$RM,"LS-UNITED KINGDOM",'IngramSpark Data'!$OU:$OU,Lookups!$A$7,'IngramSpark Data'!$I:$I,"Perfectbound*"))</f>
        <v>0</v>
      </c>
      <c r="K31" s="4">
        <f>SUM(SUMIFS('IngramSpark Data'!$PN:$PN,'IngramSpark Data'!$RM:$RM,"LS-UNITED KINGDOM",'IngramSpark Data'!$OU:$OU,Lookups!$A$7,'IngramSpark Data'!$I:$I,"Perfectbound*")*Lookups!$G$17)</f>
        <v>0</v>
      </c>
      <c r="L31" s="14">
        <f>SUM(SUMIFS('IngramSpark Data'!$PB:$PB,'IngramSpark Data'!$RM:$RM,"LS-UNITED STATES",'IngramSpark Data'!$OU:$OU,Lookups!$A$7,'IngramSpark Data'!$I:$I,"Perfectbound*"))</f>
        <v>0</v>
      </c>
      <c r="M31" s="4">
        <f>SUM(SUMIFS('IngramSpark Data'!$PN:$PN,'IngramSpark Data'!$RM:$RM,"LS-UNITED STATES",'IngramSpark Data'!$OU:$OU,Lookups!$A$7,'IngramSpark Data'!$I:$I,"Perfectbound*"))</f>
        <v>0</v>
      </c>
      <c r="N31" s="13">
        <f>SUM(SUMIFS('IngramSpark Data'!$PB:$PB,'IngramSpark Data'!$RM:$RM,"LS-AUSTRALIA",'IngramSpark Data'!$OU:$OU,Lookups!$A$8,'IngramSpark Data'!$I:$I,"Perfectbound*"))</f>
        <v>0</v>
      </c>
      <c r="O31" s="4">
        <f>SUM(SUMIFS('IngramSpark Data'!$PN:$PN,'IngramSpark Data'!$RM:$RM,"LS-AUSTRALIA",'IngramSpark Data'!$OU:$OU,Lookups!$A$8,'IngramSpark Data'!$I:$I,"Perfectbound*")*Lookups!$G$24)</f>
        <v>0</v>
      </c>
      <c r="P31" s="13">
        <f>SUM(SUMIFS('IngramSpark Data'!$PB:$PB,'IngramSpark Data'!$RM:$RM,"LS-UNITED KINGDOM",'IngramSpark Data'!$OU:$OU,Lookups!$A$8,'IngramSpark Data'!$I:$I,"Perfectbound*"))</f>
        <v>0</v>
      </c>
      <c r="Q31" s="4">
        <f>SUM(SUMIFS('IngramSpark Data'!$PN:$PN,'IngramSpark Data'!$RM:$RM,"LS-UNITED KINGDOM",'IngramSpark Data'!$OU:$OU,Lookups!$A$8,'IngramSpark Data'!$I:$I,"Perfectbound*")*Lookups!$G$17)</f>
        <v>0</v>
      </c>
      <c r="R31" s="14">
        <f>SUM(SUMIFS('IngramSpark Data'!$PB:$PB,'IngramSpark Data'!$RM:$RM,"LS-UNITED STATES",'IngramSpark Data'!$OU:$OU,Lookups!$A$8,'IngramSpark Data'!$I:$I,"Perfectbound*"))</f>
        <v>0</v>
      </c>
      <c r="S31" s="4">
        <f>SUM(SUMIFS('IngramSpark Data'!$PN:$PN,'IngramSpark Data'!$RM:$RM,"LS-UNITED STATES",'IngramSpark Data'!$OU:$OU,Lookups!$A$8,'IngramSpark Data'!$I:$I,"Perfectbound*"))</f>
        <v>0</v>
      </c>
      <c r="U31" t="s">
        <v>24</v>
      </c>
      <c r="V31" s="13">
        <f>SUM(SUMIFS('IngramSpark Data'!$PB:$PB,'IngramSpark Data'!$RM:$RM,"LS-AUSTRALIA",'IngramSpark Data'!$OU:$OU,Lookups!$A$6,'IngramSpark Data'!$OX:$OX,"Trade Cloth*"))</f>
        <v>0</v>
      </c>
      <c r="W31" s="4">
        <f>SUM(SUMIFS('IngramSpark Data'!$PN:$PN,'IngramSpark Data'!$RM:$RM,"LS-AUSTRALIA",'IngramSpark Data'!$OU:$OU,Lookups!$A$6,'IngramSpark Data'!$OX:$OX,"Trade Cloth*")*Lookups!$G$24)</f>
        <v>0</v>
      </c>
      <c r="X31" s="13">
        <f>SUM(SUMIFS('IngramSpark Data'!$PB:$PB,'IngramSpark Data'!$RM:$RM,"LS-UNITED KINGDOM",'IngramSpark Data'!$OU:$OU,Lookups!$A$6,'IngramSpark Data'!$OX:$OX,"Trade Cloth*"))</f>
        <v>0</v>
      </c>
      <c r="Y31" s="4">
        <f>SUM(SUMIFS('IngramSpark Data'!$PN:$PN,'IngramSpark Data'!$RM:$RM,"LS-UNITED KINGDOM",'IngramSpark Data'!$OU:$OU,Lookups!$A$6,'IngramSpark Data'!$OX:$OX,"Trade Cloth*")*Lookups!$G$17)</f>
        <v>0</v>
      </c>
      <c r="Z31" s="14">
        <f>SUM(SUMIFS('IngramSpark Data'!$PB:$PB,'IngramSpark Data'!$RM:$RM,"LS-UNITED STATES",'IngramSpark Data'!$OU:$OU,Lookups!$A$6,'IngramSpark Data'!$OX:$OX,"Trade Cloth*"))</f>
        <v>0</v>
      </c>
      <c r="AA31" s="4">
        <f>SUM(SUMIFS('IngramSpark Data'!$PN:$PN,'IngramSpark Data'!$RM:$RM,"LS-UNITED STATES",'IngramSpark Data'!$OU:$OU,Lookups!$A$6,'IngramSpark Data'!$OX:$OX,"Trade Cloth*"))</f>
        <v>0</v>
      </c>
      <c r="AB31" s="13">
        <f>SUM(SUMIFS('IngramSpark Data'!$PB:$PB,'IngramSpark Data'!$RM:$RM,"LS-AUSTRALIA",'IngramSpark Data'!$OU:$OU,Lookups!$A$7,'IngramSpark Data'!$I:$I,"Trade Cloth*"))</f>
        <v>0</v>
      </c>
      <c r="AC31" s="4">
        <f>SUM(SUMIFS('IngramSpark Data'!$PN:$PN,'IngramSpark Data'!$RM:$RM,"LS-AUSTRALIA",'IngramSpark Data'!$OU:$OU,Lookups!$A$7,'IngramSpark Data'!$I:$I,"Trade Cloth*")*Lookups!$G$24)</f>
        <v>0</v>
      </c>
      <c r="AD31" s="13">
        <f>SUM(SUMIFS('IngramSpark Data'!$PB:$PB,'IngramSpark Data'!$RM:$RM,"LS-UNITED KINGDOM",'IngramSpark Data'!$OU:$OU,Lookups!$A$7,'IngramSpark Data'!$I:$I,"Trade Cloth*"))</f>
        <v>0</v>
      </c>
      <c r="AE31" s="4">
        <f>SUM(SUMIFS('IngramSpark Data'!$PN:$PN,'IngramSpark Data'!$RM:$RM,"LS-UNITED KINGDOM",'IngramSpark Data'!$OU:$OU,Lookups!$A$7,'IngramSpark Data'!$I:$I,"Trade Cloth*")*Lookups!$G$17)</f>
        <v>0</v>
      </c>
      <c r="AF31" s="14">
        <f>SUM(SUMIFS('IngramSpark Data'!$PB:$PB,'IngramSpark Data'!$RM:$RM,"LS-UNITED STATES",'IngramSpark Data'!$OU:$OU,Lookups!$A$7,'IngramSpark Data'!$I:$I,"Trade Cloth*"))</f>
        <v>0</v>
      </c>
      <c r="AG31" s="4">
        <f>SUM(SUMIFS('IngramSpark Data'!$PN:$PN,'IngramSpark Data'!$RM:$RM,"LS-UNITED STATES",'IngramSpark Data'!$OU:$OU,Lookups!$A$7,'IngramSpark Data'!$I:$I,"Trade Cloth*"))</f>
        <v>0</v>
      </c>
      <c r="AH31" s="13">
        <f>SUM(SUMIFS('IngramSpark Data'!$PB:$PB,'IngramSpark Data'!$RM:$RM,"LS-AUSTRALIA",'IngramSpark Data'!$OU:$OU,Lookups!$A$8,'IngramSpark Data'!$I:$I,"Trade Cloth*"))</f>
        <v>0</v>
      </c>
      <c r="AI31" s="4">
        <f>SUM(SUMIFS('IngramSpark Data'!$PN:$PN,'IngramSpark Data'!$RM:$RM,"LS-AUSTRALIA",'IngramSpark Data'!$OU:$OU,Lookups!$A$8,'IngramSpark Data'!$I:$I,"Trade Cloth*")*Lookups!$G$24)</f>
        <v>0</v>
      </c>
      <c r="AJ31" s="13">
        <f>SUM(SUMIFS('IngramSpark Data'!$PB:$PB,'IngramSpark Data'!$RM:$RM,"LS-UNITED KINGDOM",'IngramSpark Data'!$OU:$OU,Lookups!$A$8,'IngramSpark Data'!$I:$I,"Trade Cloth*"))</f>
        <v>0</v>
      </c>
      <c r="AK31" s="4">
        <f>SUM(SUMIFS('IngramSpark Data'!$PN:$PN,'IngramSpark Data'!$RM:$RM,"LS-UNITED KINGDOM",'IngramSpark Data'!$OU:$OU,Lookups!$A$8,'IngramSpark Data'!$I:$I,"Trade Cloth*")*Lookups!$G$17)</f>
        <v>0</v>
      </c>
      <c r="AL31" s="14">
        <f>SUM(SUMIFS('IngramSpark Data'!$PB:$PB,'IngramSpark Data'!$RM:$RM,"LS-UNITED STATES",'IngramSpark Data'!$OU:$OU,Lookups!$A$8,'IngramSpark Data'!$I:$I,"Trade Cloth*"))</f>
        <v>0</v>
      </c>
      <c r="AM31" s="4">
        <f>SUM(SUMIFS('IngramSpark Data'!$PN:$PN,'IngramSpark Data'!$RM:$RM,"LS-UNITED STATES",'IngramSpark Data'!$OU:$OU,Lookups!$A$8,'IngramSpark Data'!$I:$I,"Trade Cloth*"))</f>
        <v>0</v>
      </c>
    </row>
    <row r="32" spans="1:39" x14ac:dyDescent="0.25">
      <c r="A32" t="s">
        <v>25</v>
      </c>
      <c r="B32" s="13">
        <f>SUM(SUMIFS('IngramSpark Data'!$SE:$SE,'IngramSpark Data'!$UP:$UP,"LS-AUSTRALIA",'IngramSpark Data'!$RX:$RX,Lookups!$A$6,'IngramSpark Data'!$I:$I,"Perfectbound*"))</f>
        <v>0</v>
      </c>
      <c r="C32" s="4">
        <f>SUM(SUMIFS('IngramSpark Data'!$SQ:$SQ,'IngramSpark Data'!$UP:$UP,"LS-AUSTRALIA",'IngramSpark Data'!$RX:$RX,Lookups!$A$6,'IngramSpark Data'!$I:$I,"Perfectbound*")*Lookups!$G$24)</f>
        <v>0</v>
      </c>
      <c r="D32" s="13">
        <f>SUM(SUMIFS('IngramSpark Data'!$SE:$SE,'IngramSpark Data'!$UP:$UP,"LS-UNITED KINGDOM",'IngramSpark Data'!$RX:$RX,Lookups!$A$6,'IngramSpark Data'!$I:$I,"Perfectbound*"))</f>
        <v>0</v>
      </c>
      <c r="E32" s="4">
        <f>SUM(SUMIFS('IngramSpark Data'!$SQ:$SQ,'IngramSpark Data'!$UP:$UP,"LS-UNITED KINGDOM",'IngramSpark Data'!$RX:$RX,Lookups!$A$6,'IngramSpark Data'!$I:$I,"Perfectbound*")*Lookups!$G$17)</f>
        <v>0</v>
      </c>
      <c r="F32" s="14">
        <f>SUM(SUMIFS('IngramSpark Data'!$SE:$SE,'IngramSpark Data'!$UP:$UP,"LS-UNITED STATES",'IngramSpark Data'!$RX:$RX,Lookups!$A$6,'IngramSpark Data'!$I:$I,"Perfectbound*"))</f>
        <v>0</v>
      </c>
      <c r="G32" s="4">
        <f>SUM(SUMIFS('IngramSpark Data'!$SQ:$SQ,'IngramSpark Data'!$UP:$UP,"LS-UNITED STATES",'IngramSpark Data'!$RX:$RX,Lookups!$A$6,'IngramSpark Data'!$I:$I,"Perfectbound*"))</f>
        <v>0</v>
      </c>
      <c r="H32" s="13">
        <f>SUM(SUMIFS('IngramSpark Data'!$SE:$SE,'IngramSpark Data'!$UP:$UP,"LS-AUSTRALIA",'IngramSpark Data'!$RX:$RX,Lookups!$A$7,'IngramSpark Data'!$I:$I,"Perfectbound*"))</f>
        <v>0</v>
      </c>
      <c r="I32" s="4">
        <f>SUM(SUMIFS('IngramSpark Data'!$SQ:$SQ,'IngramSpark Data'!$UP:$UP,"LS-AUSTRALIA",'IngramSpark Data'!$RX:$RX,Lookups!$A$7,'IngramSpark Data'!$I:$I,"Perfectbound*")*Lookups!$G$24)</f>
        <v>0</v>
      </c>
      <c r="J32" s="13">
        <f>SUM(SUMIFS('IngramSpark Data'!$SE:$SE,'IngramSpark Data'!$UP:$UP,"LS-UNITED KINGDOM",'IngramSpark Data'!$RX:$RX,Lookups!$A$7,'IngramSpark Data'!$I:$I,"Perfectbound*"))</f>
        <v>0</v>
      </c>
      <c r="K32" s="4">
        <f>SUM(SUMIFS('IngramSpark Data'!$SQ:$SQ,'IngramSpark Data'!$UP:$UP,"LS-UNITED KINGDOM",'IngramSpark Data'!$RX:$RX,Lookups!$A$7,'IngramSpark Data'!$I:$I,"Perfectbound*")*Lookups!$G$17)</f>
        <v>0</v>
      </c>
      <c r="L32" s="14">
        <f>SUM(SUMIFS('IngramSpark Data'!$SE:$SE,'IngramSpark Data'!$UP:$UP,"LS-UNITED STATES",'IngramSpark Data'!$RX:$RX,Lookups!$A$7,'IngramSpark Data'!$I:$I,"Perfectbound*"))</f>
        <v>0</v>
      </c>
      <c r="M32" s="4">
        <f>SUM(SUMIFS('IngramSpark Data'!$SQ:$SQ,'IngramSpark Data'!$UP:$UP,"LS-UNITED STATES",'IngramSpark Data'!$RX:$RX,Lookups!$A$7,'IngramSpark Data'!$I:$I,"Perfectbound*"))</f>
        <v>0</v>
      </c>
      <c r="N32" s="13">
        <f>SUM(SUMIFS('IngramSpark Data'!$SE:$SE,'IngramSpark Data'!$UP:$UP,"LS-AUSTRALIA",'IngramSpark Data'!$RX:$RX,Lookups!$A$8,'IngramSpark Data'!$I:$I,"Perfectbound*"))</f>
        <v>0</v>
      </c>
      <c r="O32" s="4">
        <f>SUM(SUMIFS('IngramSpark Data'!$SQ:$SQ,'IngramSpark Data'!$UP:$UP,"LS-AUSTRALIA",'IngramSpark Data'!$RX:$RX,Lookups!$A$8,'IngramSpark Data'!$I:$I,"Perfectbound*")*Lookups!$G$24)</f>
        <v>0</v>
      </c>
      <c r="P32" s="13">
        <f>SUM(SUMIFS('IngramSpark Data'!$SE:$SE,'IngramSpark Data'!$UP:$UP,"LS-UNITED KINGDOM",'IngramSpark Data'!$RX:$RX,Lookups!$A$8,'IngramSpark Data'!$I:$I,"Perfectbound*"))</f>
        <v>0</v>
      </c>
      <c r="Q32" s="4">
        <f>SUM(SUMIFS('IngramSpark Data'!$SQ:$SQ,'IngramSpark Data'!$UP:$UP,"LS-UNITED KINGDOM",'IngramSpark Data'!$RX:$RX,Lookups!$A$8,'IngramSpark Data'!$I:$I,"Perfectbound*")*Lookups!$G$17)</f>
        <v>0</v>
      </c>
      <c r="R32" s="14">
        <f>SUM(SUMIFS('IngramSpark Data'!$SE:$SE,'IngramSpark Data'!$UP:$UP,"LS-UNITED STATES",'IngramSpark Data'!$RX:$RX,Lookups!$A$8,'IngramSpark Data'!$I:$I,"Perfectbound*"))</f>
        <v>0</v>
      </c>
      <c r="S32" s="4">
        <f>SUM(SUMIFS('IngramSpark Data'!$SQ:$SQ,'IngramSpark Data'!$UP:$UP,"LS-UNITED STATES",'IngramSpark Data'!$RX:$RX,Lookups!$A$8,'IngramSpark Data'!$I:$I,"Perfectbound*"))</f>
        <v>0</v>
      </c>
      <c r="U32" t="s">
        <v>25</v>
      </c>
      <c r="V32" s="13">
        <f>SUM(SUMIFS('IngramSpark Data'!$SE:$SE,'IngramSpark Data'!$UP:$UP,"LS-AUSTRALIA",'IngramSpark Data'!$RX:$RX,Lookups!$A$6,'IngramSpark Data'!$I:$I,"Trade Cloth*"))</f>
        <v>0</v>
      </c>
      <c r="W32" s="4">
        <f>SUM(SUMIFS('IngramSpark Data'!$SQ:$SQ,'IngramSpark Data'!$UP:$UP,"LS-AUSTRALIA",'IngramSpark Data'!$RX:$RX,Lookups!$A$6,'IngramSpark Data'!$I:$I,"Trade Cloth*")*Lookups!$G$24)</f>
        <v>0</v>
      </c>
      <c r="X32" s="13">
        <f>SUM(SUMIFS('IngramSpark Data'!$SE:$SE,'IngramSpark Data'!$UP:$UP,"LS-UNITED KINGDOM",'IngramSpark Data'!$RX:$RX,Lookups!$A$6,'IngramSpark Data'!$I:$I,"Trade Cloth*"))</f>
        <v>0</v>
      </c>
      <c r="Y32" s="4">
        <f>SUM(SUMIFS('IngramSpark Data'!$SQ:$SQ,'IngramSpark Data'!$UP:$UP,"LS-UNITED KINGDOM",'IngramSpark Data'!$RX:$RX,Lookups!$A$6,'IngramSpark Data'!$I:$I,"Trade Cloth*")*Lookups!$G$17)</f>
        <v>0</v>
      </c>
      <c r="Z32" s="14">
        <f>SUM(SUMIFS('IngramSpark Data'!$SE:$SE,'IngramSpark Data'!$UP:$UP,"LS-UNITED STATES",'IngramSpark Data'!$RX:$RX,Lookups!$A$6,'IngramSpark Data'!$I:$I,"Trade Cloth*"))</f>
        <v>0</v>
      </c>
      <c r="AA32" s="4">
        <f>SUM(SUMIFS('IngramSpark Data'!$SQ:$SQ,'IngramSpark Data'!$UP:$UP,"LS-UNITED STATES",'IngramSpark Data'!$RX:$RX,Lookups!$A$6,'IngramSpark Data'!$I:$I,"Trade Cloth*"))</f>
        <v>0</v>
      </c>
      <c r="AB32" s="13">
        <f>SUM(SUMIFS('IngramSpark Data'!$SE:$SE,'IngramSpark Data'!$UP:$UP,"LS-AUSTRALIA",'IngramSpark Data'!$RX:$RX,Lookups!$A$7,'IngramSpark Data'!$I:$I,"Trade Cloth*"))</f>
        <v>0</v>
      </c>
      <c r="AC32" s="4">
        <f>SUM(SUMIFS('IngramSpark Data'!$SQ:$SQ,'IngramSpark Data'!$UP:$UP,"LS-AUSTRALIA",'IngramSpark Data'!$RX:$RX,Lookups!$A$7,'IngramSpark Data'!$I:$I,"Trade Cloth*")*Lookups!$G$24)</f>
        <v>0</v>
      </c>
      <c r="AD32" s="13">
        <f>SUM(SUMIFS('IngramSpark Data'!$SE:$SE,'IngramSpark Data'!$UP:$UP,"LS-UNITED KINGDOM",'IngramSpark Data'!$RX:$RX,Lookups!$A$7,'IngramSpark Data'!$I:$I,"Trade Cloth*"))</f>
        <v>0</v>
      </c>
      <c r="AE32" s="4">
        <f>SUM(SUMIFS('IngramSpark Data'!$SQ:$SQ,'IngramSpark Data'!$UP:$UP,"LS-UNITED KINGDOM",'IngramSpark Data'!$RX:$RX,Lookups!$A$7,'IngramSpark Data'!$I:$I,"Trade Cloth*")*Lookups!$G$17)</f>
        <v>0</v>
      </c>
      <c r="AF32" s="14">
        <f>SUM(SUMIFS('IngramSpark Data'!$SE:$SE,'IngramSpark Data'!$UP:$UP,"LS-UNITED STATES",'IngramSpark Data'!$RX:$RX,Lookups!$A$7,'IngramSpark Data'!$I:$I,"Trade Cloth*"))</f>
        <v>0</v>
      </c>
      <c r="AG32" s="4">
        <f>SUM(SUMIFS('IngramSpark Data'!$SQ:$SQ,'IngramSpark Data'!$UP:$UP,"LS-UNITED STATES",'IngramSpark Data'!$RX:$RX,Lookups!$A$7,'IngramSpark Data'!$I:$I,"Trade Cloth*"))</f>
        <v>0</v>
      </c>
      <c r="AH32" s="13">
        <f>SUM(SUMIFS('IngramSpark Data'!$SE:$SE,'IngramSpark Data'!$UP:$UP,"LS-AUSTRALIA",'IngramSpark Data'!$RX:$RX,Lookups!$A$8,'IngramSpark Data'!$I:$I,"Trade Cloth*"))</f>
        <v>0</v>
      </c>
      <c r="AI32" s="4">
        <f>SUM(SUMIFS('IngramSpark Data'!$SQ:$SQ,'IngramSpark Data'!$UP:$UP,"LS-AUSTRALIA",'IngramSpark Data'!$RX:$RX,Lookups!$A$8,'IngramSpark Data'!$I:$I,"Trade Cloth*")*Lookups!$G$24)</f>
        <v>0</v>
      </c>
      <c r="AJ32" s="13">
        <f>SUM(SUMIFS('IngramSpark Data'!$SE:$SE,'IngramSpark Data'!$UP:$UP,"LS-UNITED KINGDOM",'IngramSpark Data'!$RX:$RX,Lookups!$A$8,'IngramSpark Data'!$I:$I,"Trade Cloth*"))</f>
        <v>0</v>
      </c>
      <c r="AK32" s="4">
        <f>SUM(SUMIFS('IngramSpark Data'!$SQ:$SQ,'IngramSpark Data'!$UP:$UP,"LS-UNITED KINGDOM",'IngramSpark Data'!$RX:$RX,Lookups!$A$8,'IngramSpark Data'!$I:$I,"Trade Cloth*")*Lookups!$G$17)</f>
        <v>0</v>
      </c>
      <c r="AL32" s="14">
        <f>SUM(SUMIFS('IngramSpark Data'!$SE:$SE,'IngramSpark Data'!$UP:$UP,"LS-UNITED STATES",'IngramSpark Data'!$RX:$RX,Lookups!$A$8,'IngramSpark Data'!$I:$I,"Trade Cloth*"))</f>
        <v>0</v>
      </c>
      <c r="AM32" s="4">
        <f>SUM(SUMIFS('IngramSpark Data'!$SQ:$SQ,'IngramSpark Data'!$UP:$UP,"LS-UNITED STATES",'IngramSpark Data'!$RX:$RX,Lookups!$A$8,'IngramSpark Data'!$I:$I,"Trade Cloth*"))</f>
        <v>0</v>
      </c>
    </row>
    <row r="33" spans="1:39" x14ac:dyDescent="0.25">
      <c r="A33" t="s">
        <v>26</v>
      </c>
      <c r="B33" s="13">
        <f>SUM(SUMIFS('IngramSpark Data'!$VH:$VH,'IngramSpark Data'!$XS:$XS,"LS-AUSTRALIA",'IngramSpark Data'!$VA:$VA,Lookups!$A$6,'IngramSpark Data'!$I:$I,"Perfectbound*"))</f>
        <v>0</v>
      </c>
      <c r="C33" s="4">
        <f>SUM(SUMIFS('IngramSpark Data'!$VT:$VT,'IngramSpark Data'!$XS:$XS,"LS-AUSTRALIA",'IngramSpark Data'!$VA:$VA,Lookups!$A$6,'IngramSpark Data'!$I:$I,"Perfectbound*")*Lookups!$G$24)</f>
        <v>0</v>
      </c>
      <c r="D33" s="13">
        <f>SUM(SUMIFS('IngramSpark Data'!$VH:$VH,'IngramSpark Data'!$XS:$XS,"LS-UNITED KINGDOM",'IngramSpark Data'!$VA:$VA,Lookups!$A$6,'IngramSpark Data'!$I:$I,"Perfectbound*"))</f>
        <v>0</v>
      </c>
      <c r="E33" s="4">
        <f>SUM(SUMIFS('IngramSpark Data'!$VT:$VT,'IngramSpark Data'!$XS:$XS,"LS-UNITED KINGDOM",'IngramSpark Data'!$VA:$VA,Lookups!$A$6,'IngramSpark Data'!$I:$I,"Perfectbound*")*Lookups!$G$17)</f>
        <v>0</v>
      </c>
      <c r="F33" s="14">
        <f>SUM(SUMIFS('IngramSpark Data'!$VH:$VH,'IngramSpark Data'!$XS:$XS,"LS-UNITED STATES",'IngramSpark Data'!$VA:$VA,Lookups!$A$6,'IngramSpark Data'!$I:$I,"Perfectbound*"))</f>
        <v>0</v>
      </c>
      <c r="G33" s="4">
        <f>SUM(SUMIFS('IngramSpark Data'!$VT:$VT,'IngramSpark Data'!$XS:$XS,"LS-UNITED STATES",'IngramSpark Data'!$VA:$VA,Lookups!$A$6,'IngramSpark Data'!$I:$I,"Perfectbound*"))</f>
        <v>0</v>
      </c>
      <c r="H33" s="13">
        <f>SUM(SUMIFS('IngramSpark Data'!$VH:$VH,'IngramSpark Data'!$XS:$XS,"LS-AUSTRALIA",'IngramSpark Data'!$VA:$VA,Lookups!$A$7,'IngramSpark Data'!$I:$I,"Perfectbound*"))</f>
        <v>0</v>
      </c>
      <c r="I33" s="4">
        <f>SUM(SUMIFS('IngramSpark Data'!$VT:$VT,'IngramSpark Data'!$XS:$XS,"LS-AUSTRALIA",'IngramSpark Data'!$VA:$VA,Lookups!$A$7,'IngramSpark Data'!$I:$I,"Perfectbound*")*Lookups!$G$24)</f>
        <v>0</v>
      </c>
      <c r="J33" s="13">
        <f>SUM(SUMIFS('IngramSpark Data'!$VH:$VH,'IngramSpark Data'!$XS:$XS,"LS-UNITED KINGDOM",'IngramSpark Data'!$VA:$VA,Lookups!$A$7,'IngramSpark Data'!$I:$I,"Perfectbound*"))</f>
        <v>0</v>
      </c>
      <c r="K33" s="4">
        <f>SUM(SUMIFS('IngramSpark Data'!$VT:$VT,'IngramSpark Data'!$XS:$XS,"LS-UNITED KINGDOM",'IngramSpark Data'!$VA:$VA,Lookups!$A$7,'IngramSpark Data'!$I:$I,"Perfectbound*")*Lookups!$G$17)</f>
        <v>0</v>
      </c>
      <c r="L33" s="14">
        <f>SUM(SUMIFS('IngramSpark Data'!$VH:$VH,'IngramSpark Data'!$XS:$XS,"LS-UNITED STATES",'IngramSpark Data'!$VA:$VA,Lookups!$A$7,'IngramSpark Data'!$I:$I,"Perfectbound*"))</f>
        <v>0</v>
      </c>
      <c r="M33" s="4">
        <f>SUM(SUMIFS('IngramSpark Data'!$VT:$VT,'IngramSpark Data'!$XS:$XS,"LS-UNITED STATES",'IngramSpark Data'!$VA:$VA,Lookups!$A$7,'IngramSpark Data'!$I:$I,"Perfectbound*"))</f>
        <v>0</v>
      </c>
      <c r="N33" s="13">
        <f>SUM(SUMIFS('IngramSpark Data'!$VH:$VH,'IngramSpark Data'!$XS:$XS,"LS-AUSTRALIA",'IngramSpark Data'!$VA:$VA,Lookups!$A$8,'IngramSpark Data'!$I:$I,"Perfectbound*"))</f>
        <v>0</v>
      </c>
      <c r="O33" s="4">
        <f>SUM(SUMIFS('IngramSpark Data'!$VT:$VT,'IngramSpark Data'!$XS:$XS,"LS-AUSTRALIA",'IngramSpark Data'!$VA:$VA,Lookups!$A$8,'IngramSpark Data'!$I:$I,"Perfectbound*")*Lookups!$G$24)</f>
        <v>0</v>
      </c>
      <c r="P33" s="13">
        <f>SUM(SUMIFS('IngramSpark Data'!$VH:$VH,'IngramSpark Data'!$XS:$XS,"LS-UNITED KINGDOM",'IngramSpark Data'!$VA:$VA,Lookups!$A$8,'IngramSpark Data'!$I:$I,"Perfectbound*"))</f>
        <v>0</v>
      </c>
      <c r="Q33" s="4">
        <f>SUM(SUMIFS('IngramSpark Data'!$VT:$VT,'IngramSpark Data'!$XS:$XS,"LS-UNITED KINGDOM",'IngramSpark Data'!$VA:$VA,Lookups!$A$8,'IngramSpark Data'!$I:$I,"Perfectbound*")*Lookups!$G$17)</f>
        <v>0</v>
      </c>
      <c r="R33" s="14">
        <f>SUM(SUMIFS('IngramSpark Data'!$VH:$VH,'IngramSpark Data'!$XS:$XS,"LS-UNITED STATES",'IngramSpark Data'!$VA:$VA,Lookups!$A$8,'IngramSpark Data'!$I:$I,"Perfectbound*"))</f>
        <v>0</v>
      </c>
      <c r="S33" s="4">
        <f>SUM(SUMIFS('IngramSpark Data'!$VT:$VT,'IngramSpark Data'!$XS:$XS,"LS-UNITED STATES",'IngramSpark Data'!$VA:$VA,Lookups!$A$8,'IngramSpark Data'!$I:$I,"Perfectbound*"))</f>
        <v>0</v>
      </c>
      <c r="U33" t="s">
        <v>26</v>
      </c>
      <c r="V33" s="13">
        <f>SUM(SUMIFS('IngramSpark Data'!$VH:$VH,'IngramSpark Data'!$XS:$XS,"LS-AUSTRALIA",'IngramSpark Data'!$VA:$VA,Lookups!$A$6,'IngramSpark Data'!$I:$I,"Trade Cloth*"))</f>
        <v>0</v>
      </c>
      <c r="W33" s="4">
        <f>SUM(SUMIFS('IngramSpark Data'!$VT:$VT,'IngramSpark Data'!$XS:$XS,"LS-AUSTRALIA",'IngramSpark Data'!$VA:$VA,Lookups!$A$6,'IngramSpark Data'!$I:$I,"Trade Cloth*")*Lookups!$G$24)</f>
        <v>0</v>
      </c>
      <c r="X33" s="13">
        <f>SUM(SUMIFS('IngramSpark Data'!$VH:$VH,'IngramSpark Data'!$XS:$XS,"LS-UNITED KINGDOM",'IngramSpark Data'!$VA:$VA,Lookups!$A$6,'IngramSpark Data'!$I:$I,"Trade Cloth*"))</f>
        <v>0</v>
      </c>
      <c r="Y33" s="4">
        <f>SUM(SUMIFS('IngramSpark Data'!$VT:$VT,'IngramSpark Data'!$XS:$XS,"LS-UNITED KINGDOM",'IngramSpark Data'!$VA:$VA,Lookups!$A$6,'IngramSpark Data'!$I:$I,"Trade Cloth*")*Lookups!$G$17)</f>
        <v>0</v>
      </c>
      <c r="Z33" s="14">
        <f>SUM(SUMIFS('IngramSpark Data'!$VH:$VH,'IngramSpark Data'!$XS:$XS,"LS-UNITED STATES",'IngramSpark Data'!$VA:$VA,Lookups!$A$6,'IngramSpark Data'!$I:$I,"Trade Cloth*"))</f>
        <v>0</v>
      </c>
      <c r="AA33" s="4">
        <f>SUM(SUMIFS('IngramSpark Data'!$VT:$VT,'IngramSpark Data'!$XS:$XS,"LS-UNITED STATES",'IngramSpark Data'!$VA:$VA,Lookups!$A$6,'IngramSpark Data'!$I:$I,"Trade Cloth*"))</f>
        <v>0</v>
      </c>
      <c r="AB33" s="13">
        <f>SUM(SUMIFS('IngramSpark Data'!$VH:$VH,'IngramSpark Data'!$XS:$XS,"LS-AUSTRALIA",'IngramSpark Data'!$VA:$VA,Lookups!$A$7,'IngramSpark Data'!$I:$I,"Trade Cloth*"))</f>
        <v>0</v>
      </c>
      <c r="AC33" s="4">
        <f>SUM(SUMIFS('IngramSpark Data'!$VT:$VT,'IngramSpark Data'!$XS:$XS,"LS-AUSTRALIA",'IngramSpark Data'!$VA:$VA,Lookups!$A$7,'IngramSpark Data'!$I:$I,"Trade Cloth*")*Lookups!$G$24)</f>
        <v>0</v>
      </c>
      <c r="AD33" s="13">
        <f>SUM(SUMIFS('IngramSpark Data'!$VH:$VH,'IngramSpark Data'!$XS:$XS,"LS-UNITED KINGDOM",'IngramSpark Data'!$VA:$VA,Lookups!$A$7,'IngramSpark Data'!$I:$I,"Trade Cloth*"))</f>
        <v>0</v>
      </c>
      <c r="AE33" s="4">
        <f>SUM(SUMIFS('IngramSpark Data'!$VT:$VT,'IngramSpark Data'!$XS:$XS,"LS-UNITED KINGDOM",'IngramSpark Data'!$VA:$VA,Lookups!$A$7,'IngramSpark Data'!$I:$I,"Trade Cloth*")*Lookups!$G$17)</f>
        <v>0</v>
      </c>
      <c r="AF33" s="14">
        <f>SUM(SUMIFS('IngramSpark Data'!$VH:$VH,'IngramSpark Data'!$XS:$XS,"LS-UNITED STATES",'IngramSpark Data'!$VA:$VA,Lookups!$A$7,'IngramSpark Data'!$I:$I,"Trade Cloth*"))</f>
        <v>0</v>
      </c>
      <c r="AG33" s="4">
        <f>SUM(SUMIFS('IngramSpark Data'!$VT:$VT,'IngramSpark Data'!$XS:$XS,"LS-UNITED STATES",'IngramSpark Data'!$VA:$VA,Lookups!$A$7,'IngramSpark Data'!$I:$I,"Trade Cloth*"))</f>
        <v>0</v>
      </c>
      <c r="AH33" s="13">
        <f>SUM(SUMIFS('IngramSpark Data'!$VH:$VH,'IngramSpark Data'!$XS:$XS,"LS-AUSTRALIA",'IngramSpark Data'!$VA:$VA,Lookups!$A$8,'IngramSpark Data'!$I:$I,"Trade Cloth*"))</f>
        <v>0</v>
      </c>
      <c r="AI33" s="4">
        <f>SUM(SUMIFS('IngramSpark Data'!$VT:$VT,'IngramSpark Data'!$XS:$XS,"LS-AUSTRALIA",'IngramSpark Data'!$VA:$VA,Lookups!$A$8,'IngramSpark Data'!$I:$I,"Trade Cloth*")*Lookups!$G$24)</f>
        <v>0</v>
      </c>
      <c r="AJ33" s="13">
        <f>SUM(SUMIFS('IngramSpark Data'!$VH:$VH,'IngramSpark Data'!$XS:$XS,"LS-UNITED KINGDOM",'IngramSpark Data'!$VA:$VA,Lookups!$A$8,'IngramSpark Data'!$I:$I,"Trade Cloth*"))</f>
        <v>0</v>
      </c>
      <c r="AK33" s="4">
        <f>SUM(SUMIFS('IngramSpark Data'!$VT:$VT,'IngramSpark Data'!$XS:$XS,"LS-UNITED KINGDOM",'IngramSpark Data'!$VA:$VA,Lookups!$A$8,'IngramSpark Data'!$I:$I,"Trade Cloth*")*Lookups!$G$17)</f>
        <v>0</v>
      </c>
      <c r="AL33" s="14">
        <f>SUM(SUMIFS('IngramSpark Data'!$VH:$VH,'IngramSpark Data'!$XS:$XS,"LS-UNITED STATES",'IngramSpark Data'!$VA:$VA,Lookups!$A$8,'IngramSpark Data'!$I:$I,"Trade Cloth*"))</f>
        <v>0</v>
      </c>
      <c r="AM33" s="4">
        <f>SUM(SUMIFS('IngramSpark Data'!$VT:$VT,'IngramSpark Data'!$XS:$XS,"LS-UNITED STATES",'IngramSpark Data'!$VA:$VA,Lookups!$A$8,'IngramSpark Data'!$I:$I,"Trade Cloth*"))</f>
        <v>0</v>
      </c>
    </row>
    <row r="34" spans="1:39" x14ac:dyDescent="0.25">
      <c r="A34" t="s">
        <v>27</v>
      </c>
      <c r="B34" s="13">
        <f>SUM(SUMIFS('IngramSpark Data'!$YK:$YK,'IngramSpark Data'!$AAV:$AAV,"LS-AUSTRALIA",'IngramSpark Data'!$YD:$YD,Lookups!$A$6,'IngramSpark Data'!$YG:$YG,"Perfectbound*"))</f>
        <v>0</v>
      </c>
      <c r="C34" s="4">
        <f>SUM(SUMIFS('IngramSpark Data'!$YW:$YW,'IngramSpark Data'!$AAV:$AAV,"LS-AUSTRALIA",'IngramSpark Data'!$YD:$YD,Lookups!$A$6,'IngramSpark Data'!$YG:$YG,"Perfectbound*")*Lookups!$G$24)</f>
        <v>0</v>
      </c>
      <c r="D34" s="13">
        <f>SUM(SUMIFS('IngramSpark Data'!$YK:$YK,'IngramSpark Data'!$AAV:$AAV,"LS-UNITED KINGDOM",'IngramSpark Data'!$YD:$YD,Lookups!$A$6,'IngramSpark Data'!$YG:$YG,"Perfectbound*"))</f>
        <v>0</v>
      </c>
      <c r="E34" s="4">
        <f>SUM(SUMIFS('IngramSpark Data'!$YW:$YW,'IngramSpark Data'!$AAV:$AAV,"LS-UNITED KINGDOM",'IngramSpark Data'!$YD:$YD,Lookups!$A$6,'IngramSpark Data'!$YG:$YG,"Perfectbound*")*Lookups!$G$17)</f>
        <v>0</v>
      </c>
      <c r="F34" s="14">
        <f>SUM(SUMIFS('IngramSpark Data'!$YK:$YK,'IngramSpark Data'!$AAV:$AAV,"LS-UNITED STATES",'IngramSpark Data'!$YD:$YD,Lookups!$A$6,'IngramSpark Data'!$YG:$YG,"Perfectbound*"))</f>
        <v>1</v>
      </c>
      <c r="G34" s="4">
        <f>SUM(SUMIFS('IngramSpark Data'!$YW:$YW,'IngramSpark Data'!$AAV:$AAV,"LS-UNITED STATES",'IngramSpark Data'!$YD:$YD,Lookups!$A$6,'IngramSpark Data'!$YG:$YG,"Perfectbound*"))</f>
        <v>1.36</v>
      </c>
      <c r="H34" s="13">
        <f>SUM(SUMIFS('IngramSpark Data'!$YK:$YK,'IngramSpark Data'!$AAV:$AAV,"LS-AUSTRALIA",'IngramSpark Data'!$YD:$YD,Lookups!$A$7,'IngramSpark Data'!$YG:$YG,"Perfectbound*"))</f>
        <v>0</v>
      </c>
      <c r="I34" s="4">
        <f>SUM(SUMIFS('IngramSpark Data'!$YW:$YW,'IngramSpark Data'!$AAV:$AAV,"LS-AUSTRALIA",'IngramSpark Data'!$YD:$YD,Lookups!$A$7,'IngramSpark Data'!$YG:$YG,"Perfectbound*")*Lookups!$G$24)</f>
        <v>0</v>
      </c>
      <c r="J34" s="13">
        <f>SUM(SUMIFS('IngramSpark Data'!$YK:$YK,'IngramSpark Data'!$AAV:$AAV,"LS-UNITED KINGDOM",'IngramSpark Data'!$YD:$YD,Lookups!$A$7,'IngramSpark Data'!$YG:$YG,"Perfectbound*"))</f>
        <v>0</v>
      </c>
      <c r="K34" s="4">
        <f>SUM(SUMIFS('IngramSpark Data'!$YW:$YW,'IngramSpark Data'!$AAV:$AAV,"LS-UNITED KINGDOM",'IngramSpark Data'!$YD:$YD,Lookups!$A$7,'IngramSpark Data'!$YG:$YG,"Perfectbound*")*Lookups!$G$17)</f>
        <v>0</v>
      </c>
      <c r="L34" s="14">
        <f>SUM(SUMIFS('IngramSpark Data'!$YK:$YK,'IngramSpark Data'!$AAV:$AAV,"LS-UNITED STATES",'IngramSpark Data'!$YD:$YD,Lookups!$A$7,'IngramSpark Data'!$YG:$YG,"Perfectbound*"))</f>
        <v>0</v>
      </c>
      <c r="M34" s="4">
        <f>SUM(SUMIFS('IngramSpark Data'!$YW:$YW,'IngramSpark Data'!$AAV:$AAV,"LS-UNITED STATES",'IngramSpark Data'!$YD:$YD,Lookups!$A$7,'IngramSpark Data'!$YG:$YG,"Perfectbound*"))</f>
        <v>0</v>
      </c>
      <c r="N34" s="13">
        <f>SUM(SUMIFS('IngramSpark Data'!$YK:$YK,'IngramSpark Data'!$AAV:$AAV,"LS-AUSTRALIA",'IngramSpark Data'!$YD:$YD,Lookups!$A$8,'IngramSpark Data'!$YG:$YG,"Perfectbound*"))</f>
        <v>0</v>
      </c>
      <c r="O34" s="4">
        <f>SUM(SUMIFS('IngramSpark Data'!$YW:$YW,'IngramSpark Data'!$AAV:$AAV,"LS-AUSTRALIA",'IngramSpark Data'!$YD:$YD,Lookups!$A$8,'IngramSpark Data'!$YG:$YG,"Perfectbound*")*Lookups!$G$24)</f>
        <v>0</v>
      </c>
      <c r="P34" s="13">
        <f>SUM(SUMIFS('IngramSpark Data'!$YK:$YK,'IngramSpark Data'!$AAV:$AAV,"LS-UNITED KINGDOM",'IngramSpark Data'!$YD:$YD,Lookups!$A$8,'IngramSpark Data'!$YG:$YG,"Perfectbound*"))</f>
        <v>0</v>
      </c>
      <c r="Q34" s="4">
        <f>SUM(SUMIFS('IngramSpark Data'!$YW:$YW,'IngramSpark Data'!$AAV:$AAV,"LS-UNITED KINGDOM",'IngramSpark Data'!$YD:$YD,Lookups!$A$8,'IngramSpark Data'!$YG:$YG,"Perfectbound*")*Lookups!$G$17)</f>
        <v>0</v>
      </c>
      <c r="R34" s="14">
        <f>SUM(SUMIFS('IngramSpark Data'!$YK:$YK,'IngramSpark Data'!$AAV:$AAV,"LS-UNITED STATES",'IngramSpark Data'!$YD:$YD,Lookups!$A$8,'IngramSpark Data'!$YG:$YG,"Perfectbound*"))</f>
        <v>0</v>
      </c>
      <c r="S34" s="4">
        <f>SUM(SUMIFS('IngramSpark Data'!$YW:$YW,'IngramSpark Data'!$AAV:$AAV,"LS-UNITED STATES",'IngramSpark Data'!$YD:$YD,Lookups!$A$8,'IngramSpark Data'!$YG:$YG,"Perfectbound*"))</f>
        <v>0</v>
      </c>
      <c r="U34" t="s">
        <v>27</v>
      </c>
      <c r="V34" s="13">
        <f>SUM(SUMIFS('IngramSpark Data'!$YK:$YK,'IngramSpark Data'!$AAV:$AAV,"LS-AUSTRALIA",'IngramSpark Data'!$YD:$YD,Lookups!$A$6,'IngramSpark Data'!$YG:$YG,"Trade Cloth*"))</f>
        <v>0</v>
      </c>
      <c r="W34" s="4">
        <f>SUM(SUMIFS('IngramSpark Data'!$YW:$YW,'IngramSpark Data'!$AAV:$AAV,"LS-AUSTRALIA",'IngramSpark Data'!$YD:$YD,Lookups!$A$6,'IngramSpark Data'!$YG:$YG,"Trade Cloth*")*Lookups!$G$24)</f>
        <v>0</v>
      </c>
      <c r="X34" s="13">
        <f>SUM(SUMIFS('IngramSpark Data'!$YK:$YK,'IngramSpark Data'!$AAV:$AAV,"LS-UNITED KINGDOM",'IngramSpark Data'!$YD:$YD,Lookups!$A$6,'IngramSpark Data'!$YG:$YG,"Trade Cloth*"))</f>
        <v>0</v>
      </c>
      <c r="Y34" s="4">
        <f>SUM(SUMIFS('IngramSpark Data'!$YW:$YW,'IngramSpark Data'!$AAV:$AAV,"LS-UNITED KINGDOM",'IngramSpark Data'!$YD:$YD,Lookups!$A$6,'IngramSpark Data'!$YG:$YG,"Trade Cloth*")*Lookups!$G$17)</f>
        <v>0</v>
      </c>
      <c r="Z34" s="14">
        <f>SUM(SUMIFS('IngramSpark Data'!$YK:$YK,'IngramSpark Data'!$AAV:$AAV,"LS-UNITED STATES",'IngramSpark Data'!$YD:$YD,Lookups!$A$6,'IngramSpark Data'!$YG:$YG,"Trade Cloth*"))</f>
        <v>0</v>
      </c>
      <c r="AA34" s="4">
        <f>SUM(SUMIFS('IngramSpark Data'!$YW:$YW,'IngramSpark Data'!$AAV:$AAV,"LS-UNITED STATES",'IngramSpark Data'!$YD:$YD,Lookups!$A$6,'IngramSpark Data'!$YG:$YG,"Trade Cloth*"))</f>
        <v>0</v>
      </c>
      <c r="AB34" s="13">
        <f>SUM(SUMIFS('IngramSpark Data'!$YK:$YK,'IngramSpark Data'!$AAV:$AAV,"LS-AUSTRALIA",'IngramSpark Data'!$YD:$YD,Lookups!$A$7,'IngramSpark Data'!$I:$I,"Trade Cloth*"))</f>
        <v>0</v>
      </c>
      <c r="AC34" s="4">
        <f>SUM(SUMIFS('IngramSpark Data'!$YW:$YW,'IngramSpark Data'!$AAV:$AAV,"LS-AUSTRALIA",'IngramSpark Data'!$YD:$YD,Lookups!$A$7,'IngramSpark Data'!$I:$I,"Trade Cloth*")*Lookups!$G$24)</f>
        <v>0</v>
      </c>
      <c r="AD34" s="13">
        <f>SUM(SUMIFS('IngramSpark Data'!$YK:$YK,'IngramSpark Data'!$AAV:$AAV,"LS-UNITED KINGDOM",'IngramSpark Data'!$YD:$YD,Lookups!$A$7,'IngramSpark Data'!$I:$I,"Trade Cloth*"))</f>
        <v>0</v>
      </c>
      <c r="AE34" s="4">
        <f>SUM(SUMIFS('IngramSpark Data'!$YW:$YW,'IngramSpark Data'!$AAV:$AAV,"LS-UNITED KINGDOM",'IngramSpark Data'!$YD:$YD,Lookups!$A$7,'IngramSpark Data'!$I:$I,"Trade Cloth*")*Lookups!$G$17)</f>
        <v>0</v>
      </c>
      <c r="AF34" s="14">
        <f>SUM(SUMIFS('IngramSpark Data'!$YK:$YK,'IngramSpark Data'!$AAV:$AAV,"LS-UNITED STATES",'IngramSpark Data'!$YD:$YD,Lookups!$A$7,'IngramSpark Data'!$I:$I,"Trade Cloth*"))</f>
        <v>0</v>
      </c>
      <c r="AG34" s="4">
        <f>SUM(SUMIFS('IngramSpark Data'!$YW:$YW,'IngramSpark Data'!$AAV:$AAV,"LS-UNITED STATES",'IngramSpark Data'!$YD:$YD,Lookups!$A$7,'IngramSpark Data'!$I:$I,"Trade Cloth*"))</f>
        <v>0</v>
      </c>
      <c r="AH34" s="13">
        <f>SUM(SUMIFS('IngramSpark Data'!$YK:$YK,'IngramSpark Data'!$AAV:$AAV,"LS-AUSTRALIA",'IngramSpark Data'!$YD:$YD,Lookups!$A$8,'IngramSpark Data'!$I:$I,"Trade Cloth*"))</f>
        <v>0</v>
      </c>
      <c r="AI34" s="4">
        <f>SUM(SUMIFS('IngramSpark Data'!$YW:$YW,'IngramSpark Data'!$AAV:$AAV,"LS-AUSTRALIA",'IngramSpark Data'!$YD:$YD,Lookups!$A$8,'IngramSpark Data'!$I:$I,"Trade Cloth*")*Lookups!$G$24)</f>
        <v>0</v>
      </c>
      <c r="AJ34" s="13">
        <f>SUM(SUMIFS('IngramSpark Data'!$YK:$YK,'IngramSpark Data'!$AAV:$AAV,"LS-UNITED KINGDOM",'IngramSpark Data'!$YD:$YD,Lookups!$A$8,'IngramSpark Data'!$I:$I,"Trade Cloth*"))</f>
        <v>0</v>
      </c>
      <c r="AK34" s="4">
        <f>SUM(SUMIFS('IngramSpark Data'!$YW:$YW,'IngramSpark Data'!$AAV:$AAV,"LS-UNITED KINGDOM",'IngramSpark Data'!$YD:$YD,Lookups!$A$8,'IngramSpark Data'!$I:$I,"Trade Cloth*")*Lookups!$G$17)</f>
        <v>0</v>
      </c>
      <c r="AL34" s="14">
        <f>SUM(SUMIFS('IngramSpark Data'!$YK:$YK,'IngramSpark Data'!$AAV:$AAV,"LS-UNITED STATES",'IngramSpark Data'!$YD:$YD,Lookups!$A$8,'IngramSpark Data'!$I:$I,"Trade Cloth*"))</f>
        <v>0</v>
      </c>
      <c r="AM34" s="4">
        <f>SUM(SUMIFS('IngramSpark Data'!$YW:$YW,'IngramSpark Data'!$AAV:$AAV,"LS-UNITED STATES",'IngramSpark Data'!$YD:$YD,Lookups!$A$8,'IngramSpark Data'!$I:$I,"Trade Cloth*"))</f>
        <v>0</v>
      </c>
    </row>
    <row r="35" spans="1:39" x14ac:dyDescent="0.25">
      <c r="A35" t="s">
        <v>28</v>
      </c>
      <c r="B35" s="13">
        <f>SUM(SUMIFS('IngramSpark Data'!$ABN:$ABN,'IngramSpark Data'!$ADY:$ADY,"LS-AUSTRALIA",'IngramSpark Data'!$ABG:$ABG,Lookups!$A$6,'IngramSpark Data'!$ABJ:$ABJ,"Perfectbound*"))</f>
        <v>0</v>
      </c>
      <c r="C35" s="4">
        <f>SUM(SUMIFS('IngramSpark Data'!$ABZ:$ABZ,'IngramSpark Data'!$ADY:$ADY,"LS-AUSTRALIA",'IngramSpark Data'!$ABG:$ABG,Lookups!$A$6,'IngramSpark Data'!$ABJ:$ABJ,"Perfectbound*")*Lookups!$G$24)</f>
        <v>0</v>
      </c>
      <c r="D35" s="13">
        <f>SUM(SUMIFS('IngramSpark Data'!$ABN:$ABN,'IngramSpark Data'!$ADY:$ADY,"LS-UNITED KINGDOM",'IngramSpark Data'!$ABG:$ABG,Lookups!$A$6,'IngramSpark Data'!$ABJ:$ABJ,"Perfectbound*"))</f>
        <v>0</v>
      </c>
      <c r="E35" s="4">
        <f>SUM(SUMIFS('IngramSpark Data'!$ABZ:$ABZ,'IngramSpark Data'!$ADY:$ADY,"LS-UNITED KINGDOM",'IngramSpark Data'!$ABG:$ABG,Lookups!$A$6,'IngramSpark Data'!$ABJ:$ABJ,"Perfectbound*")*Lookups!$G$17)</f>
        <v>0</v>
      </c>
      <c r="F35" s="14">
        <f>SUM(SUMIFS('IngramSpark Data'!$ABN:$ABN,'IngramSpark Data'!$ADY:$ADY,"LS-UNITED STATES",'IngramSpark Data'!$ABG:$ABG,Lookups!$A$6,'IngramSpark Data'!$ABJ:$ABJ,"Perfectbound*"))</f>
        <v>6</v>
      </c>
      <c r="G35" s="4">
        <f>SUM(SUMIFS('IngramSpark Data'!$ABZ:$ABZ,'IngramSpark Data'!$ADY:$ADY,"LS-UNITED STATES",'IngramSpark Data'!$ABG:$ABG,Lookups!$A$6,'IngramSpark Data'!$ABJ:$ABJ,"Perfectbound*"))</f>
        <v>8.16</v>
      </c>
      <c r="H35" s="13">
        <f>SUM(SUMIFS('IngramSpark Data'!$ABN:$ABN,'IngramSpark Data'!$ADY:$ADY,"LS-AUSTRALIA",'IngramSpark Data'!$ABG:$ABG,Lookups!$A$7,'IngramSpark Data'!$ABJ:$ABJ,"Perfectbound*"))</f>
        <v>0</v>
      </c>
      <c r="I35" s="4">
        <f>SUM(SUMIFS('IngramSpark Data'!$ABZ:$ABZ,'IngramSpark Data'!$ADY:$ADY,"LS-AUSTRALIA",'IngramSpark Data'!$ABG:$ABG,Lookups!$A$7,'IngramSpark Data'!$ABJ:$ABJ,"Perfectbound*")*Lookups!$G$24)</f>
        <v>0</v>
      </c>
      <c r="J35" s="13">
        <f>SUM(SUMIFS('IngramSpark Data'!$ABN:$ABN,'IngramSpark Data'!$ADY:$ADY,"LS-UNITED KINGDOM",'IngramSpark Data'!$ABG:$ABG,Lookups!$A$7,'IngramSpark Data'!$ABJ:$ABJ,"Perfectbound*"))</f>
        <v>0</v>
      </c>
      <c r="K35" s="4">
        <f>SUM(SUMIFS('IngramSpark Data'!$ABZ:$ABZ,'IngramSpark Data'!$ADY:$ADY,"LS-UNITED KINGDOM",'IngramSpark Data'!$ABG:$ABG,Lookups!$A$7,'IngramSpark Data'!$ABJ:$ABJ,"Perfectbound*")*Lookups!$G$17)</f>
        <v>0</v>
      </c>
      <c r="L35" s="14">
        <f>SUM(SUMIFS('IngramSpark Data'!$ABN:$ABN,'IngramSpark Data'!$ADY:$ADY,"LS-UNITED STATES",'IngramSpark Data'!$ABG:$ABG,Lookups!$A$7,'IngramSpark Data'!$ABJ:$ABJ,"Perfectbound*"))</f>
        <v>0</v>
      </c>
      <c r="M35" s="4">
        <f>SUM(SUMIFS('IngramSpark Data'!$ABZ:$ABZ,'IngramSpark Data'!$ADY:$ADY,"LS-UNITED STATES",'IngramSpark Data'!$ABG:$ABG,Lookups!$A$7,'IngramSpark Data'!$ABJ:$ABJ,"Perfectbound*"))</f>
        <v>0</v>
      </c>
      <c r="N35" s="13">
        <f>SUM(SUMIFS('IngramSpark Data'!$ABN:$ABN,'IngramSpark Data'!$ADY:$ADY,"LS-AUSTRALIA",'IngramSpark Data'!$ABG:$ABG,Lookups!$A$8,'IngramSpark Data'!$I:$I,"Perfectbound*"))</f>
        <v>0</v>
      </c>
      <c r="O35" s="4">
        <f>SUM(SUMIFS('IngramSpark Data'!$ABZ:$ABZ,'IngramSpark Data'!$ADY:$ADY,"LS-AUSTRALIA",'IngramSpark Data'!$ABG:$ABG,Lookups!$A$8,'IngramSpark Data'!$I:$I,"Perfectbound*")*Lookups!$G$24)</f>
        <v>0</v>
      </c>
      <c r="P35" s="13">
        <f>SUM(SUMIFS('IngramSpark Data'!$ABN:$ABN,'IngramSpark Data'!$ADY:$ADY,"LS-UNITED KINGDOM",'IngramSpark Data'!$ABG:$ABG,Lookups!$A$8,'IngramSpark Data'!$I:$I,"Perfectbound*"))</f>
        <v>0</v>
      </c>
      <c r="Q35" s="4">
        <f>SUM(SUMIFS('IngramSpark Data'!$ABZ:$ABZ,'IngramSpark Data'!$ADY:$ADY,"LS-UNITED KINGDOM",'IngramSpark Data'!$ABG:$ABG,Lookups!$A$8,'IngramSpark Data'!$I:$I,"Perfectbound*")*Lookups!$G$17)</f>
        <v>0</v>
      </c>
      <c r="R35" s="14">
        <f>SUM(SUMIFS('IngramSpark Data'!$ABN:$ABN,'IngramSpark Data'!$ADY:$ADY,"LS-UNITED STATES",'IngramSpark Data'!$ABG:$ABG,Lookups!$A$8,'IngramSpark Data'!$I:$I,"Perfectbound*"))</f>
        <v>0</v>
      </c>
      <c r="S35" s="4">
        <f>SUM(SUMIFS('IngramSpark Data'!$ABZ:$ABZ,'IngramSpark Data'!$ADY:$ADY,"LS-UNITED STATES",'IngramSpark Data'!$ABG:$ABG,Lookups!$A$8,'IngramSpark Data'!$I:$I,"Perfectbound*"))</f>
        <v>0</v>
      </c>
      <c r="U35" t="s">
        <v>28</v>
      </c>
      <c r="V35" s="13">
        <f>SUM(SUMIFS('IngramSpark Data'!$ABN:$ABN,'IngramSpark Data'!$ADY:$ADY,"LS-AUSTRALIA",'IngramSpark Data'!$ABG:$ABG,Lookups!$A$6,'IngramSpark Data'!$ABJ:$ABJ,"Trade Cloth*"))</f>
        <v>0</v>
      </c>
      <c r="W35" s="4">
        <f>SUM(SUMIFS('IngramSpark Data'!$ABZ:$ABZ,'IngramSpark Data'!$ADY:$ADY,"LS-AUSTRALIA",'IngramSpark Data'!$ABG:$ABG,Lookups!$A$6,'IngramSpark Data'!$ABJ:$ABJ,"Trade Cloth*")*Lookups!$G$24)</f>
        <v>0</v>
      </c>
      <c r="X35" s="13">
        <f>SUM(SUMIFS('IngramSpark Data'!$ABN:$ABN,'IngramSpark Data'!$ADY:$ADY,"LS-UNITED KINGDOM",'IngramSpark Data'!$ABG:$ABG,Lookups!$A$6,'IngramSpark Data'!$ABJ:$ABJ,"Trade Cloth*"))</f>
        <v>0</v>
      </c>
      <c r="Y35" s="4">
        <f>SUM(SUMIFS('IngramSpark Data'!$ABZ:$ABZ,'IngramSpark Data'!$ADY:$ADY,"LS-UNITED KINGDOM",'IngramSpark Data'!$ABG:$ABG,Lookups!$A$6,'IngramSpark Data'!$ABJ:$ABJ,"Trade Cloth*")*Lookups!$G$17)</f>
        <v>0</v>
      </c>
      <c r="Z35" s="14">
        <f>SUM(SUMIFS('IngramSpark Data'!$ABN:$ABN,'IngramSpark Data'!$ADY:$ADY,"LS-UNITED STATES",'IngramSpark Data'!$ABG:$ABG,Lookups!$A$6,'IngramSpark Data'!$ABJ:$ABJ,"Trade Cloth*"))</f>
        <v>0</v>
      </c>
      <c r="AA35" s="4">
        <f>SUM(SUMIFS('IngramSpark Data'!$ABZ:$ABZ,'IngramSpark Data'!$ADY:$ADY,"LS-UNITED STATES",'IngramSpark Data'!$ABG:$ABG,Lookups!$A$6,'IngramSpark Data'!$ABJ:$ABJ,"Trade Cloth*"))</f>
        <v>0</v>
      </c>
      <c r="AB35" s="13">
        <f>SUM(SUMIFS('IngramSpark Data'!$ABN:$ABN,'IngramSpark Data'!$ADY:$ADY,"LS-AUSTRALIA",'IngramSpark Data'!$ABG:$ABG,Lookups!$A$7,'IngramSpark Data'!$I:$I,"Trade Cloth*"))</f>
        <v>0</v>
      </c>
      <c r="AC35" s="4">
        <f>SUM(SUMIFS('IngramSpark Data'!$ABZ:$ABZ,'IngramSpark Data'!$ADY:$ADY,"LS-AUSTRALIA",'IngramSpark Data'!$ABG:$ABG,Lookups!$A$7,'IngramSpark Data'!$I:$I,"Trade Cloth*")*Lookups!$G$24)</f>
        <v>0</v>
      </c>
      <c r="AD35" s="13">
        <f>SUM(SUMIFS('IngramSpark Data'!$ABN:$ABN,'IngramSpark Data'!$ADY:$ADY,"LS-UNITED KINGDOM",'IngramSpark Data'!$ABG:$ABG,Lookups!$A$7,'IngramSpark Data'!$I:$I,"Trade Cloth*"))</f>
        <v>0</v>
      </c>
      <c r="AE35" s="4">
        <f>SUM(SUMIFS('IngramSpark Data'!$ABZ:$ABZ,'IngramSpark Data'!$ADY:$ADY,"LS-UNITED KINGDOM",'IngramSpark Data'!$ABG:$ABG,Lookups!$A$7,'IngramSpark Data'!$I:$I,"Trade Cloth*")*Lookups!$G$17)</f>
        <v>0</v>
      </c>
      <c r="AF35" s="14">
        <f>SUM(SUMIFS('IngramSpark Data'!$ABN:$ABN,'IngramSpark Data'!$ADY:$ADY,"LS-UNITED STATES",'IngramSpark Data'!$ABG:$ABG,Lookups!$A$7,'IngramSpark Data'!$I:$I,"Trade Cloth*"))</f>
        <v>0</v>
      </c>
      <c r="AG35" s="4">
        <f>SUM(SUMIFS('IngramSpark Data'!$ABZ:$ABZ,'IngramSpark Data'!$ADY:$ADY,"LS-UNITED STATES",'IngramSpark Data'!$ABG:$ABG,Lookups!$A$7,'IngramSpark Data'!$I:$I,"Trade Cloth*"))</f>
        <v>0</v>
      </c>
      <c r="AH35" s="13">
        <f>SUM(SUMIFS('IngramSpark Data'!$ABN:$ABN,'IngramSpark Data'!$ADY:$ADY,"LS-AUSTRALIA",'IngramSpark Data'!$ABG:$ABG,Lookups!$A$8,'IngramSpark Data'!$I:$I,"Trade Cloth*"))</f>
        <v>0</v>
      </c>
      <c r="AI35" s="4">
        <f>SUM(SUMIFS('IngramSpark Data'!$ABZ:$ABZ,'IngramSpark Data'!$ADY:$ADY,"LS-AUSTRALIA",'IngramSpark Data'!$ABG:$ABG,Lookups!$A$8,'IngramSpark Data'!$I:$I,"Trade Cloth*")*Lookups!$G$24)</f>
        <v>0</v>
      </c>
      <c r="AJ35" s="13">
        <f>SUM(SUMIFS('IngramSpark Data'!$ABN:$ABN,'IngramSpark Data'!$ADY:$ADY,"LS-UNITED KINGDOM",'IngramSpark Data'!$ABG:$ABG,Lookups!$A$8,'IngramSpark Data'!$I:$I,"Trade Cloth*"))</f>
        <v>0</v>
      </c>
      <c r="AK35" s="4">
        <f>SUM(SUMIFS('IngramSpark Data'!$ABZ:$ABZ,'IngramSpark Data'!$ADY:$ADY,"LS-UNITED KINGDOM",'IngramSpark Data'!$ABG:$ABG,Lookups!$A$8,'IngramSpark Data'!$I:$I,"Trade Cloth*")*Lookups!$G$17)</f>
        <v>0</v>
      </c>
      <c r="AL35" s="14">
        <f>SUM(SUMIFS('IngramSpark Data'!$ABN:$ABN,'IngramSpark Data'!$ADY:$ADY,"LS-UNITED STATES",'IngramSpark Data'!$ABG:$ABG,Lookups!$A$8,'IngramSpark Data'!$I:$I,"Trade Cloth*"))</f>
        <v>0</v>
      </c>
      <c r="AM35" s="4">
        <f>SUM(SUMIFS('IngramSpark Data'!$ABZ:$ABZ,'IngramSpark Data'!$ADY:$ADY,"LS-UNITED STATES",'IngramSpark Data'!$ABG:$ABG,Lookups!$A$8,'IngramSpark Data'!$I:$I,"Trade Cloth*"))</f>
        <v>0</v>
      </c>
    </row>
    <row r="36" spans="1:39" x14ac:dyDescent="0.25">
      <c r="A36" t="s">
        <v>29</v>
      </c>
      <c r="B36" s="13">
        <f>SUM(SUMIFS('IngramSpark Data'!$AEQ:$AEQ,'IngramSpark Data'!$AHB:$AHB,"LS-AUSTRALIA",'IngramSpark Data'!$AEJ:$AEJ,Lookups!$A$6,'IngramSpark Data'!$AEM:$AEM,"Perfectbound*"))</f>
        <v>0</v>
      </c>
      <c r="C36" s="4">
        <f>SUM(SUMIFS('IngramSpark Data'!$AFC:$AFC,'IngramSpark Data'!$AHB:$AHB,"LS-AUSTRALIA",'IngramSpark Data'!$AEJ:$AEJ,Lookups!$A$6,'IngramSpark Data'!$AEM:$AEM,"Perfectbound*")*Lookups!$G$24)</f>
        <v>0</v>
      </c>
      <c r="D36" s="13">
        <f>SUM(SUMIFS('IngramSpark Data'!$AEQ:$AEQ,'IngramSpark Data'!$AHB:$AHB,"LS-UNITED KINGDOM",'IngramSpark Data'!$AEJ:$AEJ,Lookups!$A$6,'IngramSpark Data'!$AEM:$AEM,"Perfectbound*"))</f>
        <v>0</v>
      </c>
      <c r="E36" s="4">
        <f>SUM(SUMIFS('IngramSpark Data'!$AFC:$AFC,'IngramSpark Data'!$AHB:$AHB,"LS-UNITED KINGDOM",'IngramSpark Data'!$AEJ:$AEJ,Lookups!$A$6,'IngramSpark Data'!$AEM:$AEM,"Perfectbound*")*Lookups!$G$17)</f>
        <v>0</v>
      </c>
      <c r="F36" s="14">
        <f>SUM(SUMIFS('IngramSpark Data'!$AEQ:$AEQ,'IngramSpark Data'!$AHB:$AHB,"LS-UNITED STATES",'IngramSpark Data'!$AEJ:$AEJ,Lookups!$A$6,'IngramSpark Data'!$AEM:$AEM,"Perfectbound*"))</f>
        <v>0</v>
      </c>
      <c r="G36" s="4">
        <f>SUM(SUMIFS('IngramSpark Data'!$AFC:$AFC,'IngramSpark Data'!$AHB:$AHB,"LS-UNITED STATES",'IngramSpark Data'!$AEJ:$AEJ,Lookups!$A$6,'IngramSpark Data'!$AEM:$AEM,"Perfectbound*"))</f>
        <v>0</v>
      </c>
      <c r="H36" s="13">
        <f>SUM(SUMIFS('IngramSpark Data'!$AEQ:$AEQ,'IngramSpark Data'!$AHB:$AHB,"LS-AUSTRALIA",'IngramSpark Data'!$AEJ:$AEJ,Lookups!$A$7,'IngramSpark Data'!$AEM:$AEM,"Perfectbound*"))</f>
        <v>0</v>
      </c>
      <c r="I36" s="4">
        <f>SUM(SUMIFS('IngramSpark Data'!$AFC:$AFC,'IngramSpark Data'!$AHB:$AHB,"LS-AUSTRALIA",'IngramSpark Data'!$AEJ:$AEJ,Lookups!$A$7,'IngramSpark Data'!$AEM:$AEM,"Perfectbound*")*Lookups!$G$24)</f>
        <v>0</v>
      </c>
      <c r="J36" s="13">
        <f>SUM(SUMIFS('IngramSpark Data'!$AEQ:$AEQ,'IngramSpark Data'!$AHB:$AHB,"LS-UNITED KINGDOM",'IngramSpark Data'!$AEJ:$AEJ,Lookups!$A$7,'IngramSpark Data'!$AEM:$AEM,"Perfectbound*"))</f>
        <v>0</v>
      </c>
      <c r="K36" s="4">
        <f>SUM(SUMIFS('IngramSpark Data'!$AFC:$AFC,'IngramSpark Data'!$AHB:$AHB,"LS-UNITED KINGDOM",'IngramSpark Data'!$AEJ:$AEJ,Lookups!$A$7,'IngramSpark Data'!$AEM:$AEM,"Perfectbound*")*Lookups!$G$17)</f>
        <v>0</v>
      </c>
      <c r="L36" s="14">
        <f>SUM(SUMIFS('IngramSpark Data'!$AEQ:$AEQ,'IngramSpark Data'!$AHB:$AHB,"LS-UNITED STATES",'IngramSpark Data'!$AEJ:$AEJ,Lookups!$A$7,'IngramSpark Data'!$AEM:$AEM,"Perfectbound*"))</f>
        <v>3</v>
      </c>
      <c r="M36" s="4">
        <f>SUM(SUMIFS('IngramSpark Data'!$AFC:$AFC,'IngramSpark Data'!$AHB:$AHB,"LS-UNITED STATES",'IngramSpark Data'!$AEJ:$AEJ,Lookups!$A$7,'IngramSpark Data'!$AEM:$AEM,"Perfectbound*"))</f>
        <v>4.08</v>
      </c>
      <c r="N36" s="13">
        <f>SUM(SUMIFS('IngramSpark Data'!$AEQ:$AEQ,'IngramSpark Data'!$AHB:$AHB,"LS-AUSTRALIA",'IngramSpark Data'!$AEJ:$AEJ,Lookups!$A$8,'IngramSpark Data'!$AEM:$AEM,"Perfectbound*"))</f>
        <v>0</v>
      </c>
      <c r="O36" s="4">
        <f>SUM(SUMIFS('IngramSpark Data'!$AFC:$AFC,'IngramSpark Data'!$AHB:$AHB,"LS-AUSTRALIA",'IngramSpark Data'!$AEJ:$AEJ,Lookups!$A$8,'IngramSpark Data'!$AEM:$AEM,"Perfectbound*")*Lookups!$G$24)</f>
        <v>0</v>
      </c>
      <c r="P36" s="13">
        <f>SUM(SUMIFS('IngramSpark Data'!$AEQ:$AEQ,'IngramSpark Data'!$AHB:$AHB,"LS-UNITED KINGDOM",'IngramSpark Data'!$AEJ:$AEJ,Lookups!$A$8,'IngramSpark Data'!$AEM:$AEM,"Perfectbound*"))</f>
        <v>0</v>
      </c>
      <c r="Q36" s="4">
        <f>SUM(SUMIFS('IngramSpark Data'!$AFC:$AFC,'IngramSpark Data'!$AHB:$AHB,"LS-UNITED KINGDOM",'IngramSpark Data'!$AEJ:$AEJ,Lookups!$A$8,'IngramSpark Data'!$AEM:$AEM,"Perfectbound*")*Lookups!$G$17)</f>
        <v>0</v>
      </c>
      <c r="R36" s="14">
        <f>SUM(SUMIFS('IngramSpark Data'!$AEQ:$AEQ,'IngramSpark Data'!$AHB:$AHB,"LS-UNITED STATES",'IngramSpark Data'!$AEJ:$AEJ,Lookups!$A$8,'IngramSpark Data'!$AEM:$AEM,"Perfectbound*"))</f>
        <v>0</v>
      </c>
      <c r="S36" s="4">
        <f>SUM(SUMIFS('IngramSpark Data'!$AFC:$AFC,'IngramSpark Data'!$AHB:$AHB,"LS-UNITED STATES",'IngramSpark Data'!$AEJ:$AEJ,Lookups!$A$8,'IngramSpark Data'!$AEM:$AEM,"Perfectbound*"))</f>
        <v>0</v>
      </c>
      <c r="U36" t="s">
        <v>29</v>
      </c>
      <c r="V36" s="13">
        <f>SUM(SUMIFS('IngramSpark Data'!$AEQ:$AEQ,'IngramSpark Data'!$AHB:$AHB,"LS-AUSTRALIA",'IngramSpark Data'!$AEJ:$AEJ,Lookups!$A$6,'IngramSpark Data'!$I:$I,"Trade Cloth*"))</f>
        <v>0</v>
      </c>
      <c r="W36" s="4">
        <f>SUM(SUMIFS('IngramSpark Data'!$AFC:$AFC,'IngramSpark Data'!$AHB:$AHB,"LS-AUSTRALIA",'IngramSpark Data'!$AEJ:$AEJ,Lookups!$A$6,'IngramSpark Data'!$I:$I,"Trade Cloth*")*Lookups!$G$24)</f>
        <v>0</v>
      </c>
      <c r="X36" s="13">
        <f>SUM(SUMIFS('IngramSpark Data'!$AEQ:$AEQ,'IngramSpark Data'!$AHB:$AHB,"LS-UNITED KINGDOM",'IngramSpark Data'!$AEJ:$AEJ,Lookups!$A$6,'IngramSpark Data'!$I:$I,"Trade Cloth*"))</f>
        <v>0</v>
      </c>
      <c r="Y36" s="4">
        <f>SUM(SUMIFS('IngramSpark Data'!$AFC:$AFC,'IngramSpark Data'!$AHB:$AHB,"LS-UNITED KINGDOM",'IngramSpark Data'!$AEJ:$AEJ,Lookups!$A$6,'IngramSpark Data'!$I:$I,"Trade Cloth*")*Lookups!$G$17)</f>
        <v>0</v>
      </c>
      <c r="Z36" s="14">
        <f>SUM(SUMIFS('IngramSpark Data'!$AEQ:$AEQ,'IngramSpark Data'!$AHB:$AHB,"LS-UNITED STATES",'IngramSpark Data'!$AEJ:$AEJ,Lookups!$A$6,'IngramSpark Data'!$I:$I,"Trade Cloth*"))</f>
        <v>0</v>
      </c>
      <c r="AA36" s="4">
        <f>SUM(SUMIFS('IngramSpark Data'!$AFC:$AFC,'IngramSpark Data'!$AHB:$AHB,"LS-UNITED STATES",'IngramSpark Data'!$AEJ:$AEJ,Lookups!$A$6,'IngramSpark Data'!$I:$I,"Trade Cloth*"))</f>
        <v>0</v>
      </c>
      <c r="AB36" s="13">
        <f>SUM(SUMIFS('IngramSpark Data'!$AEQ:$AEQ,'IngramSpark Data'!$AHB:$AHB,"LS-AUSTRALIA",'IngramSpark Data'!$AEJ:$AEJ,Lookups!$A$7,'IngramSpark Data'!$I:$I,"Trade Cloth*"))</f>
        <v>0</v>
      </c>
      <c r="AC36" s="4">
        <f>SUM(SUMIFS('IngramSpark Data'!$AFC:$AFC,'IngramSpark Data'!$AHB:$AHB,"LS-AUSTRALIA",'IngramSpark Data'!$AEJ:$AEJ,Lookups!$A$7,'IngramSpark Data'!$I:$I,"Trade Cloth*")*Lookups!$G$24)</f>
        <v>0</v>
      </c>
      <c r="AD36" s="13">
        <f>SUM(SUMIFS('IngramSpark Data'!$AEQ:$AEQ,'IngramSpark Data'!$AHB:$AHB,"LS-UNITED KINGDOM",'IngramSpark Data'!$AEJ:$AEJ,Lookups!$A$7,'IngramSpark Data'!$I:$I,"Trade Cloth*"))</f>
        <v>0</v>
      </c>
      <c r="AE36" s="4">
        <f>SUM(SUMIFS('IngramSpark Data'!$AFC:$AFC,'IngramSpark Data'!$AHB:$AHB,"LS-UNITED KINGDOM",'IngramSpark Data'!$AEJ:$AEJ,Lookups!$A$7,'IngramSpark Data'!$I:$I,"Trade Cloth*")*Lookups!$G$17)</f>
        <v>0</v>
      </c>
      <c r="AF36" s="14">
        <f>SUM(SUMIFS('IngramSpark Data'!$AEQ:$AEQ,'IngramSpark Data'!$AHB:$AHB,"LS-UNITED STATES",'IngramSpark Data'!$AEJ:$AEJ,Lookups!$A$7,'IngramSpark Data'!$I:$I,"Trade Cloth*"))</f>
        <v>0</v>
      </c>
      <c r="AG36" s="4">
        <f>SUM(SUMIFS('IngramSpark Data'!$AFC:$AFC,'IngramSpark Data'!$AHB:$AHB,"LS-UNITED STATES",'IngramSpark Data'!$AEJ:$AEJ,Lookups!$A$7,'IngramSpark Data'!$I:$I,"Trade Cloth*"))</f>
        <v>0</v>
      </c>
      <c r="AH36" s="13">
        <f>SUM(SUMIFS('IngramSpark Data'!$AEQ:$AEQ,'IngramSpark Data'!$AHB:$AHB,"LS-AUSTRALIA",'IngramSpark Data'!$AEJ:$AEJ,Lookups!$A$8,'IngramSpark Data'!$I:$I,"Trade Cloth*"))</f>
        <v>0</v>
      </c>
      <c r="AI36" s="4">
        <f>SUM(SUMIFS('IngramSpark Data'!$AFC:$AFC,'IngramSpark Data'!$AHB:$AHB,"LS-AUSTRALIA",'IngramSpark Data'!$AEJ:$AEJ,Lookups!$A$8,'IngramSpark Data'!$I:$I,"Trade Cloth*")*Lookups!$G$24)</f>
        <v>0</v>
      </c>
      <c r="AJ36" s="13">
        <f>SUM(SUMIFS('IngramSpark Data'!$AEQ:$AEQ,'IngramSpark Data'!$AHB:$AHB,"LS-UNITED KINGDOM",'IngramSpark Data'!$AEJ:$AEJ,Lookups!$A$8,'IngramSpark Data'!$I:$I,"Trade Cloth*"))</f>
        <v>0</v>
      </c>
      <c r="AK36" s="4">
        <f>SUM(SUMIFS('IngramSpark Data'!$AFC:$AFC,'IngramSpark Data'!$AHB:$AHB,"LS-UNITED KINGDOM",'IngramSpark Data'!$AEJ:$AEJ,Lookups!$A$8,'IngramSpark Data'!$I:$I,"Trade Cloth*")*Lookups!$G$17)</f>
        <v>0</v>
      </c>
      <c r="AL36" s="14">
        <f>SUM(SUMIFS('IngramSpark Data'!$AEQ:$AEQ,'IngramSpark Data'!$AHB:$AHB,"LS-UNITED STATES",'IngramSpark Data'!$AEJ:$AEJ,Lookups!$A$8,'IngramSpark Data'!$I:$I,"Trade Cloth*"))</f>
        <v>0</v>
      </c>
      <c r="AM36" s="4">
        <f>SUM(SUMIFS('IngramSpark Data'!$AFC:$AFC,'IngramSpark Data'!$AHB:$AHB,"LS-UNITED STATES",'IngramSpark Data'!$AEJ:$AEJ,Lookups!$A$8,'IngramSpark Data'!$I:$I,"Trade Cloth*"))</f>
        <v>0</v>
      </c>
    </row>
    <row r="37" spans="1:39" x14ac:dyDescent="0.25">
      <c r="A37" t="s">
        <v>30</v>
      </c>
      <c r="B37" s="13">
        <f>SUM(SUMIFS('IngramSpark Data'!$AHT:$AHT,'IngramSpark Data'!$AKE:$AKE,"LS-AUSTRALIA",'IngramSpark Data'!$AHM:$AHM,Lookups!$A$6,'IngramSpark Data'!$AHP:$AHP,"Perfectbound*"))</f>
        <v>0</v>
      </c>
      <c r="C37" s="4">
        <f>SUM(SUMIFS('IngramSpark Data'!$AIF:$AIF,'IngramSpark Data'!$AKE:$AKE,"LS-AUSTRALIA",'IngramSpark Data'!$AHM:$AHM,Lookups!$A$6,'IngramSpark Data'!$AHP:$AHP,"Perfectbound*")*Lookups!$G$24)</f>
        <v>0</v>
      </c>
      <c r="D37" s="13">
        <f>SUM(SUMIFS('IngramSpark Data'!$AHT:$AHT,'IngramSpark Data'!$AKE:$AKE,"LS-UNITED KINGDOM",'IngramSpark Data'!$AHM:$AHM,Lookups!$A$6,'IngramSpark Data'!$AHP:$AHP,"Perfectbound*"))</f>
        <v>0</v>
      </c>
      <c r="E37" s="4">
        <f>SUM(SUMIFS('IngramSpark Data'!$AIF:$AIF,'IngramSpark Data'!$AKE:$AKE,"LS-UNITED KINGDOM",'IngramSpark Data'!$AHM:$AHM,Lookups!$A$6,'IngramSpark Data'!$AHP:$AHP,"Perfectbound*")*Lookups!$G$17)</f>
        <v>0</v>
      </c>
      <c r="F37" s="14">
        <f>SUM(SUMIFS('IngramSpark Data'!$AHT:$AHT,'IngramSpark Data'!$AKE:$AKE,"LS-UNITED STATES",'IngramSpark Data'!$AHM:$AHM,Lookups!$A$6,'IngramSpark Data'!$AHP:$AHP,"Perfectbound*"))</f>
        <v>0</v>
      </c>
      <c r="G37" s="4">
        <f>SUM(SUMIFS('IngramSpark Data'!$AIF:$AIF,'IngramSpark Data'!$AKE:$AKE,"LS-UNITED STATES",'IngramSpark Data'!$AHM:$AHM,Lookups!$A$6,'IngramSpark Data'!$AHP:$AHP,"Perfectbound*"))</f>
        <v>0</v>
      </c>
      <c r="H37" s="13">
        <f>SUM(SUMIFS('IngramSpark Data'!$AHT:$AHT,'IngramSpark Data'!$AKE:$AKE,"LS-AUSTRALIA",'IngramSpark Data'!$AHM:$AHM,Lookups!$A$7,'IngramSpark Data'!$AHP:$AHP,"Perfectbound*"))</f>
        <v>0</v>
      </c>
      <c r="I37" s="4">
        <f>SUM(SUMIFS('IngramSpark Data'!$AIF:$AIF,'IngramSpark Data'!$AKE:$AKE,"LS-AUSTRALIA",'IngramSpark Data'!$AHM:$AHM,Lookups!$A$7,'IngramSpark Data'!$AHP:$AHP,"Perfectbound*")*Lookups!$G$24)</f>
        <v>0</v>
      </c>
      <c r="J37" s="13">
        <f>SUM(SUMIFS('IngramSpark Data'!$AHT:$AHT,'IngramSpark Data'!$AKE:$AKE,"LS-UNITED KINGDOM",'IngramSpark Data'!$AHM:$AHM,Lookups!$A$7,'IngramSpark Data'!$AHP:$AHP,"Perfectbound*"))</f>
        <v>0</v>
      </c>
      <c r="K37" s="4">
        <f>SUM(SUMIFS('IngramSpark Data'!$AIF:$AIF,'IngramSpark Data'!$AKE:$AKE,"LS-UNITED KINGDOM",'IngramSpark Data'!$AHM:$AHM,Lookups!$A$7,'IngramSpark Data'!$AHP:$AHP,"Perfectbound*")*Lookups!$G$17)</f>
        <v>0</v>
      </c>
      <c r="L37" s="14">
        <f>SUM(SUMIFS('IngramSpark Data'!$AHT:$AHT,'IngramSpark Data'!$AKE:$AKE,"LS-UNITED STATES",'IngramSpark Data'!$AHM:$AHM,Lookups!$A$7,'IngramSpark Data'!$AHP:$AHP,"Perfectbound*"))</f>
        <v>2</v>
      </c>
      <c r="M37" s="4">
        <f>SUM(SUMIFS('IngramSpark Data'!$AIF:$AIF,'IngramSpark Data'!$AKE:$AKE,"LS-UNITED STATES",'IngramSpark Data'!$AHM:$AHM,Lookups!$A$7,'IngramSpark Data'!$AHP:$AHP,"Perfectbound*"))</f>
        <v>2.72</v>
      </c>
      <c r="N37" s="13">
        <f>SUM(SUMIFS('IngramSpark Data'!$AHT:$AHT,'IngramSpark Data'!$AKE:$AKE,"LS-AUSTRALIA",'IngramSpark Data'!$AHM:$AHM,Lookups!$A$8,'IngramSpark Data'!$AHP:$AHP,"Perfectbound*"))</f>
        <v>0</v>
      </c>
      <c r="O37" s="4">
        <f>SUM(SUMIFS('IngramSpark Data'!$AIF:$AIF,'IngramSpark Data'!$AKE:$AKE,"LS-AUSTRALIA",'IngramSpark Data'!$AHM:$AHM,Lookups!$A$8,'IngramSpark Data'!$AHP:$AHP,"Perfectbound*")*Lookups!$G$24)</f>
        <v>0</v>
      </c>
      <c r="P37" s="13">
        <f>SUM(SUMIFS('IngramSpark Data'!$AHT:$AHT,'IngramSpark Data'!$AKE:$AKE,"LS-UNITED KINGDOM",'IngramSpark Data'!$AHM:$AHM,Lookups!$A$8,'IngramSpark Data'!$AHP:$AHP,"Perfectbound*"))</f>
        <v>0</v>
      </c>
      <c r="Q37" s="4">
        <f>SUM(SUMIFS('IngramSpark Data'!$AIF:$AIF,'IngramSpark Data'!$AKE:$AKE,"LS-UNITED KINGDOM",'IngramSpark Data'!$AHM:$AHM,Lookups!$A$8,'IngramSpark Data'!$AHP:$AHP,"Perfectbound*")*Lookups!$G$17)</f>
        <v>0</v>
      </c>
      <c r="R37" s="14">
        <f>SUM(SUMIFS('IngramSpark Data'!$AHT:$AHT,'IngramSpark Data'!$AKE:$AKE,"LS-UNITED STATES",'IngramSpark Data'!$AHM:$AHM,Lookups!$A$8,'IngramSpark Data'!$AHP:$AHP,"Perfectbound*"))</f>
        <v>1</v>
      </c>
      <c r="S37" s="4">
        <f>SUM(SUMIFS('IngramSpark Data'!$AIF:$AIF,'IngramSpark Data'!$AKE:$AKE,"LS-UNITED STATES",'IngramSpark Data'!$AHM:$AHM,Lookups!$A$8,'IngramSpark Data'!$AHP:$AHP,"Perfectbound*"))</f>
        <v>1.28</v>
      </c>
      <c r="U37" t="s">
        <v>30</v>
      </c>
      <c r="V37" s="13">
        <f>SUM(SUMIFS('IngramSpark Data'!$AHT:$AHT,'IngramSpark Data'!$AKE:$AKE,"LS-AUSTRALIA",'IngramSpark Data'!$AHM:$AHM,Lookups!$A$6,'IngramSpark Data'!$AHP:$AHP,"Trade Cloth*"))</f>
        <v>0</v>
      </c>
      <c r="W37" s="4">
        <f>SUM(SUMIFS('IngramSpark Data'!$AIF:$AIF,'IngramSpark Data'!$AKE:$AKE,"LS-AUSTRALIA",'IngramSpark Data'!$AHM:$AHM,Lookups!$A$6,'IngramSpark Data'!$AHP:$AHP,"Trade Cloth*")*Lookups!$G$24)</f>
        <v>0</v>
      </c>
      <c r="X37" s="13">
        <f>SUM(SUMIFS('IngramSpark Data'!$AHT:$AHT,'IngramSpark Data'!$AKE:$AKE,"LS-UNITED KINGDOM",'IngramSpark Data'!$AHM:$AHM,Lookups!$A$6,'IngramSpark Data'!$AHP:$AHP,"Trade Cloth*"))</f>
        <v>0</v>
      </c>
      <c r="Y37" s="4">
        <f>SUM(SUMIFS('IngramSpark Data'!$AIF:$AIF,'IngramSpark Data'!$AKE:$AKE,"LS-UNITED KINGDOM",'IngramSpark Data'!$AHM:$AHM,Lookups!$A$6,'IngramSpark Data'!$AHP:$AHP,"Trade Cloth*")*Lookups!$G$17)</f>
        <v>0</v>
      </c>
      <c r="Z37" s="14">
        <f>SUM(SUMIFS('IngramSpark Data'!$AHT:$AHT,'IngramSpark Data'!$AKE:$AKE,"LS-UNITED STATES",'IngramSpark Data'!$AHM:$AHM,Lookups!$A$6,'IngramSpark Data'!$AHP:$AHP,"Trade Cloth*"))</f>
        <v>0</v>
      </c>
      <c r="AA37" s="4">
        <f>SUM(SUMIFS('IngramSpark Data'!$AIF:$AIF,'IngramSpark Data'!$AKE:$AKE,"LS-UNITED STATES",'IngramSpark Data'!$AHM:$AHM,Lookups!$A$6,'IngramSpark Data'!$AHP:$AHP,"Trade Cloth*"))</f>
        <v>0</v>
      </c>
      <c r="AB37" s="13">
        <f>SUM(SUMIFS('IngramSpark Data'!$AHT:$AHT,'IngramSpark Data'!$AKE:$AKE,"LS-AUSTRALIA",'IngramSpark Data'!$AHM:$AHM,Lookups!$A$7,'IngramSpark Data'!$AHP:$AHP,"Trade Cloth*"))</f>
        <v>0</v>
      </c>
      <c r="AC37" s="4">
        <f>SUM(SUMIFS('IngramSpark Data'!$AIF:$AIF,'IngramSpark Data'!$AKE:$AKE,"LS-AUSTRALIA",'IngramSpark Data'!$AHM:$AHM,Lookups!$A$7,'IngramSpark Data'!$AHP:$AHP,"Trade Cloth*")*Lookups!$G$24)</f>
        <v>0</v>
      </c>
      <c r="AD37" s="13">
        <f>SUM(SUMIFS('IngramSpark Data'!$AHT:$AHT,'IngramSpark Data'!$AKE:$AKE,"LS-UNITED KINGDOM",'IngramSpark Data'!$AHM:$AHM,Lookups!$A$7,'IngramSpark Data'!$AHP:$AHP,"Trade Cloth*"))</f>
        <v>0</v>
      </c>
      <c r="AE37" s="4">
        <f>SUM(SUMIFS('IngramSpark Data'!$AIF:$AIF,'IngramSpark Data'!$AKE:$AKE,"LS-UNITED KINGDOM",'IngramSpark Data'!$AHM:$AHM,Lookups!$A$7,'IngramSpark Data'!$AHP:$AHP,"Trade Cloth*")*Lookups!$G$17)</f>
        <v>0</v>
      </c>
      <c r="AF37" s="14">
        <f>SUM(SUMIFS('IngramSpark Data'!$AHT:$AHT,'IngramSpark Data'!$AKE:$AKE,"LS-UNITED STATES",'IngramSpark Data'!$AHM:$AHM,Lookups!$A$7,'IngramSpark Data'!$AHP:$AHP,"Trade Cloth*"))</f>
        <v>0</v>
      </c>
      <c r="AG37" s="4">
        <f>SUM(SUMIFS('IngramSpark Data'!$AIF:$AIF,'IngramSpark Data'!$AKE:$AKE,"LS-UNITED STATES",'IngramSpark Data'!$AHM:$AHM,Lookups!$A$7,'IngramSpark Data'!$AHP:$AHP,"Trade Cloth*"))</f>
        <v>0</v>
      </c>
      <c r="AH37" s="13">
        <f>SUM(SUMIFS('IngramSpark Data'!$AHT:$AHT,'IngramSpark Data'!$AKE:$AKE,"LS-AUSTRALIA",'IngramSpark Data'!$AHM:$AHM,Lookups!$A$8,'IngramSpark Data'!$AHP:$AHP,"Trade Cloth*"))</f>
        <v>0</v>
      </c>
      <c r="AI37" s="4">
        <f>SUM(SUMIFS('IngramSpark Data'!$AIF:$AIF,'IngramSpark Data'!$AKE:$AKE,"LS-AUSTRALIA",'IngramSpark Data'!$AHM:$AHM,Lookups!$A$8,'IngramSpark Data'!$AHP:$AHP,"Trade Cloth*")*Lookups!$G$24)</f>
        <v>0</v>
      </c>
      <c r="AJ37" s="13">
        <f>SUM(SUMIFS('IngramSpark Data'!$AHT:$AHT,'IngramSpark Data'!$AKE:$AKE,"LS-UNITED KINGDOM",'IngramSpark Data'!$AHM:$AHM,Lookups!$A$8,'IngramSpark Data'!$AHP:$AHP,"Trade Cloth*"))</f>
        <v>0</v>
      </c>
      <c r="AK37" s="4">
        <f>SUM(SUMIFS('IngramSpark Data'!$AIF:$AIF,'IngramSpark Data'!$AKE:$AKE,"LS-UNITED KINGDOM",'IngramSpark Data'!$AHM:$AHM,Lookups!$A$8,'IngramSpark Data'!$AHP:$AHP,"Trade Cloth*")*Lookups!$G$17)</f>
        <v>0</v>
      </c>
      <c r="AL37" s="14">
        <f>SUM(SUMIFS('IngramSpark Data'!$AHT:$AHT,'IngramSpark Data'!$AKE:$AKE,"LS-UNITED STATES",'IngramSpark Data'!$AHM:$AHM,Lookups!$A$8,'IngramSpark Data'!$AHP:$AHP,"Trade Cloth*"))</f>
        <v>0</v>
      </c>
      <c r="AM37" s="4">
        <f>SUM(SUMIFS('IngramSpark Data'!$AIF:$AIF,'IngramSpark Data'!$AKE:$AKE,"LS-UNITED STATES",'IngramSpark Data'!$AHM:$AHM,Lookups!$A$8,'IngramSpark Data'!$AHP:$AHP,"Trade Cloth*"))</f>
        <v>0</v>
      </c>
    </row>
    <row r="38" spans="1:39" x14ac:dyDescent="0.25">
      <c r="B38" s="13"/>
      <c r="C38" s="7"/>
      <c r="D38" s="13"/>
      <c r="E38" s="16"/>
      <c r="F38" s="14"/>
      <c r="G38" s="16"/>
      <c r="H38" s="15"/>
      <c r="I38" s="16"/>
      <c r="J38" s="15"/>
      <c r="K38" s="16"/>
      <c r="L38" s="14"/>
      <c r="M38" s="16"/>
      <c r="N38" s="15"/>
      <c r="O38" s="7"/>
      <c r="P38" s="13"/>
      <c r="Q38" s="7"/>
      <c r="R38" s="14"/>
      <c r="S38" s="7"/>
      <c r="V38" s="13"/>
      <c r="W38" s="7"/>
      <c r="X38" s="13"/>
      <c r="Y38" s="16"/>
      <c r="Z38" s="14"/>
      <c r="AA38" s="16"/>
      <c r="AB38" s="15"/>
      <c r="AC38" s="16"/>
      <c r="AD38" s="15"/>
      <c r="AE38" s="16"/>
      <c r="AF38" s="14"/>
      <c r="AG38" s="16"/>
      <c r="AH38" s="15"/>
      <c r="AI38" s="7"/>
      <c r="AJ38" s="13"/>
      <c r="AK38" s="7"/>
      <c r="AL38" s="14"/>
      <c r="AM38" s="7"/>
    </row>
    <row r="39" spans="1:39" x14ac:dyDescent="0.25">
      <c r="B39" s="329">
        <f>Lookups!$A$9</f>
        <v>0</v>
      </c>
      <c r="C39" s="329"/>
      <c r="D39" s="329"/>
      <c r="E39" s="329"/>
      <c r="F39" s="329"/>
      <c r="G39" s="329"/>
      <c r="H39" s="329">
        <f>Lookups!$A$10</f>
        <v>0</v>
      </c>
      <c r="I39" s="329"/>
      <c r="J39" s="329"/>
      <c r="K39" s="329"/>
      <c r="L39" s="329"/>
      <c r="M39" s="329"/>
      <c r="N39" s="329">
        <f>Lookups!$A$11</f>
        <v>0</v>
      </c>
      <c r="O39" s="329"/>
      <c r="P39" s="329"/>
      <c r="Q39" s="329"/>
      <c r="R39" s="329"/>
      <c r="S39" s="329"/>
      <c r="V39" s="329">
        <f>Lookups!$A$9</f>
        <v>0</v>
      </c>
      <c r="W39" s="329"/>
      <c r="X39" s="329"/>
      <c r="Y39" s="329"/>
      <c r="Z39" s="329"/>
      <c r="AA39" s="329"/>
      <c r="AB39" s="329">
        <f>Lookups!$A$10</f>
        <v>0</v>
      </c>
      <c r="AC39" s="329"/>
      <c r="AD39" s="329"/>
      <c r="AE39" s="329"/>
      <c r="AF39" s="329"/>
      <c r="AG39" s="329"/>
      <c r="AH39" s="329">
        <f>Lookups!$A$11</f>
        <v>0</v>
      </c>
      <c r="AI39" s="329"/>
      <c r="AJ39" s="329"/>
      <c r="AK39" s="329"/>
      <c r="AL39" s="329"/>
      <c r="AM39" s="329"/>
    </row>
    <row r="40" spans="1:39" x14ac:dyDescent="0.25">
      <c r="B40" s="329" t="s">
        <v>159</v>
      </c>
      <c r="C40" s="329"/>
      <c r="D40" s="329" t="s">
        <v>14</v>
      </c>
      <c r="E40" s="329"/>
      <c r="F40" s="329" t="s">
        <v>15</v>
      </c>
      <c r="G40" s="329"/>
      <c r="H40" s="329" t="s">
        <v>159</v>
      </c>
      <c r="I40" s="329"/>
      <c r="J40" s="329" t="s">
        <v>14</v>
      </c>
      <c r="K40" s="329"/>
      <c r="L40" s="329" t="s">
        <v>15</v>
      </c>
      <c r="M40" s="329"/>
      <c r="N40" s="329" t="s">
        <v>159</v>
      </c>
      <c r="O40" s="329"/>
      <c r="P40" s="329" t="s">
        <v>14</v>
      </c>
      <c r="Q40" s="329"/>
      <c r="R40" s="329" t="s">
        <v>15</v>
      </c>
      <c r="S40" s="329"/>
      <c r="V40" s="329" t="s">
        <v>159</v>
      </c>
      <c r="W40" s="329"/>
      <c r="X40" s="329" t="s">
        <v>14</v>
      </c>
      <c r="Y40" s="329"/>
      <c r="Z40" s="329" t="s">
        <v>15</v>
      </c>
      <c r="AA40" s="329"/>
      <c r="AB40" s="329" t="s">
        <v>159</v>
      </c>
      <c r="AC40" s="329"/>
      <c r="AD40" s="329" t="s">
        <v>14</v>
      </c>
      <c r="AE40" s="329"/>
      <c r="AF40" s="329" t="s">
        <v>15</v>
      </c>
      <c r="AG40" s="329"/>
      <c r="AH40" s="329" t="s">
        <v>159</v>
      </c>
      <c r="AI40" s="329"/>
      <c r="AJ40" s="329" t="s">
        <v>14</v>
      </c>
      <c r="AK40" s="329"/>
      <c r="AL40" s="329" t="s">
        <v>15</v>
      </c>
      <c r="AM40" s="329"/>
    </row>
    <row r="41" spans="1:39" x14ac:dyDescent="0.25">
      <c r="A41" t="s">
        <v>19</v>
      </c>
      <c r="B41" s="13">
        <f>SUM(SUMIFS('IngramSpark Data'!$M:$M,'IngramSpark Data'!$BX:$BX,"LS-AUSTRALIA",'IngramSpark Data'!$F:$F,Lookups!$A$9,'IngramSpark Data'!$I:$I,"Perfectbound*"))</f>
        <v>0</v>
      </c>
      <c r="C41" s="4">
        <f>SUM(SUMIFS('IngramSpark Data'!$Y:$Y,'IngramSpark Data'!$BX:$BX,"LS-AUSTRALIA",'IngramSpark Data'!$F:$F,Lookups!$A$9,'IngramSpark Data'!$I:$I,"Perfectbound*")*Lookups!$G$24)</f>
        <v>0</v>
      </c>
      <c r="D41" s="13">
        <f>SUM(SUMIFS('IngramSpark Data'!$M:$M,'IngramSpark Data'!$BX:$BX,"LS-UNITED KINGDOM",'IngramSpark Data'!$F:$F,Lookups!$A$9,'IngramSpark Data'!$I:$I,"Perfectbound*"))</f>
        <v>0</v>
      </c>
      <c r="E41" s="4">
        <f>SUM(SUMIFS('IngramSpark Data'!$Y:$Y,'IngramSpark Data'!$BX:$BX,"LS-UNITED KINGDOM",'IngramSpark Data'!$F:$F,Lookups!$A$9,'IngramSpark Data'!$I:$I,"Perfectbound*")*Lookups!$G$17)</f>
        <v>0</v>
      </c>
      <c r="F41" s="14">
        <f>SUM(SUMIFS('IngramSpark Data'!$M:$M,'IngramSpark Data'!$BX:$BX,"LS-UNITED STATES",'IngramSpark Data'!$F:$F,Lookups!$A$9,'IngramSpark Data'!$I:$I,"Perfectbound*"))</f>
        <v>0</v>
      </c>
      <c r="G41" s="4">
        <f>SUM(SUMIFS('IngramSpark Data'!$Y:$Y,'IngramSpark Data'!$BX:$BX,"LS-UNITED STATES",'IngramSpark Data'!$F:$F,Lookups!$A$9,'IngramSpark Data'!$I:$I,"Perfectbound*"))</f>
        <v>0</v>
      </c>
      <c r="H41" s="13">
        <f>SUM(SUMIFS('IngramSpark Data'!$M:$M,'IngramSpark Data'!$BX:$BX,"LS-AUSTRALIA",'IngramSpark Data'!$F:$F,Lookups!$A$10,'IngramSpark Data'!$I:$I,"Perfectbound*"))</f>
        <v>0</v>
      </c>
      <c r="I41" s="4">
        <f>SUM(SUMIFS('IngramSpark Data'!$Y:$Y,'IngramSpark Data'!$BX:$BX,"LS-AUSTRALIA",'IngramSpark Data'!$F:$F,Lookups!$A$10,'IngramSpark Data'!$I:$I,"Perfectbound*")*Lookups!$G$24)</f>
        <v>0</v>
      </c>
      <c r="J41" s="13">
        <f>SUM(SUMIFS('IngramSpark Data'!$M:$M,'IngramSpark Data'!$BX:$BX,"LS-UNITED KINGDOM",'IngramSpark Data'!$F:$F,Lookups!$A$10,'IngramSpark Data'!$I:$I,"Perfectbound*"))</f>
        <v>0</v>
      </c>
      <c r="K41" s="4">
        <f>SUM(SUMIFS('IngramSpark Data'!$Y:$Y,'IngramSpark Data'!$BX:$BX,"LS-UNITED KINGDOM",'IngramSpark Data'!$F:$F,Lookups!$A$10,'IngramSpark Data'!$I:$I,"Perfectbound*")*Lookups!$G$17)</f>
        <v>0</v>
      </c>
      <c r="L41" s="14">
        <f>SUM(SUMIFS('IngramSpark Data'!$M:$M,'IngramSpark Data'!$BX:$BX,"LS-UNITED STATES",'IngramSpark Data'!$F:$F,Lookups!$A$10,'IngramSpark Data'!$I:$I,"Perfectbound*"))</f>
        <v>0</v>
      </c>
      <c r="M41" s="4">
        <f>SUM(SUMIFS('IngramSpark Data'!$Y:$Y,'IngramSpark Data'!$BX:$BX,"LS-UNITED STATES",'IngramSpark Data'!$F:$F,Lookups!$A$10,'IngramSpark Data'!$I:$I,"Perfectbound*"))</f>
        <v>0</v>
      </c>
      <c r="N41" s="13">
        <f>SUM(SUMIFS('IngramSpark Data'!$M:$M,'IngramSpark Data'!$BX:$BX,"LS-AUSTRALIA",'IngramSpark Data'!$F:$F,Lookups!$A$11,'IngramSpark Data'!$I:$I,"Perfectbound*"))</f>
        <v>0</v>
      </c>
      <c r="O41" s="4">
        <f>SUM(SUMIFS('IngramSpark Data'!$Y:$Y,'IngramSpark Data'!$BX:$BX,"LS-AUSTRALIA",'IngramSpark Data'!$F:$F,Lookups!$A$11,'IngramSpark Data'!$I:$I,"Perfectbound*")*Lookups!$G$24)</f>
        <v>0</v>
      </c>
      <c r="P41" s="13">
        <f>SUM(SUMIFS('IngramSpark Data'!$M:$M,'IngramSpark Data'!$BX:$BX,"LS-UNITED KINGDOM",'IngramSpark Data'!$F:$F,Lookups!$A$11,'IngramSpark Data'!$I:$I,"Perfectbound*"))</f>
        <v>0</v>
      </c>
      <c r="Q41" s="4">
        <f>SUM(SUMIFS('IngramSpark Data'!$Y:$Y,'IngramSpark Data'!$BX:$BX,"LS-UNITED KINGDOM",'IngramSpark Data'!$F:$F,Lookups!$A$11,'IngramSpark Data'!$I:$I,"Perfectbound*")*Lookups!$G$17)</f>
        <v>0</v>
      </c>
      <c r="R41" s="14">
        <f>SUM(SUMIFS('IngramSpark Data'!$M:$M,'IngramSpark Data'!$BX:$BX,"LS-UNITED STATES",'IngramSpark Data'!$F:$F,Lookups!$A$11,'IngramSpark Data'!$I:$I,"Perfectbound*"))</f>
        <v>0</v>
      </c>
      <c r="S41" s="4">
        <f>SUM(SUMIFS('IngramSpark Data'!$Y:$Y,'IngramSpark Data'!$BX:$BX,"LS-UNITED STATES",'IngramSpark Data'!$F:$F,Lookups!$A$11,'IngramSpark Data'!$I:$I,"Perfectbound*"))</f>
        <v>0</v>
      </c>
      <c r="U41" t="s">
        <v>19</v>
      </c>
      <c r="V41" s="13">
        <f>SUM(SUMIFS('IngramSpark Data'!$M:$M,'IngramSpark Data'!$BX:$BX,"LS-AUSTRALIA",'IngramSpark Data'!$F:$F,Lookups!$A$9,'IngramSpark Data'!$I:$I,"Trade Cloth*"))</f>
        <v>0</v>
      </c>
      <c r="W41" s="4">
        <f>SUM(SUMIFS('IngramSpark Data'!$Y:$Y,'IngramSpark Data'!$BX:$BX,"LS-AUSTRALIA",'IngramSpark Data'!$F:$F,Lookups!$A$9,'IngramSpark Data'!$I:$I,"Trade Cloth*")*Lookups!$G$24)</f>
        <v>0</v>
      </c>
      <c r="X41" s="13">
        <f>SUM(SUMIFS('IngramSpark Data'!$M:$M,'IngramSpark Data'!$BX:$BX,"LS-UNITED KINGDOM",'IngramSpark Data'!$F:$F,Lookups!$A$9,'IngramSpark Data'!$I:$I,"Trade Cloth*"))</f>
        <v>0</v>
      </c>
      <c r="Y41" s="4">
        <f>SUM(SUMIFS('IngramSpark Data'!$Y:$Y,'IngramSpark Data'!$BX:$BX,"LS-UNITED KINGDOM",'IngramSpark Data'!$F:$F,Lookups!$A$9,'IngramSpark Data'!$I:$I,"Trade Cloth*")*Lookups!$G$17)</f>
        <v>0</v>
      </c>
      <c r="Z41" s="14">
        <f>SUM(SUMIFS('IngramSpark Data'!$M:$M,'IngramSpark Data'!$BX:$BX,"LS-UNITED STATES",'IngramSpark Data'!$F:$F,Lookups!$A$9,'IngramSpark Data'!$I:$I,"Trade Cloth*"))</f>
        <v>0</v>
      </c>
      <c r="AA41" s="4">
        <f>SUM(SUMIFS('IngramSpark Data'!$Y:$Y,'IngramSpark Data'!$BX:$BX,"LS-UNITED STATES",'IngramSpark Data'!$F:$F,Lookups!$A$9,'IngramSpark Data'!$I:$I,"Trade Cloth*"))</f>
        <v>0</v>
      </c>
      <c r="AB41" s="13">
        <f>SUM(SUMIFS('IngramSpark Data'!$M:$M,'IngramSpark Data'!$BX:$BX,"LS-AUSTRALIA",'IngramSpark Data'!$F:$F,Lookups!$A$10,'IngramSpark Data'!$I:$I,"Trade Cloth*"))</f>
        <v>0</v>
      </c>
      <c r="AC41" s="4">
        <f>SUM(SUMIFS('IngramSpark Data'!$Y:$Y,'IngramSpark Data'!$BX:$BX,"LS-AUSTRALIA",'IngramSpark Data'!$F:$F,Lookups!$A$10,'IngramSpark Data'!$I:$I,"Trade Cloth*")*Lookups!$G$24)</f>
        <v>0</v>
      </c>
      <c r="AD41" s="13">
        <f>SUM(SUMIFS('IngramSpark Data'!$M:$M,'IngramSpark Data'!$BX:$BX,"LS-UNITED KINGDOM",'IngramSpark Data'!$F:$F,Lookups!$A$10,'IngramSpark Data'!$I:$I,"Trade Cloth*"))</f>
        <v>0</v>
      </c>
      <c r="AE41" s="4">
        <f>SUM(SUMIFS('IngramSpark Data'!$Y:$Y,'IngramSpark Data'!$BX:$BX,"LS-UNITED KINGDOM",'IngramSpark Data'!$F:$F,Lookups!$A$10,'IngramSpark Data'!$I:$I,"Trade Cloth*")*Lookups!$G$17)</f>
        <v>0</v>
      </c>
      <c r="AF41" s="14">
        <f>SUM(SUMIFS('IngramSpark Data'!$M:$M,'IngramSpark Data'!$BX:$BX,"LS-UNITED STATES",'IngramSpark Data'!$F:$F,Lookups!$A$10,'IngramSpark Data'!$I:$I,"Trade Cloth*"))</f>
        <v>0</v>
      </c>
      <c r="AG41" s="4">
        <f>SUM(SUMIFS('IngramSpark Data'!$Y:$Y,'IngramSpark Data'!$BX:$BX,"LS-UNITED STATES",'IngramSpark Data'!$F:$F,Lookups!$A$10,'IngramSpark Data'!$I:$I,"Trade Cloth*"))</f>
        <v>0</v>
      </c>
      <c r="AH41" s="13">
        <f>SUM(SUMIFS('IngramSpark Data'!$M:$M,'IngramSpark Data'!$BX:$BX,"LS-AUSTRALIA",'IngramSpark Data'!$F:$F,Lookups!$A$11,'IngramSpark Data'!$I:$I,"Trade Cloth*"))</f>
        <v>0</v>
      </c>
      <c r="AI41" s="4">
        <f>SUM(SUMIFS('IngramSpark Data'!$Y:$Y,'IngramSpark Data'!$BX:$BX,"LS-AUSTRALIA",'IngramSpark Data'!$F:$F,Lookups!$A$11,'IngramSpark Data'!$I:$I,"Trade Cloth*")*Lookups!$G$24)</f>
        <v>0</v>
      </c>
      <c r="AJ41" s="13">
        <f>SUM(SUMIFS('IngramSpark Data'!$M:$M,'IngramSpark Data'!$BX:$BX,"LS-UNITED KINGDOM",'IngramSpark Data'!$F:$F,Lookups!$A$11,'IngramSpark Data'!$I:$I,"Trade Cloth*"))</f>
        <v>0</v>
      </c>
      <c r="AK41" s="4">
        <f>SUM(SUMIFS('IngramSpark Data'!$Y:$Y,'IngramSpark Data'!$BX:$BX,"LS-UNITED KINGDOM",'IngramSpark Data'!$F:$F,Lookups!$A$11,'IngramSpark Data'!$I:$I,"Trade Cloth*")*Lookups!$G$17)</f>
        <v>0</v>
      </c>
      <c r="AL41" s="14">
        <f>SUM(SUMIFS('IngramSpark Data'!$M:$M,'IngramSpark Data'!$BX:$BX,"LS-UNITED STATES",'IngramSpark Data'!$F:$F,Lookups!$A$11,'IngramSpark Data'!$I:$I,"Trade Cloth*"))</f>
        <v>0</v>
      </c>
      <c r="AM41" s="4">
        <f>SUM(SUMIFS('IngramSpark Data'!$Y:$Y,'IngramSpark Data'!$BX:$BX,"LS-UNITED STATES",'IngramSpark Data'!$F:$F,Lookups!$A$11,'IngramSpark Data'!$I:$I,"Trade Cloth*"))</f>
        <v>0</v>
      </c>
    </row>
    <row r="42" spans="1:39" x14ac:dyDescent="0.25">
      <c r="A42" t="s">
        <v>20</v>
      </c>
      <c r="B42" s="13">
        <f>SUM(SUMIFS('IngramSpark Data'!$CP:$CP,'IngramSpark Data'!$FA:$FA,"LS-AUSTRALIA",'IngramSpark Data'!$CI:$CI,Lookups!$A$9,'IngramSpark Data'!$I:$I,"Perfectbound*"))</f>
        <v>0</v>
      </c>
      <c r="C42" s="4">
        <f>SUM(SUMIFS('IngramSpark Data'!$DB:$DB,'IngramSpark Data'!$FA:$FA,"LS-AUSTRALIA",'IngramSpark Data'!$CI:$CI,Lookups!$A$9,'IngramSpark Data'!$I:$I,"Perfectbound*")*Lookups!$G$24)</f>
        <v>0</v>
      </c>
      <c r="D42" s="13">
        <f>SUM(SUMIFS('IngramSpark Data'!$CP:$CP,'IngramSpark Data'!$FA:$FA,"LS-UNITED KINGDOM",'IngramSpark Data'!$CI:$CI,Lookups!$A$9,'IngramSpark Data'!$I:$I,"Perfectbound*"))</f>
        <v>0</v>
      </c>
      <c r="E42" s="4">
        <f>SUM(SUMIFS('IngramSpark Data'!$DB:$DB,'IngramSpark Data'!$FA:$FA,"LS-UNITED KINGDOM",'IngramSpark Data'!$CI:$CI,Lookups!$A$9,'IngramSpark Data'!$I:$I,"Perfectbound*")*Lookups!$G$17)</f>
        <v>0</v>
      </c>
      <c r="F42" s="14">
        <f>SUM(SUMIFS('IngramSpark Data'!$CP:$CP,'IngramSpark Data'!$FA:$FA,"LS-UNITED STATES",'IngramSpark Data'!$CI:$CI,Lookups!$A$9,'IngramSpark Data'!$I:$I,"Perfectbound*"))</f>
        <v>0</v>
      </c>
      <c r="G42" s="4">
        <f>SUM(SUMIFS('IngramSpark Data'!$DB:$DB,'IngramSpark Data'!$FA:$FA,"LS-UNITED STATES",'IngramSpark Data'!$CI:$CI,Lookups!$A$9,'IngramSpark Data'!$I:$I,"Perfectbound*"))</f>
        <v>0</v>
      </c>
      <c r="H42" s="13">
        <f>SUM(SUMIFS('IngramSpark Data'!$CP:$CP,'IngramSpark Data'!$FA:$FA,"LS-AUSTRALIA",'IngramSpark Data'!$CI:$CI,Lookups!$A$10,'IngramSpark Data'!$I:$I,"Perfectbound*"))</f>
        <v>0</v>
      </c>
      <c r="I42" s="4">
        <f>SUM(SUMIFS('IngramSpark Data'!$DB:$DB,'IngramSpark Data'!$FA:$FA,"LS-AUSTRALIA",'IngramSpark Data'!$CI:$CI,Lookups!$A$10,'IngramSpark Data'!$I:$I,"Perfectbound*")*Lookups!$G$24)</f>
        <v>0</v>
      </c>
      <c r="J42" s="13">
        <f>SUM(SUMIFS('IngramSpark Data'!$CP:$CP,'IngramSpark Data'!$FA:$FA,"LS-UNITED KINGDOM",'IngramSpark Data'!$CI:$CI,Lookups!$A$10,'IngramSpark Data'!$I:$I,"Perfectbound*"))</f>
        <v>0</v>
      </c>
      <c r="K42" s="4">
        <f>SUM(SUMIFS('IngramSpark Data'!$DB:$DB,'IngramSpark Data'!$FA:$FA,"LS-UNITED KINGDOM",'IngramSpark Data'!$CI:$CI,Lookups!$A$10,'IngramSpark Data'!$I:$I,"Perfectbound*")*Lookups!$G$17)</f>
        <v>0</v>
      </c>
      <c r="L42" s="14">
        <f>SUM(SUMIFS('IngramSpark Data'!$CP:$CP,'IngramSpark Data'!$FA:$FA,"LS-UNITED STATES",'IngramSpark Data'!$CI:$CI,Lookups!$A$10,'IngramSpark Data'!$I:$I,"Perfectbound*"))</f>
        <v>0</v>
      </c>
      <c r="M42" s="4">
        <f>SUM(SUMIFS('IngramSpark Data'!$DB:$DB,'IngramSpark Data'!$FA:$FA,"LS-UNITED STATES",'IngramSpark Data'!$CI:$CI,Lookups!$A$10,'IngramSpark Data'!$I:$I,"Perfectbound*"))</f>
        <v>0</v>
      </c>
      <c r="N42" s="13">
        <f>SUM(SUMIFS('IngramSpark Data'!$CP:$CP,'IngramSpark Data'!$FA:$FA,"LS-AUSTRALIA",'IngramSpark Data'!$CI:$CI,Lookups!$A$11,'IngramSpark Data'!$I:$I,"Perfectbound*"))</f>
        <v>0</v>
      </c>
      <c r="O42" s="4">
        <f>SUM(SUMIFS('IngramSpark Data'!$DB:$DB,'IngramSpark Data'!$FA:$FA,"LS-AUSTRALIA",'IngramSpark Data'!$CI:$CI,Lookups!$A$11,'IngramSpark Data'!$I:$I,"Perfectbound*")*Lookups!$G$24)</f>
        <v>0</v>
      </c>
      <c r="P42" s="13">
        <f>SUM(SUMIFS('IngramSpark Data'!$CP:$CP,'IngramSpark Data'!$FA:$FA,"LS-UNITED KINGDOM",'IngramSpark Data'!$CI:$CI,Lookups!$A$11,'IngramSpark Data'!$I:$I,"Perfectbound*"))</f>
        <v>0</v>
      </c>
      <c r="Q42" s="4">
        <f>SUM(SUMIFS('IngramSpark Data'!$DB:$DB,'IngramSpark Data'!$FA:$FA,"LS-UNITED KINGDOM",'IngramSpark Data'!$CI:$CI,Lookups!$A$11,'IngramSpark Data'!$I:$I,"Perfectbound*")*Lookups!$G$17)</f>
        <v>0</v>
      </c>
      <c r="R42" s="14">
        <f>SUM(SUMIFS('IngramSpark Data'!$CP:$CP,'IngramSpark Data'!$FA:$FA,"LS-UNITED STATES",'IngramSpark Data'!$CI:$CI,Lookups!$A$11,'IngramSpark Data'!$I:$I,"Perfectbound*"))</f>
        <v>0</v>
      </c>
      <c r="S42" s="4">
        <f>SUM(SUMIFS('IngramSpark Data'!$DB:$DB,'IngramSpark Data'!$FA:$FA,"LS-UNITED STATES",'IngramSpark Data'!$CI:$CI,Lookups!$A$11,'IngramSpark Data'!$I:$I,"Perfectbound*"))</f>
        <v>0</v>
      </c>
      <c r="U42" t="s">
        <v>20</v>
      </c>
      <c r="V42" s="13">
        <f>SUM(SUMIFS('IngramSpark Data'!$CP:$CP,'IngramSpark Data'!$FA:$FA,"LS-AUSTRALIA",'IngramSpark Data'!$CI:$CI,Lookups!$A$9,'IngramSpark Data'!$I:$I,"Trade Cloth*"))</f>
        <v>0</v>
      </c>
      <c r="W42" s="4">
        <f>SUM(SUMIFS('IngramSpark Data'!$DB:$DB,'IngramSpark Data'!$FA:$FA,"LS-AUSTRALIA",'IngramSpark Data'!$CI:$CI,Lookups!$A$9,'IngramSpark Data'!$I:$I,"Trade Cloth*")*Lookups!$G$24)</f>
        <v>0</v>
      </c>
      <c r="X42" s="13">
        <f>SUM(SUMIFS('IngramSpark Data'!$CP:$CP,'IngramSpark Data'!$FA:$FA,"LS-UNITED KINGDOM",'IngramSpark Data'!$CI:$CI,Lookups!$A$9,'IngramSpark Data'!$I:$I,"Trade Cloth*"))</f>
        <v>0</v>
      </c>
      <c r="Y42" s="4">
        <f>SUM(SUMIFS('IngramSpark Data'!$DB:$DB,'IngramSpark Data'!$FA:$FA,"LS-UNITED KINGDOM",'IngramSpark Data'!$CI:$CI,Lookups!$A$9,'IngramSpark Data'!$I:$I,"Trade Cloth*")*Lookups!$G$17)</f>
        <v>0</v>
      </c>
      <c r="Z42" s="14">
        <f>SUM(SUMIFS('IngramSpark Data'!$CP:$CP,'IngramSpark Data'!$FA:$FA,"LS-UNITED STATES",'IngramSpark Data'!$CI:$CI,Lookups!$A$9,'IngramSpark Data'!$I:$I,"Trade Cloth*"))</f>
        <v>0</v>
      </c>
      <c r="AA42" s="4">
        <f>SUM(SUMIFS('IngramSpark Data'!$DB:$DB,'IngramSpark Data'!$FA:$FA,"LS-UNITED STATES",'IngramSpark Data'!$CI:$CI,Lookups!$A$9,'IngramSpark Data'!$I:$I,"Trade Cloth*"))</f>
        <v>0</v>
      </c>
      <c r="AB42" s="13">
        <f>SUM(SUMIFS('IngramSpark Data'!$CP:$CP,'IngramSpark Data'!$FA:$FA,"LS-AUSTRALIA",'IngramSpark Data'!$CI:$CI,Lookups!$A$10,'IngramSpark Data'!$I:$I,"Trade Cloth*"))</f>
        <v>0</v>
      </c>
      <c r="AC42" s="4">
        <f>SUM(SUMIFS('IngramSpark Data'!$DB:$DB,'IngramSpark Data'!$FA:$FA,"LS-AUSTRALIA",'IngramSpark Data'!$CI:$CI,Lookups!$A$10,'IngramSpark Data'!$I:$I,"Trade Cloth*")*Lookups!$G$24)</f>
        <v>0</v>
      </c>
      <c r="AD42" s="13">
        <f>SUM(SUMIFS('IngramSpark Data'!$CP:$CP,'IngramSpark Data'!$FA:$FA,"LS-UNITED KINGDOM",'IngramSpark Data'!$CI:$CI,Lookups!$A$10,'IngramSpark Data'!$I:$I,"Trade Cloth*"))</f>
        <v>0</v>
      </c>
      <c r="AE42" s="4">
        <f>SUM(SUMIFS('IngramSpark Data'!$DB:$DB,'IngramSpark Data'!$FA:$FA,"LS-UNITED KINGDOM",'IngramSpark Data'!$CI:$CI,Lookups!$A$10,'IngramSpark Data'!$I:$I,"Trade Cloth*")*Lookups!$G$17)</f>
        <v>0</v>
      </c>
      <c r="AF42" s="14">
        <f>SUM(SUMIFS('IngramSpark Data'!$CP:$CP,'IngramSpark Data'!$FA:$FA,"LS-UNITED STATES",'IngramSpark Data'!$CI:$CI,Lookups!$A$10,'IngramSpark Data'!$I:$I,"Trade Cloth*"))</f>
        <v>0</v>
      </c>
      <c r="AG42" s="4">
        <f>SUM(SUMIFS('IngramSpark Data'!$DB:$DB,'IngramSpark Data'!$FA:$FA,"LS-UNITED STATES",'IngramSpark Data'!$CI:$CI,Lookups!$A$10,'IngramSpark Data'!$I:$I,"Trade Cloth*"))</f>
        <v>0</v>
      </c>
      <c r="AH42" s="13">
        <f>SUM(SUMIFS('IngramSpark Data'!$CP:$CP,'IngramSpark Data'!$FA:$FA,"LS-AUSTRALIA",'IngramSpark Data'!$CI:$CI,Lookups!$A$11,'IngramSpark Data'!$I:$I,"Trade Cloth*"))</f>
        <v>0</v>
      </c>
      <c r="AI42" s="4">
        <f>SUM(SUMIFS('IngramSpark Data'!$DB:$DB,'IngramSpark Data'!$FA:$FA,"LS-AUSTRALIA",'IngramSpark Data'!$CI:$CI,Lookups!$A$11,'IngramSpark Data'!$I:$I,"Trade Cloth*")*Lookups!$G$24)</f>
        <v>0</v>
      </c>
      <c r="AJ42" s="13">
        <f>SUM(SUMIFS('IngramSpark Data'!$CP:$CP,'IngramSpark Data'!$FA:$FA,"LS-UNITED KINGDOM",'IngramSpark Data'!$CI:$CI,Lookups!$A$11,'IngramSpark Data'!$I:$I,"Trade Cloth*"))</f>
        <v>0</v>
      </c>
      <c r="AK42" s="4">
        <f>SUM(SUMIFS('IngramSpark Data'!$DB:$DB,'IngramSpark Data'!$FA:$FA,"LS-UNITED KINGDOM",'IngramSpark Data'!$CI:$CI,Lookups!$A$11,'IngramSpark Data'!$I:$I,"Trade Cloth*")*Lookups!$G$17)</f>
        <v>0</v>
      </c>
      <c r="AL42" s="14">
        <f>SUM(SUMIFS('IngramSpark Data'!$CP:$CP,'IngramSpark Data'!$FA:$FA,"LS-UNITED STATES",'IngramSpark Data'!$CI:$CI,Lookups!$A$11,'IngramSpark Data'!$I:$I,"Trade Cloth*"))</f>
        <v>0</v>
      </c>
      <c r="AM42" s="4">
        <f>SUM(SUMIFS('IngramSpark Data'!$DB:$DB,'IngramSpark Data'!$FA:$FA,"LS-UNITED STATES",'IngramSpark Data'!$CI:$CI,Lookups!$A$11,'IngramSpark Data'!$I:$I,"Trade Cloth*"))</f>
        <v>0</v>
      </c>
    </row>
    <row r="43" spans="1:39" x14ac:dyDescent="0.25">
      <c r="A43" t="s">
        <v>21</v>
      </c>
      <c r="B43" s="13">
        <f>SUM(SUMIFS('IngramSpark Data'!$FS:$FS,'IngramSpark Data'!$ID:$ID,"LS-AUSTRALIA",'IngramSpark Data'!$FL:$FL,Lookups!$A$9,'IngramSpark Data'!$I:$I,"Perfectbound*"))</f>
        <v>0</v>
      </c>
      <c r="C43" s="4">
        <f>SUM(SUMIFS('IngramSpark Data'!$GE:$GE,'IngramSpark Data'!$ID:$ID,"LS-AUSTRALIA",'IngramSpark Data'!$FL:$FL,Lookups!$A$9,'IngramSpark Data'!$I:$I,"Perfectbound*")*Lookups!$G$24)</f>
        <v>0</v>
      </c>
      <c r="D43" s="13">
        <f>SUM(SUMIFS('IngramSpark Data'!$FS:$FS,'IngramSpark Data'!$ID:$ID,"LS-UNITED KINGDOM",'IngramSpark Data'!$FL:$FL,Lookups!$A$9,'IngramSpark Data'!$I:$I,"Perfectbound*"))</f>
        <v>0</v>
      </c>
      <c r="E43" s="4">
        <f>SUM(SUMIFS('IngramSpark Data'!$GE:$GE,'IngramSpark Data'!$ID:$ID,"LS-UNITED KINGDOM",'IngramSpark Data'!$FL:$FL,Lookups!$A$9,'IngramSpark Data'!$I:$I,"Perfectbound*")*Lookups!$G$17)</f>
        <v>0</v>
      </c>
      <c r="F43" s="14">
        <f>SUM(SUMIFS('IngramSpark Data'!$FS:$FS,'IngramSpark Data'!$ID:$ID,"LS-UNITED STATES",'IngramSpark Data'!$FL:$FL,Lookups!$A$9,'IngramSpark Data'!$I:$I,"Perfectbound*"))</f>
        <v>0</v>
      </c>
      <c r="G43" s="4">
        <f>SUM(SUMIFS('IngramSpark Data'!$GE:$GE,'IngramSpark Data'!$ID:$ID,"LS-UNITED STATES",'IngramSpark Data'!$FL:$FL,Lookups!$A$9,'IngramSpark Data'!$I:$I,"Perfectbound*"))</f>
        <v>0</v>
      </c>
      <c r="H43" s="13">
        <f>SUM(SUMIFS('IngramSpark Data'!$FS:$FS,'IngramSpark Data'!$ID:$ID,"LS-AUSTRALIA",'IngramSpark Data'!$FL:$FL,Lookups!$A$10,'IngramSpark Data'!$I:$I,"Perfectbound*"))</f>
        <v>0</v>
      </c>
      <c r="I43" s="4">
        <f>SUM(SUMIFS('IngramSpark Data'!$GE:$GE,'IngramSpark Data'!$ID:$ID,"LS-AUSTRALIA",'IngramSpark Data'!$FL:$FL,Lookups!$A$10,'IngramSpark Data'!$I:$I,"Perfectbound*")*Lookups!$G$24)</f>
        <v>0</v>
      </c>
      <c r="J43" s="13">
        <f>SUM(SUMIFS('IngramSpark Data'!$FS:$FS,'IngramSpark Data'!$ID:$ID,"LS-UNITED KINGDOM",'IngramSpark Data'!$FL:$FL,Lookups!$A$10,'IngramSpark Data'!$I:$I,"Perfectbound*"))</f>
        <v>0</v>
      </c>
      <c r="K43" s="4">
        <f>SUM(SUMIFS('IngramSpark Data'!$GE:$GE,'IngramSpark Data'!$ID:$ID,"LS-UNITED KINGDOM",'IngramSpark Data'!$FL:$FL,Lookups!$A$10,'IngramSpark Data'!$I:$I,"Perfectbound*")*Lookups!$G$17)</f>
        <v>0</v>
      </c>
      <c r="L43" s="14">
        <f>SUM(SUMIFS('IngramSpark Data'!$FS:$FS,'IngramSpark Data'!$ID:$ID,"LS-UNITED STATES",'IngramSpark Data'!$FL:$FL,Lookups!$A$10,'IngramSpark Data'!$I:$I,"Perfectbound*"))</f>
        <v>0</v>
      </c>
      <c r="M43" s="4">
        <f>SUM(SUMIFS('IngramSpark Data'!$GE:$GE,'IngramSpark Data'!$ID:$ID,"LS-UNITED STATES",'IngramSpark Data'!$FL:$FL,Lookups!$A$10,'IngramSpark Data'!$I:$I,"Perfectbound*"))</f>
        <v>0</v>
      </c>
      <c r="N43" s="13">
        <f>SUM(SUMIFS('IngramSpark Data'!$FS:$FS,'IngramSpark Data'!$ID:$ID,"LS-AUSTRALIA",'IngramSpark Data'!$FL:$FL,Lookups!$A$11,'IngramSpark Data'!$I:$I,"Perfectbound*"))</f>
        <v>0</v>
      </c>
      <c r="O43" s="4">
        <f>SUM(SUMIFS('IngramSpark Data'!$GE:$GE,'IngramSpark Data'!$ID:$ID,"LS-AUSTRALIA",'IngramSpark Data'!$FL:$FL,Lookups!$A$11,'IngramSpark Data'!$I:$I,"Perfectbound*")*Lookups!$G$24)</f>
        <v>0</v>
      </c>
      <c r="P43" s="13">
        <f>SUM(SUMIFS('IngramSpark Data'!$FS:$FS,'IngramSpark Data'!$ID:$ID,"LS-UNITED KINGDOM",'IngramSpark Data'!$FL:$FL,Lookups!$A$11,'IngramSpark Data'!$I:$I,"Perfectbound*"))</f>
        <v>0</v>
      </c>
      <c r="Q43" s="4">
        <f>SUM(SUMIFS('IngramSpark Data'!$GE:$GE,'IngramSpark Data'!$ID:$ID,"LS-UNITED KINGDOM",'IngramSpark Data'!$FL:$FL,Lookups!$A$11,'IngramSpark Data'!$I:$I,"Perfectbound*")*Lookups!$G$17)</f>
        <v>0</v>
      </c>
      <c r="R43" s="14">
        <f>SUM(SUMIFS('IngramSpark Data'!$FS:$FS,'IngramSpark Data'!$ID:$ID,"LS-UNITED STATES",'IngramSpark Data'!$FL:$FL,Lookups!$A$11,'IngramSpark Data'!$I:$I,"Perfectbound*"))</f>
        <v>0</v>
      </c>
      <c r="S43" s="4">
        <f>SUM(SUMIFS('IngramSpark Data'!$GE:$GE,'IngramSpark Data'!$ID:$ID,"LS-UNITED STATES",'IngramSpark Data'!$FL:$FL,Lookups!$A$11,'IngramSpark Data'!$I:$I,"Perfectbound*"))</f>
        <v>0</v>
      </c>
      <c r="U43" t="s">
        <v>21</v>
      </c>
      <c r="V43" s="13">
        <f>SUM(SUMIFS('IngramSpark Data'!$FS:$FS,'IngramSpark Data'!$ID:$ID,"LS-AUSTRALIA",'IngramSpark Data'!$FL:$FL,Lookups!$A$9,'IngramSpark Data'!$I:$I,"Trade Cloth*"))</f>
        <v>0</v>
      </c>
      <c r="W43" s="4">
        <f>SUM(SUMIFS('IngramSpark Data'!$GE:$GE,'IngramSpark Data'!$ID:$ID,"LS-AUSTRALIA",'IngramSpark Data'!$FL:$FL,Lookups!$A$9,'IngramSpark Data'!$I:$I,"Trade Cloth*")*Lookups!$G$24)</f>
        <v>0</v>
      </c>
      <c r="X43" s="13">
        <f>SUM(SUMIFS('IngramSpark Data'!$FS:$FS,'IngramSpark Data'!$ID:$ID,"LS-UNITED KINGDOM",'IngramSpark Data'!$FL:$FL,Lookups!$A$9,'IngramSpark Data'!$I:$I,"Trade Cloth*"))</f>
        <v>0</v>
      </c>
      <c r="Y43" s="4">
        <f>SUM(SUMIFS('IngramSpark Data'!$GE:$GE,'IngramSpark Data'!$ID:$ID,"LS-UNITED KINGDOM",'IngramSpark Data'!$FL:$FL,Lookups!$A$9,'IngramSpark Data'!$I:$I,"Trade Cloth*")*Lookups!$G$17)</f>
        <v>0</v>
      </c>
      <c r="Z43" s="14">
        <f>SUM(SUMIFS('IngramSpark Data'!$FS:$FS,'IngramSpark Data'!$ID:$ID,"LS-UNITED STATES",'IngramSpark Data'!$FL:$FL,Lookups!$A$9,'IngramSpark Data'!$I:$I,"Trade Cloth*"))</f>
        <v>0</v>
      </c>
      <c r="AA43" s="4">
        <f>SUM(SUMIFS('IngramSpark Data'!$GE:$GE,'IngramSpark Data'!$ID:$ID,"LS-UNITED STATES",'IngramSpark Data'!$FL:$FL,Lookups!$A$9,'IngramSpark Data'!$I:$I,"Trade Cloth*"))</f>
        <v>0</v>
      </c>
      <c r="AB43" s="13">
        <f>SUM(SUMIFS('IngramSpark Data'!$FS:$FS,'IngramSpark Data'!$ID:$ID,"LS-AUSTRALIA",'IngramSpark Data'!$FL:$FL,Lookups!$A$10,'IngramSpark Data'!$I:$I,"Trade Cloth*"))</f>
        <v>0</v>
      </c>
      <c r="AC43" s="4">
        <f>SUM(SUMIFS('IngramSpark Data'!$GE:$GE,'IngramSpark Data'!$ID:$ID,"LS-AUSTRALIA",'IngramSpark Data'!$FL:$FL,Lookups!$A$10,'IngramSpark Data'!$I:$I,"Trade Cloth*")*Lookups!$G$24)</f>
        <v>0</v>
      </c>
      <c r="AD43" s="13">
        <f>SUM(SUMIFS('IngramSpark Data'!$FS:$FS,'IngramSpark Data'!$ID:$ID,"LS-UNITED KINGDOM",'IngramSpark Data'!$FL:$FL,Lookups!$A$10,'IngramSpark Data'!$I:$I,"Trade Cloth*"))</f>
        <v>0</v>
      </c>
      <c r="AE43" s="4">
        <f>SUM(SUMIFS('IngramSpark Data'!$GE:$GE,'IngramSpark Data'!$ID:$ID,"LS-UNITED KINGDOM",'IngramSpark Data'!$FL:$FL,Lookups!$A$10,'IngramSpark Data'!$I:$I,"Trade Cloth*")*Lookups!$G$17)</f>
        <v>0</v>
      </c>
      <c r="AF43" s="14">
        <f>SUM(SUMIFS('IngramSpark Data'!$FS:$FS,'IngramSpark Data'!$ID:$ID,"LS-UNITED STATES",'IngramSpark Data'!$FL:$FL,Lookups!$A$10,'IngramSpark Data'!$I:$I,"Trade Cloth*"))</f>
        <v>0</v>
      </c>
      <c r="AG43" s="4">
        <f>SUM(SUMIFS('IngramSpark Data'!$GE:$GE,'IngramSpark Data'!$ID:$ID,"LS-UNITED STATES",'IngramSpark Data'!$FL:$FL,Lookups!$A$10,'IngramSpark Data'!$I:$I,"Trade Cloth*"))</f>
        <v>0</v>
      </c>
      <c r="AH43" s="13">
        <f>SUM(SUMIFS('IngramSpark Data'!$FS:$FS,'IngramSpark Data'!$ID:$ID,"LS-AUSTRALIA",'IngramSpark Data'!$FL:$FL,Lookups!$A$11,'IngramSpark Data'!$I:$I,"Trade Cloth*"))</f>
        <v>0</v>
      </c>
      <c r="AI43" s="4">
        <f>SUM(SUMIFS('IngramSpark Data'!$GE:$GE,'IngramSpark Data'!$ID:$ID,"LS-AUSTRALIA",'IngramSpark Data'!$FL:$FL,Lookups!$A$11,'IngramSpark Data'!$I:$I,"Trade Cloth*")*Lookups!$G$24)</f>
        <v>0</v>
      </c>
      <c r="AJ43" s="13">
        <f>SUM(SUMIFS('IngramSpark Data'!$FS:$FS,'IngramSpark Data'!$ID:$ID,"LS-UNITED KINGDOM",'IngramSpark Data'!$FL:$FL,Lookups!$A$11,'IngramSpark Data'!$I:$I,"Trade Cloth*"))</f>
        <v>0</v>
      </c>
      <c r="AK43" s="4">
        <f>SUM(SUMIFS('IngramSpark Data'!$GE:$GE,'IngramSpark Data'!$ID:$ID,"LS-UNITED KINGDOM",'IngramSpark Data'!$FL:$FL,Lookups!$A$11,'IngramSpark Data'!$I:$I,"Trade Cloth*")*Lookups!$G$17)</f>
        <v>0</v>
      </c>
      <c r="AL43" s="14">
        <f>SUM(SUMIFS('IngramSpark Data'!$FS:$FS,'IngramSpark Data'!$ID:$ID,"LS-UNITED STATES",'IngramSpark Data'!$FL:$FL,Lookups!$A$11,'IngramSpark Data'!$I:$I,"Trade Cloth*"))</f>
        <v>0</v>
      </c>
      <c r="AM43" s="4">
        <f>SUM(SUMIFS('IngramSpark Data'!$GE:$GE,'IngramSpark Data'!$ID:$ID,"LS-UNITED STATES",'IngramSpark Data'!$FL:$FL,Lookups!$A$11,'IngramSpark Data'!$I:$I,"Trade Cloth*"))</f>
        <v>0</v>
      </c>
    </row>
    <row r="44" spans="1:39" x14ac:dyDescent="0.25">
      <c r="A44" t="s">
        <v>22</v>
      </c>
      <c r="B44" s="13">
        <f>SUM(SUMIFS('IngramSpark Data'!$IV:$IV,'IngramSpark Data'!$LG:$LG,"LS-AUSTRALIA",'IngramSpark Data'!$IO:$IO,Lookups!$A$9,'IngramSpark Data'!$I:$I,"Perfectbound*"))</f>
        <v>0</v>
      </c>
      <c r="C44" s="4">
        <f>SUM(SUMIFS('IngramSpark Data'!$JH:$JH,'IngramSpark Data'!$LG:$LG,"LS-AUSTRALIA",'IngramSpark Data'!$IO:$IO,Lookups!$A$9,'IngramSpark Data'!$I:$I,"Perfectbound*")*Lookups!$G$24)</f>
        <v>0</v>
      </c>
      <c r="D44" s="13">
        <f>SUM(SUMIFS('IngramSpark Data'!$IV:$IV,'IngramSpark Data'!$LG:$LG,"LS-UNITED KINGDOM",'IngramSpark Data'!$IO:$IO,Lookups!$A$9,'IngramSpark Data'!$I:$I,"Perfectbound*"))</f>
        <v>0</v>
      </c>
      <c r="E44" s="4">
        <f>SUM(SUMIFS('IngramSpark Data'!$JH:$JH,'IngramSpark Data'!$LG:$LG,"LS-UNITED KINGDOM",'IngramSpark Data'!$IO:$IO,Lookups!$A$9,'IngramSpark Data'!$I:$I,"Perfectbound*")*Lookups!$G$17)</f>
        <v>0</v>
      </c>
      <c r="F44" s="14">
        <f>SUM(SUMIFS('IngramSpark Data'!$IV:$IV,'IngramSpark Data'!$LG:$LG,"LS-UNITED STATES",'IngramSpark Data'!$IO:$IO,Lookups!$A$9,'IngramSpark Data'!$I:$I,"Perfectbound*"))</f>
        <v>0</v>
      </c>
      <c r="G44" s="4">
        <f>SUM(SUMIFS('IngramSpark Data'!$JH:$JH,'IngramSpark Data'!$LG:$LG,"LS-UNITED STATES",'IngramSpark Data'!$IO:$IO,Lookups!$A$9,'IngramSpark Data'!$I:$I,"Perfectbound*"))</f>
        <v>0</v>
      </c>
      <c r="H44" s="13">
        <f>SUM(SUMIFS('IngramSpark Data'!$IV:$IV,'IngramSpark Data'!$LG:$LG,"LS-AUSTRALIA",'IngramSpark Data'!$IO:$IO,Lookups!$A$10,'IngramSpark Data'!$I:$I,"Perfectbound*"))</f>
        <v>0</v>
      </c>
      <c r="I44" s="4">
        <f>SUM(SUMIFS('IngramSpark Data'!$JH:$JH,'IngramSpark Data'!$LG:$LG,"LS-AUSTRALIA",'IngramSpark Data'!$IO:$IO,Lookups!$A$10,'IngramSpark Data'!$I:$I,"Perfectbound*")*Lookups!$G$24)</f>
        <v>0</v>
      </c>
      <c r="J44" s="13">
        <f>SUM(SUMIFS('IngramSpark Data'!$IV:$IV,'IngramSpark Data'!$LG:$LG,"LS-UNITED KINGDOM",'IngramSpark Data'!$IO:$IO,Lookups!$A$10,'IngramSpark Data'!$I:$I,"Perfectbound*"))</f>
        <v>0</v>
      </c>
      <c r="K44" s="4">
        <f>SUM(SUMIFS('IngramSpark Data'!$JH:$JH,'IngramSpark Data'!$LG:$LG,"LS-UNITED KINGDOM",'IngramSpark Data'!$IO:$IO,Lookups!$A$10,'IngramSpark Data'!$I:$I,"Perfectbound*")*Lookups!$G$17)</f>
        <v>0</v>
      </c>
      <c r="L44" s="14">
        <f>SUM(SUMIFS('IngramSpark Data'!$IV:$IV,'IngramSpark Data'!$LG:$LG,"LS-UNITED STATES",'IngramSpark Data'!$IO:$IO,Lookups!$A$10,'IngramSpark Data'!$I:$I,"Perfectbound*"))</f>
        <v>0</v>
      </c>
      <c r="M44" s="4">
        <f>SUM(SUMIFS('IngramSpark Data'!$JH:$JH,'IngramSpark Data'!$LG:$LG,"LS-UNITED STATES",'IngramSpark Data'!$IO:$IO,Lookups!$A$10,'IngramSpark Data'!$I:$I,"Perfectbound*"))</f>
        <v>0</v>
      </c>
      <c r="N44" s="13">
        <f>SUM(SUMIFS('IngramSpark Data'!$IV:$IV,'IngramSpark Data'!$LG:$LG,"LS-AUSTRALIA",'IngramSpark Data'!$IO:$IO,Lookups!$A$11,'IngramSpark Data'!$I:$I,"Perfectbound*"))</f>
        <v>0</v>
      </c>
      <c r="O44" s="4">
        <f>SUM(SUMIFS('IngramSpark Data'!$JH:$JH,'IngramSpark Data'!$LG:$LG,"LS-AUSTRALIA",'IngramSpark Data'!$IO:$IO,Lookups!$A$11,'IngramSpark Data'!$I:$I,"Perfectbound*")*Lookups!$G$24)</f>
        <v>0</v>
      </c>
      <c r="P44" s="13">
        <f>SUM(SUMIFS('IngramSpark Data'!$IV:$IV,'IngramSpark Data'!$LG:$LG,"LS-UNITED KINGDOM",'IngramSpark Data'!$IO:$IO,Lookups!$A$11,'IngramSpark Data'!$I:$I,"Perfectbound*"))</f>
        <v>0</v>
      </c>
      <c r="Q44" s="4">
        <f>SUM(SUMIFS('IngramSpark Data'!$JH:$JH,'IngramSpark Data'!$LG:$LG,"LS-UNITED KINGDOM",'IngramSpark Data'!$IO:$IO,Lookups!$A$11,'IngramSpark Data'!$I:$I,"Perfectbound*")*Lookups!$G$17)</f>
        <v>0</v>
      </c>
      <c r="R44" s="14">
        <f>SUM(SUMIFS('IngramSpark Data'!$IV:$IV,'IngramSpark Data'!$LG:$LG,"LS-UNITED STATES",'IngramSpark Data'!$IO:$IO,Lookups!$A$11,'IngramSpark Data'!$I:$I,"Perfectbound*"))</f>
        <v>0</v>
      </c>
      <c r="S44" s="4">
        <f>SUM(SUMIFS('IngramSpark Data'!$JH:$JH,'IngramSpark Data'!$LG:$LG,"LS-UNITED STATES",'IngramSpark Data'!$IO:$IO,Lookups!$A$11,'IngramSpark Data'!$I:$I,"Perfectbound*"))</f>
        <v>0</v>
      </c>
      <c r="U44" t="s">
        <v>22</v>
      </c>
      <c r="V44" s="13">
        <f>SUM(SUMIFS('IngramSpark Data'!$IV:$IV,'IngramSpark Data'!$LG:$LG,"LS-AUSTRALIA",'IngramSpark Data'!$IO:$IO,Lookups!$A$9,'IngramSpark Data'!$I:$I,"Trade Cloth*"))</f>
        <v>0</v>
      </c>
      <c r="W44" s="4">
        <f>SUM(SUMIFS('IngramSpark Data'!$JH:$JH,'IngramSpark Data'!$LG:$LG,"LS-AUSTRALIA",'IngramSpark Data'!$IO:$IO,Lookups!$A$9,'IngramSpark Data'!$I:$I,"Trade Cloth*")*Lookups!$G$24)</f>
        <v>0</v>
      </c>
      <c r="X44" s="13">
        <f>SUM(SUMIFS('IngramSpark Data'!$IV:$IV,'IngramSpark Data'!$LG:$LG,"LS-UNITED KINGDOM",'IngramSpark Data'!$IO:$IO,Lookups!$A$9,'IngramSpark Data'!$I:$I,"Trade Cloth*"))</f>
        <v>0</v>
      </c>
      <c r="Y44" s="4">
        <f>SUM(SUMIFS('IngramSpark Data'!$JH:$JH,'IngramSpark Data'!$LG:$LG,"LS-UNITED KINGDOM",'IngramSpark Data'!$IO:$IO,Lookups!$A$9,'IngramSpark Data'!$I:$I,"Trade Cloth*")*Lookups!$G$17)</f>
        <v>0</v>
      </c>
      <c r="Z44" s="14">
        <f>SUM(SUMIFS('IngramSpark Data'!$IV:$IV,'IngramSpark Data'!$LG:$LG,"LS-UNITED STATES",'IngramSpark Data'!$IO:$IO,Lookups!$A$9,'IngramSpark Data'!$I:$I,"Trade Cloth*"))</f>
        <v>0</v>
      </c>
      <c r="AA44" s="4">
        <f>SUM(SUMIFS('IngramSpark Data'!$JH:$JH,'IngramSpark Data'!$LG:$LG,"LS-UNITED STATES",'IngramSpark Data'!$IO:$IO,Lookups!$A$9,'IngramSpark Data'!$I:$I,"Trade Cloth*"))</f>
        <v>0</v>
      </c>
      <c r="AB44" s="13">
        <f>SUM(SUMIFS('IngramSpark Data'!$IV:$IV,'IngramSpark Data'!$LG:$LG,"LS-AUSTRALIA",'IngramSpark Data'!$IO:$IO,Lookups!$A$10,'IngramSpark Data'!$I:$I,"Trade Cloth*"))</f>
        <v>0</v>
      </c>
      <c r="AC44" s="4">
        <f>SUM(SUMIFS('IngramSpark Data'!$JH:$JH,'IngramSpark Data'!$LG:$LG,"LS-AUSTRALIA",'IngramSpark Data'!$IO:$IO,Lookups!$A$10,'IngramSpark Data'!$I:$I,"Trade Cloth*")*Lookups!$G$24)</f>
        <v>0</v>
      </c>
      <c r="AD44" s="13">
        <f>SUM(SUMIFS('IngramSpark Data'!$IV:$IV,'IngramSpark Data'!$LG:$LG,"LS-UNITED KINGDOM",'IngramSpark Data'!$IO:$IO,Lookups!$A$10,'IngramSpark Data'!$I:$I,"Trade Cloth*"))</f>
        <v>0</v>
      </c>
      <c r="AE44" s="4">
        <f>SUM(SUMIFS('IngramSpark Data'!$JH:$JH,'IngramSpark Data'!$LG:$LG,"LS-UNITED KINGDOM",'IngramSpark Data'!$IO:$IO,Lookups!$A$10,'IngramSpark Data'!$I:$I,"Trade Cloth*")*Lookups!$G$17)</f>
        <v>0</v>
      </c>
      <c r="AF44" s="14">
        <f>SUM(SUMIFS('IngramSpark Data'!$IV:$IV,'IngramSpark Data'!$LG:$LG,"LS-UNITED STATES",'IngramSpark Data'!$IO:$IO,Lookups!$A$10,'IngramSpark Data'!$I:$I,"Trade Cloth*"))</f>
        <v>0</v>
      </c>
      <c r="AG44" s="4">
        <f>SUM(SUMIFS('IngramSpark Data'!$JH:$JH,'IngramSpark Data'!$LG:$LG,"LS-UNITED STATES",'IngramSpark Data'!$IO:$IO,Lookups!$A$10,'IngramSpark Data'!$I:$I,"Trade Cloth*"))</f>
        <v>0</v>
      </c>
      <c r="AH44" s="13">
        <f>SUM(SUMIFS('IngramSpark Data'!$IV:$IV,'IngramSpark Data'!$LG:$LG,"LS-AUSTRALIA",'IngramSpark Data'!$IO:$IO,Lookups!$A$11,'IngramSpark Data'!$I:$I,"Trade Cloth*"))</f>
        <v>0</v>
      </c>
      <c r="AI44" s="4">
        <f>SUM(SUMIFS('IngramSpark Data'!$JH:$JH,'IngramSpark Data'!$LG:$LG,"LS-AUSTRALIA",'IngramSpark Data'!$IO:$IO,Lookups!$A$11,'IngramSpark Data'!$I:$I,"Trade Cloth*")*Lookups!$G$24)</f>
        <v>0</v>
      </c>
      <c r="AJ44" s="13">
        <f>SUM(SUMIFS('IngramSpark Data'!$IV:$IV,'IngramSpark Data'!$LG:$LG,"LS-UNITED KINGDOM",'IngramSpark Data'!$IO:$IO,Lookups!$A$11,'IngramSpark Data'!$I:$I,"Trade Cloth*"))</f>
        <v>0</v>
      </c>
      <c r="AK44" s="4">
        <f>SUM(SUMIFS('IngramSpark Data'!$JH:$JH,'IngramSpark Data'!$LG:$LG,"LS-UNITED KINGDOM",'IngramSpark Data'!$IO:$IO,Lookups!$A$11,'IngramSpark Data'!$I:$I,"Trade Cloth*")*Lookups!$G$17)</f>
        <v>0</v>
      </c>
      <c r="AL44" s="14">
        <f>SUM(SUMIFS('IngramSpark Data'!$IV:$IV,'IngramSpark Data'!$LG:$LG,"LS-UNITED STATES",'IngramSpark Data'!$IO:$IO,Lookups!$A$11,'IngramSpark Data'!$I:$I,"Trade Cloth*"))</f>
        <v>0</v>
      </c>
      <c r="AM44" s="4">
        <f>SUM(SUMIFS('IngramSpark Data'!$JH:$JH,'IngramSpark Data'!$LG:$LG,"LS-UNITED STATES",'IngramSpark Data'!$IO:$IO,Lookups!$A$11,'IngramSpark Data'!$I:$I,"Trade Cloth*"))</f>
        <v>0</v>
      </c>
    </row>
    <row r="45" spans="1:39" x14ac:dyDescent="0.25">
      <c r="A45" t="s">
        <v>23</v>
      </c>
      <c r="B45" s="13">
        <f>SUM(SUMIFS('IngramSpark Data'!$LY:$LY,'IngramSpark Data'!$OJ:$OJ,"LS-AUSTRALIA",'IngramSpark Data'!$LR:$LR,Lookups!$A$9,'IngramSpark Data'!$I:$I,"Perfectbound*"))</f>
        <v>0</v>
      </c>
      <c r="C45" s="4">
        <f>SUM(SUMIFS('IngramSpark Data'!$MK:$MK,'IngramSpark Data'!$OJ:$OJ,"LS-AUSTRALIA",'IngramSpark Data'!$LR:$LR,Lookups!$A$9,'IngramSpark Data'!$I:$I,"Perfectbound*")*Lookups!$G$24)</f>
        <v>0</v>
      </c>
      <c r="D45" s="13">
        <f>SUM(SUMIFS('IngramSpark Data'!$LY:$LY,'IngramSpark Data'!$OJ:$OJ,"LS-UNITED KINGDOM",'IngramSpark Data'!$LR:$LR,Lookups!$A$9,'IngramSpark Data'!$I:$I,"Perfectbound*"))</f>
        <v>0</v>
      </c>
      <c r="E45" s="4">
        <f>SUM(SUMIFS('IngramSpark Data'!$MK:$MK,'IngramSpark Data'!$OJ:$OJ,"LS-UNITED KINGDOM",'IngramSpark Data'!$LR:$LR,Lookups!$A$9,'IngramSpark Data'!$I:$I,"Perfectbound*")*Lookups!$G$17)</f>
        <v>0</v>
      </c>
      <c r="F45" s="14">
        <f>SUM(SUMIFS('IngramSpark Data'!$LY:$LY,'IngramSpark Data'!$OJ:$OJ,"LS-UNITED STATES",'IngramSpark Data'!$LR:$LR,Lookups!$A$9,'IngramSpark Data'!$I:$I,"Perfectbound*"))</f>
        <v>0</v>
      </c>
      <c r="G45" s="4">
        <f>SUM(SUMIFS('IngramSpark Data'!$MK:$MK,'IngramSpark Data'!$OJ:$OJ,"LS-UNITED STATES",'IngramSpark Data'!$LR:$LR,Lookups!$A$9,'IngramSpark Data'!$I:$I,"Perfectbound*"))</f>
        <v>0</v>
      </c>
      <c r="H45" s="13">
        <f>SUM(SUMIFS('IngramSpark Data'!$LY:$LY,'IngramSpark Data'!$OJ:$OJ,"LS-AUSTRALIA",'IngramSpark Data'!$LR:$LR,Lookups!$A$10,'IngramSpark Data'!$I:$I,"Perfectbound*"))</f>
        <v>0</v>
      </c>
      <c r="I45" s="4">
        <f>SUM(SUMIFS('IngramSpark Data'!$MK:$MK,'IngramSpark Data'!$OJ:$OJ,"LS-AUSTRALIA",'IngramSpark Data'!$LR:$LR,Lookups!$A$10,'IngramSpark Data'!$I:$I,"Perfectbound*")*Lookups!$G$24)</f>
        <v>0</v>
      </c>
      <c r="J45" s="13">
        <f>SUM(SUMIFS('IngramSpark Data'!$LY:$LY,'IngramSpark Data'!$OJ:$OJ,"LS-UNITED KINGDOM",'IngramSpark Data'!$LR:$LR,Lookups!$A$10,'IngramSpark Data'!$I:$I,"Perfectbound*"))</f>
        <v>0</v>
      </c>
      <c r="K45" s="4">
        <f>SUM(SUMIFS('IngramSpark Data'!$MK:$MK,'IngramSpark Data'!$OJ:$OJ,"LS-UNITED KINGDOM",'IngramSpark Data'!$LR:$LR,Lookups!$A$10,'IngramSpark Data'!$I:$I,"Perfectbound*")*Lookups!$G$17)</f>
        <v>0</v>
      </c>
      <c r="L45" s="14">
        <f>SUM(SUMIFS('IngramSpark Data'!$LY:$LY,'IngramSpark Data'!$OJ:$OJ,"LS-UNITED STATES",'IngramSpark Data'!$LR:$LR,Lookups!$A$10,'IngramSpark Data'!$I:$I,"Perfectbound*"))</f>
        <v>0</v>
      </c>
      <c r="M45" s="4">
        <f>SUM(SUMIFS('IngramSpark Data'!$MK:$MK,'IngramSpark Data'!$OJ:$OJ,"LS-UNITED STATES",'IngramSpark Data'!$LR:$LR,Lookups!$A$10,'IngramSpark Data'!$I:$I,"Perfectbound*"))</f>
        <v>0</v>
      </c>
      <c r="N45" s="13">
        <f>SUM(SUMIFS('IngramSpark Data'!$LY:$LY,'IngramSpark Data'!$OJ:$OJ,"LS-AUSTRALIA",'IngramSpark Data'!$LR:$LR,Lookups!$A$11,'IngramSpark Data'!$I:$I,"Perfectbound*"))</f>
        <v>0</v>
      </c>
      <c r="O45" s="4">
        <f>SUM(SUMIFS('IngramSpark Data'!$MK:$MK,'IngramSpark Data'!$OJ:$OJ,"LS-AUSTRALIA",'IngramSpark Data'!$LR:$LR,Lookups!$A$11,'IngramSpark Data'!$I:$I,"Perfectbound*")*Lookups!$G$24)</f>
        <v>0</v>
      </c>
      <c r="P45" s="13">
        <f>SUM(SUMIFS('IngramSpark Data'!$LY:$LY,'IngramSpark Data'!$OJ:$OJ,"LS-UNITED KINGDOM",'IngramSpark Data'!$LR:$LR,Lookups!$A$11,'IngramSpark Data'!$I:$I,"Perfectbound*"))</f>
        <v>0</v>
      </c>
      <c r="Q45" s="4">
        <f>SUM(SUMIFS('IngramSpark Data'!$MK:$MK,'IngramSpark Data'!$OJ:$OJ,"LS-UNITED KINGDOM",'IngramSpark Data'!$LR:$LR,Lookups!$A$11,'IngramSpark Data'!$I:$I,"Perfectbound*")*Lookups!$G$17)</f>
        <v>0</v>
      </c>
      <c r="R45" s="14">
        <f>SUM(SUMIFS('IngramSpark Data'!$LY:$LY,'IngramSpark Data'!$OJ:$OJ,"LS-UNITED STATES",'IngramSpark Data'!$LR:$LR,Lookups!$A$11,'IngramSpark Data'!$I:$I,"Perfectbound*"))</f>
        <v>0</v>
      </c>
      <c r="S45" s="4">
        <f>SUM(SUMIFS('IngramSpark Data'!$MK:$MK,'IngramSpark Data'!$OJ:$OJ,"LS-UNITED STATES",'IngramSpark Data'!$LR:$LR,Lookups!$A$11,'IngramSpark Data'!$I:$I,"Perfectbound*"))</f>
        <v>0</v>
      </c>
      <c r="U45" t="s">
        <v>23</v>
      </c>
      <c r="V45" s="13">
        <f>SUM(SUMIFS('IngramSpark Data'!$LY:$LY,'IngramSpark Data'!$OJ:$OJ,"LS-AUSTRALIA",'IngramSpark Data'!$LR:$LR,Lookups!$A$9,'IngramSpark Data'!$I:$I,"Trade Cloth*"))</f>
        <v>0</v>
      </c>
      <c r="W45" s="4">
        <f>SUM(SUMIFS('IngramSpark Data'!$MK:$MK,'IngramSpark Data'!$OJ:$OJ,"LS-AUSTRALIA",'IngramSpark Data'!$LR:$LR,Lookups!$A$9,'IngramSpark Data'!$I:$I,"Trade Cloth*")*Lookups!$G$24)</f>
        <v>0</v>
      </c>
      <c r="X45" s="13">
        <f>SUM(SUMIFS('IngramSpark Data'!$LY:$LY,'IngramSpark Data'!$OJ:$OJ,"LS-UNITED KINGDOM",'IngramSpark Data'!$LR:$LR,Lookups!$A$9,'IngramSpark Data'!$I:$I,"Trade Cloth*"))</f>
        <v>0</v>
      </c>
      <c r="Y45" s="4">
        <f>SUM(SUMIFS('IngramSpark Data'!$MK:$MK,'IngramSpark Data'!$OJ:$OJ,"LS-UNITED KINGDOM",'IngramSpark Data'!$LR:$LR,Lookups!$A$9,'IngramSpark Data'!$I:$I,"Trade Cloth*")*Lookups!$G$17)</f>
        <v>0</v>
      </c>
      <c r="Z45" s="14">
        <f>SUM(SUMIFS('IngramSpark Data'!$LY:$LY,'IngramSpark Data'!$OJ:$OJ,"LS-UNITED STATES",'IngramSpark Data'!$LR:$LR,Lookups!$A$9,'IngramSpark Data'!$I:$I,"Trade Cloth*"))</f>
        <v>0</v>
      </c>
      <c r="AA45" s="4">
        <f>SUM(SUMIFS('IngramSpark Data'!$MK:$MK,'IngramSpark Data'!$OJ:$OJ,"LS-UNITED STATES",'IngramSpark Data'!$LR:$LR,Lookups!$A$9,'IngramSpark Data'!$I:$I,"Trade Cloth*"))</f>
        <v>0</v>
      </c>
      <c r="AB45" s="13">
        <f>SUM(SUMIFS('IngramSpark Data'!$LY:$LY,'IngramSpark Data'!$OJ:$OJ,"LS-AUSTRALIA",'IngramSpark Data'!$LR:$LR,Lookups!$A$10,'IngramSpark Data'!$I:$I,"Trade Cloth*"))</f>
        <v>0</v>
      </c>
      <c r="AC45" s="4">
        <f>SUM(SUMIFS('IngramSpark Data'!$MK:$MK,'IngramSpark Data'!$OJ:$OJ,"LS-AUSTRALIA",'IngramSpark Data'!$LR:$LR,Lookups!$A$10,'IngramSpark Data'!$I:$I,"Trade Cloth*")*Lookups!$G$24)</f>
        <v>0</v>
      </c>
      <c r="AD45" s="13">
        <f>SUM(SUMIFS('IngramSpark Data'!$LY:$LY,'IngramSpark Data'!$OJ:$OJ,"LS-UNITED KINGDOM",'IngramSpark Data'!$LR:$LR,Lookups!$A$10,'IngramSpark Data'!$I:$I,"Trade Cloth*"))</f>
        <v>0</v>
      </c>
      <c r="AE45" s="4">
        <f>SUM(SUMIFS('IngramSpark Data'!$MK:$MK,'IngramSpark Data'!$OJ:$OJ,"LS-UNITED KINGDOM",'IngramSpark Data'!$LR:$LR,Lookups!$A$10,'IngramSpark Data'!$I:$I,"Trade Cloth*")*Lookups!$G$17)</f>
        <v>0</v>
      </c>
      <c r="AF45" s="14">
        <f>SUM(SUMIFS('IngramSpark Data'!$LY:$LY,'IngramSpark Data'!$OJ:$OJ,"LS-UNITED STATES",'IngramSpark Data'!$LR:$LR,Lookups!$A$10,'IngramSpark Data'!$I:$I,"Trade Cloth*"))</f>
        <v>0</v>
      </c>
      <c r="AG45" s="4">
        <f>SUM(SUMIFS('IngramSpark Data'!$MK:$MK,'IngramSpark Data'!$OJ:$OJ,"LS-UNITED STATES",'IngramSpark Data'!$LR:$LR,Lookups!$A$10,'IngramSpark Data'!$I:$I,"Trade Cloth*"))</f>
        <v>0</v>
      </c>
      <c r="AH45" s="13">
        <f>SUM(SUMIFS('IngramSpark Data'!$LY:$LY,'IngramSpark Data'!$OJ:$OJ,"LS-AUSTRALIA",'IngramSpark Data'!$LR:$LR,Lookups!$A$11,'IngramSpark Data'!$I:$I,"Trade Cloth*"))</f>
        <v>0</v>
      </c>
      <c r="AI45" s="4">
        <f>SUM(SUMIFS('IngramSpark Data'!$MK:$MK,'IngramSpark Data'!$OJ:$OJ,"LS-AUSTRALIA",'IngramSpark Data'!$LR:$LR,Lookups!$A$11,'IngramSpark Data'!$I:$I,"Trade Cloth*")*Lookups!$G$24)</f>
        <v>0</v>
      </c>
      <c r="AJ45" s="13">
        <f>SUM(SUMIFS('IngramSpark Data'!$LY:$LY,'IngramSpark Data'!$OJ:$OJ,"LS-UNITED KINGDOM",'IngramSpark Data'!$LR:$LR,Lookups!$A$11,'IngramSpark Data'!$I:$I,"Trade Cloth*"))</f>
        <v>0</v>
      </c>
      <c r="AK45" s="4">
        <f>SUM(SUMIFS('IngramSpark Data'!$MK:$MK,'IngramSpark Data'!$OJ:$OJ,"LS-UNITED KINGDOM",'IngramSpark Data'!$LR:$LR,Lookups!$A$11,'IngramSpark Data'!$I:$I,"Trade Cloth*")*Lookups!$G$17)</f>
        <v>0</v>
      </c>
      <c r="AL45" s="14">
        <f>SUM(SUMIFS('IngramSpark Data'!$LY:$LY,'IngramSpark Data'!$OJ:$OJ,"LS-UNITED STATES",'IngramSpark Data'!$LR:$LR,Lookups!$A$11,'IngramSpark Data'!$I:$I,"Trade Cloth*"))</f>
        <v>0</v>
      </c>
      <c r="AM45" s="4">
        <f>SUM(SUMIFS('IngramSpark Data'!$MK:$MK,'IngramSpark Data'!$OJ:$OJ,"LS-UNITED STATES",'IngramSpark Data'!$LR:$LR,Lookups!$A$11,'IngramSpark Data'!$I:$I,"Trade Cloth*"))</f>
        <v>0</v>
      </c>
    </row>
    <row r="46" spans="1:39" x14ac:dyDescent="0.25">
      <c r="A46" t="s">
        <v>24</v>
      </c>
      <c r="B46" s="13">
        <f>SUM(SUMIFS('IngramSpark Data'!$PB:$PB,'IngramSpark Data'!$RM:$RM,"LS-AUSTRALIA",'IngramSpark Data'!$OU:$OU,Lookups!$A$9,'IngramSpark Data'!$OX:$OX,"Perfectbound*"))</f>
        <v>0</v>
      </c>
      <c r="C46" s="4">
        <f>SUM(SUMIFS('IngramSpark Data'!$PN:$PN,'IngramSpark Data'!$RM:$RM,"LS-AUSTRALIA",'IngramSpark Data'!$OU:$OU,Lookups!$A$9,'IngramSpark Data'!$I:$I,"Perfectbound*")*Lookups!$G$24)</f>
        <v>0</v>
      </c>
      <c r="D46" s="13">
        <f>SUM(SUMIFS('IngramSpark Data'!$PB:$PB,'IngramSpark Data'!$RM:$RM,"LS-UNITED KINGDOM",'IngramSpark Data'!$OU:$OU,Lookups!$A$9,'IngramSpark Data'!$I:$I,"Perfectbound*"))</f>
        <v>0</v>
      </c>
      <c r="E46" s="4">
        <f>SUM(SUMIFS('IngramSpark Data'!$PN:$PN,'IngramSpark Data'!$RM:$RM,"LS-UNITED KINGDOM",'IngramSpark Data'!$OU:$OU,Lookups!$A$9,'IngramSpark Data'!$I:$I,"Perfectbound*")*Lookups!$G$17)</f>
        <v>0</v>
      </c>
      <c r="F46" s="14">
        <f>SUM(SUMIFS('IngramSpark Data'!$PB:$PB,'IngramSpark Data'!$RM:$RM,"LS-UNITED STATES",'IngramSpark Data'!$OU:$OU,Lookups!$A$9,'IngramSpark Data'!$I:$I,"Perfectbound*"))</f>
        <v>0</v>
      </c>
      <c r="G46" s="4">
        <f>SUM(SUMIFS('IngramSpark Data'!$PN:$PN,'IngramSpark Data'!$RM:$RM,"LS-UNITED STATES",'IngramSpark Data'!$OU:$OU,Lookups!$A$9,'IngramSpark Data'!$I:$I,"Perfectbound*"))</f>
        <v>0</v>
      </c>
      <c r="H46" s="13">
        <f>SUM(SUMIFS('IngramSpark Data'!$PB:$PB,'IngramSpark Data'!$RM:$RM,"LS-AUSTRALIA",'IngramSpark Data'!$OU:$OU,Lookups!$A$10,'IngramSpark Data'!$I:$I,"Perfectbound*"))</f>
        <v>0</v>
      </c>
      <c r="I46" s="4">
        <f>SUM(SUMIFS('IngramSpark Data'!$PN:$PN,'IngramSpark Data'!$RM:$RM,"LS-AUSTRALIA",'IngramSpark Data'!$OU:$OU,Lookups!$A$10,'IngramSpark Data'!$I:$I,"Perfectbound*")*Lookups!$G$24)</f>
        <v>0</v>
      </c>
      <c r="J46" s="13">
        <f>SUM(SUMIFS('IngramSpark Data'!$PB:$PB,'IngramSpark Data'!$RM:$RM,"LS-UNITED KINGDOM",'IngramSpark Data'!$OU:$OU,Lookups!$A$10,'IngramSpark Data'!$I:$I,"Perfectbound*"))</f>
        <v>0</v>
      </c>
      <c r="K46" s="4">
        <f>SUM(SUMIFS('IngramSpark Data'!$PN:$PN,'IngramSpark Data'!$RM:$RM,"LS-UNITED KINGDOM",'IngramSpark Data'!$OU:$OU,Lookups!$A$10,'IngramSpark Data'!$I:$I,"Perfectbound*")*Lookups!$G$17)</f>
        <v>0</v>
      </c>
      <c r="L46" s="14">
        <f>SUM(SUMIFS('IngramSpark Data'!$PB:$PB,'IngramSpark Data'!$RM:$RM,"LS-UNITED STATES",'IngramSpark Data'!$OU:$OU,Lookups!$A$10,'IngramSpark Data'!$I:$I,"Perfectbound*"))</f>
        <v>0</v>
      </c>
      <c r="M46" s="4">
        <f>SUM(SUMIFS('IngramSpark Data'!$PN:$PN,'IngramSpark Data'!$RM:$RM,"LS-UNITED STATES",'IngramSpark Data'!$OU:$OU,Lookups!$A$10,'IngramSpark Data'!$I:$I,"Perfectbound*"))</f>
        <v>0</v>
      </c>
      <c r="N46" s="13">
        <f>SUM(SUMIFS('IngramSpark Data'!$PB:$PB,'IngramSpark Data'!$RM:$RM,"LS-AUSTRALIA",'IngramSpark Data'!$OU:$OU,Lookups!$A$11,'IngramSpark Data'!$I:$I,"Perfectbound*"))</f>
        <v>0</v>
      </c>
      <c r="O46" s="4">
        <f>SUM(SUMIFS('IngramSpark Data'!$PN:$PN,'IngramSpark Data'!$RM:$RM,"LS-AUSTRALIA",'IngramSpark Data'!$OU:$OU,Lookups!$A$11,'IngramSpark Data'!$I:$I,"Perfectbound*")*Lookups!$G$24)</f>
        <v>0</v>
      </c>
      <c r="P46" s="13">
        <f>SUM(SUMIFS('IngramSpark Data'!$PB:$PB,'IngramSpark Data'!$RM:$RM,"LS-UNITED KINGDOM",'IngramSpark Data'!$OU:$OU,Lookups!$A$11,'IngramSpark Data'!$I:$I,"Perfectbound*"))</f>
        <v>0</v>
      </c>
      <c r="Q46" s="4">
        <f>SUM(SUMIFS('IngramSpark Data'!$PN:$PN,'IngramSpark Data'!$RM:$RM,"LS-UNITED KINGDOM",'IngramSpark Data'!$OU:$OU,Lookups!$A$11,'IngramSpark Data'!$I:$I,"Perfectbound*")*Lookups!$G$17)</f>
        <v>0</v>
      </c>
      <c r="R46" s="14">
        <f>SUM(SUMIFS('IngramSpark Data'!$PB:$PB,'IngramSpark Data'!$RM:$RM,"LS-UNITED STATES",'IngramSpark Data'!$OU:$OU,Lookups!$A$11,'IngramSpark Data'!$I:$I,"Perfectbound*"))</f>
        <v>0</v>
      </c>
      <c r="S46" s="4">
        <f>SUM(SUMIFS('IngramSpark Data'!$PN:$PN,'IngramSpark Data'!$RM:$RM,"LS-UNITED STATES",'IngramSpark Data'!$OU:$OU,Lookups!$A$11,'IngramSpark Data'!$I:$I,"Perfectbound*"))</f>
        <v>0</v>
      </c>
      <c r="U46" t="s">
        <v>24</v>
      </c>
      <c r="V46" s="13">
        <f>SUM(SUMIFS('IngramSpark Data'!$PB:$PB,'IngramSpark Data'!$RM:$RM,"LS-AUSTRALIA",'IngramSpark Data'!$OU:$OU,Lookups!$A$9,'IngramSpark Data'!$I:$I,"Trade Cloth*"))</f>
        <v>0</v>
      </c>
      <c r="W46" s="4">
        <f>SUM(SUMIFS('IngramSpark Data'!$PN:$PN,'IngramSpark Data'!$RM:$RM,"LS-AUSTRALIA",'IngramSpark Data'!$OU:$OU,Lookups!$A$9,'IngramSpark Data'!$I:$I,"Trade Cloth*")*Lookups!$G$24)</f>
        <v>0</v>
      </c>
      <c r="X46" s="13">
        <f>SUM(SUMIFS('IngramSpark Data'!$PB:$PB,'IngramSpark Data'!$RM:$RM,"LS-UNITED KINGDOM",'IngramSpark Data'!$OU:$OU,Lookups!$A$9,'IngramSpark Data'!$I:$I,"Trade Cloth*"))</f>
        <v>0</v>
      </c>
      <c r="Y46" s="4">
        <f>SUM(SUMIFS('IngramSpark Data'!$PN:$PN,'IngramSpark Data'!$RM:$RM,"LS-UNITED KINGDOM",'IngramSpark Data'!$OU:$OU,Lookups!$A$9,'IngramSpark Data'!$I:$I,"Trade Cloth*")*Lookups!$G$17)</f>
        <v>0</v>
      </c>
      <c r="Z46" s="14">
        <f>SUM(SUMIFS('IngramSpark Data'!$PB:$PB,'IngramSpark Data'!$RM:$RM,"LS-UNITED STATES",'IngramSpark Data'!$OU:$OU,Lookups!$A$9,'IngramSpark Data'!$I:$I,"Trade Cloth*"))</f>
        <v>0</v>
      </c>
      <c r="AA46" s="4">
        <f>SUM(SUMIFS('IngramSpark Data'!$PN:$PN,'IngramSpark Data'!$RM:$RM,"LS-UNITED STATES",'IngramSpark Data'!$OU:$OU,Lookups!$A$9,'IngramSpark Data'!$I:$I,"Trade Cloth*"))</f>
        <v>0</v>
      </c>
      <c r="AB46" s="13">
        <f>SUM(SUMIFS('IngramSpark Data'!$PB:$PB,'IngramSpark Data'!$RM:$RM,"LS-AUSTRALIA",'IngramSpark Data'!$OU:$OU,Lookups!$A$10,'IngramSpark Data'!$I:$I,"Trade Cloth*"))</f>
        <v>0</v>
      </c>
      <c r="AC46" s="4">
        <f>SUM(SUMIFS('IngramSpark Data'!$PN:$PN,'IngramSpark Data'!$RM:$RM,"LS-AUSTRALIA",'IngramSpark Data'!$OU:$OU,Lookups!$A$10,'IngramSpark Data'!$I:$I,"Trade Cloth*")*Lookups!$G$24)</f>
        <v>0</v>
      </c>
      <c r="AD46" s="13">
        <f>SUM(SUMIFS('IngramSpark Data'!$PB:$PB,'IngramSpark Data'!$RM:$RM,"LS-UNITED KINGDOM",'IngramSpark Data'!$OU:$OU,Lookups!$A$10,'IngramSpark Data'!$I:$I,"Trade Cloth*"))</f>
        <v>0</v>
      </c>
      <c r="AE46" s="4">
        <f>SUM(SUMIFS('IngramSpark Data'!$PN:$PN,'IngramSpark Data'!$RM:$RM,"LS-UNITED KINGDOM",'IngramSpark Data'!$OU:$OU,Lookups!$A$10,'IngramSpark Data'!$I:$I,"Trade Cloth*")*Lookups!$G$17)</f>
        <v>0</v>
      </c>
      <c r="AF46" s="14">
        <f>SUM(SUMIFS('IngramSpark Data'!$PB:$PB,'IngramSpark Data'!$RM:$RM,"LS-UNITED STATES",'IngramSpark Data'!$OU:$OU,Lookups!$A$10,'IngramSpark Data'!$I:$I,"Trade Cloth*"))</f>
        <v>0</v>
      </c>
      <c r="AG46" s="4">
        <f>SUM(SUMIFS('IngramSpark Data'!$PN:$PN,'IngramSpark Data'!$RM:$RM,"LS-UNITED STATES",'IngramSpark Data'!$OU:$OU,Lookups!$A$10,'IngramSpark Data'!$I:$I,"Trade Cloth*"))</f>
        <v>0</v>
      </c>
      <c r="AH46" s="13">
        <f>SUM(SUMIFS('IngramSpark Data'!$PB:$PB,'IngramSpark Data'!$RM:$RM,"LS-AUSTRALIA",'IngramSpark Data'!$OU:$OU,Lookups!$A$11,'IngramSpark Data'!$I:$I,"Trade Cloth*"))</f>
        <v>0</v>
      </c>
      <c r="AI46" s="4">
        <f>SUM(SUMIFS('IngramSpark Data'!$PN:$PN,'IngramSpark Data'!$RM:$RM,"LS-AUSTRALIA",'IngramSpark Data'!$OU:$OU,Lookups!$A$11,'IngramSpark Data'!$I:$I,"Trade Cloth*")*Lookups!$G$24)</f>
        <v>0</v>
      </c>
      <c r="AJ46" s="13">
        <f>SUM(SUMIFS('IngramSpark Data'!$PB:$PB,'IngramSpark Data'!$RM:$RM,"LS-UNITED KINGDOM",'IngramSpark Data'!$OU:$OU,Lookups!$A$11,'IngramSpark Data'!$I:$I,"Trade Cloth*"))</f>
        <v>0</v>
      </c>
      <c r="AK46" s="4">
        <f>SUM(SUMIFS('IngramSpark Data'!$PN:$PN,'IngramSpark Data'!$RM:$RM,"LS-UNITED KINGDOM",'IngramSpark Data'!$OU:$OU,Lookups!$A$11,'IngramSpark Data'!$I:$I,"Trade Cloth*")*Lookups!$G$17)</f>
        <v>0</v>
      </c>
      <c r="AL46" s="14">
        <f>SUM(SUMIFS('IngramSpark Data'!$PB:$PB,'IngramSpark Data'!$RM:$RM,"LS-UNITED STATES",'IngramSpark Data'!$OU:$OU,Lookups!$A$11,'IngramSpark Data'!$I:$I,"Trade Cloth*"))</f>
        <v>0</v>
      </c>
      <c r="AM46" s="4">
        <f>SUM(SUMIFS('IngramSpark Data'!$PN:$PN,'IngramSpark Data'!$RM:$RM,"LS-UNITED STATES",'IngramSpark Data'!$OU:$OU,Lookups!$A$11,'IngramSpark Data'!$I:$I,"Trade Cloth*"))</f>
        <v>0</v>
      </c>
    </row>
    <row r="47" spans="1:39" x14ac:dyDescent="0.25">
      <c r="A47" t="s">
        <v>25</v>
      </c>
      <c r="B47" s="13">
        <f>SUM(SUMIFS('IngramSpark Data'!$SE:$SE,'IngramSpark Data'!$UP:$UP,"LS-AUSTRALIA",'IngramSpark Data'!$RX:$RX,Lookups!$A$9,'IngramSpark Data'!$I:$I,"Perfectbound*"))</f>
        <v>0</v>
      </c>
      <c r="C47" s="4">
        <f>SUM(SUMIFS('IngramSpark Data'!$SQ:$SQ,'IngramSpark Data'!$UP:$UP,"LS-AUSTRALIA",'IngramSpark Data'!$RX:$RX,Lookups!$A$9,'IngramSpark Data'!$I:$I,"Perfectbound*")*Lookups!$G$24)</f>
        <v>0</v>
      </c>
      <c r="D47" s="13">
        <f>SUM(SUMIFS('IngramSpark Data'!$SE:$SE,'IngramSpark Data'!$UP:$UP,"LS-UNITED KINGDOM",'IngramSpark Data'!$RX:$RX,Lookups!$A$9,'IngramSpark Data'!$I:$I,"Perfectbound*"))</f>
        <v>0</v>
      </c>
      <c r="E47" s="4">
        <f>SUM(SUMIFS('IngramSpark Data'!$SQ:$SQ,'IngramSpark Data'!$UP:$UP,"LS-UNITED KINGDOM",'IngramSpark Data'!$RX:$RX,Lookups!$A$9,'IngramSpark Data'!$I:$I,"Perfectbound*")*Lookups!$G$17)</f>
        <v>0</v>
      </c>
      <c r="F47" s="14">
        <f>SUM(SUMIFS('IngramSpark Data'!$SE:$SE,'IngramSpark Data'!$UP:$UP,"LS-UNITED STATES",'IngramSpark Data'!$RX:$RX,Lookups!$A$9,'IngramSpark Data'!$I:$I,"Perfectbound*"))</f>
        <v>0</v>
      </c>
      <c r="G47" s="4">
        <f>SUM(SUMIFS('IngramSpark Data'!$SQ:$SQ,'IngramSpark Data'!$UP:$UP,"LS-UNITED STATES",'IngramSpark Data'!$RX:$RX,Lookups!$A$9,'IngramSpark Data'!$I:$I,"Perfectbound*"))</f>
        <v>0</v>
      </c>
      <c r="H47" s="13">
        <f>SUM(SUMIFS('IngramSpark Data'!$SE:$SE,'IngramSpark Data'!$UP:$UP,"LS-AUSTRALIA",'IngramSpark Data'!$RX:$RX,Lookups!$A$10,'IngramSpark Data'!$I:$I,"Perfectbound*"))</f>
        <v>0</v>
      </c>
      <c r="I47" s="4">
        <f>SUM(SUMIFS('IngramSpark Data'!$SQ:$SQ,'IngramSpark Data'!$UP:$UP,"LS-AUSTRALIA",'IngramSpark Data'!$RX:$RX,Lookups!$A$10,'IngramSpark Data'!$I:$I,"Perfectbound*")*Lookups!$G$24)</f>
        <v>0</v>
      </c>
      <c r="J47" s="13">
        <f>SUM(SUMIFS('IngramSpark Data'!$SE:$SE,'IngramSpark Data'!$UP:$UP,"LS-UNITED KINGDOM",'IngramSpark Data'!$RX:$RX,Lookups!$A$10,'IngramSpark Data'!$I:$I,"Perfectbound*"))</f>
        <v>0</v>
      </c>
      <c r="K47" s="4">
        <f>SUM(SUMIFS('IngramSpark Data'!$SQ:$SQ,'IngramSpark Data'!$UP:$UP,"LS-UNITED KINGDOM",'IngramSpark Data'!$RX:$RX,Lookups!$A$10,'IngramSpark Data'!$I:$I,"Perfectbound*")*Lookups!$G$17)</f>
        <v>0</v>
      </c>
      <c r="L47" s="14">
        <f>SUM(SUMIFS('IngramSpark Data'!$SE:$SE,'IngramSpark Data'!$UP:$UP,"LS-UNITED STATES",'IngramSpark Data'!$RX:$RX,Lookups!$A$10,'IngramSpark Data'!$I:$I,"Perfectbound*"))</f>
        <v>0</v>
      </c>
      <c r="M47" s="4">
        <f>SUM(SUMIFS('IngramSpark Data'!$SQ:$SQ,'IngramSpark Data'!$UP:$UP,"LS-UNITED STATES",'IngramSpark Data'!$RX:$RX,Lookups!$A$10,'IngramSpark Data'!$I:$I,"Perfectbound*"))</f>
        <v>0</v>
      </c>
      <c r="N47" s="13">
        <f>SUM(SUMIFS('IngramSpark Data'!$SE:$SE,'IngramSpark Data'!$UP:$UP,"LS-AUSTRALIA",'IngramSpark Data'!$RX:$RX,Lookups!$A$11,'IngramSpark Data'!$I:$I,"Perfectbound*"))</f>
        <v>0</v>
      </c>
      <c r="O47" s="4">
        <f>SUM(SUMIFS('IngramSpark Data'!$SQ:$SQ,'IngramSpark Data'!$UP:$UP,"LS-AUSTRALIA",'IngramSpark Data'!$RX:$RX,Lookups!$A$11,'IngramSpark Data'!$I:$I,"Perfectbound*")*Lookups!$G$24)</f>
        <v>0</v>
      </c>
      <c r="P47" s="13">
        <f>SUM(SUMIFS('IngramSpark Data'!$SE:$SE,'IngramSpark Data'!$UP:$UP,"LS-UNITED KINGDOM",'IngramSpark Data'!$RX:$RX,Lookups!$A$11,'IngramSpark Data'!$I:$I,"Perfectbound*"))</f>
        <v>0</v>
      </c>
      <c r="Q47" s="4">
        <f>SUM(SUMIFS('IngramSpark Data'!$SQ:$SQ,'IngramSpark Data'!$UP:$UP,"LS-UNITED KINGDOM",'IngramSpark Data'!$RX:$RX,Lookups!$A$11,'IngramSpark Data'!$I:$I,"Perfectbound*")*Lookups!$G$17)</f>
        <v>0</v>
      </c>
      <c r="R47" s="14">
        <f>SUM(SUMIFS('IngramSpark Data'!$SE:$SE,'IngramSpark Data'!$UP:$UP,"LS-UNITED STATES",'IngramSpark Data'!$RX:$RX,Lookups!$A$11,'IngramSpark Data'!$I:$I,"Perfectbound*"))</f>
        <v>0</v>
      </c>
      <c r="S47" s="4">
        <f>SUM(SUMIFS('IngramSpark Data'!$SQ:$SQ,'IngramSpark Data'!$UP:$UP,"LS-UNITED STATES",'IngramSpark Data'!$RX:$RX,Lookups!$A$11,'IngramSpark Data'!$I:$I,"Perfectbound*"))</f>
        <v>0</v>
      </c>
      <c r="U47" t="s">
        <v>25</v>
      </c>
      <c r="V47" s="13">
        <f>SUM(SUMIFS('IngramSpark Data'!$SE:$SE,'IngramSpark Data'!$UP:$UP,"LS-AUSTRALIA",'IngramSpark Data'!$RX:$RX,Lookups!$A$9,'IngramSpark Data'!$I:$I,"Trade Cloth*"))</f>
        <v>0</v>
      </c>
      <c r="W47" s="4">
        <f>SUM(SUMIFS('IngramSpark Data'!$SQ:$SQ,'IngramSpark Data'!$UP:$UP,"LS-AUSTRALIA",'IngramSpark Data'!$RX:$RX,Lookups!$A$9,'IngramSpark Data'!$I:$I,"Trade Cloth*")*Lookups!$G$24)</f>
        <v>0</v>
      </c>
      <c r="X47" s="13">
        <f>SUM(SUMIFS('IngramSpark Data'!$SE:$SE,'IngramSpark Data'!$UP:$UP,"LS-UNITED KINGDOM",'IngramSpark Data'!$RX:$RX,Lookups!$A$9,'IngramSpark Data'!$I:$I,"Trade Cloth*"))</f>
        <v>0</v>
      </c>
      <c r="Y47" s="4">
        <f>SUM(SUMIFS('IngramSpark Data'!$SQ:$SQ,'IngramSpark Data'!$UP:$UP,"LS-UNITED KINGDOM",'IngramSpark Data'!$RX:$RX,Lookups!$A$9,'IngramSpark Data'!$I:$I,"Trade Cloth*")*Lookups!$G$17)</f>
        <v>0</v>
      </c>
      <c r="Z47" s="14">
        <f>SUM(SUMIFS('IngramSpark Data'!$SE:$SE,'IngramSpark Data'!$UP:$UP,"LS-UNITED STATES",'IngramSpark Data'!$RX:$RX,Lookups!$A$9,'IngramSpark Data'!$I:$I,"Trade Cloth*"))</f>
        <v>0</v>
      </c>
      <c r="AA47" s="4">
        <f>SUM(SUMIFS('IngramSpark Data'!$SQ:$SQ,'IngramSpark Data'!$UP:$UP,"LS-UNITED STATES",'IngramSpark Data'!$RX:$RX,Lookups!$A$9,'IngramSpark Data'!$I:$I,"Trade Cloth*"))</f>
        <v>0</v>
      </c>
      <c r="AB47" s="13">
        <f>SUM(SUMIFS('IngramSpark Data'!$SE:$SE,'IngramSpark Data'!$UP:$UP,"LS-AUSTRALIA",'IngramSpark Data'!$RX:$RX,Lookups!$A$10,'IngramSpark Data'!$I:$I,"Trade Cloth*"))</f>
        <v>0</v>
      </c>
      <c r="AC47" s="4">
        <f>SUM(SUMIFS('IngramSpark Data'!$SQ:$SQ,'IngramSpark Data'!$UP:$UP,"LS-AUSTRALIA",'IngramSpark Data'!$RX:$RX,Lookups!$A$10,'IngramSpark Data'!$I:$I,"Trade Cloth*")*Lookups!$G$24)</f>
        <v>0</v>
      </c>
      <c r="AD47" s="13">
        <f>SUM(SUMIFS('IngramSpark Data'!$SE:$SE,'IngramSpark Data'!$UP:$UP,"LS-UNITED KINGDOM",'IngramSpark Data'!$RX:$RX,Lookups!$A$10,'IngramSpark Data'!$I:$I,"Trade Cloth*"))</f>
        <v>0</v>
      </c>
      <c r="AE47" s="4">
        <f>SUM(SUMIFS('IngramSpark Data'!$SQ:$SQ,'IngramSpark Data'!$UP:$UP,"LS-UNITED KINGDOM",'IngramSpark Data'!$RX:$RX,Lookups!$A$10,'IngramSpark Data'!$I:$I,"Trade Cloth*")*Lookups!$G$17)</f>
        <v>0</v>
      </c>
      <c r="AF47" s="14">
        <f>SUM(SUMIFS('IngramSpark Data'!$SE:$SE,'IngramSpark Data'!$UP:$UP,"LS-UNITED STATES",'IngramSpark Data'!$RX:$RX,Lookups!$A$10,'IngramSpark Data'!$I:$I,"Trade Cloth*"))</f>
        <v>0</v>
      </c>
      <c r="AG47" s="4">
        <f>SUM(SUMIFS('IngramSpark Data'!$SQ:$SQ,'IngramSpark Data'!$UP:$UP,"LS-UNITED STATES",'IngramSpark Data'!$RX:$RX,Lookups!$A$10,'IngramSpark Data'!$I:$I,"Trade Cloth*"))</f>
        <v>0</v>
      </c>
      <c r="AH47" s="13">
        <f>SUM(SUMIFS('IngramSpark Data'!$SE:$SE,'IngramSpark Data'!$UP:$UP,"LS-AUSTRALIA",'IngramSpark Data'!$RX:$RX,Lookups!$A$11,'IngramSpark Data'!$I:$I,"Trade Cloth*"))</f>
        <v>0</v>
      </c>
      <c r="AI47" s="4">
        <f>SUM(SUMIFS('IngramSpark Data'!$SQ:$SQ,'IngramSpark Data'!$UP:$UP,"LS-AUSTRALIA",'IngramSpark Data'!$RX:$RX,Lookups!$A$11,'IngramSpark Data'!$I:$I,"Trade Cloth*")*Lookups!$G$24)</f>
        <v>0</v>
      </c>
      <c r="AJ47" s="13">
        <f>SUM(SUMIFS('IngramSpark Data'!$SE:$SE,'IngramSpark Data'!$UP:$UP,"LS-UNITED KINGDOM",'IngramSpark Data'!$RX:$RX,Lookups!$A$11,'IngramSpark Data'!$I:$I,"Trade Cloth*"))</f>
        <v>0</v>
      </c>
      <c r="AK47" s="4">
        <f>SUM(SUMIFS('IngramSpark Data'!$SQ:$SQ,'IngramSpark Data'!$UP:$UP,"LS-UNITED KINGDOM",'IngramSpark Data'!$RX:$RX,Lookups!$A$11,'IngramSpark Data'!$I:$I,"Trade Cloth*")*Lookups!$G$17)</f>
        <v>0</v>
      </c>
      <c r="AL47" s="14">
        <f>SUM(SUMIFS('IngramSpark Data'!$SE:$SE,'IngramSpark Data'!$UP:$UP,"LS-UNITED STATES",'IngramSpark Data'!$RX:$RX,Lookups!$A$11,'IngramSpark Data'!$I:$I,"Trade Cloth*"))</f>
        <v>0</v>
      </c>
      <c r="AM47" s="4">
        <f>SUM(SUMIFS('IngramSpark Data'!$SQ:$SQ,'IngramSpark Data'!$UP:$UP,"LS-UNITED STATES",'IngramSpark Data'!$RX:$RX,Lookups!$A$11,'IngramSpark Data'!$I:$I,"Trade Cloth*"))</f>
        <v>0</v>
      </c>
    </row>
    <row r="48" spans="1:39" x14ac:dyDescent="0.25">
      <c r="A48" t="s">
        <v>26</v>
      </c>
      <c r="B48" s="13">
        <f>SUM(SUMIFS('IngramSpark Data'!$VH:$VH,'IngramSpark Data'!$XS:$XS,"LS-AUSTRALIA",'IngramSpark Data'!$VA:$VA,Lookups!$A$9,'IngramSpark Data'!$I:$I,"Perfectbound*"))</f>
        <v>0</v>
      </c>
      <c r="C48" s="4">
        <f>SUM(SUMIFS('IngramSpark Data'!$VT:$VT,'IngramSpark Data'!$XS:$XS,"LS-AUSTRALIA",'IngramSpark Data'!$VA:$VA,Lookups!$A$9,'IngramSpark Data'!$I:$I,"Perfectbound*")*Lookups!$G$24)</f>
        <v>0</v>
      </c>
      <c r="D48" s="13">
        <f>SUM(SUMIFS('IngramSpark Data'!$VH:$VH,'IngramSpark Data'!$XS:$XS,"LS-UNITED KINGDOM",'IngramSpark Data'!$VA:$VA,Lookups!$A$9,'IngramSpark Data'!$I:$I,"Perfectbound*"))</f>
        <v>0</v>
      </c>
      <c r="E48" s="4">
        <f>SUM(SUMIFS('IngramSpark Data'!$VT:$VT,'IngramSpark Data'!$XS:$XS,"LS-UNITED KINGDOM",'IngramSpark Data'!$VA:$VA,Lookups!$A$9,'IngramSpark Data'!$I:$I,"Perfectbound*")*Lookups!$G$17)</f>
        <v>0</v>
      </c>
      <c r="F48" s="14">
        <f>SUM(SUMIFS('IngramSpark Data'!$VH:$VH,'IngramSpark Data'!$XS:$XS,"LS-UNITED STATES",'IngramSpark Data'!$VA:$VA,Lookups!$A$9,'IngramSpark Data'!$I:$I,"Perfectbound*"))</f>
        <v>0</v>
      </c>
      <c r="G48" s="4">
        <f>SUM(SUMIFS('IngramSpark Data'!$VT:$VT,'IngramSpark Data'!$XS:$XS,"LS-UNITED STATES",'IngramSpark Data'!$VA:$VA,Lookups!$A$9,'IngramSpark Data'!$I:$I,"Perfectbound*"))</f>
        <v>0</v>
      </c>
      <c r="H48" s="13">
        <f>SUM(SUMIFS('IngramSpark Data'!$VH:$VH,'IngramSpark Data'!$XS:$XS,"LS-AUSTRALIA",'IngramSpark Data'!$VA:$VA,Lookups!$A$10,'IngramSpark Data'!$I:$I,"Perfectbound*"))</f>
        <v>0</v>
      </c>
      <c r="I48" s="4">
        <f>SUM(SUMIFS('IngramSpark Data'!$VT:$VT,'IngramSpark Data'!$XS:$XS,"LS-AUSTRALIA",'IngramSpark Data'!$VA:$VA,Lookups!$A$10,'IngramSpark Data'!$I:$I,"Perfectbound*")*Lookups!$G$24)</f>
        <v>0</v>
      </c>
      <c r="J48" s="13">
        <f>SUM(SUMIFS('IngramSpark Data'!$VH:$VH,'IngramSpark Data'!$XS:$XS,"LS-UNITED KINGDOM",'IngramSpark Data'!$VA:$VA,Lookups!$A$10,'IngramSpark Data'!$I:$I,"Perfectbound*"))</f>
        <v>0</v>
      </c>
      <c r="K48" s="4">
        <f>SUM(SUMIFS('IngramSpark Data'!$VT:$VT,'IngramSpark Data'!$XS:$XS,"LS-UNITED KINGDOM",'IngramSpark Data'!$VA:$VA,Lookups!$A$10,'IngramSpark Data'!$I:$I,"Perfectbound*")*Lookups!$G$17)</f>
        <v>0</v>
      </c>
      <c r="L48" s="14">
        <f>SUM(SUMIFS('IngramSpark Data'!$VH:$VH,'IngramSpark Data'!$XS:$XS,"LS-UNITED STATES",'IngramSpark Data'!$VA:$VA,Lookups!$A$10,'IngramSpark Data'!$I:$I,"Perfectbound*"))</f>
        <v>0</v>
      </c>
      <c r="M48" s="4">
        <f>SUM(SUMIFS('IngramSpark Data'!$VT:$VT,'IngramSpark Data'!$XS:$XS,"LS-UNITED STATES",'IngramSpark Data'!$VA:$VA,Lookups!$A$10,'IngramSpark Data'!$I:$I,"Perfectbound*"))</f>
        <v>0</v>
      </c>
      <c r="N48" s="13">
        <f>SUM(SUMIFS('IngramSpark Data'!$VH:$VH,'IngramSpark Data'!$XS:$XS,"LS-AUSTRALIA",'IngramSpark Data'!$VA:$VA,Lookups!$A$11,'IngramSpark Data'!$I:$I,"Perfectbound*"))</f>
        <v>0</v>
      </c>
      <c r="O48" s="4">
        <f>SUM(SUMIFS('IngramSpark Data'!$VT:$VT,'IngramSpark Data'!$XS:$XS,"LS-AUSTRALIA",'IngramSpark Data'!$VA:$VA,Lookups!$A$11,'IngramSpark Data'!$I:$I,"Perfectbound*")*Lookups!$G$24)</f>
        <v>0</v>
      </c>
      <c r="P48" s="13">
        <f>SUM(SUMIFS('IngramSpark Data'!$VH:$VH,'IngramSpark Data'!$XS:$XS,"LS-UNITED KINGDOM",'IngramSpark Data'!$VA:$VA,Lookups!$A$11,'IngramSpark Data'!$I:$I,"Perfectbound*"))</f>
        <v>0</v>
      </c>
      <c r="Q48" s="4">
        <f>SUM(SUMIFS('IngramSpark Data'!$VT:$VT,'IngramSpark Data'!$XS:$XS,"LS-UNITED KINGDOM",'IngramSpark Data'!$VA:$VA,Lookups!$A$11,'IngramSpark Data'!$I:$I,"Perfectbound*")*Lookups!$G$17)</f>
        <v>0</v>
      </c>
      <c r="R48" s="14">
        <f>SUM(SUMIFS('IngramSpark Data'!$VH:$VH,'IngramSpark Data'!$XS:$XS,"LS-UNITED STATES",'IngramSpark Data'!$VA:$VA,Lookups!$A$11,'IngramSpark Data'!$I:$I,"Perfectbound*"))</f>
        <v>0</v>
      </c>
      <c r="S48" s="4">
        <f>SUM(SUMIFS('IngramSpark Data'!$VT:$VT,'IngramSpark Data'!$XS:$XS,"LS-UNITED STATES",'IngramSpark Data'!$VA:$VA,Lookups!$A$11,'IngramSpark Data'!$I:$I,"Perfectbound*"))</f>
        <v>0</v>
      </c>
      <c r="U48" t="s">
        <v>26</v>
      </c>
      <c r="V48" s="13">
        <f>SUM(SUMIFS('IngramSpark Data'!$VH:$VH,'IngramSpark Data'!$XS:$XS,"LS-AUSTRALIA",'IngramSpark Data'!$VA:$VA,Lookups!$A$9,'IngramSpark Data'!$I:$I,"Trade Cloth*"))</f>
        <v>0</v>
      </c>
      <c r="W48" s="4">
        <f>SUM(SUMIFS('IngramSpark Data'!$VT:$VT,'IngramSpark Data'!$XS:$XS,"LS-AUSTRALIA",'IngramSpark Data'!$VA:$VA,Lookups!$A$9,'IngramSpark Data'!$I:$I,"Trade Cloth*")*Lookups!$G$24)</f>
        <v>0</v>
      </c>
      <c r="X48" s="13">
        <f>SUM(SUMIFS('IngramSpark Data'!$VH:$VH,'IngramSpark Data'!$XS:$XS,"LS-UNITED KINGDOM",'IngramSpark Data'!$VA:$VA,Lookups!$A$9,'IngramSpark Data'!$I:$I,"Trade Cloth*"))</f>
        <v>0</v>
      </c>
      <c r="Y48" s="4">
        <f>SUM(SUMIFS('IngramSpark Data'!$VT:$VT,'IngramSpark Data'!$XS:$XS,"LS-UNITED KINGDOM",'IngramSpark Data'!$VA:$VA,Lookups!$A$9,'IngramSpark Data'!$I:$I,"Trade Cloth*")*Lookups!$G$17)</f>
        <v>0</v>
      </c>
      <c r="Z48" s="14">
        <f>SUM(SUMIFS('IngramSpark Data'!$VH:$VH,'IngramSpark Data'!$XS:$XS,"LS-UNITED STATES",'IngramSpark Data'!$VA:$VA,Lookups!$A$9,'IngramSpark Data'!$I:$I,"Trade Cloth*"))</f>
        <v>0</v>
      </c>
      <c r="AA48" s="4">
        <f>SUM(SUMIFS('IngramSpark Data'!$VT:$VT,'IngramSpark Data'!$XS:$XS,"LS-UNITED STATES",'IngramSpark Data'!$VA:$VA,Lookups!$A$9,'IngramSpark Data'!$I:$I,"Trade Cloth*"))</f>
        <v>0</v>
      </c>
      <c r="AB48" s="13">
        <f>SUM(SUMIFS('IngramSpark Data'!$VH:$VH,'IngramSpark Data'!$XS:$XS,"LS-AUSTRALIA",'IngramSpark Data'!$VA:$VA,Lookups!$A$10,'IngramSpark Data'!$I:$I,"Trade Cloth*"))</f>
        <v>0</v>
      </c>
      <c r="AC48" s="4">
        <f>SUM(SUMIFS('IngramSpark Data'!$VT:$VT,'IngramSpark Data'!$XS:$XS,"LS-AUSTRALIA",'IngramSpark Data'!$VA:$VA,Lookups!$A$10,'IngramSpark Data'!$I:$I,"Trade Cloth*")*Lookups!$G$24)</f>
        <v>0</v>
      </c>
      <c r="AD48" s="13">
        <f>SUM(SUMIFS('IngramSpark Data'!$VH:$VH,'IngramSpark Data'!$XS:$XS,"LS-UNITED KINGDOM",'IngramSpark Data'!$VA:$VA,Lookups!$A$10,'IngramSpark Data'!$I:$I,"Trade Cloth*"))</f>
        <v>0</v>
      </c>
      <c r="AE48" s="4">
        <f>SUM(SUMIFS('IngramSpark Data'!$VT:$VT,'IngramSpark Data'!$XS:$XS,"LS-UNITED KINGDOM",'IngramSpark Data'!$VA:$VA,Lookups!$A$10,'IngramSpark Data'!$I:$I,"Trade Cloth*")*Lookups!$G$17)</f>
        <v>0</v>
      </c>
      <c r="AF48" s="14">
        <f>SUM(SUMIFS('IngramSpark Data'!$VH:$VH,'IngramSpark Data'!$XS:$XS,"LS-UNITED STATES",'IngramSpark Data'!$VA:$VA,Lookups!$A$10,'IngramSpark Data'!$I:$I,"Trade Cloth*"))</f>
        <v>0</v>
      </c>
      <c r="AG48" s="4">
        <f>SUM(SUMIFS('IngramSpark Data'!$VT:$VT,'IngramSpark Data'!$XS:$XS,"LS-UNITED STATES",'IngramSpark Data'!$VA:$VA,Lookups!$A$10,'IngramSpark Data'!$I:$I,"Trade Cloth*"))</f>
        <v>0</v>
      </c>
      <c r="AH48" s="13">
        <f>SUM(SUMIFS('IngramSpark Data'!$VH:$VH,'IngramSpark Data'!$XS:$XS,"LS-AUSTRALIA",'IngramSpark Data'!$VA:$VA,Lookups!$A$11,'IngramSpark Data'!$I:$I,"Trade Cloth*"))</f>
        <v>0</v>
      </c>
      <c r="AI48" s="4">
        <f>SUM(SUMIFS('IngramSpark Data'!$VT:$VT,'IngramSpark Data'!$XS:$XS,"LS-AUSTRALIA",'IngramSpark Data'!$VA:$VA,Lookups!$A$11,'IngramSpark Data'!$I:$I,"Trade Cloth*")*Lookups!$G$24)</f>
        <v>0</v>
      </c>
      <c r="AJ48" s="13">
        <f>SUM(SUMIFS('IngramSpark Data'!$VH:$VH,'IngramSpark Data'!$XS:$XS,"LS-UNITED KINGDOM",'IngramSpark Data'!$VA:$VA,Lookups!$A$11,'IngramSpark Data'!$I:$I,"Trade Cloth*"))</f>
        <v>0</v>
      </c>
      <c r="AK48" s="4">
        <f>SUM(SUMIFS('IngramSpark Data'!$VT:$VT,'IngramSpark Data'!$XS:$XS,"LS-UNITED KINGDOM",'IngramSpark Data'!$VA:$VA,Lookups!$A$11,'IngramSpark Data'!$I:$I,"Trade Cloth*")*Lookups!$G$17)</f>
        <v>0</v>
      </c>
      <c r="AL48" s="14">
        <f>SUM(SUMIFS('IngramSpark Data'!$VH:$VH,'IngramSpark Data'!$XS:$XS,"LS-UNITED STATES",'IngramSpark Data'!$VA:$VA,Lookups!$A$11,'IngramSpark Data'!$I:$I,"Trade Cloth*"))</f>
        <v>0</v>
      </c>
      <c r="AM48" s="4">
        <f>SUM(SUMIFS('IngramSpark Data'!$VT:$VT,'IngramSpark Data'!$XS:$XS,"LS-UNITED STATES",'IngramSpark Data'!$VA:$VA,Lookups!$A$11,'IngramSpark Data'!$I:$I,"Trade Cloth*"))</f>
        <v>0</v>
      </c>
    </row>
    <row r="49" spans="1:39" x14ac:dyDescent="0.25">
      <c r="A49" t="s">
        <v>27</v>
      </c>
      <c r="B49" s="13">
        <f>SUM(SUMIFS('IngramSpark Data'!$YK:$YK,'IngramSpark Data'!$AAV:$AAV,"LS-AUSTRALIA",'IngramSpark Data'!$YD:$YD,Lookups!$A$9,'IngramSpark Data'!$I:$I,"Perfectbound*"))</f>
        <v>0</v>
      </c>
      <c r="C49" s="4">
        <f>SUM(SUMIFS('IngramSpark Data'!$YW:$YW,'IngramSpark Data'!$AAV:$AAV,"LS-AUSTRALIA",'IngramSpark Data'!$YD:$YD,Lookups!$A$9,'IngramSpark Data'!$I:$I,"Perfectbound*")*Lookups!$G$24)</f>
        <v>0</v>
      </c>
      <c r="D49" s="13">
        <f>SUM(SUMIFS('IngramSpark Data'!$YK:$YK,'IngramSpark Data'!$AAV:$AAV,"LS-UNITED KINGDOM",'IngramSpark Data'!$YD:$YD,Lookups!$A$9,'IngramSpark Data'!$I:$I,"Perfectbound*"))</f>
        <v>0</v>
      </c>
      <c r="E49" s="4">
        <f>SUM(SUMIFS('IngramSpark Data'!$YW:$YW,'IngramSpark Data'!$AAV:$AAV,"LS-UNITED KINGDOM",'IngramSpark Data'!$YD:$YD,Lookups!$A$9,'IngramSpark Data'!$I:$I,"Perfectbound*")*Lookups!$G$17)</f>
        <v>0</v>
      </c>
      <c r="F49" s="14">
        <f>SUM(SUMIFS('IngramSpark Data'!$YK:$YK,'IngramSpark Data'!$AAV:$AAV,"LS-UNITED STATES",'IngramSpark Data'!$YD:$YD,Lookups!$A$9,'IngramSpark Data'!$I:$I,"Perfectbound*"))</f>
        <v>0</v>
      </c>
      <c r="G49" s="4">
        <f>SUM(SUMIFS('IngramSpark Data'!$YW:$YW,'IngramSpark Data'!$AAV:$AAV,"LS-UNITED STATES",'IngramSpark Data'!$YD:$YD,Lookups!$A$9,'IngramSpark Data'!$I:$I,"Perfectbound*"))</f>
        <v>0</v>
      </c>
      <c r="H49" s="13">
        <f>SUM(SUMIFS('IngramSpark Data'!$YK:$YK,'IngramSpark Data'!$AAV:$AAV,"LS-AUSTRALIA",'IngramSpark Data'!$YD:$YD,Lookups!$A$10,'IngramSpark Data'!$I:$I,"Perfectbound*"))</f>
        <v>0</v>
      </c>
      <c r="I49" s="4">
        <f>SUM(SUMIFS('IngramSpark Data'!$YW:$YW,'IngramSpark Data'!$AAV:$AAV,"LS-AUSTRALIA",'IngramSpark Data'!$YD:$YD,Lookups!$A$10,'IngramSpark Data'!$I:$I,"Perfectbound*")*Lookups!$G$24)</f>
        <v>0</v>
      </c>
      <c r="J49" s="13">
        <f>SUM(SUMIFS('IngramSpark Data'!$YK:$YK,'IngramSpark Data'!$AAV:$AAV,"LS-UNITED KINGDOM",'IngramSpark Data'!$YD:$YD,Lookups!$A$10,'IngramSpark Data'!$I:$I,"Perfectbound*"))</f>
        <v>0</v>
      </c>
      <c r="K49" s="4">
        <f>SUM(SUMIFS('IngramSpark Data'!$YW:$YW,'IngramSpark Data'!$AAV:$AAV,"LS-UNITED KINGDOM",'IngramSpark Data'!$YD:$YD,Lookups!$A$10,'IngramSpark Data'!$I:$I,"Perfectbound*")*Lookups!$G$17)</f>
        <v>0</v>
      </c>
      <c r="L49" s="14">
        <f>SUM(SUMIFS('IngramSpark Data'!$YK:$YK,'IngramSpark Data'!$AAV:$AAV,"LS-UNITED STATES",'IngramSpark Data'!$YD:$YD,Lookups!$A$10,'IngramSpark Data'!$I:$I,"Perfectbound*"))</f>
        <v>0</v>
      </c>
      <c r="M49" s="4">
        <f>SUM(SUMIFS('IngramSpark Data'!$YW:$YW,'IngramSpark Data'!$AAV:$AAV,"LS-UNITED STATES",'IngramSpark Data'!$YD:$YD,Lookups!$A$10,'IngramSpark Data'!$I:$I,"Perfectbound*"))</f>
        <v>0</v>
      </c>
      <c r="N49" s="13">
        <f>SUM(SUMIFS('IngramSpark Data'!$YK:$YK,'IngramSpark Data'!$AAV:$AAV,"LS-AUSTRALIA",'IngramSpark Data'!$YD:$YD,Lookups!$A$11,'IngramSpark Data'!$I:$I,"Perfectbound*"))</f>
        <v>0</v>
      </c>
      <c r="O49" s="4">
        <f>SUM(SUMIFS('IngramSpark Data'!$YW:$YW,'IngramSpark Data'!$AAV:$AAV,"LS-AUSTRALIA",'IngramSpark Data'!$YD:$YD,Lookups!$A$11,'IngramSpark Data'!$I:$I,"Perfectbound*")*Lookups!$G$24)</f>
        <v>0</v>
      </c>
      <c r="P49" s="13">
        <f>SUM(SUMIFS('IngramSpark Data'!$YK:$YK,'IngramSpark Data'!$AAV:$AAV,"LS-UNITED KINGDOM",'IngramSpark Data'!$YD:$YD,Lookups!$A$11,'IngramSpark Data'!$I:$I,"Perfectbound*"))</f>
        <v>0</v>
      </c>
      <c r="Q49" s="4">
        <f>SUM(SUMIFS('IngramSpark Data'!$YW:$YW,'IngramSpark Data'!$AAV:$AAV,"LS-UNITED KINGDOM",'IngramSpark Data'!$YD:$YD,Lookups!$A$11,'IngramSpark Data'!$I:$I,"Perfectbound*")*Lookups!$G$17)</f>
        <v>0</v>
      </c>
      <c r="R49" s="14">
        <f>SUM(SUMIFS('IngramSpark Data'!$YK:$YK,'IngramSpark Data'!$AAV:$AAV,"LS-UNITED STATES",'IngramSpark Data'!$YD:$YD,Lookups!$A$11,'IngramSpark Data'!$I:$I,"Perfectbound*"))</f>
        <v>0</v>
      </c>
      <c r="S49" s="4">
        <f>SUM(SUMIFS('IngramSpark Data'!$YW:$YW,'IngramSpark Data'!$AAV:$AAV,"LS-UNITED STATES",'IngramSpark Data'!$YD:$YD,Lookups!$A$11,'IngramSpark Data'!$I:$I,"Perfectbound*"))</f>
        <v>0</v>
      </c>
      <c r="U49" t="s">
        <v>27</v>
      </c>
      <c r="V49" s="13">
        <f>SUM(SUMIFS('IngramSpark Data'!$YK:$YK,'IngramSpark Data'!$AAV:$AAV,"LS-AUSTRALIA",'IngramSpark Data'!$YD:$YD,Lookups!$A$9,'IngramSpark Data'!$I:$I,"Trade Cloth*"))</f>
        <v>0</v>
      </c>
      <c r="W49" s="4">
        <f>SUM(SUMIFS('IngramSpark Data'!$YW:$YW,'IngramSpark Data'!$AAV:$AAV,"LS-AUSTRALIA",'IngramSpark Data'!$YD:$YD,Lookups!$A$9,'IngramSpark Data'!$I:$I,"Trade Cloth*")*Lookups!$G$24)</f>
        <v>0</v>
      </c>
      <c r="X49" s="13">
        <f>SUM(SUMIFS('IngramSpark Data'!$YK:$YK,'IngramSpark Data'!$AAV:$AAV,"LS-UNITED KINGDOM",'IngramSpark Data'!$YD:$YD,Lookups!$A$9,'IngramSpark Data'!$I:$I,"Trade Cloth*"))</f>
        <v>0</v>
      </c>
      <c r="Y49" s="4">
        <f>SUM(SUMIFS('IngramSpark Data'!$YW:$YW,'IngramSpark Data'!$AAV:$AAV,"LS-UNITED KINGDOM",'IngramSpark Data'!$YD:$YD,Lookups!$A$9,'IngramSpark Data'!$I:$I,"Trade Cloth*")*Lookups!$G$17)</f>
        <v>0</v>
      </c>
      <c r="Z49" s="14">
        <f>SUM(SUMIFS('IngramSpark Data'!$YK:$YK,'IngramSpark Data'!$AAV:$AAV,"LS-UNITED STATES",'IngramSpark Data'!$YD:$YD,Lookups!$A$9,'IngramSpark Data'!$I:$I,"Trade Cloth*"))</f>
        <v>0</v>
      </c>
      <c r="AA49" s="4">
        <f>SUM(SUMIFS('IngramSpark Data'!$YW:$YW,'IngramSpark Data'!$AAV:$AAV,"LS-UNITED STATES",'IngramSpark Data'!$YD:$YD,Lookups!$A$9,'IngramSpark Data'!$I:$I,"Trade Cloth*"))</f>
        <v>0</v>
      </c>
      <c r="AB49" s="13">
        <f>SUM(SUMIFS('IngramSpark Data'!$YK:$YK,'IngramSpark Data'!$AAV:$AAV,"LS-AUSTRALIA",'IngramSpark Data'!$YD:$YD,Lookups!$A$10,'IngramSpark Data'!$I:$I,"Trade Cloth*"))</f>
        <v>0</v>
      </c>
      <c r="AC49" s="4">
        <f>SUM(SUMIFS('IngramSpark Data'!$YW:$YW,'IngramSpark Data'!$AAV:$AAV,"LS-AUSTRALIA",'IngramSpark Data'!$YD:$YD,Lookups!$A$10,'IngramSpark Data'!$I:$I,"Trade Cloth*")*Lookups!$G$24)</f>
        <v>0</v>
      </c>
      <c r="AD49" s="13">
        <f>SUM(SUMIFS('IngramSpark Data'!$YK:$YK,'IngramSpark Data'!$AAV:$AAV,"LS-UNITED KINGDOM",'IngramSpark Data'!$YD:$YD,Lookups!$A$10,'IngramSpark Data'!$I:$I,"Trade Cloth*"))</f>
        <v>0</v>
      </c>
      <c r="AE49" s="4">
        <f>SUM(SUMIFS('IngramSpark Data'!$YW:$YW,'IngramSpark Data'!$AAV:$AAV,"LS-UNITED KINGDOM",'IngramSpark Data'!$YD:$YD,Lookups!$A$10,'IngramSpark Data'!$I:$I,"Trade Cloth*")*Lookups!$G$17)</f>
        <v>0</v>
      </c>
      <c r="AF49" s="14">
        <f>SUM(SUMIFS('IngramSpark Data'!$YK:$YK,'IngramSpark Data'!$AAV:$AAV,"LS-UNITED STATES",'IngramSpark Data'!$YD:$YD,Lookups!$A$10,'IngramSpark Data'!$I:$I,"Trade Cloth*"))</f>
        <v>0</v>
      </c>
      <c r="AG49" s="4">
        <f>SUM(SUMIFS('IngramSpark Data'!$YW:$YW,'IngramSpark Data'!$AAV:$AAV,"LS-UNITED STATES",'IngramSpark Data'!$YD:$YD,Lookups!$A$10,'IngramSpark Data'!$I:$I,"Trade Cloth*"))</f>
        <v>0</v>
      </c>
      <c r="AH49" s="13">
        <f>SUM(SUMIFS('IngramSpark Data'!$YK:$YK,'IngramSpark Data'!$AAV:$AAV,"LS-AUSTRALIA",'IngramSpark Data'!$YD:$YD,Lookups!$A$11,'IngramSpark Data'!$I:$I,"Trade Cloth*"))</f>
        <v>0</v>
      </c>
      <c r="AI49" s="4">
        <f>SUM(SUMIFS('IngramSpark Data'!$YW:$YW,'IngramSpark Data'!$AAV:$AAV,"LS-AUSTRALIA",'IngramSpark Data'!$YD:$YD,Lookups!$A$11,'IngramSpark Data'!$I:$I,"Trade Cloth*")*Lookups!$G$24)</f>
        <v>0</v>
      </c>
      <c r="AJ49" s="13">
        <f>SUM(SUMIFS('IngramSpark Data'!$YK:$YK,'IngramSpark Data'!$AAV:$AAV,"LS-UNITED KINGDOM",'IngramSpark Data'!$YD:$YD,Lookups!$A$11,'IngramSpark Data'!$I:$I,"Trade Cloth*"))</f>
        <v>0</v>
      </c>
      <c r="AK49" s="4">
        <f>SUM(SUMIFS('IngramSpark Data'!$YW:$YW,'IngramSpark Data'!$AAV:$AAV,"LS-UNITED KINGDOM",'IngramSpark Data'!$YD:$YD,Lookups!$A$11,'IngramSpark Data'!$I:$I,"Trade Cloth*")*Lookups!$G$17)</f>
        <v>0</v>
      </c>
      <c r="AL49" s="14">
        <f>SUM(SUMIFS('IngramSpark Data'!$YK:$YK,'IngramSpark Data'!$AAV:$AAV,"LS-UNITED STATES",'IngramSpark Data'!$YD:$YD,Lookups!$A$11,'IngramSpark Data'!$I:$I,"Trade Cloth*"))</f>
        <v>0</v>
      </c>
      <c r="AM49" s="4">
        <f>SUM(SUMIFS('IngramSpark Data'!$YW:$YW,'IngramSpark Data'!$AAV:$AAV,"LS-UNITED STATES",'IngramSpark Data'!$YD:$YD,Lookups!$A$11,'IngramSpark Data'!$I:$I,"Trade Cloth*"))</f>
        <v>0</v>
      </c>
    </row>
    <row r="50" spans="1:39" x14ac:dyDescent="0.25">
      <c r="A50" t="s">
        <v>28</v>
      </c>
      <c r="B50" s="13">
        <f>SUM(SUMIFS('IngramSpark Data'!$ABN:$ABN,'IngramSpark Data'!$ADY:$ADY,"LS-AUSTRALIA",'IngramSpark Data'!$ABG:$ABG,Lookups!$A$9,'IngramSpark Data'!$I:$I,"Perfectbound*"))</f>
        <v>0</v>
      </c>
      <c r="C50" s="4">
        <f>SUM(SUMIFS('IngramSpark Data'!$ABZ:$ABZ,'IngramSpark Data'!$ADY:$ADY,"LS-AUSTRALIA",'IngramSpark Data'!$ABG:$ABG,Lookups!$A$9,'IngramSpark Data'!$I:$I,"Perfectbound*")*Lookups!$G$24)</f>
        <v>0</v>
      </c>
      <c r="D50" s="13">
        <f>SUM(SUMIFS('IngramSpark Data'!$ABN:$ABN,'IngramSpark Data'!$ADY:$ADY,"LS-UNITED KINGDOM",'IngramSpark Data'!$ABG:$ABG,Lookups!$A$9,'IngramSpark Data'!$I:$I,"Perfectbound*"))</f>
        <v>0</v>
      </c>
      <c r="E50" s="4">
        <f>SUM(SUMIFS('IngramSpark Data'!$ABZ:$ABZ,'IngramSpark Data'!$ADY:$ADY,"LS-UNITED KINGDOM",'IngramSpark Data'!$ABG:$ABG,Lookups!$A$9,'IngramSpark Data'!$I:$I,"Perfectbound*")*Lookups!$G$17)</f>
        <v>0</v>
      </c>
      <c r="F50" s="14">
        <f>SUM(SUMIFS('IngramSpark Data'!$ABN:$ABN,'IngramSpark Data'!$ADY:$ADY,"LS-UNITED STATES",'IngramSpark Data'!$ABG:$ABG,Lookups!$A$9,'IngramSpark Data'!$I:$I,"Perfectbound*"))</f>
        <v>0</v>
      </c>
      <c r="G50" s="4">
        <f>SUM(SUMIFS('IngramSpark Data'!$ABZ:$ABZ,'IngramSpark Data'!$ADY:$ADY,"LS-UNITED STATES",'IngramSpark Data'!$ABG:$ABG,Lookups!$A$9,'IngramSpark Data'!$I:$I,"Perfectbound*"))</f>
        <v>0</v>
      </c>
      <c r="H50" s="13">
        <f>SUM(SUMIFS('IngramSpark Data'!$ABN:$ABN,'IngramSpark Data'!$ADY:$ADY,"LS-AUSTRALIA",'IngramSpark Data'!$ABG:$ABG,Lookups!$A$10,'IngramSpark Data'!$I:$I,"Perfectbound*"))</f>
        <v>0</v>
      </c>
      <c r="I50" s="4">
        <f>SUM(SUMIFS('IngramSpark Data'!$ABZ:$ABZ,'IngramSpark Data'!$ADY:$ADY,"LS-AUSTRALIA",'IngramSpark Data'!$ABG:$ABG,Lookups!$A$10,'IngramSpark Data'!$I:$I,"Perfectbound*")*Lookups!$G$24)</f>
        <v>0</v>
      </c>
      <c r="J50" s="13">
        <f>SUM(SUMIFS('IngramSpark Data'!$ABN:$ABN,'IngramSpark Data'!$ADY:$ADY,"LS-UNITED KINGDOM",'IngramSpark Data'!$ABG:$ABG,Lookups!$A$10,'IngramSpark Data'!$I:$I,"Perfectbound*"))</f>
        <v>0</v>
      </c>
      <c r="K50" s="4">
        <f>SUM(SUMIFS('IngramSpark Data'!$ABZ:$ABZ,'IngramSpark Data'!$ADY:$ADY,"LS-UNITED KINGDOM",'IngramSpark Data'!$ABG:$ABG,Lookups!$A$10,'IngramSpark Data'!$I:$I,"Perfectbound*")*Lookups!$G$17)</f>
        <v>0</v>
      </c>
      <c r="L50" s="14">
        <f>SUM(SUMIFS('IngramSpark Data'!$ABN:$ABN,'IngramSpark Data'!$ADY:$ADY,"LS-UNITED STATES",'IngramSpark Data'!$ABG:$ABG,Lookups!$A$10,'IngramSpark Data'!$I:$I,"Perfectbound*"))</f>
        <v>0</v>
      </c>
      <c r="M50" s="4">
        <f>SUM(SUMIFS('IngramSpark Data'!$ABZ:$ABZ,'IngramSpark Data'!$ADY:$ADY,"LS-UNITED STATES",'IngramSpark Data'!$ABG:$ABG,Lookups!$A$10,'IngramSpark Data'!$I:$I,"Perfectbound*"))</f>
        <v>0</v>
      </c>
      <c r="N50" s="13">
        <f>SUM(SUMIFS('IngramSpark Data'!$ABN:$ABN,'IngramSpark Data'!$ADY:$ADY,"LS-AUSTRALIA",'IngramSpark Data'!$ABG:$ABG,Lookups!$A$11,'IngramSpark Data'!$I:$I,"Perfectbound*"))</f>
        <v>0</v>
      </c>
      <c r="O50" s="4">
        <f>SUM(SUMIFS('IngramSpark Data'!$ABZ:$ABZ,'IngramSpark Data'!$ADY:$ADY,"LS-AUSTRALIA",'IngramSpark Data'!$ABG:$ABG,Lookups!$A$11,'IngramSpark Data'!$I:$I,"Perfectbound*")*Lookups!$G$24)</f>
        <v>0</v>
      </c>
      <c r="P50" s="13">
        <f>SUM(SUMIFS('IngramSpark Data'!$ABN:$ABN,'IngramSpark Data'!$ADY:$ADY,"LS-UNITED KINGDOM",'IngramSpark Data'!$ABG:$ABG,Lookups!$A$11,'IngramSpark Data'!$I:$I,"Perfectbound*"))</f>
        <v>0</v>
      </c>
      <c r="Q50" s="4">
        <f>SUM(SUMIFS('IngramSpark Data'!$ABZ:$ABZ,'IngramSpark Data'!$ADY:$ADY,"LS-UNITED KINGDOM",'IngramSpark Data'!$ABG:$ABG,Lookups!$A$11,'IngramSpark Data'!$I:$I,"Perfectbound*")*Lookups!$G$17)</f>
        <v>0</v>
      </c>
      <c r="R50" s="14">
        <f>SUM(SUMIFS('IngramSpark Data'!$ABN:$ABN,'IngramSpark Data'!$ADY:$ADY,"LS-UNITED STATES",'IngramSpark Data'!$ABG:$ABG,Lookups!$A$11,'IngramSpark Data'!$I:$I,"Perfectbound*"))</f>
        <v>0</v>
      </c>
      <c r="S50" s="4">
        <f>SUM(SUMIFS('IngramSpark Data'!$ABZ:$ABZ,'IngramSpark Data'!$ADY:$ADY,"LS-UNITED STATES",'IngramSpark Data'!$ABG:$ABG,Lookups!$A$11,'IngramSpark Data'!$I:$I,"Perfectbound*"))</f>
        <v>0</v>
      </c>
      <c r="U50" t="s">
        <v>28</v>
      </c>
      <c r="V50" s="13">
        <f>SUM(SUMIFS('IngramSpark Data'!$ABN:$ABN,'IngramSpark Data'!$ADY:$ADY,"LS-AUSTRALIA",'IngramSpark Data'!$ABG:$ABG,Lookups!$A$9,'IngramSpark Data'!$I:$I,"Trade Cloth*"))</f>
        <v>0</v>
      </c>
      <c r="W50" s="4">
        <f>SUM(SUMIFS('IngramSpark Data'!$ABZ:$ABZ,'IngramSpark Data'!$ADY:$ADY,"LS-AUSTRALIA",'IngramSpark Data'!$ABG:$ABG,Lookups!$A$9,'IngramSpark Data'!$I:$I,"Trade Cloth*")*Lookups!$G$24)</f>
        <v>0</v>
      </c>
      <c r="X50" s="13">
        <f>SUM(SUMIFS('IngramSpark Data'!$ABN:$ABN,'IngramSpark Data'!$ADY:$ADY,"LS-UNITED KINGDOM",'IngramSpark Data'!$ABG:$ABG,Lookups!$A$9,'IngramSpark Data'!$I:$I,"Trade Cloth*"))</f>
        <v>0</v>
      </c>
      <c r="Y50" s="4">
        <f>SUM(SUMIFS('IngramSpark Data'!$ABZ:$ABZ,'IngramSpark Data'!$ADY:$ADY,"LS-UNITED KINGDOM",'IngramSpark Data'!$ABG:$ABG,Lookups!$A$9,'IngramSpark Data'!$I:$I,"Trade Cloth*")*Lookups!$G$17)</f>
        <v>0</v>
      </c>
      <c r="Z50" s="14">
        <f>SUM(SUMIFS('IngramSpark Data'!$ABN:$ABN,'IngramSpark Data'!$ADY:$ADY,"LS-UNITED STATES",'IngramSpark Data'!$ABG:$ABG,Lookups!$A$9,'IngramSpark Data'!$I:$I,"Trade Cloth*"))</f>
        <v>0</v>
      </c>
      <c r="AA50" s="4">
        <f>SUM(SUMIFS('IngramSpark Data'!$ABZ:$ABZ,'IngramSpark Data'!$ADY:$ADY,"LS-UNITED STATES",'IngramSpark Data'!$ABG:$ABG,Lookups!$A$9,'IngramSpark Data'!$I:$I,"Trade Cloth*"))</f>
        <v>0</v>
      </c>
      <c r="AB50" s="13">
        <f>SUM(SUMIFS('IngramSpark Data'!$ABN:$ABN,'IngramSpark Data'!$ADY:$ADY,"LS-AUSTRALIA",'IngramSpark Data'!$ABG:$ABG,Lookups!$A$10,'IngramSpark Data'!$I:$I,"Trade Cloth*"))</f>
        <v>0</v>
      </c>
      <c r="AC50" s="4">
        <f>SUM(SUMIFS('IngramSpark Data'!$ABZ:$ABZ,'IngramSpark Data'!$ADY:$ADY,"LS-AUSTRALIA",'IngramSpark Data'!$ABG:$ABG,Lookups!$A$10,'IngramSpark Data'!$I:$I,"Trade Cloth*")*Lookups!$G$24)</f>
        <v>0</v>
      </c>
      <c r="AD50" s="13">
        <f>SUM(SUMIFS('IngramSpark Data'!$ABN:$ABN,'IngramSpark Data'!$ADY:$ADY,"LS-UNITED KINGDOM",'IngramSpark Data'!$ABG:$ABG,Lookups!$A$10,'IngramSpark Data'!$I:$I,"Trade Cloth*"))</f>
        <v>0</v>
      </c>
      <c r="AE50" s="4">
        <f>SUM(SUMIFS('IngramSpark Data'!$ABZ:$ABZ,'IngramSpark Data'!$ADY:$ADY,"LS-UNITED KINGDOM",'IngramSpark Data'!$ABG:$ABG,Lookups!$A$10,'IngramSpark Data'!$I:$I,"Trade Cloth*")*Lookups!$G$17)</f>
        <v>0</v>
      </c>
      <c r="AF50" s="14">
        <f>SUM(SUMIFS('IngramSpark Data'!$ABN:$ABN,'IngramSpark Data'!$ADY:$ADY,"LS-UNITED STATES",'IngramSpark Data'!$ABG:$ABG,Lookups!$A$10,'IngramSpark Data'!$I:$I,"Trade Cloth*"))</f>
        <v>0</v>
      </c>
      <c r="AG50" s="4">
        <f>SUM(SUMIFS('IngramSpark Data'!$ABZ:$ABZ,'IngramSpark Data'!$ADY:$ADY,"LS-UNITED STATES",'IngramSpark Data'!$ABG:$ABG,Lookups!$A$10,'IngramSpark Data'!$I:$I,"Trade Cloth*"))</f>
        <v>0</v>
      </c>
      <c r="AH50" s="13">
        <f>SUM(SUMIFS('IngramSpark Data'!$ABN:$ABN,'IngramSpark Data'!$ADY:$ADY,"LS-AUSTRALIA",'IngramSpark Data'!$ABG:$ABG,Lookups!$A$11,'IngramSpark Data'!$I:$I,"Trade Cloth*"))</f>
        <v>0</v>
      </c>
      <c r="AI50" s="4">
        <f>SUM(SUMIFS('IngramSpark Data'!$ABZ:$ABZ,'IngramSpark Data'!$ADY:$ADY,"LS-AUSTRALIA",'IngramSpark Data'!$ABG:$ABG,Lookups!$A$11,'IngramSpark Data'!$I:$I,"Trade Cloth*")*Lookups!$G$24)</f>
        <v>0</v>
      </c>
      <c r="AJ50" s="13">
        <f>SUM(SUMIFS('IngramSpark Data'!$ABN:$ABN,'IngramSpark Data'!$ADY:$ADY,"LS-UNITED KINGDOM",'IngramSpark Data'!$ABG:$ABG,Lookups!$A$11,'IngramSpark Data'!$I:$I,"Trade Cloth*"))</f>
        <v>0</v>
      </c>
      <c r="AK50" s="4">
        <f>SUM(SUMIFS('IngramSpark Data'!$ABZ:$ABZ,'IngramSpark Data'!$ADY:$ADY,"LS-UNITED KINGDOM",'IngramSpark Data'!$ABG:$ABG,Lookups!$A$11,'IngramSpark Data'!$I:$I,"Trade Cloth*")*Lookups!$G$17)</f>
        <v>0</v>
      </c>
      <c r="AL50" s="14">
        <f>SUM(SUMIFS('IngramSpark Data'!$ABN:$ABN,'IngramSpark Data'!$ADY:$ADY,"LS-UNITED STATES",'IngramSpark Data'!$ABG:$ABG,Lookups!$A$11,'IngramSpark Data'!$I:$I,"Trade Cloth*"))</f>
        <v>0</v>
      </c>
      <c r="AM50" s="4">
        <f>SUM(SUMIFS('IngramSpark Data'!$ABZ:$ABZ,'IngramSpark Data'!$ADY:$ADY,"LS-UNITED STATES",'IngramSpark Data'!$ABG:$ABG,Lookups!$A$11,'IngramSpark Data'!$I:$I,"Trade Cloth*"))</f>
        <v>0</v>
      </c>
    </row>
    <row r="51" spans="1:39" x14ac:dyDescent="0.25">
      <c r="A51" t="s">
        <v>29</v>
      </c>
      <c r="B51" s="13">
        <f>SUM(SUMIFS('IngramSpark Data'!$AEQ:$AEQ,'IngramSpark Data'!$AHB:$AHB,"LS-AUSTRALIA",'IngramSpark Data'!$AEJ:$AEJ,Lookups!$A$9,'IngramSpark Data'!$I:$I,"Perfectbound*"))</f>
        <v>0</v>
      </c>
      <c r="C51" s="4">
        <f>SUM(SUMIFS('IngramSpark Data'!$AFC:$AFC,'IngramSpark Data'!$AHB:$AHB,"LS-AUSTRALIA",'IngramSpark Data'!$AEJ:$AEJ,Lookups!$A$9,'IngramSpark Data'!$I:$I,"Perfectbound*")*Lookups!$G$24)</f>
        <v>0</v>
      </c>
      <c r="D51" s="13">
        <f>SUM(SUMIFS('IngramSpark Data'!$AEQ:$AEQ,'IngramSpark Data'!$AHB:$AHB,"LS-UNITED KINGDOM",'IngramSpark Data'!$AEJ:$AEJ,Lookups!$A$9,'IngramSpark Data'!$I:$I,"Perfectbound*"))</f>
        <v>0</v>
      </c>
      <c r="E51" s="4">
        <f>SUM(SUMIFS('IngramSpark Data'!$AFC:$AFC,'IngramSpark Data'!$AHB:$AHB,"LS-UNITED KINGDOM",'IngramSpark Data'!$AEJ:$AEJ,Lookups!$A$9,'IngramSpark Data'!$I:$I,"Perfectbound*")*Lookups!$G$17)</f>
        <v>0</v>
      </c>
      <c r="F51" s="14">
        <f>SUM(SUMIFS('IngramSpark Data'!$AEQ:$AEQ,'IngramSpark Data'!$AHB:$AHB,"LS-UNITED STATES",'IngramSpark Data'!$AEJ:$AEJ,Lookups!$A$9,'IngramSpark Data'!$I:$I,"Perfectbound*"))</f>
        <v>0</v>
      </c>
      <c r="G51" s="4">
        <f>SUM(SUMIFS('IngramSpark Data'!$AFC:$AFC,'IngramSpark Data'!$AHB:$AHB,"LS-UNITED STATES",'IngramSpark Data'!$AEJ:$AEJ,Lookups!$A$9,'IngramSpark Data'!$I:$I,"Perfectbound*"))</f>
        <v>0</v>
      </c>
      <c r="H51" s="13">
        <f>SUM(SUMIFS('IngramSpark Data'!$AEQ:$AEQ,'IngramSpark Data'!$AHB:$AHB,"LS-AUSTRALIA",'IngramSpark Data'!$AEJ:$AEJ,Lookups!$A$10,'IngramSpark Data'!$I:$I,"Perfectbound*"))</f>
        <v>0</v>
      </c>
      <c r="I51" s="4">
        <f>SUM(SUMIFS('IngramSpark Data'!$AFC:$AFC,'IngramSpark Data'!$AHB:$AHB,"LS-AUSTRALIA",'IngramSpark Data'!$AEJ:$AEJ,Lookups!$A$10,'IngramSpark Data'!$I:$I,"Perfectbound*")*Lookups!$G$24)</f>
        <v>0</v>
      </c>
      <c r="J51" s="13">
        <f>SUM(SUMIFS('IngramSpark Data'!$AEQ:$AEQ,'IngramSpark Data'!$AHB:$AHB,"LS-UNITED KINGDOM",'IngramSpark Data'!$AEJ:$AEJ,Lookups!$A$10,'IngramSpark Data'!$I:$I,"Perfectbound*"))</f>
        <v>0</v>
      </c>
      <c r="K51" s="4">
        <f>SUM(SUMIFS('IngramSpark Data'!$AFC:$AFC,'IngramSpark Data'!$AHB:$AHB,"LS-UNITED KINGDOM",'IngramSpark Data'!$AEJ:$AEJ,Lookups!$A$10,'IngramSpark Data'!$I:$I,"Perfectbound*")*Lookups!$G$17)</f>
        <v>0</v>
      </c>
      <c r="L51" s="14">
        <f>SUM(SUMIFS('IngramSpark Data'!$AEQ:$AEQ,'IngramSpark Data'!$AHB:$AHB,"LS-UNITED STATES",'IngramSpark Data'!$AEJ:$AEJ,Lookups!$A$10,'IngramSpark Data'!$I:$I,"Perfectbound*"))</f>
        <v>0</v>
      </c>
      <c r="M51" s="4">
        <f>SUM(SUMIFS('IngramSpark Data'!$AFC:$AFC,'IngramSpark Data'!$AHB:$AHB,"LS-UNITED STATES",'IngramSpark Data'!$AEJ:$AEJ,Lookups!$A$10,'IngramSpark Data'!$I:$I,"Perfectbound*"))</f>
        <v>0</v>
      </c>
      <c r="N51" s="13">
        <f>SUM(SUMIFS('IngramSpark Data'!$AEQ:$AEQ,'IngramSpark Data'!$AHB:$AHB,"LS-AUSTRALIA",'IngramSpark Data'!$AEJ:$AEJ,Lookups!$A$11,'IngramSpark Data'!$I:$I,"Perfectbound*"))</f>
        <v>0</v>
      </c>
      <c r="O51" s="4">
        <f>SUM(SUMIFS('IngramSpark Data'!$AFC:$AFC,'IngramSpark Data'!$AHB:$AHB,"LS-AUSTRALIA",'IngramSpark Data'!$AEJ:$AEJ,Lookups!$A$11,'IngramSpark Data'!$I:$I,"Perfectbound*")*Lookups!$G$24)</f>
        <v>0</v>
      </c>
      <c r="P51" s="13">
        <f>SUM(SUMIFS('IngramSpark Data'!$AEQ:$AEQ,'IngramSpark Data'!$AHB:$AHB,"LS-UNITED KINGDOM",'IngramSpark Data'!$AEJ:$AEJ,Lookups!$A$11,'IngramSpark Data'!$I:$I,"Perfectbound*"))</f>
        <v>0</v>
      </c>
      <c r="Q51" s="4">
        <f>SUM(SUMIFS('IngramSpark Data'!$AFC:$AFC,'IngramSpark Data'!$AHB:$AHB,"LS-UNITED KINGDOM",'IngramSpark Data'!$AEJ:$AEJ,Lookups!$A$11,'IngramSpark Data'!$I:$I,"Perfectbound*")*Lookups!$G$17)</f>
        <v>0</v>
      </c>
      <c r="R51" s="14">
        <f>SUM(SUMIFS('IngramSpark Data'!$AEQ:$AEQ,'IngramSpark Data'!$AHB:$AHB,"LS-UNITED STATES",'IngramSpark Data'!$AEJ:$AEJ,Lookups!$A$11,'IngramSpark Data'!$I:$I,"Perfectbound*"))</f>
        <v>0</v>
      </c>
      <c r="S51" s="4">
        <f>SUM(SUMIFS('IngramSpark Data'!$AFC:$AFC,'IngramSpark Data'!$AHB:$AHB,"LS-UNITED STATES",'IngramSpark Data'!$AEJ:$AEJ,Lookups!$A$11,'IngramSpark Data'!$I:$I,"Perfectbound*"))</f>
        <v>0</v>
      </c>
      <c r="U51" t="s">
        <v>29</v>
      </c>
      <c r="V51" s="13">
        <f>SUM(SUMIFS('IngramSpark Data'!$AEQ:$AEQ,'IngramSpark Data'!$AHB:$AHB,"LS-AUSTRALIA",'IngramSpark Data'!$AEJ:$AEJ,Lookups!$A$9,'IngramSpark Data'!$I:$I,"Trade Cloth*"))</f>
        <v>0</v>
      </c>
      <c r="W51" s="4">
        <f>SUM(SUMIFS('IngramSpark Data'!$AFC:$AFC,'IngramSpark Data'!$AHB:$AHB,"LS-AUSTRALIA",'IngramSpark Data'!$AEJ:$AEJ,Lookups!$A$9,'IngramSpark Data'!$I:$I,"Trade Cloth*")*Lookups!$G$24)</f>
        <v>0</v>
      </c>
      <c r="X51" s="13">
        <f>SUM(SUMIFS('IngramSpark Data'!$AEQ:$AEQ,'IngramSpark Data'!$AHB:$AHB,"LS-UNITED KINGDOM",'IngramSpark Data'!$AEJ:$AEJ,Lookups!$A$9,'IngramSpark Data'!$I:$I,"Trade Cloth*"))</f>
        <v>0</v>
      </c>
      <c r="Y51" s="4">
        <f>SUM(SUMIFS('IngramSpark Data'!$AFC:$AFC,'IngramSpark Data'!$AHB:$AHB,"LS-UNITED KINGDOM",'IngramSpark Data'!$AEJ:$AEJ,Lookups!$A$9,'IngramSpark Data'!$I:$I,"Trade Cloth*")*Lookups!$G$17)</f>
        <v>0</v>
      </c>
      <c r="Z51" s="14">
        <f>SUM(SUMIFS('IngramSpark Data'!$AEQ:$AEQ,'IngramSpark Data'!$AHB:$AHB,"LS-UNITED STATES",'IngramSpark Data'!$AEJ:$AEJ,Lookups!$A$9,'IngramSpark Data'!$I:$I,"Trade Cloth*"))</f>
        <v>0</v>
      </c>
      <c r="AA51" s="4">
        <f>SUM(SUMIFS('IngramSpark Data'!$AFC:$AFC,'IngramSpark Data'!$AHB:$AHB,"LS-UNITED STATES",'IngramSpark Data'!$AEJ:$AEJ,Lookups!$A$9,'IngramSpark Data'!$I:$I,"Trade Cloth*"))</f>
        <v>0</v>
      </c>
      <c r="AB51" s="13">
        <f>SUM(SUMIFS('IngramSpark Data'!$AEQ:$AEQ,'IngramSpark Data'!$AHB:$AHB,"LS-AUSTRALIA",'IngramSpark Data'!$AEJ:$AEJ,Lookups!$A$10,'IngramSpark Data'!$I:$I,"Trade Cloth*"))</f>
        <v>0</v>
      </c>
      <c r="AC51" s="4">
        <f>SUM(SUMIFS('IngramSpark Data'!$AFC:$AFC,'IngramSpark Data'!$AHB:$AHB,"LS-AUSTRALIA",'IngramSpark Data'!$AEJ:$AEJ,Lookups!$A$10,'IngramSpark Data'!$I:$I,"Trade Cloth*")*Lookups!$G$24)</f>
        <v>0</v>
      </c>
      <c r="AD51" s="13">
        <f>SUM(SUMIFS('IngramSpark Data'!$AEQ:$AEQ,'IngramSpark Data'!$AHB:$AHB,"LS-UNITED KINGDOM",'IngramSpark Data'!$AEJ:$AEJ,Lookups!$A$10,'IngramSpark Data'!$I:$I,"Trade Cloth*"))</f>
        <v>0</v>
      </c>
      <c r="AE51" s="4">
        <f>SUM(SUMIFS('IngramSpark Data'!$AFC:$AFC,'IngramSpark Data'!$AHB:$AHB,"LS-UNITED KINGDOM",'IngramSpark Data'!$AEJ:$AEJ,Lookups!$A$10,'IngramSpark Data'!$I:$I,"Trade Cloth*")*Lookups!$G$17)</f>
        <v>0</v>
      </c>
      <c r="AF51" s="14">
        <f>SUM(SUMIFS('IngramSpark Data'!$AEQ:$AEQ,'IngramSpark Data'!$AHB:$AHB,"LS-UNITED STATES",'IngramSpark Data'!$AEJ:$AEJ,Lookups!$A$10,'IngramSpark Data'!$I:$I,"Trade Cloth*"))</f>
        <v>0</v>
      </c>
      <c r="AG51" s="4">
        <f>SUM(SUMIFS('IngramSpark Data'!$AFC:$AFC,'IngramSpark Data'!$AHB:$AHB,"LS-UNITED STATES",'IngramSpark Data'!$AEJ:$AEJ,Lookups!$A$10,'IngramSpark Data'!$I:$I,"Trade Cloth*"))</f>
        <v>0</v>
      </c>
      <c r="AH51" s="13">
        <f>SUM(SUMIFS('IngramSpark Data'!$AEQ:$AEQ,'IngramSpark Data'!$AHB:$AHB,"LS-AUSTRALIA",'IngramSpark Data'!$AEJ:$AEJ,Lookups!$A$11,'IngramSpark Data'!$I:$I,"Trade Cloth*"))</f>
        <v>0</v>
      </c>
      <c r="AI51" s="4">
        <f>SUM(SUMIFS('IngramSpark Data'!$AFC:$AFC,'IngramSpark Data'!$AHB:$AHB,"LS-AUSTRALIA",'IngramSpark Data'!$AEJ:$AEJ,Lookups!$A$11,'IngramSpark Data'!$I:$I,"Trade Cloth*")*Lookups!$G$24)</f>
        <v>0</v>
      </c>
      <c r="AJ51" s="13">
        <f>SUM(SUMIFS('IngramSpark Data'!$AEQ:$AEQ,'IngramSpark Data'!$AHB:$AHB,"LS-UNITED KINGDOM",'IngramSpark Data'!$AEJ:$AEJ,Lookups!$A$11,'IngramSpark Data'!$I:$I,"Trade Cloth*"))</f>
        <v>0</v>
      </c>
      <c r="AK51" s="4">
        <f>SUM(SUMIFS('IngramSpark Data'!$AFC:$AFC,'IngramSpark Data'!$AHB:$AHB,"LS-UNITED KINGDOM",'IngramSpark Data'!$AEJ:$AEJ,Lookups!$A$11,'IngramSpark Data'!$I:$I,"Trade Cloth*")*Lookups!$G$17)</f>
        <v>0</v>
      </c>
      <c r="AL51" s="14">
        <f>SUM(SUMIFS('IngramSpark Data'!$AEQ:$AEQ,'IngramSpark Data'!$AHB:$AHB,"LS-UNITED STATES",'IngramSpark Data'!$AEJ:$AEJ,Lookups!$A$11,'IngramSpark Data'!$I:$I,"Trade Cloth*"))</f>
        <v>0</v>
      </c>
      <c r="AM51" s="4">
        <f>SUM(SUMIFS('IngramSpark Data'!$AFC:$AFC,'IngramSpark Data'!$AHB:$AHB,"LS-UNITED STATES",'IngramSpark Data'!$AEJ:$AEJ,Lookups!$A$11,'IngramSpark Data'!$I:$I,"Trade Cloth*"))</f>
        <v>0</v>
      </c>
    </row>
    <row r="52" spans="1:39" x14ac:dyDescent="0.25">
      <c r="A52" t="s">
        <v>30</v>
      </c>
      <c r="B52" s="13">
        <f>SUM(SUMIFS('IngramSpark Data'!$AHT:$AHT,'IngramSpark Data'!$AKE:$AKE,"LS-AUSTRALIA",'IngramSpark Data'!$AHM:$AHM,Lookups!$A$9,'IngramSpark Data'!$I:$I,"Perfectbound*"))</f>
        <v>0</v>
      </c>
      <c r="C52" s="4">
        <f>SUM(SUMIFS('IngramSpark Data'!$AIF:$AIF,'IngramSpark Data'!$AKE:$AKE,"LS-AUSTRALIA",'IngramSpark Data'!$AHM:$AHM,Lookups!$A$9,'IngramSpark Data'!$I:$I,"Perfectbound*")*Lookups!$G$24)</f>
        <v>0</v>
      </c>
      <c r="D52" s="13">
        <f>SUM(SUMIFS('IngramSpark Data'!$AHT:$AHT,'IngramSpark Data'!$AKE:$AKE,"LS-UNITED KINGDOM",'IngramSpark Data'!$AHM:$AHM,Lookups!$A$9,'IngramSpark Data'!$I:$I,"Perfectbound*"))</f>
        <v>0</v>
      </c>
      <c r="E52" s="4">
        <f>SUM(SUMIFS('IngramSpark Data'!$AIF:$AIF,'IngramSpark Data'!$AKE:$AKE,"LS-UNITED KINGDOM",'IngramSpark Data'!$AHM:$AHM,Lookups!$A$9,'IngramSpark Data'!$I:$I,"Perfectbound*")*Lookups!$G$17)</f>
        <v>0</v>
      </c>
      <c r="F52" s="14">
        <f>SUM(SUMIFS('IngramSpark Data'!$AHT:$AHT,'IngramSpark Data'!$AKE:$AKE,"LS-UNITED STATES",'IngramSpark Data'!$AHM:$AHM,Lookups!$A$9,'IngramSpark Data'!$I:$I,"Perfectbound*"))</f>
        <v>0</v>
      </c>
      <c r="G52" s="4">
        <f>SUM(SUMIFS('IngramSpark Data'!$AIF:$AIF,'IngramSpark Data'!$AKE:$AKE,"LS-UNITED STATES",'IngramSpark Data'!$AHM:$AHM,Lookups!$A$9,'IngramSpark Data'!$I:$I,"Perfectbound*"))</f>
        <v>0</v>
      </c>
      <c r="H52" s="13">
        <f>SUM(SUMIFS('IngramSpark Data'!$AHT:$AHT,'IngramSpark Data'!$AKE:$AKE,"LS-AUSTRALIA",'IngramSpark Data'!$AHM:$AHM,Lookups!$A$10,'IngramSpark Data'!$I:$I,"Perfectbound*"))</f>
        <v>0</v>
      </c>
      <c r="I52" s="4">
        <f>SUM(SUMIFS('IngramSpark Data'!$AIF:$AIF,'IngramSpark Data'!$AKE:$AKE,"LS-AUSTRALIA",'IngramSpark Data'!$AHM:$AHM,Lookups!$A$10,'IngramSpark Data'!$I:$I,"Perfectbound*")*Lookups!$G$24)</f>
        <v>0</v>
      </c>
      <c r="J52" s="13">
        <f>SUM(SUMIFS('IngramSpark Data'!$AHT:$AHT,'IngramSpark Data'!$AKE:$AKE,"LS-UNITED KINGDOM",'IngramSpark Data'!$AHM:$AHM,Lookups!$A$10,'IngramSpark Data'!$I:$I,"Perfectbound*"))</f>
        <v>0</v>
      </c>
      <c r="K52" s="4">
        <f>SUM(SUMIFS('IngramSpark Data'!$AIF:$AIF,'IngramSpark Data'!$AKE:$AKE,"LS-UNITED KINGDOM",'IngramSpark Data'!$AHM:$AHM,Lookups!$A$10,'IngramSpark Data'!$I:$I,"Perfectbound*")*Lookups!$G$17)</f>
        <v>0</v>
      </c>
      <c r="L52" s="14">
        <f>SUM(SUMIFS('IngramSpark Data'!$AHT:$AHT,'IngramSpark Data'!$AKE:$AKE,"LS-UNITED STATES",'IngramSpark Data'!$AHM:$AHM,Lookups!$A$10,'IngramSpark Data'!$I:$I,"Perfectbound*"))</f>
        <v>0</v>
      </c>
      <c r="M52" s="4">
        <f>SUM(SUMIFS('IngramSpark Data'!$AIF:$AIF,'IngramSpark Data'!$AKE:$AKE,"LS-UNITED STATES",'IngramSpark Data'!$AHM:$AHM,Lookups!$A$10,'IngramSpark Data'!$I:$I,"Perfectbound*"))</f>
        <v>0</v>
      </c>
      <c r="N52" s="13">
        <f>SUM(SUMIFS('IngramSpark Data'!$AHT:$AHT,'IngramSpark Data'!$AKE:$AKE,"LS-AUSTRALIA",'IngramSpark Data'!$AHM:$AHM,Lookups!$A$11,'IngramSpark Data'!$I:$I,"Perfectbound*"))</f>
        <v>0</v>
      </c>
      <c r="O52" s="4">
        <f>SUM(SUMIFS('IngramSpark Data'!$AIF:$AIF,'IngramSpark Data'!$AKE:$AKE,"LS-AUSTRALIA",'IngramSpark Data'!$AHM:$AHM,Lookups!$A$11,'IngramSpark Data'!$I:$I,"Perfectbound*")*Lookups!$G$24)</f>
        <v>0</v>
      </c>
      <c r="P52" s="13">
        <f>SUM(SUMIFS('IngramSpark Data'!$AHT:$AHT,'IngramSpark Data'!$AKE:$AKE,"LS-UNITED KINGDOM",'IngramSpark Data'!$AHM:$AHM,Lookups!$A$11,'IngramSpark Data'!$I:$I,"Perfectbound*"))</f>
        <v>0</v>
      </c>
      <c r="Q52" s="4">
        <f>SUM(SUMIFS('IngramSpark Data'!$AIF:$AIF,'IngramSpark Data'!$AKE:$AKE,"LS-UNITED KINGDOM",'IngramSpark Data'!$AHM:$AHM,Lookups!$A$11,'IngramSpark Data'!$I:$I,"Perfectbound*")*Lookups!$G$17)</f>
        <v>0</v>
      </c>
      <c r="R52" s="14">
        <f>SUM(SUMIFS('IngramSpark Data'!$AHT:$AHT,'IngramSpark Data'!$AKE:$AKE,"LS-UNITED STATES",'IngramSpark Data'!$AHM:$AHM,Lookups!$A$11,'IngramSpark Data'!$I:$I,"Perfectbound*"))</f>
        <v>0</v>
      </c>
      <c r="S52" s="4">
        <f>SUM(SUMIFS('IngramSpark Data'!$AIF:$AIF,'IngramSpark Data'!$AKE:$AKE,"LS-UNITED STATES",'IngramSpark Data'!$AHM:$AHM,Lookups!$A$11,'IngramSpark Data'!$I:$I,"Perfectbound*"))</f>
        <v>0</v>
      </c>
      <c r="U52" t="s">
        <v>30</v>
      </c>
      <c r="V52" s="13">
        <f>SUM(SUMIFS('IngramSpark Data'!$AHT:$AHT,'IngramSpark Data'!$AKE:$AKE,"LS-AUSTRALIA",'IngramSpark Data'!$AHM:$AHM,Lookups!$A$9,'IngramSpark Data'!$I:$I,"Trade Cloth*"))</f>
        <v>0</v>
      </c>
      <c r="W52" s="4">
        <f>SUM(SUMIFS('IngramSpark Data'!$AIF:$AIF,'IngramSpark Data'!$AKE:$AKE,"LS-AUSTRALIA",'IngramSpark Data'!$AHM:$AHM,Lookups!$A$9,'IngramSpark Data'!$I:$I,"Trade Cloth*")*Lookups!$G$24)</f>
        <v>0</v>
      </c>
      <c r="X52" s="13">
        <f>SUM(SUMIFS('IngramSpark Data'!$AHT:$AHT,'IngramSpark Data'!$AKE:$AKE,"LS-UNITED KINGDOM",'IngramSpark Data'!$AHM:$AHM,Lookups!$A$9,'IngramSpark Data'!$I:$I,"Trade Cloth*"))</f>
        <v>0</v>
      </c>
      <c r="Y52" s="4">
        <f>SUM(SUMIFS('IngramSpark Data'!$AIF:$AIF,'IngramSpark Data'!$AKE:$AKE,"LS-UNITED KINGDOM",'IngramSpark Data'!$AHM:$AHM,Lookups!$A$9,'IngramSpark Data'!$I:$I,"Trade Cloth*")*Lookups!$G$17)</f>
        <v>0</v>
      </c>
      <c r="Z52" s="14">
        <f>SUM(SUMIFS('IngramSpark Data'!$AHT:$AHT,'IngramSpark Data'!$AKE:$AKE,"LS-UNITED STATES",'IngramSpark Data'!$AHM:$AHM,Lookups!$A$9,'IngramSpark Data'!$I:$I,"Trade Cloth*"))</f>
        <v>0</v>
      </c>
      <c r="AA52" s="4">
        <f>SUM(SUMIFS('IngramSpark Data'!$AIF:$AIF,'IngramSpark Data'!$AKE:$AKE,"LS-UNITED STATES",'IngramSpark Data'!$AHM:$AHM,Lookups!$A$9,'IngramSpark Data'!$I:$I,"Trade Cloth*"))</f>
        <v>0</v>
      </c>
      <c r="AB52" s="13">
        <f>SUM(SUMIFS('IngramSpark Data'!$AHT:$AHT,'IngramSpark Data'!$AKE:$AKE,"LS-AUSTRALIA",'IngramSpark Data'!$AHM:$AHM,Lookups!$A$10,'IngramSpark Data'!$I:$I,"Trade Cloth*"))</f>
        <v>0</v>
      </c>
      <c r="AC52" s="4">
        <f>SUM(SUMIFS('IngramSpark Data'!$AIF:$AIF,'IngramSpark Data'!$AKE:$AKE,"LS-AUSTRALIA",'IngramSpark Data'!$AHM:$AHM,Lookups!$A$10,'IngramSpark Data'!$I:$I,"Trade Cloth*")*Lookups!$G$24)</f>
        <v>0</v>
      </c>
      <c r="AD52" s="13">
        <f>SUM(SUMIFS('IngramSpark Data'!$AHT:$AHT,'IngramSpark Data'!$AKE:$AKE,"LS-UNITED KINGDOM",'IngramSpark Data'!$AHM:$AHM,Lookups!$A$10,'IngramSpark Data'!$I:$I,"Trade Cloth*"))</f>
        <v>0</v>
      </c>
      <c r="AE52" s="4">
        <f>SUM(SUMIFS('IngramSpark Data'!$AIF:$AIF,'IngramSpark Data'!$AKE:$AKE,"LS-UNITED KINGDOM",'IngramSpark Data'!$AHM:$AHM,Lookups!$A$10,'IngramSpark Data'!$I:$I,"Trade Cloth*")*Lookups!$G$17)</f>
        <v>0</v>
      </c>
      <c r="AF52" s="14">
        <f>SUM(SUMIFS('IngramSpark Data'!$AHT:$AHT,'IngramSpark Data'!$AKE:$AKE,"LS-UNITED STATES",'IngramSpark Data'!$AHM:$AHM,Lookups!$A$10,'IngramSpark Data'!$I:$I,"Trade Cloth*"))</f>
        <v>0</v>
      </c>
      <c r="AG52" s="4">
        <f>SUM(SUMIFS('IngramSpark Data'!$AIF:$AIF,'IngramSpark Data'!$AKE:$AKE,"LS-UNITED STATES",'IngramSpark Data'!$AHM:$AHM,Lookups!$A$10,'IngramSpark Data'!$I:$I,"Trade Cloth*"))</f>
        <v>0</v>
      </c>
      <c r="AH52" s="13">
        <f>SUM(SUMIFS('IngramSpark Data'!$AHT:$AHT,'IngramSpark Data'!$AKE:$AKE,"LS-AUSTRALIA",'IngramSpark Data'!$AHM:$AHM,Lookups!$A$11,'IngramSpark Data'!$I:$I,"Trade Cloth*"))</f>
        <v>0</v>
      </c>
      <c r="AI52" s="4">
        <f>SUM(SUMIFS('IngramSpark Data'!$AIF:$AIF,'IngramSpark Data'!$AKE:$AKE,"LS-AUSTRALIA",'IngramSpark Data'!$AHM:$AHM,Lookups!$A$11,'IngramSpark Data'!$I:$I,"Trade Cloth*")*Lookups!$G$24)</f>
        <v>0</v>
      </c>
      <c r="AJ52" s="13">
        <f>SUM(SUMIFS('IngramSpark Data'!$AHT:$AHT,'IngramSpark Data'!$AKE:$AKE,"LS-UNITED KINGDOM",'IngramSpark Data'!$AHM:$AHM,Lookups!$A$11,'IngramSpark Data'!$I:$I,"Trade Cloth*"))</f>
        <v>0</v>
      </c>
      <c r="AK52" s="4">
        <f>SUM(SUMIFS('IngramSpark Data'!$AIF:$AIF,'IngramSpark Data'!$AKE:$AKE,"LS-UNITED KINGDOM",'IngramSpark Data'!$AHM:$AHM,Lookups!$A$11,'IngramSpark Data'!$I:$I,"Trade Cloth*")*Lookups!$G$17)</f>
        <v>0</v>
      </c>
      <c r="AL52" s="14">
        <f>SUM(SUMIFS('IngramSpark Data'!$AHT:$AHT,'IngramSpark Data'!$AKE:$AKE,"LS-UNITED STATES",'IngramSpark Data'!$AHM:$AHM,Lookups!$A$11,'IngramSpark Data'!$I:$I,"Trade Cloth*"))</f>
        <v>0</v>
      </c>
      <c r="AM52" s="4">
        <f>SUM(SUMIFS('IngramSpark Data'!$AIF:$AIF,'IngramSpark Data'!$AKE:$AKE,"LS-UNITED STATES",'IngramSpark Data'!$AHM:$AHM,Lookups!$A$11,'IngramSpark Data'!$I:$I,"Trade Cloth*"))</f>
        <v>0</v>
      </c>
    </row>
    <row r="53" spans="1:39" x14ac:dyDescent="0.25">
      <c r="B53" s="13"/>
      <c r="C53" s="7"/>
      <c r="D53" s="13"/>
      <c r="E53" s="16"/>
      <c r="F53" s="14"/>
      <c r="G53" s="16"/>
      <c r="H53" s="15"/>
      <c r="I53" s="16"/>
      <c r="J53" s="15"/>
      <c r="K53" s="16"/>
      <c r="L53" s="14"/>
      <c r="M53" s="16"/>
      <c r="N53" s="15"/>
      <c r="O53" s="7"/>
      <c r="P53" s="13"/>
      <c r="Q53" s="7"/>
      <c r="R53" s="14"/>
      <c r="S53" s="7"/>
      <c r="V53" s="13"/>
      <c r="W53" s="7"/>
      <c r="X53" s="13"/>
      <c r="Y53" s="16"/>
      <c r="Z53" s="14"/>
      <c r="AA53" s="16"/>
      <c r="AB53" s="15"/>
      <c r="AC53" s="16"/>
      <c r="AD53" s="15"/>
      <c r="AE53" s="16"/>
      <c r="AF53" s="14"/>
      <c r="AG53" s="16"/>
      <c r="AH53" s="15"/>
      <c r="AI53" s="7"/>
      <c r="AJ53" s="13"/>
      <c r="AK53" s="7"/>
      <c r="AL53" s="14"/>
      <c r="AM53" s="7"/>
    </row>
    <row r="54" spans="1:39" x14ac:dyDescent="0.25">
      <c r="B54" s="329">
        <f>Lookups!$A$12</f>
        <v>0</v>
      </c>
      <c r="C54" s="329"/>
      <c r="D54" s="329"/>
      <c r="E54" s="329"/>
      <c r="F54" s="329"/>
      <c r="G54" s="329"/>
      <c r="H54" s="329">
        <f>Lookups!$A$13</f>
        <v>0</v>
      </c>
      <c r="I54" s="329"/>
      <c r="J54" s="329"/>
      <c r="K54" s="329"/>
      <c r="L54" s="329"/>
      <c r="M54" s="329"/>
      <c r="N54" s="329">
        <f>Lookups!$A$14</f>
        <v>0</v>
      </c>
      <c r="O54" s="329"/>
      <c r="P54" s="329"/>
      <c r="Q54" s="329"/>
      <c r="R54" s="329"/>
      <c r="S54" s="329"/>
      <c r="V54" s="329">
        <f>Lookups!$A$12</f>
        <v>0</v>
      </c>
      <c r="W54" s="329"/>
      <c r="X54" s="329"/>
      <c r="Y54" s="329"/>
      <c r="Z54" s="329"/>
      <c r="AA54" s="329"/>
      <c r="AB54" s="329">
        <f>Lookups!$A$13</f>
        <v>0</v>
      </c>
      <c r="AC54" s="329"/>
      <c r="AD54" s="329"/>
      <c r="AE54" s="329"/>
      <c r="AF54" s="329"/>
      <c r="AG54" s="329"/>
      <c r="AH54" s="329">
        <f>Lookups!$A$14</f>
        <v>0</v>
      </c>
      <c r="AI54" s="329"/>
      <c r="AJ54" s="329"/>
      <c r="AK54" s="329"/>
      <c r="AL54" s="329"/>
      <c r="AM54" s="329"/>
    </row>
    <row r="55" spans="1:39" x14ac:dyDescent="0.25">
      <c r="B55" s="329" t="s">
        <v>159</v>
      </c>
      <c r="C55" s="329"/>
      <c r="D55" s="329" t="s">
        <v>14</v>
      </c>
      <c r="E55" s="329"/>
      <c r="F55" s="329" t="s">
        <v>15</v>
      </c>
      <c r="G55" s="329"/>
      <c r="H55" s="329" t="s">
        <v>159</v>
      </c>
      <c r="I55" s="329"/>
      <c r="J55" s="329" t="s">
        <v>14</v>
      </c>
      <c r="K55" s="329"/>
      <c r="L55" s="329" t="s">
        <v>15</v>
      </c>
      <c r="M55" s="329"/>
      <c r="N55" s="329" t="s">
        <v>159</v>
      </c>
      <c r="O55" s="329"/>
      <c r="P55" s="329" t="s">
        <v>14</v>
      </c>
      <c r="Q55" s="329"/>
      <c r="R55" s="329" t="s">
        <v>15</v>
      </c>
      <c r="S55" s="329"/>
      <c r="V55" s="329" t="s">
        <v>159</v>
      </c>
      <c r="W55" s="329"/>
      <c r="X55" s="329" t="s">
        <v>14</v>
      </c>
      <c r="Y55" s="329"/>
      <c r="Z55" s="329" t="s">
        <v>15</v>
      </c>
      <c r="AA55" s="329"/>
      <c r="AB55" s="329" t="s">
        <v>159</v>
      </c>
      <c r="AC55" s="329"/>
      <c r="AD55" s="329" t="s">
        <v>14</v>
      </c>
      <c r="AE55" s="329"/>
      <c r="AF55" s="329" t="s">
        <v>15</v>
      </c>
      <c r="AG55" s="329"/>
      <c r="AH55" s="329" t="s">
        <v>159</v>
      </c>
      <c r="AI55" s="329"/>
      <c r="AJ55" s="329" t="s">
        <v>14</v>
      </c>
      <c r="AK55" s="329"/>
      <c r="AL55" s="329" t="s">
        <v>15</v>
      </c>
      <c r="AM55" s="329"/>
    </row>
    <row r="56" spans="1:39" x14ac:dyDescent="0.25">
      <c r="A56" t="s">
        <v>19</v>
      </c>
      <c r="B56" s="13">
        <f>SUM(SUMIFS('IngramSpark Data'!$M:$M,'IngramSpark Data'!$BX:$BX,"LS-AUSTRALIA",'IngramSpark Data'!$F:$F,Lookups!$A$12,'IngramSpark Data'!$I:$I,"Perfectbound*"))</f>
        <v>0</v>
      </c>
      <c r="C56" s="4">
        <f>SUM(SUMIFS('IngramSpark Data'!$Y:$Y,'IngramSpark Data'!$BX:$BX,"LS-AUSTRALIA",'IngramSpark Data'!$F:$F,Lookups!$A$12,'IngramSpark Data'!$I:$I,"Perfectbound*")*Lookups!$G$24)</f>
        <v>0</v>
      </c>
      <c r="D56" s="13">
        <f>SUM(SUMIFS('IngramSpark Data'!$M:$M,'IngramSpark Data'!$BX:$BX,"LS-UNITED KINGDOM",'IngramSpark Data'!$F:$F,Lookups!$A$12,'IngramSpark Data'!$I:$I,"Perfectbound*"))</f>
        <v>0</v>
      </c>
      <c r="E56" s="4">
        <f>SUM(SUMIFS('IngramSpark Data'!$Y:$Y,'IngramSpark Data'!$BX:$BX,"LS-UNITED KINGDOM",'IngramSpark Data'!$F:$F,Lookups!$A$12,'IngramSpark Data'!$I:$I,"Perfectbound*")*Lookups!$G$17)</f>
        <v>0</v>
      </c>
      <c r="F56" s="14">
        <f>SUM(SUMIFS('IngramSpark Data'!$M:$M,'IngramSpark Data'!$BX:$BX,"LS-UNITED STATES",'IngramSpark Data'!$F:$F,Lookups!$A$12,'IngramSpark Data'!$I:$I,"Perfectbound*"))</f>
        <v>0</v>
      </c>
      <c r="G56" s="4">
        <f>SUM(SUMIFS('IngramSpark Data'!$Y:$Y,'IngramSpark Data'!$BX:$BX,"LS-UNITED STATES",'IngramSpark Data'!$F:$F,Lookups!$A$12,'IngramSpark Data'!$I:$I,"Perfectbound*"))</f>
        <v>0</v>
      </c>
      <c r="H56" s="13">
        <f>SUM(SUMIFS('IngramSpark Data'!$M:$M,'IngramSpark Data'!$BX:$BX,"LS-AUSTRALIA",'IngramSpark Data'!$F:$F,Lookups!$A$13,'IngramSpark Data'!$I:$I,"Perfectbound*"))</f>
        <v>0</v>
      </c>
      <c r="I56" s="4">
        <f>SUM(SUMIFS('IngramSpark Data'!$Y:$Y,'IngramSpark Data'!$BX:$BX,"LS-AUSTRALIA",'IngramSpark Data'!$F:$F,Lookups!$A$13,'IngramSpark Data'!$I:$I,"Perfectbound*")*Lookups!$G$24)</f>
        <v>0</v>
      </c>
      <c r="J56" s="13">
        <f>SUM(SUMIFS('IngramSpark Data'!$M:$M,'IngramSpark Data'!$BX:$BX,"LS-UNITED KINGDOM",'IngramSpark Data'!$F:$F,Lookups!$A$13,'IngramSpark Data'!$I:$I,"Perfectbound*"))</f>
        <v>0</v>
      </c>
      <c r="K56" s="4">
        <f>SUM(SUMIFS('IngramSpark Data'!$Y:$Y,'IngramSpark Data'!$BX:$BX,"LS-UNITED KINGDOM",'IngramSpark Data'!$F:$F,Lookups!$A$13,'IngramSpark Data'!$I:$I,"Perfectbound*")*Lookups!$G$17)</f>
        <v>0</v>
      </c>
      <c r="L56" s="14">
        <f>SUM(SUMIFS('IngramSpark Data'!$M:$M,'IngramSpark Data'!$BX:$BX,"LS-UNITED STATES",'IngramSpark Data'!$F:$F,Lookups!$A$13,'IngramSpark Data'!$I:$I,"Perfectbound*"))</f>
        <v>0</v>
      </c>
      <c r="M56" s="4">
        <f>SUM(SUMIFS('IngramSpark Data'!$Y:$Y,'IngramSpark Data'!$BX:$BX,"LS-UNITED STATES",'IngramSpark Data'!$F:$F,Lookups!$A$13,'IngramSpark Data'!$I:$I,"Perfectbound*"))</f>
        <v>0</v>
      </c>
      <c r="N56" s="13">
        <f>SUM(SUMIFS('IngramSpark Data'!$M:$M,'IngramSpark Data'!$BX:$BX,"LS-AUSTRALIA",'IngramSpark Data'!$F:$F,Lookups!$A$14,'IngramSpark Data'!$I:$I,"Perfectbound*"))</f>
        <v>0</v>
      </c>
      <c r="O56" s="4">
        <f>SUM(SUMIFS('IngramSpark Data'!$Y:$Y,'IngramSpark Data'!$BX:$BX,"LS-AUSTRALIA",'IngramSpark Data'!$F:$F,Lookups!$A$14,'IngramSpark Data'!$I:$I,"Perfectbound*")*Lookups!$G$24)</f>
        <v>0</v>
      </c>
      <c r="P56" s="13">
        <f>SUM(SUMIFS('IngramSpark Data'!$M:$M,'IngramSpark Data'!$BX:$BX,"LS-UNITED KINGDOM",'IngramSpark Data'!$F:$F,Lookups!$A$14,'IngramSpark Data'!$I:$I,"Perfectbound*"))</f>
        <v>0</v>
      </c>
      <c r="Q56" s="4">
        <f>SUM(SUMIFS('IngramSpark Data'!$Y:$Y,'IngramSpark Data'!$BX:$BX,"LS-UNITED KINGDOM",'IngramSpark Data'!$F:$F,Lookups!$A$14,'IngramSpark Data'!$I:$I,"Perfectbound*")*Lookups!$G$17)</f>
        <v>0</v>
      </c>
      <c r="R56" s="14">
        <f>SUM(SUMIFS('IngramSpark Data'!$M:$M,'IngramSpark Data'!$BX:$BX,"LS-UNITED STATES",'IngramSpark Data'!$F:$F,Lookups!$A$14,'IngramSpark Data'!$I:$I,"Perfectbound*"))</f>
        <v>0</v>
      </c>
      <c r="S56" s="4">
        <f>SUM(SUMIFS('IngramSpark Data'!$Y:$Y,'IngramSpark Data'!$BX:$BX,"LS-UNITED STATES",'IngramSpark Data'!$F:$F,Lookups!$A$14,'IngramSpark Data'!$I:$I,"Perfectbound*"))</f>
        <v>0</v>
      </c>
      <c r="U56" t="s">
        <v>19</v>
      </c>
      <c r="V56" s="13">
        <f>SUM(SUMIFS('IngramSpark Data'!$M:$M,'IngramSpark Data'!$BX:$BX,"LS-AUSTRALIA",'IngramSpark Data'!$F:$F,Lookups!$A$12,'IngramSpark Data'!$I:$I,"Trade Cloth*"))</f>
        <v>0</v>
      </c>
      <c r="W56" s="4">
        <f>SUM(SUMIFS('IngramSpark Data'!$Y:$Y,'IngramSpark Data'!$BX:$BX,"LS-AUSTRALIA",'IngramSpark Data'!$F:$F,Lookups!$A$12,'IngramSpark Data'!$I:$I,"Trade Cloth*")*Lookups!$G$24)</f>
        <v>0</v>
      </c>
      <c r="X56" s="13">
        <f>SUM(SUMIFS('IngramSpark Data'!$M:$M,'IngramSpark Data'!$BX:$BX,"LS-UNITED KINGDOM",'IngramSpark Data'!$F:$F,Lookups!$A$12,'IngramSpark Data'!$I:$I,"Trade Cloth*"))</f>
        <v>0</v>
      </c>
      <c r="Y56" s="4">
        <f>SUM(SUMIFS('IngramSpark Data'!$Y:$Y,'IngramSpark Data'!$BX:$BX,"LS-UNITED KINGDOM",'IngramSpark Data'!$F:$F,Lookups!$A$12,'IngramSpark Data'!$I:$I,"Trade Cloth*")*Lookups!$G$17)</f>
        <v>0</v>
      </c>
      <c r="Z56" s="14">
        <f>SUM(SUMIFS('IngramSpark Data'!$M:$M,'IngramSpark Data'!$BX:$BX,"LS-UNITED STATES",'IngramSpark Data'!$F:$F,Lookups!$A$12,'IngramSpark Data'!$I:$I,"Trade Cloth*"))</f>
        <v>0</v>
      </c>
      <c r="AA56" s="4">
        <f>SUM(SUMIFS('IngramSpark Data'!$Y:$Y,'IngramSpark Data'!$BX:$BX,"LS-UNITED STATES",'IngramSpark Data'!$F:$F,Lookups!$A$12,'IngramSpark Data'!$I:$I,"Trade Cloth*"))</f>
        <v>0</v>
      </c>
      <c r="AB56" s="13">
        <f>SUM(SUMIFS('IngramSpark Data'!$M:$M,'IngramSpark Data'!$BX:$BX,"LS-AUSTRALIA",'IngramSpark Data'!$F:$F,Lookups!$A$13,'IngramSpark Data'!$I:$I,"Trade Cloth*"))</f>
        <v>0</v>
      </c>
      <c r="AC56" s="4">
        <f>SUM(SUMIFS('IngramSpark Data'!$Y:$Y,'IngramSpark Data'!$BX:$BX,"LS-AUSTRALIA",'IngramSpark Data'!$F:$F,Lookups!$A$13,'IngramSpark Data'!$I:$I,"Trade Cloth*")*Lookups!$G$24)</f>
        <v>0</v>
      </c>
      <c r="AD56" s="13">
        <f>SUM(SUMIFS('IngramSpark Data'!$M:$M,'IngramSpark Data'!$BX:$BX,"LS-UNITED KINGDOM",'IngramSpark Data'!$F:$F,Lookups!$A$13,'IngramSpark Data'!$I:$I,"Trade Cloth*"))</f>
        <v>0</v>
      </c>
      <c r="AE56" s="4">
        <f>SUM(SUMIFS('IngramSpark Data'!$Y:$Y,'IngramSpark Data'!$BX:$BX,"LS-UNITED KINGDOM",'IngramSpark Data'!$F:$F,Lookups!$A$13,'IngramSpark Data'!$I:$I,"Trade Cloth*")*Lookups!$G$17)</f>
        <v>0</v>
      </c>
      <c r="AF56" s="14">
        <f>SUM(SUMIFS('IngramSpark Data'!$M:$M,'IngramSpark Data'!$BX:$BX,"LS-UNITED STATES",'IngramSpark Data'!$F:$F,Lookups!$A$13,'IngramSpark Data'!$I:$I,"Trade Cloth*"))</f>
        <v>0</v>
      </c>
      <c r="AG56" s="4">
        <f>SUM(SUMIFS('IngramSpark Data'!$Y:$Y,'IngramSpark Data'!$BX:$BX,"LS-UNITED STATES",'IngramSpark Data'!$F:$F,Lookups!$A$13,'IngramSpark Data'!$I:$I,"Trade Cloth*"))</f>
        <v>0</v>
      </c>
      <c r="AH56" s="13">
        <f>SUM(SUMIFS('IngramSpark Data'!$M:$M,'IngramSpark Data'!$BX:$BX,"LS-AUSTRALIA",'IngramSpark Data'!$F:$F,Lookups!$A$14,'IngramSpark Data'!$I:$I,"Trade Cloth*"))</f>
        <v>0</v>
      </c>
      <c r="AI56" s="4">
        <f>SUM(SUMIFS('IngramSpark Data'!$Y:$Y,'IngramSpark Data'!$BX:$BX,"LS-AUSTRALIA",'IngramSpark Data'!$F:$F,Lookups!$A$14,'IngramSpark Data'!$I:$I,"Trade Cloth*")*Lookups!$G$24)</f>
        <v>0</v>
      </c>
      <c r="AJ56" s="13">
        <f>SUM(SUMIFS('IngramSpark Data'!$M:$M,'IngramSpark Data'!$BX:$BX,"LS-UNITED KINGDOM",'IngramSpark Data'!$F:$F,Lookups!$A$14,'IngramSpark Data'!$I:$I,"Trade Cloth*"))</f>
        <v>0</v>
      </c>
      <c r="AK56" s="4">
        <f>SUM(SUMIFS('IngramSpark Data'!$Y:$Y,'IngramSpark Data'!$BX:$BX,"LS-UNITED KINGDOM",'IngramSpark Data'!$F:$F,Lookups!$A$14,'IngramSpark Data'!$I:$I,"Trade Cloth*")*Lookups!$G$17)</f>
        <v>0</v>
      </c>
      <c r="AL56" s="14">
        <f>SUM(SUMIFS('IngramSpark Data'!$M:$M,'IngramSpark Data'!$BX:$BX,"LS-UNITED STATES",'IngramSpark Data'!$F:$F,Lookups!$A$14,'IngramSpark Data'!$I:$I,"Trade Cloth*"))</f>
        <v>0</v>
      </c>
      <c r="AM56" s="4">
        <f>SUM(SUMIFS('IngramSpark Data'!$Y:$Y,'IngramSpark Data'!$BX:$BX,"LS-UNITED STATES",'IngramSpark Data'!$F:$F,Lookups!$A$14,'IngramSpark Data'!$I:$I,"Trade Cloth*"))</f>
        <v>0</v>
      </c>
    </row>
    <row r="57" spans="1:39" x14ac:dyDescent="0.25">
      <c r="A57" t="s">
        <v>20</v>
      </c>
      <c r="B57" s="13">
        <f>SUM(SUMIFS('IngramSpark Data'!$CP:$CP,'IngramSpark Data'!$FA:$FA,"LS-AUSTRALIA",'IngramSpark Data'!$CI:$CI,Lookups!$A$12,'IngramSpark Data'!$I:$I,"Perfectbound*"))</f>
        <v>0</v>
      </c>
      <c r="C57" s="4">
        <f>SUM(SUMIFS('IngramSpark Data'!$DB:$DB,'IngramSpark Data'!$FA:$FA,"LS-AUSTRALIA",'IngramSpark Data'!$CI:$CI,Lookups!$A$12,'IngramSpark Data'!$I:$I,"Perfectbound*")*Lookups!$G$24)</f>
        <v>0</v>
      </c>
      <c r="D57" s="13">
        <f>SUM(SUMIFS('IngramSpark Data'!$CP:$CP,'IngramSpark Data'!$FA:$FA,"LS-UNITED KINGDOM",'IngramSpark Data'!$CI:$CI,Lookups!$A$12,'IngramSpark Data'!$I:$I,"Perfectbound*"))</f>
        <v>0</v>
      </c>
      <c r="E57" s="4">
        <f>SUM(SUMIFS('IngramSpark Data'!$DB:$DB,'IngramSpark Data'!$FA:$FA,"LS-UNITED KINGDOM",'IngramSpark Data'!$CI:$CI,Lookups!$A$12,'IngramSpark Data'!$I:$I,"Perfectbound*")*Lookups!$G$17)</f>
        <v>0</v>
      </c>
      <c r="F57" s="14">
        <f>SUM(SUMIFS('IngramSpark Data'!$CP:$CP,'IngramSpark Data'!$FA:$FA,"LS-UNITED STATES",'IngramSpark Data'!$CI:$CI,Lookups!$A$12,'IngramSpark Data'!$I:$I,"Perfectbound*"))</f>
        <v>0</v>
      </c>
      <c r="G57" s="4">
        <f>SUM(SUMIFS('IngramSpark Data'!$DB:$DB,'IngramSpark Data'!$FA:$FA,"LS-UNITED STATES",'IngramSpark Data'!$CI:$CI,Lookups!$A$12,'IngramSpark Data'!$I:$I,"Perfectbound*"))</f>
        <v>0</v>
      </c>
      <c r="H57" s="13">
        <f>SUM(SUMIFS('IngramSpark Data'!$CP:$CP,'IngramSpark Data'!$FA:$FA,"LS-AUSTRALIA",'IngramSpark Data'!$CI:$CI,Lookups!$A$13,'IngramSpark Data'!$I:$I,"Perfectbound*"))</f>
        <v>0</v>
      </c>
      <c r="I57" s="4">
        <f>SUM(SUMIFS('IngramSpark Data'!$DB:$DB,'IngramSpark Data'!$FA:$FA,"LS-AUSTRALIA",'IngramSpark Data'!$CI:$CI,Lookups!$A$13,'IngramSpark Data'!$I:$I,"Perfectbound*")*Lookups!$G$24)</f>
        <v>0</v>
      </c>
      <c r="J57" s="13">
        <f>SUM(SUMIFS('IngramSpark Data'!$CP:$CP,'IngramSpark Data'!$FA:$FA,"LS-UNITED KINGDOM",'IngramSpark Data'!$CI:$CI,Lookups!$A$13,'IngramSpark Data'!$I:$I,"Perfectbound*"))</f>
        <v>0</v>
      </c>
      <c r="K57" s="4">
        <f>SUM(SUMIFS('IngramSpark Data'!$DB:$DB,'IngramSpark Data'!$FA:$FA,"LS-UNITED KINGDOM",'IngramSpark Data'!$CI:$CI,Lookups!$A$13,'IngramSpark Data'!$I:$I,"Perfectbound*")*Lookups!$G$17)</f>
        <v>0</v>
      </c>
      <c r="L57" s="14">
        <f>SUM(SUMIFS('IngramSpark Data'!$CP:$CP,'IngramSpark Data'!$FA:$FA,"LS-UNITED STATES",'IngramSpark Data'!$CI:$CI,Lookups!$A$13,'IngramSpark Data'!$I:$I,"Perfectbound*"))</f>
        <v>0</v>
      </c>
      <c r="M57" s="4">
        <f>SUM(SUMIFS('IngramSpark Data'!$DB:$DB,'IngramSpark Data'!$FA:$FA,"LS-UNITED STATES",'IngramSpark Data'!$CI:$CI,Lookups!$A$13,'IngramSpark Data'!$I:$I,"Perfectbound*"))</f>
        <v>0</v>
      </c>
      <c r="N57" s="13">
        <f>SUM(SUMIFS('IngramSpark Data'!$CP:$CP,'IngramSpark Data'!$FA:$FA,"LS-AUSTRALIA",'IngramSpark Data'!$CI:$CI,Lookups!$A$14,'IngramSpark Data'!$I:$I,"Perfectbound*"))</f>
        <v>0</v>
      </c>
      <c r="O57" s="4">
        <f>SUM(SUMIFS('IngramSpark Data'!$DB:$DB,'IngramSpark Data'!$FA:$FA,"LS-AUSTRALIA",'IngramSpark Data'!$CI:$CI,Lookups!$A$14,'IngramSpark Data'!$I:$I,"Perfectbound*")*Lookups!$G$24)</f>
        <v>0</v>
      </c>
      <c r="P57" s="13">
        <f>SUM(SUMIFS('IngramSpark Data'!$CP:$CP,'IngramSpark Data'!$FA:$FA,"LS-UNITED KINGDOM",'IngramSpark Data'!$CI:$CI,Lookups!$A$14,'IngramSpark Data'!$I:$I,"Perfectbound*"))</f>
        <v>0</v>
      </c>
      <c r="Q57" s="4">
        <f>SUM(SUMIFS('IngramSpark Data'!$DB:$DB,'IngramSpark Data'!$FA:$FA,"LS-UNITED KINGDOM",'IngramSpark Data'!$CI:$CI,Lookups!$A$14,'IngramSpark Data'!$I:$I,"Perfectbound*")*Lookups!$G$17)</f>
        <v>0</v>
      </c>
      <c r="R57" s="14">
        <f>SUM(SUMIFS('IngramSpark Data'!$CP:$CP,'IngramSpark Data'!$FA:$FA,"LS-UNITED STATES",'IngramSpark Data'!$CI:$CI,Lookups!$A$14,'IngramSpark Data'!$I:$I,"Perfectbound*"))</f>
        <v>0</v>
      </c>
      <c r="S57" s="4">
        <f>SUM(SUMIFS('IngramSpark Data'!$DB:$DB,'IngramSpark Data'!$FA:$FA,"LS-UNITED STATES",'IngramSpark Data'!$CI:$CI,Lookups!$A$14,'IngramSpark Data'!$I:$I,"Perfectbound*"))</f>
        <v>0</v>
      </c>
      <c r="U57" t="s">
        <v>20</v>
      </c>
      <c r="V57" s="13">
        <f>SUM(SUMIFS('IngramSpark Data'!$CP:$CP,'IngramSpark Data'!$FA:$FA,"LS-AUSTRALIA",'IngramSpark Data'!$CI:$CI,Lookups!$A$12,'IngramSpark Data'!$I:$I,"Trade Cloth*"))</f>
        <v>0</v>
      </c>
      <c r="W57" s="4">
        <f>SUM(SUMIFS('IngramSpark Data'!$DB:$DB,'IngramSpark Data'!$FA:$FA,"LS-AUSTRALIA",'IngramSpark Data'!$CI:$CI,Lookups!$A$12,'IngramSpark Data'!$I:$I,"Trade Cloth*")*Lookups!$G$24)</f>
        <v>0</v>
      </c>
      <c r="X57" s="13">
        <f>SUM(SUMIFS('IngramSpark Data'!$CP:$CP,'IngramSpark Data'!$FA:$FA,"LS-UNITED KINGDOM",'IngramSpark Data'!$CI:$CI,Lookups!$A$12,'IngramSpark Data'!$I:$I,"Trade Cloth*"))</f>
        <v>0</v>
      </c>
      <c r="Y57" s="4">
        <f>SUM(SUMIFS('IngramSpark Data'!$DB:$DB,'IngramSpark Data'!$FA:$FA,"LS-UNITED KINGDOM",'IngramSpark Data'!$CI:$CI,Lookups!$A$12,'IngramSpark Data'!$I:$I,"Trade Cloth*")*Lookups!$G$17)</f>
        <v>0</v>
      </c>
      <c r="Z57" s="14">
        <f>SUM(SUMIFS('IngramSpark Data'!$CP:$CP,'IngramSpark Data'!$FA:$FA,"LS-UNITED STATES",'IngramSpark Data'!$CI:$CI,Lookups!$A$12,'IngramSpark Data'!$I:$I,"Trade Cloth*"))</f>
        <v>0</v>
      </c>
      <c r="AA57" s="4">
        <f>SUM(SUMIFS('IngramSpark Data'!$DB:$DB,'IngramSpark Data'!$FA:$FA,"LS-UNITED STATES",'IngramSpark Data'!$CI:$CI,Lookups!$A$12,'IngramSpark Data'!$I:$I,"Trade Cloth*"))</f>
        <v>0</v>
      </c>
      <c r="AB57" s="13">
        <f>SUM(SUMIFS('IngramSpark Data'!$CP:$CP,'IngramSpark Data'!$FA:$FA,"LS-AUSTRALIA",'IngramSpark Data'!$CI:$CI,Lookups!$A$13,'IngramSpark Data'!$I:$I,"Trade Cloth*"))</f>
        <v>0</v>
      </c>
      <c r="AC57" s="4">
        <f>SUM(SUMIFS('IngramSpark Data'!$DB:$DB,'IngramSpark Data'!$FA:$FA,"LS-AUSTRALIA",'IngramSpark Data'!$CI:$CI,Lookups!$A$13,'IngramSpark Data'!$I:$I,"Trade Cloth*")*Lookups!$G$24)</f>
        <v>0</v>
      </c>
      <c r="AD57" s="13">
        <f>SUM(SUMIFS('IngramSpark Data'!$CP:$CP,'IngramSpark Data'!$FA:$FA,"LS-UNITED KINGDOM",'IngramSpark Data'!$CI:$CI,Lookups!$A$13,'IngramSpark Data'!$I:$I,"Trade Cloth*"))</f>
        <v>0</v>
      </c>
      <c r="AE57" s="4">
        <f>SUM(SUMIFS('IngramSpark Data'!$DB:$DB,'IngramSpark Data'!$FA:$FA,"LS-UNITED KINGDOM",'IngramSpark Data'!$CI:$CI,Lookups!$A$13,'IngramSpark Data'!$I:$I,"Trade Cloth*")*Lookups!$G$17)</f>
        <v>0</v>
      </c>
      <c r="AF57" s="14">
        <f>SUM(SUMIFS('IngramSpark Data'!$CP:$CP,'IngramSpark Data'!$FA:$FA,"LS-UNITED STATES",'IngramSpark Data'!$CI:$CI,Lookups!$A$13,'IngramSpark Data'!$I:$I,"Trade Cloth*"))</f>
        <v>0</v>
      </c>
      <c r="AG57" s="4">
        <f>SUM(SUMIFS('IngramSpark Data'!$DB:$DB,'IngramSpark Data'!$FA:$FA,"LS-UNITED STATES",'IngramSpark Data'!$CI:$CI,Lookups!$A$13,'IngramSpark Data'!$I:$I,"Trade Cloth*"))</f>
        <v>0</v>
      </c>
      <c r="AH57" s="13">
        <f>SUM(SUMIFS('IngramSpark Data'!$CP:$CP,'IngramSpark Data'!$FA:$FA,"LS-AUSTRALIA",'IngramSpark Data'!$CI:$CI,Lookups!$A$14,'IngramSpark Data'!$I:$I,"Trade Cloth*"))</f>
        <v>0</v>
      </c>
      <c r="AI57" s="4">
        <f>SUM(SUMIFS('IngramSpark Data'!$DB:$DB,'IngramSpark Data'!$FA:$FA,"LS-AUSTRALIA",'IngramSpark Data'!$CI:$CI,Lookups!$A$14,'IngramSpark Data'!$I:$I,"Trade Cloth*")*Lookups!$G$24)</f>
        <v>0</v>
      </c>
      <c r="AJ57" s="13">
        <f>SUM(SUMIFS('IngramSpark Data'!$CP:$CP,'IngramSpark Data'!$FA:$FA,"LS-UNITED KINGDOM",'IngramSpark Data'!$CI:$CI,Lookups!$A$14,'IngramSpark Data'!$I:$I,"Trade Cloth*"))</f>
        <v>0</v>
      </c>
      <c r="AK57" s="4">
        <f>SUM(SUMIFS('IngramSpark Data'!$DB:$DB,'IngramSpark Data'!$FA:$FA,"LS-UNITED KINGDOM",'IngramSpark Data'!$CI:$CI,Lookups!$A$14,'IngramSpark Data'!$I:$I,"Trade Cloth*")*Lookups!$G$17)</f>
        <v>0</v>
      </c>
      <c r="AL57" s="14">
        <f>SUM(SUMIFS('IngramSpark Data'!$CP:$CP,'IngramSpark Data'!$FA:$FA,"LS-UNITED STATES",'IngramSpark Data'!$CI:$CI,Lookups!$A$14,'IngramSpark Data'!$I:$I,"Trade Cloth*"))</f>
        <v>0</v>
      </c>
      <c r="AM57" s="4">
        <f>SUM(SUMIFS('IngramSpark Data'!$DB:$DB,'IngramSpark Data'!$FA:$FA,"LS-UNITED STATES",'IngramSpark Data'!$CI:$CI,Lookups!$A$14,'IngramSpark Data'!$I:$I,"Trade Cloth*"))</f>
        <v>0</v>
      </c>
    </row>
    <row r="58" spans="1:39" x14ac:dyDescent="0.25">
      <c r="A58" t="s">
        <v>21</v>
      </c>
      <c r="B58" s="13">
        <f>SUM(SUMIFS('IngramSpark Data'!$FS:$FS,'IngramSpark Data'!$ID:$ID,"LS-AUSTRALIA",'IngramSpark Data'!$FL:$FL,Lookups!$A$12,'IngramSpark Data'!$I:$I,"Perfectbound*"))</f>
        <v>0</v>
      </c>
      <c r="C58" s="4">
        <f>SUM(SUMIFS('IngramSpark Data'!$GE:$GE,'IngramSpark Data'!$ID:$ID,"LS-AUSTRALIA",'IngramSpark Data'!$FL:$FL,Lookups!$A$12,'IngramSpark Data'!$I:$I,"Perfectbound*")*Lookups!$G$24)</f>
        <v>0</v>
      </c>
      <c r="D58" s="13">
        <f>SUM(SUMIFS('IngramSpark Data'!$FS:$FS,'IngramSpark Data'!$ID:$ID,"LS-UNITED KINGDOM",'IngramSpark Data'!$FL:$FL,Lookups!$A$12,'IngramSpark Data'!$I:$I,"Perfectbound*"))</f>
        <v>0</v>
      </c>
      <c r="E58" s="4">
        <f>SUM(SUMIFS('IngramSpark Data'!$GE:$GE,'IngramSpark Data'!$ID:$ID,"LS-UNITED KINGDOM",'IngramSpark Data'!$FL:$FL,Lookups!$A$12,'IngramSpark Data'!$I:$I,"Perfectbound*")*Lookups!$G$17)</f>
        <v>0</v>
      </c>
      <c r="F58" s="14">
        <f>SUM(SUMIFS('IngramSpark Data'!$FS:$FS,'IngramSpark Data'!$ID:$ID,"LS-UNITED STATES",'IngramSpark Data'!$FL:$FL,Lookups!$A$12,'IngramSpark Data'!$I:$I,"Perfectbound*"))</f>
        <v>0</v>
      </c>
      <c r="G58" s="4">
        <f>SUM(SUMIFS('IngramSpark Data'!$GE:$GE,'IngramSpark Data'!$ID:$ID,"LS-UNITED STATES",'IngramSpark Data'!$FL:$FL,Lookups!$A$12,'IngramSpark Data'!$I:$I,"Perfectbound*"))</f>
        <v>0</v>
      </c>
      <c r="H58" s="13">
        <f>SUM(SUMIFS('IngramSpark Data'!$FS:$FS,'IngramSpark Data'!$ID:$ID,"LS-AUSTRALIA",'IngramSpark Data'!$FL:$FL,Lookups!$A$13,'IngramSpark Data'!$I:$I,"Perfectbound*"))</f>
        <v>0</v>
      </c>
      <c r="I58" s="4">
        <f>SUM(SUMIFS('IngramSpark Data'!$GE:$GE,'IngramSpark Data'!$ID:$ID,"LS-AUSTRALIA",'IngramSpark Data'!$FL:$FL,Lookups!$A$13,'IngramSpark Data'!$I:$I,"Perfectbound*")*Lookups!$G$24)</f>
        <v>0</v>
      </c>
      <c r="J58" s="13">
        <f>SUM(SUMIFS('IngramSpark Data'!$FS:$FS,'IngramSpark Data'!$ID:$ID,"LS-UNITED KINGDOM",'IngramSpark Data'!$FL:$FL,Lookups!$A$13,'IngramSpark Data'!$I:$I,"Perfectbound*"))</f>
        <v>0</v>
      </c>
      <c r="K58" s="4">
        <f>SUM(SUMIFS('IngramSpark Data'!$GE:$GE,'IngramSpark Data'!$ID:$ID,"LS-UNITED KINGDOM",'IngramSpark Data'!$FL:$FL,Lookups!$A$13,'IngramSpark Data'!$I:$I,"Perfectbound*")*Lookups!$G$17)</f>
        <v>0</v>
      </c>
      <c r="L58" s="14">
        <f>SUM(SUMIFS('IngramSpark Data'!$FS:$FS,'IngramSpark Data'!$ID:$ID,"LS-UNITED STATES",'IngramSpark Data'!$FL:$FL,Lookups!$A$13,'IngramSpark Data'!$I:$I,"Perfectbound*"))</f>
        <v>0</v>
      </c>
      <c r="M58" s="4">
        <f>SUM(SUMIFS('IngramSpark Data'!$GE:$GE,'IngramSpark Data'!$ID:$ID,"LS-UNITED STATES",'IngramSpark Data'!$FL:$FL,Lookups!$A$13,'IngramSpark Data'!$I:$I,"Perfectbound*"))</f>
        <v>0</v>
      </c>
      <c r="N58" s="13">
        <f>SUM(SUMIFS('IngramSpark Data'!$FS:$FS,'IngramSpark Data'!$ID:$ID,"LS-AUSTRALIA",'IngramSpark Data'!$FL:$FL,Lookups!$A$14,'IngramSpark Data'!$I:$I,"Perfectbound*"))</f>
        <v>0</v>
      </c>
      <c r="O58" s="4">
        <f>SUM(SUMIFS('IngramSpark Data'!$GE:$GE,'IngramSpark Data'!$ID:$ID,"LS-AUSTRALIA",'IngramSpark Data'!$FL:$FL,Lookups!$A$14,'IngramSpark Data'!$I:$I,"Perfectbound*")*Lookups!$G$24)</f>
        <v>0</v>
      </c>
      <c r="P58" s="13">
        <f>SUM(SUMIFS('IngramSpark Data'!$FS:$FS,'IngramSpark Data'!$ID:$ID,"LS-UNITED KINGDOM",'IngramSpark Data'!$FL:$FL,Lookups!$A$14,'IngramSpark Data'!$I:$I,"Perfectbound*"))</f>
        <v>0</v>
      </c>
      <c r="Q58" s="4">
        <f>SUM(SUMIFS('IngramSpark Data'!$GE:$GE,'IngramSpark Data'!$ID:$ID,"LS-UNITED KINGDOM",'IngramSpark Data'!$FL:$FL,Lookups!$A$14,'IngramSpark Data'!$I:$I,"Perfectbound*")*Lookups!$G$17)</f>
        <v>0</v>
      </c>
      <c r="R58" s="14">
        <f>SUM(SUMIFS('IngramSpark Data'!$FS:$FS,'IngramSpark Data'!$ID:$ID,"LS-UNITED STATES",'IngramSpark Data'!$FL:$FL,Lookups!$A$14,'IngramSpark Data'!$I:$I,"Perfectbound*"))</f>
        <v>0</v>
      </c>
      <c r="S58" s="4">
        <f>SUM(SUMIFS('IngramSpark Data'!$GE:$GE,'IngramSpark Data'!$ID:$ID,"LS-UNITED STATES",'IngramSpark Data'!$FL:$FL,Lookups!$A$14,'IngramSpark Data'!$I:$I,"Perfectbound*"))</f>
        <v>0</v>
      </c>
      <c r="U58" t="s">
        <v>21</v>
      </c>
      <c r="V58" s="13">
        <f>SUM(SUMIFS('IngramSpark Data'!$FS:$FS,'IngramSpark Data'!$ID:$ID,"LS-AUSTRALIA",'IngramSpark Data'!$FL:$FL,Lookups!$A$12,'IngramSpark Data'!$I:$I,"Trade Cloth*"))</f>
        <v>0</v>
      </c>
      <c r="W58" s="4">
        <f>SUM(SUMIFS('IngramSpark Data'!$GE:$GE,'IngramSpark Data'!$ID:$ID,"LS-AUSTRALIA",'IngramSpark Data'!$FL:$FL,Lookups!$A$12,'IngramSpark Data'!$I:$I,"Trade Cloth*")*Lookups!$G$24)</f>
        <v>0</v>
      </c>
      <c r="X58" s="13">
        <f>SUM(SUMIFS('IngramSpark Data'!$FS:$FS,'IngramSpark Data'!$ID:$ID,"LS-UNITED KINGDOM",'IngramSpark Data'!$FL:$FL,Lookups!$A$12,'IngramSpark Data'!$I:$I,"Trade Cloth*"))</f>
        <v>0</v>
      </c>
      <c r="Y58" s="4">
        <f>SUM(SUMIFS('IngramSpark Data'!$GE:$GE,'IngramSpark Data'!$ID:$ID,"LS-UNITED KINGDOM",'IngramSpark Data'!$FL:$FL,Lookups!$A$12,'IngramSpark Data'!$I:$I,"Trade Cloth*")*Lookups!$G$17)</f>
        <v>0</v>
      </c>
      <c r="Z58" s="14">
        <f>SUM(SUMIFS('IngramSpark Data'!$FS:$FS,'IngramSpark Data'!$ID:$ID,"LS-UNITED STATES",'IngramSpark Data'!$FL:$FL,Lookups!$A$12,'IngramSpark Data'!$I:$I,"Trade Cloth*"))</f>
        <v>0</v>
      </c>
      <c r="AA58" s="4">
        <f>SUM(SUMIFS('IngramSpark Data'!$GE:$GE,'IngramSpark Data'!$ID:$ID,"LS-UNITED STATES",'IngramSpark Data'!$FL:$FL,Lookups!$A$12,'IngramSpark Data'!$I:$I,"Trade Cloth*"))</f>
        <v>0</v>
      </c>
      <c r="AB58" s="13">
        <f>SUM(SUMIFS('IngramSpark Data'!$FS:$FS,'IngramSpark Data'!$ID:$ID,"LS-AUSTRALIA",'IngramSpark Data'!$FL:$FL,Lookups!$A$13,'IngramSpark Data'!$I:$I,"Trade Cloth*"))</f>
        <v>0</v>
      </c>
      <c r="AC58" s="4">
        <f>SUM(SUMIFS('IngramSpark Data'!$GE:$GE,'IngramSpark Data'!$ID:$ID,"LS-AUSTRALIA",'IngramSpark Data'!$FL:$FL,Lookups!$A$13,'IngramSpark Data'!$I:$I,"Trade Cloth*")*Lookups!$G$24)</f>
        <v>0</v>
      </c>
      <c r="AD58" s="13">
        <f>SUM(SUMIFS('IngramSpark Data'!$FS:$FS,'IngramSpark Data'!$ID:$ID,"LS-UNITED KINGDOM",'IngramSpark Data'!$FL:$FL,Lookups!$A$13,'IngramSpark Data'!$I:$I,"Trade Cloth*"))</f>
        <v>0</v>
      </c>
      <c r="AE58" s="4">
        <f>SUM(SUMIFS('IngramSpark Data'!$GE:$GE,'IngramSpark Data'!$ID:$ID,"LS-UNITED KINGDOM",'IngramSpark Data'!$FL:$FL,Lookups!$A$13,'IngramSpark Data'!$I:$I,"Trade Cloth*")*Lookups!$G$17)</f>
        <v>0</v>
      </c>
      <c r="AF58" s="14">
        <f>SUM(SUMIFS('IngramSpark Data'!$FS:$FS,'IngramSpark Data'!$ID:$ID,"LS-UNITED STATES",'IngramSpark Data'!$FL:$FL,Lookups!$A$13,'IngramSpark Data'!$I:$I,"Trade Cloth*"))</f>
        <v>0</v>
      </c>
      <c r="AG58" s="4">
        <f>SUM(SUMIFS('IngramSpark Data'!$GE:$GE,'IngramSpark Data'!$ID:$ID,"LS-UNITED STATES",'IngramSpark Data'!$FL:$FL,Lookups!$A$13,'IngramSpark Data'!$I:$I,"Trade Cloth*"))</f>
        <v>0</v>
      </c>
      <c r="AH58" s="13">
        <f>SUM(SUMIFS('IngramSpark Data'!$FS:$FS,'IngramSpark Data'!$ID:$ID,"LS-AUSTRALIA",'IngramSpark Data'!$FL:$FL,Lookups!$A$14,'IngramSpark Data'!$I:$I,"Trade Cloth*"))</f>
        <v>0</v>
      </c>
      <c r="AI58" s="4">
        <f>SUM(SUMIFS('IngramSpark Data'!$GE:$GE,'IngramSpark Data'!$ID:$ID,"LS-AUSTRALIA",'IngramSpark Data'!$FL:$FL,Lookups!$A$14,'IngramSpark Data'!$I:$I,"Trade Cloth*")*Lookups!$G$24)</f>
        <v>0</v>
      </c>
      <c r="AJ58" s="13">
        <f>SUM(SUMIFS('IngramSpark Data'!$FS:$FS,'IngramSpark Data'!$ID:$ID,"LS-UNITED KINGDOM",'IngramSpark Data'!$FL:$FL,Lookups!$A$14,'IngramSpark Data'!$I:$I,"Trade Cloth*"))</f>
        <v>0</v>
      </c>
      <c r="AK58" s="4">
        <f>SUM(SUMIFS('IngramSpark Data'!$GE:$GE,'IngramSpark Data'!$ID:$ID,"LS-UNITED KINGDOM",'IngramSpark Data'!$FL:$FL,Lookups!$A$14,'IngramSpark Data'!$I:$I,"Trade Cloth*")*Lookups!$G$17)</f>
        <v>0</v>
      </c>
      <c r="AL58" s="14">
        <f>SUM(SUMIFS('IngramSpark Data'!$FS:$FS,'IngramSpark Data'!$ID:$ID,"LS-UNITED STATES",'IngramSpark Data'!$FL:$FL,Lookups!$A$14,'IngramSpark Data'!$I:$I,"Trade Cloth*"))</f>
        <v>0</v>
      </c>
      <c r="AM58" s="4">
        <f>SUM(SUMIFS('IngramSpark Data'!$GE:$GE,'IngramSpark Data'!$ID:$ID,"LS-UNITED STATES",'IngramSpark Data'!$FL:$FL,Lookups!$A$14,'IngramSpark Data'!$I:$I,"Trade Cloth*"))</f>
        <v>0</v>
      </c>
    </row>
    <row r="59" spans="1:39" x14ac:dyDescent="0.25">
      <c r="A59" t="s">
        <v>22</v>
      </c>
      <c r="B59" s="13">
        <f>SUM(SUMIFS('IngramSpark Data'!$IV:$IV,'IngramSpark Data'!$LG:$LG,"LS-AUSTRALIA",'IngramSpark Data'!$IO:$IO,Lookups!$A$12,'IngramSpark Data'!$I:$I,"Perfectbound*"))</f>
        <v>0</v>
      </c>
      <c r="C59" s="4">
        <f>SUM(SUMIFS('IngramSpark Data'!$JH:$JH,'IngramSpark Data'!$LG:$LG,"LS-AUSTRALIA",'IngramSpark Data'!$IO:$IO,Lookups!$A$12,'IngramSpark Data'!$I:$I,"Perfectbound*")*Lookups!$G$24)</f>
        <v>0</v>
      </c>
      <c r="D59" s="13">
        <f>SUM(SUMIFS('IngramSpark Data'!$IV:$IV,'IngramSpark Data'!$LG:$LG,"LS-UNITED KINGDOM",'IngramSpark Data'!$IO:$IO,Lookups!$A$12,'IngramSpark Data'!$I:$I,"Perfectbound*"))</f>
        <v>0</v>
      </c>
      <c r="E59" s="4">
        <f>SUM(SUMIFS('IngramSpark Data'!$JH:$JH,'IngramSpark Data'!$LG:$LG,"LS-UNITED KINGDOM",'IngramSpark Data'!$IO:$IO,Lookups!$A$12,'IngramSpark Data'!$I:$I,"Perfectbound*")*Lookups!$G$17)</f>
        <v>0</v>
      </c>
      <c r="F59" s="14">
        <f>SUM(SUMIFS('IngramSpark Data'!$IV:$IV,'IngramSpark Data'!$LG:$LG,"LS-UNITED STATES",'IngramSpark Data'!$IO:$IO,Lookups!$A$12,'IngramSpark Data'!$I:$I,"Perfectbound*"))</f>
        <v>0</v>
      </c>
      <c r="G59" s="4">
        <f>SUM(SUMIFS('IngramSpark Data'!$JH:$JH,'IngramSpark Data'!$LG:$LG,"LS-UNITED STATES",'IngramSpark Data'!$IO:$IO,Lookups!$A$12,'IngramSpark Data'!$I:$I,"Perfectbound*"))</f>
        <v>0</v>
      </c>
      <c r="H59" s="13">
        <f>SUM(SUMIFS('IngramSpark Data'!$IV:$IV,'IngramSpark Data'!$LG:$LG,"LS-AUSTRALIA",'IngramSpark Data'!$IO:$IO,Lookups!$A$13,'IngramSpark Data'!$I:$I,"Perfectbound*"))</f>
        <v>0</v>
      </c>
      <c r="I59" s="4">
        <f>SUM(SUMIFS('IngramSpark Data'!$JH:$JH,'IngramSpark Data'!$LG:$LG,"LS-AUSTRALIA",'IngramSpark Data'!$IO:$IO,Lookups!$A$13,'IngramSpark Data'!$I:$I,"Perfectbound*")*Lookups!$G$24)</f>
        <v>0</v>
      </c>
      <c r="J59" s="13">
        <f>SUM(SUMIFS('IngramSpark Data'!$IV:$IV,'IngramSpark Data'!$LG:$LG,"LS-UNITED KINGDOM",'IngramSpark Data'!$IO:$IO,Lookups!$A$13,'IngramSpark Data'!$I:$I,"Perfectbound*"))</f>
        <v>0</v>
      </c>
      <c r="K59" s="4">
        <f>SUM(SUMIFS('IngramSpark Data'!$JH:$JH,'IngramSpark Data'!$LG:$LG,"LS-UNITED KINGDOM",'IngramSpark Data'!$IO:$IO,Lookups!$A$13,'IngramSpark Data'!$I:$I,"Perfectbound*")*Lookups!$G$17)</f>
        <v>0</v>
      </c>
      <c r="L59" s="14">
        <f>SUM(SUMIFS('IngramSpark Data'!$IV:$IV,'IngramSpark Data'!$LG:$LG,"LS-UNITED STATES",'IngramSpark Data'!$IO:$IO,Lookups!$A$13,'IngramSpark Data'!$I:$I,"Perfectbound*"))</f>
        <v>0</v>
      </c>
      <c r="M59" s="4">
        <f>SUM(SUMIFS('IngramSpark Data'!$JH:$JH,'IngramSpark Data'!$LG:$LG,"LS-UNITED STATES",'IngramSpark Data'!$IO:$IO,Lookups!$A$13,'IngramSpark Data'!$I:$I,"Perfectbound*"))</f>
        <v>0</v>
      </c>
      <c r="N59" s="13">
        <f>SUM(SUMIFS('IngramSpark Data'!$IV:$IV,'IngramSpark Data'!$LG:$LG,"LS-AUSTRALIA",'IngramSpark Data'!$IO:$IO,Lookups!$A$14,'IngramSpark Data'!$I:$I,"Perfectbound*"))</f>
        <v>0</v>
      </c>
      <c r="O59" s="4">
        <f>SUM(SUMIFS('IngramSpark Data'!$JH:$JH,'IngramSpark Data'!$LG:$LG,"LS-AUSTRALIA",'IngramSpark Data'!$IO:$IO,Lookups!$A$14,'IngramSpark Data'!$I:$I,"Perfectbound*")*Lookups!$G$24)</f>
        <v>0</v>
      </c>
      <c r="P59" s="13">
        <f>SUM(SUMIFS('IngramSpark Data'!$IV:$IV,'IngramSpark Data'!$LG:$LG,"LS-UNITED KINGDOM",'IngramSpark Data'!$IO:$IO,Lookups!$A$14,'IngramSpark Data'!$I:$I,"Perfectbound*"))</f>
        <v>0</v>
      </c>
      <c r="Q59" s="4">
        <f>SUM(SUMIFS('IngramSpark Data'!$JH:$JH,'IngramSpark Data'!$LG:$LG,"LS-UNITED KINGDOM",'IngramSpark Data'!$IO:$IO,Lookups!$A$14,'IngramSpark Data'!$I:$I,"Perfectbound*")*Lookups!$G$17)</f>
        <v>0</v>
      </c>
      <c r="R59" s="14">
        <f>SUM(SUMIFS('IngramSpark Data'!$IV:$IV,'IngramSpark Data'!$LG:$LG,"LS-UNITED STATES",'IngramSpark Data'!$IO:$IO,Lookups!$A$14,'IngramSpark Data'!$I:$I,"Perfectbound*"))</f>
        <v>0</v>
      </c>
      <c r="S59" s="4">
        <f>SUM(SUMIFS('IngramSpark Data'!$JH:$JH,'IngramSpark Data'!$LG:$LG,"LS-UNITED STATES",'IngramSpark Data'!$IO:$IO,Lookups!$A$14,'IngramSpark Data'!$I:$I,"Perfectbound*"))</f>
        <v>0</v>
      </c>
      <c r="U59" t="s">
        <v>22</v>
      </c>
      <c r="V59" s="13">
        <f>SUM(SUMIFS('IngramSpark Data'!$IV:$IV,'IngramSpark Data'!$LG:$LG,"LS-AUSTRALIA",'IngramSpark Data'!$IO:$IO,Lookups!$A$12,'IngramSpark Data'!$I:$I,"Trade Cloth*"))</f>
        <v>0</v>
      </c>
      <c r="W59" s="4">
        <f>SUM(SUMIFS('IngramSpark Data'!$JH:$JH,'IngramSpark Data'!$LG:$LG,"LS-AUSTRALIA",'IngramSpark Data'!$IO:$IO,Lookups!$A$12,'IngramSpark Data'!$I:$I,"Trade Cloth*")*Lookups!$G$24)</f>
        <v>0</v>
      </c>
      <c r="X59" s="13">
        <f>SUM(SUMIFS('IngramSpark Data'!$IV:$IV,'IngramSpark Data'!$LG:$LG,"LS-UNITED KINGDOM",'IngramSpark Data'!$IO:$IO,Lookups!$A$12,'IngramSpark Data'!$I:$I,"Trade Cloth*"))</f>
        <v>0</v>
      </c>
      <c r="Y59" s="4">
        <f>SUM(SUMIFS('IngramSpark Data'!$JH:$JH,'IngramSpark Data'!$LG:$LG,"LS-UNITED KINGDOM",'IngramSpark Data'!$IO:$IO,Lookups!$A$12,'IngramSpark Data'!$I:$I,"Trade Cloth*")*Lookups!$G$17)</f>
        <v>0</v>
      </c>
      <c r="Z59" s="14">
        <f>SUM(SUMIFS('IngramSpark Data'!$IV:$IV,'IngramSpark Data'!$LG:$LG,"LS-UNITED STATES",'IngramSpark Data'!$IO:$IO,Lookups!$A$12,'IngramSpark Data'!$I:$I,"Trade Cloth*"))</f>
        <v>0</v>
      </c>
      <c r="AA59" s="4">
        <f>SUM(SUMIFS('IngramSpark Data'!$JH:$JH,'IngramSpark Data'!$LG:$LG,"LS-UNITED STATES",'IngramSpark Data'!$IO:$IO,Lookups!$A$12,'IngramSpark Data'!$I:$I,"Trade Cloth*"))</f>
        <v>0</v>
      </c>
      <c r="AB59" s="13">
        <f>SUM(SUMIFS('IngramSpark Data'!$IV:$IV,'IngramSpark Data'!$LG:$LG,"LS-AUSTRALIA",'IngramSpark Data'!$IO:$IO,Lookups!$A$13,'IngramSpark Data'!$I:$I,"Trade Cloth*"))</f>
        <v>0</v>
      </c>
      <c r="AC59" s="4">
        <f>SUM(SUMIFS('IngramSpark Data'!$JH:$JH,'IngramSpark Data'!$LG:$LG,"LS-AUSTRALIA",'IngramSpark Data'!$IO:$IO,Lookups!$A$13,'IngramSpark Data'!$I:$I,"Trade Cloth*")*Lookups!$G$24)</f>
        <v>0</v>
      </c>
      <c r="AD59" s="13">
        <f>SUM(SUMIFS('IngramSpark Data'!$IV:$IV,'IngramSpark Data'!$LG:$LG,"LS-UNITED KINGDOM",'IngramSpark Data'!$IO:$IO,Lookups!$A$13,'IngramSpark Data'!$I:$I,"Trade Cloth*"))</f>
        <v>0</v>
      </c>
      <c r="AE59" s="4">
        <f>SUM(SUMIFS('IngramSpark Data'!$JH:$JH,'IngramSpark Data'!$LG:$LG,"LS-UNITED KINGDOM",'IngramSpark Data'!$IO:$IO,Lookups!$A$13,'IngramSpark Data'!$I:$I,"Trade Cloth*")*Lookups!$G$17)</f>
        <v>0</v>
      </c>
      <c r="AF59" s="14">
        <f>SUM(SUMIFS('IngramSpark Data'!$IV:$IV,'IngramSpark Data'!$LG:$LG,"LS-UNITED STATES",'IngramSpark Data'!$IO:$IO,Lookups!$A$13,'IngramSpark Data'!$I:$I,"Trade Cloth*"))</f>
        <v>0</v>
      </c>
      <c r="AG59" s="4">
        <f>SUM(SUMIFS('IngramSpark Data'!$JH:$JH,'IngramSpark Data'!$LG:$LG,"LS-UNITED STATES",'IngramSpark Data'!$IO:$IO,Lookups!$A$13,'IngramSpark Data'!$I:$I,"Trade Cloth*"))</f>
        <v>0</v>
      </c>
      <c r="AH59" s="13">
        <f>SUM(SUMIFS('IngramSpark Data'!$IV:$IV,'IngramSpark Data'!$LG:$LG,"LS-AUSTRALIA",'IngramSpark Data'!$IO:$IO,Lookups!$A$14,'IngramSpark Data'!$I:$I,"Trade Cloth*"))</f>
        <v>0</v>
      </c>
      <c r="AI59" s="4">
        <f>SUM(SUMIFS('IngramSpark Data'!$JH:$JH,'IngramSpark Data'!$LG:$LG,"LS-AUSTRALIA",'IngramSpark Data'!$IO:$IO,Lookups!$A$14,'IngramSpark Data'!$I:$I,"Trade Cloth*")*Lookups!$G$24)</f>
        <v>0</v>
      </c>
      <c r="AJ59" s="13">
        <f>SUM(SUMIFS('IngramSpark Data'!$IV:$IV,'IngramSpark Data'!$LG:$LG,"LS-UNITED KINGDOM",'IngramSpark Data'!$IO:$IO,Lookups!$A$14,'IngramSpark Data'!$I:$I,"Trade Cloth*"))</f>
        <v>0</v>
      </c>
      <c r="AK59" s="4">
        <f>SUM(SUMIFS('IngramSpark Data'!$JH:$JH,'IngramSpark Data'!$LG:$LG,"LS-UNITED KINGDOM",'IngramSpark Data'!$IO:$IO,Lookups!$A$14,'IngramSpark Data'!$I:$I,"Trade Cloth*")*Lookups!$G$17)</f>
        <v>0</v>
      </c>
      <c r="AL59" s="14">
        <f>SUM(SUMIFS('IngramSpark Data'!$IV:$IV,'IngramSpark Data'!$LG:$LG,"LS-UNITED STATES",'IngramSpark Data'!$IO:$IO,Lookups!$A$14,'IngramSpark Data'!$I:$I,"Trade Cloth*"))</f>
        <v>0</v>
      </c>
      <c r="AM59" s="4">
        <f>SUM(SUMIFS('IngramSpark Data'!$JH:$JH,'IngramSpark Data'!$LG:$LG,"LS-UNITED STATES",'IngramSpark Data'!$IO:$IO,Lookups!$A$14,'IngramSpark Data'!$I:$I,"Trade Cloth*"))</f>
        <v>0</v>
      </c>
    </row>
    <row r="60" spans="1:39" x14ac:dyDescent="0.25">
      <c r="A60" t="s">
        <v>23</v>
      </c>
      <c r="B60" s="13">
        <f>SUM(SUMIFS('IngramSpark Data'!$LY:$LY,'IngramSpark Data'!$OJ:$OJ,"LS-AUSTRALIA",'IngramSpark Data'!$LR:$LR,Lookups!$A$12,'IngramSpark Data'!$I:$I,"Perfectbound*"))</f>
        <v>0</v>
      </c>
      <c r="C60" s="4">
        <f>SUM(SUMIFS('IngramSpark Data'!$MK:$MK,'IngramSpark Data'!$OJ:$OJ,"LS-AUSTRALIA",'IngramSpark Data'!$LR:$LR,Lookups!$A$12,'IngramSpark Data'!$I:$I,"Perfectbound*")*Lookups!$G$24)</f>
        <v>0</v>
      </c>
      <c r="D60" s="13">
        <f>SUM(SUMIFS('IngramSpark Data'!$LY:$LY,'IngramSpark Data'!$OJ:$OJ,"LS-UNITED KINGDOM",'IngramSpark Data'!$LR:$LR,Lookups!$A$12,'IngramSpark Data'!$I:$I,"Perfectbound*"))</f>
        <v>0</v>
      </c>
      <c r="E60" s="4">
        <f>SUM(SUMIFS('IngramSpark Data'!$MK:$MK,'IngramSpark Data'!$OJ:$OJ,"LS-UNITED KINGDOM",'IngramSpark Data'!$LR:$LR,Lookups!$A$12,'IngramSpark Data'!$I:$I,"Perfectbound*")*Lookups!$G$17)</f>
        <v>0</v>
      </c>
      <c r="F60" s="14">
        <f>SUM(SUMIFS('IngramSpark Data'!$LY:$LY,'IngramSpark Data'!$OJ:$OJ,"LS-UNITED STATES",'IngramSpark Data'!$LR:$LR,Lookups!$A$12,'IngramSpark Data'!$I:$I,"Perfectbound*"))</f>
        <v>0</v>
      </c>
      <c r="G60" s="4">
        <f>SUM(SUMIFS('IngramSpark Data'!$MK:$MK,'IngramSpark Data'!$OJ:$OJ,"LS-UNITED STATES",'IngramSpark Data'!$LR:$LR,Lookups!$A$12,'IngramSpark Data'!$I:$I,"Perfectbound*"))</f>
        <v>0</v>
      </c>
      <c r="H60" s="13">
        <f>SUM(SUMIFS('IngramSpark Data'!$LY:$LY,'IngramSpark Data'!$OJ:$OJ,"LS-AUSTRALIA",'IngramSpark Data'!$LR:$LR,Lookups!$A$13,'IngramSpark Data'!$I:$I,"Perfectbound*"))</f>
        <v>0</v>
      </c>
      <c r="I60" s="4">
        <f>SUM(SUMIFS('IngramSpark Data'!$MK:$MK,'IngramSpark Data'!$OJ:$OJ,"LS-AUSTRALIA",'IngramSpark Data'!$LR:$LR,Lookups!$A$13,'IngramSpark Data'!$I:$I,"Perfectbound*")*Lookups!$G$24)</f>
        <v>0</v>
      </c>
      <c r="J60" s="13">
        <f>SUM(SUMIFS('IngramSpark Data'!$LY:$LY,'IngramSpark Data'!$OJ:$OJ,"LS-UNITED KINGDOM",'IngramSpark Data'!$LR:$LR,Lookups!$A$13,'IngramSpark Data'!$I:$I,"Perfectbound*"))</f>
        <v>0</v>
      </c>
      <c r="K60" s="4">
        <f>SUM(SUMIFS('IngramSpark Data'!$MK:$MK,'IngramSpark Data'!$OJ:$OJ,"LS-UNITED KINGDOM",'IngramSpark Data'!$LR:$LR,Lookups!$A$13,'IngramSpark Data'!$I:$I,"Perfectbound*")*Lookups!$G$17)</f>
        <v>0</v>
      </c>
      <c r="L60" s="14">
        <f>SUM(SUMIFS('IngramSpark Data'!$LY:$LY,'IngramSpark Data'!$OJ:$OJ,"LS-UNITED STATES",'IngramSpark Data'!$LR:$LR,Lookups!$A$13,'IngramSpark Data'!$I:$I,"Perfectbound*"))</f>
        <v>0</v>
      </c>
      <c r="M60" s="4">
        <f>SUM(SUMIFS('IngramSpark Data'!$MK:$MK,'IngramSpark Data'!$OJ:$OJ,"LS-UNITED STATES",'IngramSpark Data'!$LR:$LR,Lookups!$A$13,'IngramSpark Data'!$I:$I,"Perfectbound*"))</f>
        <v>0</v>
      </c>
      <c r="N60" s="13">
        <f>SUM(SUMIFS('IngramSpark Data'!$LY:$LY,'IngramSpark Data'!$OJ:$OJ,"LS-AUSTRALIA",'IngramSpark Data'!$LR:$LR,Lookups!$A$14,'IngramSpark Data'!$I:$I,"Perfectbound*"))</f>
        <v>0</v>
      </c>
      <c r="O60" s="4">
        <f>SUM(SUMIFS('IngramSpark Data'!$MK:$MK,'IngramSpark Data'!$OJ:$OJ,"LS-AUSTRALIA",'IngramSpark Data'!$LR:$LR,Lookups!$A$14,'IngramSpark Data'!$I:$I,"Perfectbound*")*Lookups!$G$24)</f>
        <v>0</v>
      </c>
      <c r="P60" s="13">
        <f>SUM(SUMIFS('IngramSpark Data'!$LY:$LY,'IngramSpark Data'!$OJ:$OJ,"LS-UNITED KINGDOM",'IngramSpark Data'!$LR:$LR,Lookups!$A$14,'IngramSpark Data'!$I:$I,"Perfectbound*"))</f>
        <v>0</v>
      </c>
      <c r="Q60" s="4">
        <f>SUM(SUMIFS('IngramSpark Data'!$MK:$MK,'IngramSpark Data'!$OJ:$OJ,"LS-UNITED KINGDOM",'IngramSpark Data'!$LR:$LR,Lookups!$A$14,'IngramSpark Data'!$I:$I,"Perfectbound*")*Lookups!$G$17)</f>
        <v>0</v>
      </c>
      <c r="R60" s="14">
        <f>SUM(SUMIFS('IngramSpark Data'!$LY:$LY,'IngramSpark Data'!$OJ:$OJ,"LS-UNITED STATES",'IngramSpark Data'!$LR:$LR,Lookups!$A$14,'IngramSpark Data'!$I:$I,"Perfectbound*"))</f>
        <v>0</v>
      </c>
      <c r="S60" s="4">
        <f>SUM(SUMIFS('IngramSpark Data'!$MK:$MK,'IngramSpark Data'!$OJ:$OJ,"LS-UNITED STATES",'IngramSpark Data'!$LR:$LR,Lookups!$A$14,'IngramSpark Data'!$I:$I,"Perfectbound*"))</f>
        <v>0</v>
      </c>
      <c r="U60" t="s">
        <v>23</v>
      </c>
      <c r="V60" s="13">
        <f>SUM(SUMIFS('IngramSpark Data'!$LY:$LY,'IngramSpark Data'!$OJ:$OJ,"LS-AUSTRALIA",'IngramSpark Data'!$LR:$LR,Lookups!$A$12,'IngramSpark Data'!$I:$I,"Trade Cloth*"))</f>
        <v>0</v>
      </c>
      <c r="W60" s="4">
        <f>SUM(SUMIFS('IngramSpark Data'!$MK:$MK,'IngramSpark Data'!$OJ:$OJ,"LS-AUSTRALIA",'IngramSpark Data'!$LR:$LR,Lookups!$A$12,'IngramSpark Data'!$I:$I,"Trade Cloth*")*Lookups!$G$24)</f>
        <v>0</v>
      </c>
      <c r="X60" s="13">
        <f>SUM(SUMIFS('IngramSpark Data'!$LY:$LY,'IngramSpark Data'!$OJ:$OJ,"LS-UNITED KINGDOM",'IngramSpark Data'!$LR:$LR,Lookups!$A$12,'IngramSpark Data'!$I:$I,"Trade Cloth*"))</f>
        <v>0</v>
      </c>
      <c r="Y60" s="4">
        <f>SUM(SUMIFS('IngramSpark Data'!$MK:$MK,'IngramSpark Data'!$OJ:$OJ,"LS-UNITED KINGDOM",'IngramSpark Data'!$LR:$LR,Lookups!$A$12,'IngramSpark Data'!$I:$I,"Trade Cloth*")*Lookups!$G$17)</f>
        <v>0</v>
      </c>
      <c r="Z60" s="14">
        <f>SUM(SUMIFS('IngramSpark Data'!$LY:$LY,'IngramSpark Data'!$OJ:$OJ,"LS-UNITED STATES",'IngramSpark Data'!$LR:$LR,Lookups!$A$12,'IngramSpark Data'!$I:$I,"Trade Cloth*"))</f>
        <v>0</v>
      </c>
      <c r="AA60" s="4">
        <f>SUM(SUMIFS('IngramSpark Data'!$MK:$MK,'IngramSpark Data'!$OJ:$OJ,"LS-UNITED STATES",'IngramSpark Data'!$LR:$LR,Lookups!$A$12,'IngramSpark Data'!$I:$I,"Trade Cloth*"))</f>
        <v>0</v>
      </c>
      <c r="AB60" s="13">
        <f>SUM(SUMIFS('IngramSpark Data'!$LY:$LY,'IngramSpark Data'!$OJ:$OJ,"LS-AUSTRALIA",'IngramSpark Data'!$LR:$LR,Lookups!$A$13,'IngramSpark Data'!$I:$I,"Trade Cloth*"))</f>
        <v>0</v>
      </c>
      <c r="AC60" s="4">
        <f>SUM(SUMIFS('IngramSpark Data'!$MK:$MK,'IngramSpark Data'!$OJ:$OJ,"LS-AUSTRALIA",'IngramSpark Data'!$LR:$LR,Lookups!$A$13,'IngramSpark Data'!$I:$I,"Trade Cloth*")*Lookups!$G$24)</f>
        <v>0</v>
      </c>
      <c r="AD60" s="13">
        <f>SUM(SUMIFS('IngramSpark Data'!$LY:$LY,'IngramSpark Data'!$OJ:$OJ,"LS-UNITED KINGDOM",'IngramSpark Data'!$LR:$LR,Lookups!$A$13,'IngramSpark Data'!$I:$I,"Trade Cloth*"))</f>
        <v>0</v>
      </c>
      <c r="AE60" s="4">
        <f>SUM(SUMIFS('IngramSpark Data'!$MK:$MK,'IngramSpark Data'!$OJ:$OJ,"LS-UNITED KINGDOM",'IngramSpark Data'!$LR:$LR,Lookups!$A$13,'IngramSpark Data'!$I:$I,"Trade Cloth*")*Lookups!$G$17)</f>
        <v>0</v>
      </c>
      <c r="AF60" s="14">
        <f>SUM(SUMIFS('IngramSpark Data'!$LY:$LY,'IngramSpark Data'!$OJ:$OJ,"LS-UNITED STATES",'IngramSpark Data'!$LR:$LR,Lookups!$A$13,'IngramSpark Data'!$I:$I,"Trade Cloth*"))</f>
        <v>0</v>
      </c>
      <c r="AG60" s="4">
        <f>SUM(SUMIFS('IngramSpark Data'!$MK:$MK,'IngramSpark Data'!$OJ:$OJ,"LS-UNITED STATES",'IngramSpark Data'!$LR:$LR,Lookups!$A$13,'IngramSpark Data'!$I:$I,"Trade Cloth*"))</f>
        <v>0</v>
      </c>
      <c r="AH60" s="13">
        <f>SUM(SUMIFS('IngramSpark Data'!$LY:$LY,'IngramSpark Data'!$OJ:$OJ,"LS-AUSTRALIA",'IngramSpark Data'!$LR:$LR,Lookups!$A$14,'IngramSpark Data'!$I:$I,"Trade Cloth*"))</f>
        <v>0</v>
      </c>
      <c r="AI60" s="4">
        <f>SUM(SUMIFS('IngramSpark Data'!$MK:$MK,'IngramSpark Data'!$OJ:$OJ,"LS-AUSTRALIA",'IngramSpark Data'!$LR:$LR,Lookups!$A$14,'IngramSpark Data'!$I:$I,"Trade Cloth*")*Lookups!$G$24)</f>
        <v>0</v>
      </c>
      <c r="AJ60" s="13">
        <f>SUM(SUMIFS('IngramSpark Data'!$LY:$LY,'IngramSpark Data'!$OJ:$OJ,"LS-UNITED KINGDOM",'IngramSpark Data'!$LR:$LR,Lookups!$A$14,'IngramSpark Data'!$I:$I,"Trade Cloth*"))</f>
        <v>0</v>
      </c>
      <c r="AK60" s="4">
        <f>SUM(SUMIFS('IngramSpark Data'!$MK:$MK,'IngramSpark Data'!$OJ:$OJ,"LS-UNITED KINGDOM",'IngramSpark Data'!$LR:$LR,Lookups!$A$14,'IngramSpark Data'!$I:$I,"Trade Cloth*")*Lookups!$G$17)</f>
        <v>0</v>
      </c>
      <c r="AL60" s="14">
        <f>SUM(SUMIFS('IngramSpark Data'!$LY:$LY,'IngramSpark Data'!$OJ:$OJ,"LS-UNITED STATES",'IngramSpark Data'!$LR:$LR,Lookups!$A$14,'IngramSpark Data'!$I:$I,"Trade Cloth*"))</f>
        <v>0</v>
      </c>
      <c r="AM60" s="4">
        <f>SUM(SUMIFS('IngramSpark Data'!$MK:$MK,'IngramSpark Data'!$OJ:$OJ,"LS-UNITED STATES",'IngramSpark Data'!$LR:$LR,Lookups!$A$14,'IngramSpark Data'!$I:$I,"Trade Cloth*"))</f>
        <v>0</v>
      </c>
    </row>
    <row r="61" spans="1:39" x14ac:dyDescent="0.25">
      <c r="A61" t="s">
        <v>24</v>
      </c>
      <c r="B61" s="13">
        <f>SUM(SUMIFS('IngramSpark Data'!$PB:$PB,'IngramSpark Data'!$RM:$RM,"LS-AUSTRALIA",'IngramSpark Data'!$OU:$OU,Lookups!$A$12,'IngramSpark Data'!$I:$I,"Perfectbound*"))</f>
        <v>0</v>
      </c>
      <c r="C61" s="4">
        <f>SUM(SUMIFS('IngramSpark Data'!$PN:$PN,'IngramSpark Data'!$RM:$RM,"LS-AUSTRALIA",'IngramSpark Data'!$OU:$OU,Lookups!$A$12,'IngramSpark Data'!$I:$I,"Perfectbound*")*Lookups!$G$24)</f>
        <v>0</v>
      </c>
      <c r="D61" s="13">
        <f>SUM(SUMIFS('IngramSpark Data'!$PB:$PB,'IngramSpark Data'!$RM:$RM,"LS-UNITED KINGDOM",'IngramSpark Data'!$OU:$OU,Lookups!$A$12,'IngramSpark Data'!$I:$I,"Perfectbound*"))</f>
        <v>0</v>
      </c>
      <c r="E61" s="4">
        <f>SUM(SUMIFS('IngramSpark Data'!$PN:$PN,'IngramSpark Data'!$RM:$RM,"LS-UNITED KINGDOM",'IngramSpark Data'!$OU:$OU,Lookups!$A$12,'IngramSpark Data'!$I:$I,"Perfectbound*")*Lookups!$G$17)</f>
        <v>0</v>
      </c>
      <c r="F61" s="14">
        <f>SUM(SUMIFS('IngramSpark Data'!$PB:$PB,'IngramSpark Data'!$RM:$RM,"LS-UNITED STATES",'IngramSpark Data'!$OU:$OU,Lookups!$A$12,'IngramSpark Data'!$I:$I,"Perfectbound*"))</f>
        <v>0</v>
      </c>
      <c r="G61" s="4">
        <f>SUM(SUMIFS('IngramSpark Data'!$PN:$PN,'IngramSpark Data'!$RM:$RM,"LS-UNITED STATES",'IngramSpark Data'!$OU:$OU,Lookups!$A$12,'IngramSpark Data'!$I:$I,"Perfectbound*"))</f>
        <v>0</v>
      </c>
      <c r="H61" s="13">
        <f>SUM(SUMIFS('IngramSpark Data'!$PB:$PB,'IngramSpark Data'!$RM:$RM,"LS-AUSTRALIA",'IngramSpark Data'!$OU:$OU,Lookups!$A$13,'IngramSpark Data'!$I:$I,"Perfectbound*"))</f>
        <v>0</v>
      </c>
      <c r="I61" s="4">
        <f>SUM(SUMIFS('IngramSpark Data'!$PN:$PN,'IngramSpark Data'!$RM:$RM,"LS-AUSTRALIA",'IngramSpark Data'!$OU:$OU,Lookups!$A$13,'IngramSpark Data'!$I:$I,"Perfectbound*")*Lookups!$G$24)</f>
        <v>0</v>
      </c>
      <c r="J61" s="13">
        <f>SUM(SUMIFS('IngramSpark Data'!$PB:$PB,'IngramSpark Data'!$RM:$RM,"LS-UNITED KINGDOM",'IngramSpark Data'!$OU:$OU,Lookups!$A$13,'IngramSpark Data'!$I:$I,"Perfectbound*"))</f>
        <v>0</v>
      </c>
      <c r="K61" s="4">
        <f>SUM(SUMIFS('IngramSpark Data'!$PN:$PN,'IngramSpark Data'!$RM:$RM,"LS-UNITED KINGDOM",'IngramSpark Data'!$OU:$OU,Lookups!$A$13,'IngramSpark Data'!$I:$I,"Perfectbound*")*Lookups!$G$17)</f>
        <v>0</v>
      </c>
      <c r="L61" s="14">
        <f>SUM(SUMIFS('IngramSpark Data'!$PB:$PB,'IngramSpark Data'!$RM:$RM,"LS-UNITED STATES",'IngramSpark Data'!$OU:$OU,Lookups!$A$13,'IngramSpark Data'!$I:$I,"Perfectbound*"))</f>
        <v>0</v>
      </c>
      <c r="M61" s="4">
        <f>SUM(SUMIFS('IngramSpark Data'!$PN:$PN,'IngramSpark Data'!$RM:$RM,"LS-UNITED STATES",'IngramSpark Data'!$OU:$OU,Lookups!$A$13,'IngramSpark Data'!$I:$I,"Perfectbound*"))</f>
        <v>0</v>
      </c>
      <c r="N61" s="13">
        <f>SUM(SUMIFS('IngramSpark Data'!$PB:$PB,'IngramSpark Data'!$RM:$RM,"LS-AUSTRALIA",'IngramSpark Data'!$OU:$OU,Lookups!$A$14,'IngramSpark Data'!$I:$I,"Perfectbound*"))</f>
        <v>0</v>
      </c>
      <c r="O61" s="4">
        <f>SUM(SUMIFS('IngramSpark Data'!$PN:$PN,'IngramSpark Data'!$RM:$RM,"LS-AUSTRALIA",'IngramSpark Data'!$OU:$OU,Lookups!$A$14,'IngramSpark Data'!$I:$I,"Perfectbound*")*Lookups!$G$24)</f>
        <v>0</v>
      </c>
      <c r="P61" s="13">
        <f>SUM(SUMIFS('IngramSpark Data'!$PB:$PB,'IngramSpark Data'!$RM:$RM,"LS-UNITED KINGDOM",'IngramSpark Data'!$OU:$OU,Lookups!$A$14,'IngramSpark Data'!$I:$I,"Perfectbound*"))</f>
        <v>0</v>
      </c>
      <c r="Q61" s="4">
        <f>SUM(SUMIFS('IngramSpark Data'!$PN:$PN,'IngramSpark Data'!$RM:$RM,"LS-UNITED KINGDOM",'IngramSpark Data'!$OU:$OU,Lookups!$A$14,'IngramSpark Data'!$I:$I,"Perfectbound*")*Lookups!$G$17)</f>
        <v>0</v>
      </c>
      <c r="R61" s="14">
        <f>SUM(SUMIFS('IngramSpark Data'!$PB:$PB,'IngramSpark Data'!$RM:$RM,"LS-UNITED STATES",'IngramSpark Data'!$OU:$OU,Lookups!$A$14,'IngramSpark Data'!$I:$I,"Perfectbound*"))</f>
        <v>0</v>
      </c>
      <c r="S61" s="4">
        <f>SUM(SUMIFS('IngramSpark Data'!$PN:$PN,'IngramSpark Data'!$RM:$RM,"LS-UNITED STATES",'IngramSpark Data'!$OU:$OU,Lookups!$A$14,'IngramSpark Data'!$I:$I,"Perfectbound*"))</f>
        <v>0</v>
      </c>
      <c r="U61" t="s">
        <v>24</v>
      </c>
      <c r="V61" s="13">
        <f>SUM(SUMIFS('IngramSpark Data'!$PB:$PB,'IngramSpark Data'!$RM:$RM,"LS-AUSTRALIA",'IngramSpark Data'!$OU:$OU,Lookups!$A$12,'IngramSpark Data'!$I:$I,"Trade Cloth*"))</f>
        <v>0</v>
      </c>
      <c r="W61" s="4">
        <f>SUM(SUMIFS('IngramSpark Data'!$PN:$PN,'IngramSpark Data'!$RM:$RM,"LS-AUSTRALIA",'IngramSpark Data'!$OU:$OU,Lookups!$A$12,'IngramSpark Data'!$I:$I,"Trade Cloth*")*Lookups!$G$24)</f>
        <v>0</v>
      </c>
      <c r="X61" s="13">
        <f>SUM(SUMIFS('IngramSpark Data'!$PB:$PB,'IngramSpark Data'!$RM:$RM,"LS-UNITED KINGDOM",'IngramSpark Data'!$OU:$OU,Lookups!$A$12,'IngramSpark Data'!$I:$I,"Trade Cloth*"))</f>
        <v>0</v>
      </c>
      <c r="Y61" s="4">
        <f>SUM(SUMIFS('IngramSpark Data'!$PN:$PN,'IngramSpark Data'!$RM:$RM,"LS-UNITED KINGDOM",'IngramSpark Data'!$OU:$OU,Lookups!$A$12,'IngramSpark Data'!$I:$I,"Trade Cloth*")*Lookups!$G$17)</f>
        <v>0</v>
      </c>
      <c r="Z61" s="14">
        <f>SUM(SUMIFS('IngramSpark Data'!$PB:$PB,'IngramSpark Data'!$RM:$RM,"LS-UNITED STATES",'IngramSpark Data'!$OU:$OU,Lookups!$A$12,'IngramSpark Data'!$I:$I,"Trade Cloth*"))</f>
        <v>0</v>
      </c>
      <c r="AA61" s="4">
        <f>SUM(SUMIFS('IngramSpark Data'!$PN:$PN,'IngramSpark Data'!$RM:$RM,"LS-UNITED STATES",'IngramSpark Data'!$OU:$OU,Lookups!$A$12,'IngramSpark Data'!$I:$I,"Trade Cloth*"))</f>
        <v>0</v>
      </c>
      <c r="AB61" s="13">
        <f>SUM(SUMIFS('IngramSpark Data'!$PB:$PB,'IngramSpark Data'!$RM:$RM,"LS-AUSTRALIA",'IngramSpark Data'!$OU:$OU,Lookups!$A$13,'IngramSpark Data'!$I:$I,"Trade Cloth*"))</f>
        <v>0</v>
      </c>
      <c r="AC61" s="4">
        <f>SUM(SUMIFS('IngramSpark Data'!$PN:$PN,'IngramSpark Data'!$RM:$RM,"LS-AUSTRALIA",'IngramSpark Data'!$OU:$OU,Lookups!$A$13,'IngramSpark Data'!$I:$I,"Trade Cloth*")*Lookups!$G$24)</f>
        <v>0</v>
      </c>
      <c r="AD61" s="13">
        <f>SUM(SUMIFS('IngramSpark Data'!$PB:$PB,'IngramSpark Data'!$RM:$RM,"LS-UNITED KINGDOM",'IngramSpark Data'!$OU:$OU,Lookups!$A$13,'IngramSpark Data'!$I:$I,"Trade Cloth*"))</f>
        <v>0</v>
      </c>
      <c r="AE61" s="4">
        <f>SUM(SUMIFS('IngramSpark Data'!$PN:$PN,'IngramSpark Data'!$RM:$RM,"LS-UNITED KINGDOM",'IngramSpark Data'!$OU:$OU,Lookups!$A$13,'IngramSpark Data'!$I:$I,"Trade Cloth*")*Lookups!$G$17)</f>
        <v>0</v>
      </c>
      <c r="AF61" s="14">
        <f>SUM(SUMIFS('IngramSpark Data'!$PB:$PB,'IngramSpark Data'!$RM:$RM,"LS-UNITED STATES",'IngramSpark Data'!$OU:$OU,Lookups!$A$13,'IngramSpark Data'!$I:$I,"Trade Cloth*"))</f>
        <v>0</v>
      </c>
      <c r="AG61" s="4">
        <f>SUM(SUMIFS('IngramSpark Data'!$PN:$PN,'IngramSpark Data'!$RM:$RM,"LS-UNITED STATES",'IngramSpark Data'!$OU:$OU,Lookups!$A$13,'IngramSpark Data'!$I:$I,"Trade Cloth*"))</f>
        <v>0</v>
      </c>
      <c r="AH61" s="13">
        <f>SUM(SUMIFS('IngramSpark Data'!$PB:$PB,'IngramSpark Data'!$RM:$RM,"LS-AUSTRALIA",'IngramSpark Data'!$OU:$OU,Lookups!$A$14,'IngramSpark Data'!$I:$I,"Trade Cloth*"))</f>
        <v>0</v>
      </c>
      <c r="AI61" s="4">
        <f>SUM(SUMIFS('IngramSpark Data'!$PN:$PN,'IngramSpark Data'!$RM:$RM,"LS-AUSTRALIA",'IngramSpark Data'!$OU:$OU,Lookups!$A$14,'IngramSpark Data'!$I:$I,"Trade Cloth*")*Lookups!$G$24)</f>
        <v>0</v>
      </c>
      <c r="AJ61" s="13">
        <f>SUM(SUMIFS('IngramSpark Data'!$PB:$PB,'IngramSpark Data'!$RM:$RM,"LS-UNITED KINGDOM",'IngramSpark Data'!$OU:$OU,Lookups!$A$14,'IngramSpark Data'!$I:$I,"Trade Cloth*"))</f>
        <v>0</v>
      </c>
      <c r="AK61" s="4">
        <f>SUM(SUMIFS('IngramSpark Data'!$PN:$PN,'IngramSpark Data'!$RM:$RM,"LS-UNITED KINGDOM",'IngramSpark Data'!$OU:$OU,Lookups!$A$14,'IngramSpark Data'!$I:$I,"Trade Cloth*")*Lookups!$G$17)</f>
        <v>0</v>
      </c>
      <c r="AL61" s="14">
        <f>SUM(SUMIFS('IngramSpark Data'!$PB:$PB,'IngramSpark Data'!$RM:$RM,"LS-UNITED STATES",'IngramSpark Data'!$OU:$OU,Lookups!$A$14,'IngramSpark Data'!$I:$I,"Trade Cloth*"))</f>
        <v>0</v>
      </c>
      <c r="AM61" s="4">
        <f>SUM(SUMIFS('IngramSpark Data'!$PN:$PN,'IngramSpark Data'!$RM:$RM,"LS-UNITED STATES",'IngramSpark Data'!$OU:$OU,Lookups!$A$14,'IngramSpark Data'!$I:$I,"Trade Cloth*"))</f>
        <v>0</v>
      </c>
    </row>
    <row r="62" spans="1:39" x14ac:dyDescent="0.25">
      <c r="A62" t="s">
        <v>25</v>
      </c>
      <c r="B62" s="13">
        <f>SUM(SUMIFS('IngramSpark Data'!$SE:$SE,'IngramSpark Data'!$UP:$UP,"LS-AUSTRALIA",'IngramSpark Data'!$RX:$RX,Lookups!$A$12,'IngramSpark Data'!$I:$I,"Perfectbound*"))</f>
        <v>0</v>
      </c>
      <c r="C62" s="4">
        <f>SUM(SUMIFS('IngramSpark Data'!$SQ:$SQ,'IngramSpark Data'!$UP:$UP,"LS-AUSTRALIA",'IngramSpark Data'!$RX:$RX,Lookups!$A$12,'IngramSpark Data'!$I:$I,"Perfectbound*")*Lookups!$G$24)</f>
        <v>0</v>
      </c>
      <c r="D62" s="13">
        <f>SUM(SUMIFS('IngramSpark Data'!$SE:$SE,'IngramSpark Data'!$UP:$UP,"LS-UNITED KINGDOM",'IngramSpark Data'!$RX:$RX,Lookups!$A$12,'IngramSpark Data'!$I:$I,"Perfectbound*"))</f>
        <v>0</v>
      </c>
      <c r="E62" s="4">
        <f>SUM(SUMIFS('IngramSpark Data'!$SQ:$SQ,'IngramSpark Data'!$UP:$UP,"LS-UNITED KINGDOM",'IngramSpark Data'!$RX:$RX,Lookups!$A$12,'IngramSpark Data'!$I:$I,"Perfectbound*")*Lookups!$G$17)</f>
        <v>0</v>
      </c>
      <c r="F62" s="14">
        <f>SUM(SUMIFS('IngramSpark Data'!$SE:$SE,'IngramSpark Data'!$UP:$UP,"LS-UNITED STATES",'IngramSpark Data'!$RX:$RX,Lookups!$A$12,'IngramSpark Data'!$I:$I,"Perfectbound*"))</f>
        <v>0</v>
      </c>
      <c r="G62" s="4">
        <f>SUM(SUMIFS('IngramSpark Data'!$SQ:$SQ,'IngramSpark Data'!$UP:$UP,"LS-UNITED STATES",'IngramSpark Data'!$RX:$RX,Lookups!$A$12,'IngramSpark Data'!$I:$I,"Perfectbound*"))</f>
        <v>0</v>
      </c>
      <c r="H62" s="13">
        <f>SUM(SUMIFS('IngramSpark Data'!$SE:$SE,'IngramSpark Data'!$UP:$UP,"LS-AUSTRALIA",'IngramSpark Data'!$RX:$RX,Lookups!$A$13,'IngramSpark Data'!$I:$I,"Perfectbound*"))</f>
        <v>0</v>
      </c>
      <c r="I62" s="4">
        <f>SUM(SUMIFS('IngramSpark Data'!$SQ:$SQ,'IngramSpark Data'!$UP:$UP,"LS-AUSTRALIA",'IngramSpark Data'!$RX:$RX,Lookups!$A$13,'IngramSpark Data'!$I:$I,"Perfectbound*")*Lookups!$G$24)</f>
        <v>0</v>
      </c>
      <c r="J62" s="13">
        <f>SUM(SUMIFS('IngramSpark Data'!$SE:$SE,'IngramSpark Data'!$UP:$UP,"LS-UNITED KINGDOM",'IngramSpark Data'!$RX:$RX,Lookups!$A$13,'IngramSpark Data'!$I:$I,"Perfectbound*"))</f>
        <v>0</v>
      </c>
      <c r="K62" s="4">
        <f>SUM(SUMIFS('IngramSpark Data'!$SQ:$SQ,'IngramSpark Data'!$UP:$UP,"LS-UNITED KINGDOM",'IngramSpark Data'!$RX:$RX,Lookups!$A$13,'IngramSpark Data'!$I:$I,"Perfectbound*")*Lookups!$G$17)</f>
        <v>0</v>
      </c>
      <c r="L62" s="14">
        <f>SUM(SUMIFS('IngramSpark Data'!$SE:$SE,'IngramSpark Data'!$UP:$UP,"LS-UNITED STATES",'IngramSpark Data'!$RX:$RX,Lookups!$A$13,'IngramSpark Data'!$I:$I,"Perfectbound*"))</f>
        <v>0</v>
      </c>
      <c r="M62" s="4">
        <f>SUM(SUMIFS('IngramSpark Data'!$SQ:$SQ,'IngramSpark Data'!$UP:$UP,"LS-UNITED STATES",'IngramSpark Data'!$RX:$RX,Lookups!$A$13,'IngramSpark Data'!$I:$I,"Perfectbound*"))</f>
        <v>0</v>
      </c>
      <c r="N62" s="13">
        <f>SUM(SUMIFS('IngramSpark Data'!$SE:$SE,'IngramSpark Data'!$UP:$UP,"LS-AUSTRALIA",'IngramSpark Data'!$RX:$RX,Lookups!$A$14,'IngramSpark Data'!$I:$I,"Perfectbound*"))</f>
        <v>0</v>
      </c>
      <c r="O62" s="4">
        <f>SUM(SUMIFS('IngramSpark Data'!$SQ:$SQ,'IngramSpark Data'!$UP:$UP,"LS-AUSTRALIA",'IngramSpark Data'!$RX:$RX,Lookups!$A$14,'IngramSpark Data'!$I:$I,"Perfectbound*")*Lookups!$G$24)</f>
        <v>0</v>
      </c>
      <c r="P62" s="13">
        <f>SUM(SUMIFS('IngramSpark Data'!$SE:$SE,'IngramSpark Data'!$UP:$UP,"LS-UNITED KINGDOM",'IngramSpark Data'!$RX:$RX,Lookups!$A$14,'IngramSpark Data'!$I:$I,"Perfectbound*"))</f>
        <v>0</v>
      </c>
      <c r="Q62" s="4">
        <f>SUM(SUMIFS('IngramSpark Data'!$SQ:$SQ,'IngramSpark Data'!$UP:$UP,"LS-UNITED KINGDOM",'IngramSpark Data'!$RX:$RX,Lookups!$A$14,'IngramSpark Data'!$I:$I,"Perfectbound*")*Lookups!$G$17)</f>
        <v>0</v>
      </c>
      <c r="R62" s="14">
        <f>SUM(SUMIFS('IngramSpark Data'!$SE:$SE,'IngramSpark Data'!$UP:$UP,"LS-UNITED STATES",'IngramSpark Data'!$RX:$RX,Lookups!$A$14,'IngramSpark Data'!$I:$I,"Perfectbound*"))</f>
        <v>0</v>
      </c>
      <c r="S62" s="4">
        <f>SUM(SUMIFS('IngramSpark Data'!$SQ:$SQ,'IngramSpark Data'!$UP:$UP,"LS-UNITED STATES",'IngramSpark Data'!$RX:$RX,Lookups!$A$14,'IngramSpark Data'!$I:$I,"Perfectbound*"))</f>
        <v>0</v>
      </c>
      <c r="U62" t="s">
        <v>25</v>
      </c>
      <c r="V62" s="13">
        <f>SUM(SUMIFS('IngramSpark Data'!$SE:$SE,'IngramSpark Data'!$UP:$UP,"LS-AUSTRALIA",'IngramSpark Data'!$RX:$RX,Lookups!$A$12,'IngramSpark Data'!$I:$I,"Trade Cloth*"))</f>
        <v>0</v>
      </c>
      <c r="W62" s="4">
        <f>SUM(SUMIFS('IngramSpark Data'!$SQ:$SQ,'IngramSpark Data'!$UP:$UP,"LS-AUSTRALIA",'IngramSpark Data'!$RX:$RX,Lookups!$A$12,'IngramSpark Data'!$I:$I,"Trade Cloth*")*Lookups!$G$24)</f>
        <v>0</v>
      </c>
      <c r="X62" s="13">
        <f>SUM(SUMIFS('IngramSpark Data'!$SE:$SE,'IngramSpark Data'!$UP:$UP,"LS-UNITED KINGDOM",'IngramSpark Data'!$RX:$RX,Lookups!$A$12,'IngramSpark Data'!$I:$I,"Trade Cloth*"))</f>
        <v>0</v>
      </c>
      <c r="Y62" s="4">
        <f>SUM(SUMIFS('IngramSpark Data'!$SQ:$SQ,'IngramSpark Data'!$UP:$UP,"LS-UNITED KINGDOM",'IngramSpark Data'!$RX:$RX,Lookups!$A$12,'IngramSpark Data'!$I:$I,"Trade Cloth*")*Lookups!$G$17)</f>
        <v>0</v>
      </c>
      <c r="Z62" s="14">
        <f>SUM(SUMIFS('IngramSpark Data'!$SE:$SE,'IngramSpark Data'!$UP:$UP,"LS-UNITED STATES",'IngramSpark Data'!$RX:$RX,Lookups!$A$12,'IngramSpark Data'!$I:$I,"Trade Cloth*"))</f>
        <v>0</v>
      </c>
      <c r="AA62" s="4">
        <f>SUM(SUMIFS('IngramSpark Data'!$SQ:$SQ,'IngramSpark Data'!$UP:$UP,"LS-UNITED STATES",'IngramSpark Data'!$RX:$RX,Lookups!$A$12,'IngramSpark Data'!$I:$I,"Trade Cloth*"))</f>
        <v>0</v>
      </c>
      <c r="AB62" s="13">
        <f>SUM(SUMIFS('IngramSpark Data'!$SE:$SE,'IngramSpark Data'!$UP:$UP,"LS-AUSTRALIA",'IngramSpark Data'!$RX:$RX,Lookups!$A$13,'IngramSpark Data'!$I:$I,"Trade Cloth*"))</f>
        <v>0</v>
      </c>
      <c r="AC62" s="4">
        <f>SUM(SUMIFS('IngramSpark Data'!$SQ:$SQ,'IngramSpark Data'!$UP:$UP,"LS-AUSTRALIA",'IngramSpark Data'!$RX:$RX,Lookups!$A$13,'IngramSpark Data'!$I:$I,"Trade Cloth*")*Lookups!$G$24)</f>
        <v>0</v>
      </c>
      <c r="AD62" s="13">
        <f>SUM(SUMIFS('IngramSpark Data'!$SE:$SE,'IngramSpark Data'!$UP:$UP,"LS-UNITED KINGDOM",'IngramSpark Data'!$RX:$RX,Lookups!$A$13,'IngramSpark Data'!$I:$I,"Trade Cloth*"))</f>
        <v>0</v>
      </c>
      <c r="AE62" s="4">
        <f>SUM(SUMIFS('IngramSpark Data'!$SQ:$SQ,'IngramSpark Data'!$UP:$UP,"LS-UNITED KINGDOM",'IngramSpark Data'!$RX:$RX,Lookups!$A$13,'IngramSpark Data'!$I:$I,"Trade Cloth*")*Lookups!$G$17)</f>
        <v>0</v>
      </c>
      <c r="AF62" s="14">
        <f>SUM(SUMIFS('IngramSpark Data'!$SE:$SE,'IngramSpark Data'!$UP:$UP,"LS-UNITED STATES",'IngramSpark Data'!$RX:$RX,Lookups!$A$13,'IngramSpark Data'!$I:$I,"Trade Cloth*"))</f>
        <v>0</v>
      </c>
      <c r="AG62" s="4">
        <f>SUM(SUMIFS('IngramSpark Data'!$SQ:$SQ,'IngramSpark Data'!$UP:$UP,"LS-UNITED STATES",'IngramSpark Data'!$RX:$RX,Lookups!$A$13,'IngramSpark Data'!$I:$I,"Trade Cloth*"))</f>
        <v>0</v>
      </c>
      <c r="AH62" s="13">
        <f>SUM(SUMIFS('IngramSpark Data'!$SE:$SE,'IngramSpark Data'!$UP:$UP,"LS-AUSTRALIA",'IngramSpark Data'!$RX:$RX,Lookups!$A$14,'IngramSpark Data'!$I:$I,"Trade Cloth*"))</f>
        <v>0</v>
      </c>
      <c r="AI62" s="4">
        <f>SUM(SUMIFS('IngramSpark Data'!$SQ:$SQ,'IngramSpark Data'!$UP:$UP,"LS-AUSTRALIA",'IngramSpark Data'!$RX:$RX,Lookups!$A$14,'IngramSpark Data'!$I:$I,"Trade Cloth*")*Lookups!$G$24)</f>
        <v>0</v>
      </c>
      <c r="AJ62" s="13">
        <f>SUM(SUMIFS('IngramSpark Data'!$SE:$SE,'IngramSpark Data'!$UP:$UP,"LS-UNITED KINGDOM",'IngramSpark Data'!$RX:$RX,Lookups!$A$14,'IngramSpark Data'!$I:$I,"Trade Cloth*"))</f>
        <v>0</v>
      </c>
      <c r="AK62" s="4">
        <f>SUM(SUMIFS('IngramSpark Data'!$SQ:$SQ,'IngramSpark Data'!$UP:$UP,"LS-UNITED KINGDOM",'IngramSpark Data'!$RX:$RX,Lookups!$A$14,'IngramSpark Data'!$I:$I,"Trade Cloth*")*Lookups!$G$17)</f>
        <v>0</v>
      </c>
      <c r="AL62" s="14">
        <f>SUM(SUMIFS('IngramSpark Data'!$SE:$SE,'IngramSpark Data'!$UP:$UP,"LS-UNITED STATES",'IngramSpark Data'!$RX:$RX,Lookups!$A$14,'IngramSpark Data'!$I:$I,"Trade Cloth*"))</f>
        <v>0</v>
      </c>
      <c r="AM62" s="4">
        <f>SUM(SUMIFS('IngramSpark Data'!$SQ:$SQ,'IngramSpark Data'!$UP:$UP,"LS-UNITED STATES",'IngramSpark Data'!$RX:$RX,Lookups!$A$14,'IngramSpark Data'!$I:$I,"Trade Cloth*"))</f>
        <v>0</v>
      </c>
    </row>
    <row r="63" spans="1:39" x14ac:dyDescent="0.25">
      <c r="A63" t="s">
        <v>26</v>
      </c>
      <c r="B63" s="13">
        <f>SUM(SUMIFS('IngramSpark Data'!$VH:$VH,'IngramSpark Data'!$XS:$XS,"LS-AUSTRALIA",'IngramSpark Data'!$VA:$VA,Lookups!$A$12,'IngramSpark Data'!$I:$I,"Perfectbound*"))</f>
        <v>0</v>
      </c>
      <c r="C63" s="4">
        <f>SUM(SUMIFS('IngramSpark Data'!$VT:$VT,'IngramSpark Data'!$XS:$XS,"LS-AUSTRALIA",'IngramSpark Data'!$VA:$VA,Lookups!$A$12,'IngramSpark Data'!$I:$I,"Perfectbound*")*Lookups!$G$24)</f>
        <v>0</v>
      </c>
      <c r="D63" s="13">
        <f>SUM(SUMIFS('IngramSpark Data'!$VH:$VH,'IngramSpark Data'!$XS:$XS,"LS-UNITED KINGDOM",'IngramSpark Data'!$VA:$VA,Lookups!$A$12,'IngramSpark Data'!$I:$I,"Perfectbound*"))</f>
        <v>0</v>
      </c>
      <c r="E63" s="4">
        <f>SUM(SUMIFS('IngramSpark Data'!$VT:$VT,'IngramSpark Data'!$XS:$XS,"LS-UNITED KINGDOM",'IngramSpark Data'!$VA:$VA,Lookups!$A$12,'IngramSpark Data'!$I:$I,"Perfectbound*")*Lookups!$G$17)</f>
        <v>0</v>
      </c>
      <c r="F63" s="14">
        <f>SUM(SUMIFS('IngramSpark Data'!$VH:$VH,'IngramSpark Data'!$XS:$XS,"LS-UNITED STATES",'IngramSpark Data'!$VA:$VA,Lookups!$A$12,'IngramSpark Data'!$I:$I,"Perfectbound*"))</f>
        <v>0</v>
      </c>
      <c r="G63" s="4">
        <f>SUM(SUMIFS('IngramSpark Data'!$VT:$VT,'IngramSpark Data'!$XS:$XS,"LS-UNITED STATES",'IngramSpark Data'!$VA:$VA,Lookups!$A$12,'IngramSpark Data'!$I:$I,"Perfectbound*"))</f>
        <v>0</v>
      </c>
      <c r="H63" s="13">
        <f>SUM(SUMIFS('IngramSpark Data'!$VH:$VH,'IngramSpark Data'!$XS:$XS,"LS-AUSTRALIA",'IngramSpark Data'!$VA:$VA,Lookups!$A$13,'IngramSpark Data'!$I:$I,"Perfectbound*"))</f>
        <v>0</v>
      </c>
      <c r="I63" s="4">
        <f>SUM(SUMIFS('IngramSpark Data'!$VT:$VT,'IngramSpark Data'!$XS:$XS,"LS-AUSTRALIA",'IngramSpark Data'!$VA:$VA,Lookups!$A$13,'IngramSpark Data'!$I:$I,"Perfectbound*")*Lookups!$G$24)</f>
        <v>0</v>
      </c>
      <c r="J63" s="13">
        <f>SUM(SUMIFS('IngramSpark Data'!$VH:$VH,'IngramSpark Data'!$XS:$XS,"LS-UNITED KINGDOM",'IngramSpark Data'!$VA:$VA,Lookups!$A$13,'IngramSpark Data'!$I:$I,"Perfectbound*"))</f>
        <v>0</v>
      </c>
      <c r="K63" s="4">
        <f>SUM(SUMIFS('IngramSpark Data'!$VT:$VT,'IngramSpark Data'!$XS:$XS,"LS-UNITED KINGDOM",'IngramSpark Data'!$VA:$VA,Lookups!$A$13,'IngramSpark Data'!$I:$I,"Perfectbound*")*Lookups!$G$17)</f>
        <v>0</v>
      </c>
      <c r="L63" s="14">
        <f>SUM(SUMIFS('IngramSpark Data'!$VH:$VH,'IngramSpark Data'!$XS:$XS,"LS-UNITED STATES",'IngramSpark Data'!$VA:$VA,Lookups!$A$13,'IngramSpark Data'!$I:$I,"Perfectbound*"))</f>
        <v>0</v>
      </c>
      <c r="M63" s="4">
        <f>SUM(SUMIFS('IngramSpark Data'!$VT:$VT,'IngramSpark Data'!$XS:$XS,"LS-UNITED STATES",'IngramSpark Data'!$VA:$VA,Lookups!$A$13,'IngramSpark Data'!$I:$I,"Perfectbound*"))</f>
        <v>0</v>
      </c>
      <c r="N63" s="13">
        <f>SUM(SUMIFS('IngramSpark Data'!$VH:$VH,'IngramSpark Data'!$XS:$XS,"LS-AUSTRALIA",'IngramSpark Data'!$VA:$VA,Lookups!$A$14,'IngramSpark Data'!$I:$I,"Perfectbound*"))</f>
        <v>0</v>
      </c>
      <c r="O63" s="4">
        <f>SUM(SUMIFS('IngramSpark Data'!$VT:$VT,'IngramSpark Data'!$XS:$XS,"LS-AUSTRALIA",'IngramSpark Data'!$VA:$VA,Lookups!$A$14,'IngramSpark Data'!$I:$I,"Perfectbound*")*Lookups!$G$24)</f>
        <v>0</v>
      </c>
      <c r="P63" s="13">
        <f>SUM(SUMIFS('IngramSpark Data'!$VH:$VH,'IngramSpark Data'!$XS:$XS,"LS-UNITED KINGDOM",'IngramSpark Data'!$VA:$VA,Lookups!$A$14,'IngramSpark Data'!$I:$I,"Perfectbound*"))</f>
        <v>0</v>
      </c>
      <c r="Q63" s="4">
        <f>SUM(SUMIFS('IngramSpark Data'!$VT:$VT,'IngramSpark Data'!$XS:$XS,"LS-UNITED KINGDOM",'IngramSpark Data'!$VA:$VA,Lookups!$A$14,'IngramSpark Data'!$I:$I,"Perfectbound*")*Lookups!$G$17)</f>
        <v>0</v>
      </c>
      <c r="R63" s="14">
        <f>SUM(SUMIFS('IngramSpark Data'!$VH:$VH,'IngramSpark Data'!$XS:$XS,"LS-UNITED STATES",'IngramSpark Data'!$VA:$VA,Lookups!$A$14,'IngramSpark Data'!$I:$I,"Perfectbound*"))</f>
        <v>0</v>
      </c>
      <c r="S63" s="4">
        <f>SUM(SUMIFS('IngramSpark Data'!$VT:$VT,'IngramSpark Data'!$XS:$XS,"LS-UNITED STATES",'IngramSpark Data'!$VA:$VA,Lookups!$A$14,'IngramSpark Data'!$I:$I,"Perfectbound*"))</f>
        <v>0</v>
      </c>
      <c r="U63" t="s">
        <v>26</v>
      </c>
      <c r="V63" s="13">
        <f>SUM(SUMIFS('IngramSpark Data'!$VH:$VH,'IngramSpark Data'!$XS:$XS,"LS-AUSTRALIA",'IngramSpark Data'!$VA:$VA,Lookups!$A$12,'IngramSpark Data'!$I:$I,"Trade Cloth*"))</f>
        <v>0</v>
      </c>
      <c r="W63" s="4">
        <f>SUM(SUMIFS('IngramSpark Data'!$VT:$VT,'IngramSpark Data'!$XS:$XS,"LS-AUSTRALIA",'IngramSpark Data'!$VA:$VA,Lookups!$A$12,'IngramSpark Data'!$I:$I,"Trade Cloth*")*Lookups!$G$24)</f>
        <v>0</v>
      </c>
      <c r="X63" s="13">
        <f>SUM(SUMIFS('IngramSpark Data'!$VH:$VH,'IngramSpark Data'!$XS:$XS,"LS-UNITED KINGDOM",'IngramSpark Data'!$VA:$VA,Lookups!$A$12,'IngramSpark Data'!$I:$I,"Trade Cloth*"))</f>
        <v>0</v>
      </c>
      <c r="Y63" s="4">
        <f>SUM(SUMIFS('IngramSpark Data'!$VT:$VT,'IngramSpark Data'!$XS:$XS,"LS-UNITED KINGDOM",'IngramSpark Data'!$VA:$VA,Lookups!$A$12,'IngramSpark Data'!$I:$I,"Trade Cloth*")*Lookups!$G$17)</f>
        <v>0</v>
      </c>
      <c r="Z63" s="14">
        <f>SUM(SUMIFS('IngramSpark Data'!$VH:$VH,'IngramSpark Data'!$XS:$XS,"LS-UNITED STATES",'IngramSpark Data'!$VA:$VA,Lookups!$A$12,'IngramSpark Data'!$I:$I,"Trade Cloth*"))</f>
        <v>0</v>
      </c>
      <c r="AA63" s="4">
        <f>SUM(SUMIFS('IngramSpark Data'!$VT:$VT,'IngramSpark Data'!$XS:$XS,"LS-UNITED STATES",'IngramSpark Data'!$VA:$VA,Lookups!$A$12,'IngramSpark Data'!$I:$I,"Trade Cloth*"))</f>
        <v>0</v>
      </c>
      <c r="AB63" s="13">
        <f>SUM(SUMIFS('IngramSpark Data'!$VH:$VH,'IngramSpark Data'!$XS:$XS,"LS-AUSTRALIA",'IngramSpark Data'!$VA:$VA,Lookups!$A$13,'IngramSpark Data'!$I:$I,"Trade Cloth*"))</f>
        <v>0</v>
      </c>
      <c r="AC63" s="4">
        <f>SUM(SUMIFS('IngramSpark Data'!$VT:$VT,'IngramSpark Data'!$XS:$XS,"LS-AUSTRALIA",'IngramSpark Data'!$VA:$VA,Lookups!$A$13,'IngramSpark Data'!$I:$I,"Trade Cloth*")*Lookups!$G$24)</f>
        <v>0</v>
      </c>
      <c r="AD63" s="13">
        <f>SUM(SUMIFS('IngramSpark Data'!$VH:$VH,'IngramSpark Data'!$XS:$XS,"LS-UNITED KINGDOM",'IngramSpark Data'!$VA:$VA,Lookups!$A$13,'IngramSpark Data'!$I:$I,"Trade Cloth*"))</f>
        <v>0</v>
      </c>
      <c r="AE63" s="4">
        <f>SUM(SUMIFS('IngramSpark Data'!$VT:$VT,'IngramSpark Data'!$XS:$XS,"LS-UNITED KINGDOM",'IngramSpark Data'!$VA:$VA,Lookups!$A$13,'IngramSpark Data'!$I:$I,"Trade Cloth*")*Lookups!$G$17)</f>
        <v>0</v>
      </c>
      <c r="AF63" s="14">
        <f>SUM(SUMIFS('IngramSpark Data'!$VH:$VH,'IngramSpark Data'!$XS:$XS,"LS-UNITED STATES",'IngramSpark Data'!$VA:$VA,Lookups!$A$13,'IngramSpark Data'!$I:$I,"Trade Cloth*"))</f>
        <v>0</v>
      </c>
      <c r="AG63" s="4">
        <f>SUM(SUMIFS('IngramSpark Data'!$VT:$VT,'IngramSpark Data'!$XS:$XS,"LS-UNITED STATES",'IngramSpark Data'!$VA:$VA,Lookups!$A$13,'IngramSpark Data'!$I:$I,"Trade Cloth*"))</f>
        <v>0</v>
      </c>
      <c r="AH63" s="13">
        <f>SUM(SUMIFS('IngramSpark Data'!$VH:$VH,'IngramSpark Data'!$XS:$XS,"LS-AUSTRALIA",'IngramSpark Data'!$VA:$VA,Lookups!$A$14,'IngramSpark Data'!$I:$I,"Trade Cloth*"))</f>
        <v>0</v>
      </c>
      <c r="AI63" s="4">
        <f>SUM(SUMIFS('IngramSpark Data'!$VT:$VT,'IngramSpark Data'!$XS:$XS,"LS-AUSTRALIA",'IngramSpark Data'!$VA:$VA,Lookups!$A$14,'IngramSpark Data'!$I:$I,"Trade Cloth*")*Lookups!$G$24)</f>
        <v>0</v>
      </c>
      <c r="AJ63" s="13">
        <f>SUM(SUMIFS('IngramSpark Data'!$VH:$VH,'IngramSpark Data'!$XS:$XS,"LS-UNITED KINGDOM",'IngramSpark Data'!$VA:$VA,Lookups!$A$14,'IngramSpark Data'!$I:$I,"Trade Cloth*"))</f>
        <v>0</v>
      </c>
      <c r="AK63" s="4">
        <f>SUM(SUMIFS('IngramSpark Data'!$VT:$VT,'IngramSpark Data'!$XS:$XS,"LS-UNITED KINGDOM",'IngramSpark Data'!$VA:$VA,Lookups!$A$14,'IngramSpark Data'!$I:$I,"Trade Cloth*")*Lookups!$G$17)</f>
        <v>0</v>
      </c>
      <c r="AL63" s="14">
        <f>SUM(SUMIFS('IngramSpark Data'!$VH:$VH,'IngramSpark Data'!$XS:$XS,"LS-UNITED STATES",'IngramSpark Data'!$VA:$VA,Lookups!$A$14,'IngramSpark Data'!$I:$I,"Trade Cloth*"))</f>
        <v>0</v>
      </c>
      <c r="AM63" s="4">
        <f>SUM(SUMIFS('IngramSpark Data'!$VT:$VT,'IngramSpark Data'!$XS:$XS,"LS-UNITED STATES",'IngramSpark Data'!$VA:$VA,Lookups!$A$14,'IngramSpark Data'!$I:$I,"Trade Cloth*"))</f>
        <v>0</v>
      </c>
    </row>
    <row r="64" spans="1:39" x14ac:dyDescent="0.25">
      <c r="A64" t="s">
        <v>27</v>
      </c>
      <c r="B64" s="13">
        <f>SUM(SUMIFS('IngramSpark Data'!$YK:$YK,'IngramSpark Data'!$AAV:$AAV,"LS-AUSTRALIA",'IngramSpark Data'!$YD:$YD,Lookups!$A$12,'IngramSpark Data'!$I:$I,"Perfectbound*"))</f>
        <v>0</v>
      </c>
      <c r="C64" s="4">
        <f>SUM(SUMIFS('IngramSpark Data'!$YW:$YW,'IngramSpark Data'!$AAV:$AAV,"LS-AUSTRALIA",'IngramSpark Data'!$YD:$YD,Lookups!$A$12,'IngramSpark Data'!$I:$I,"Perfectbound*")*Lookups!$G$24)</f>
        <v>0</v>
      </c>
      <c r="D64" s="13">
        <f>SUM(SUMIFS('IngramSpark Data'!$YK:$YK,'IngramSpark Data'!$AAV:$AAV,"LS-UNITED KINGDOM",'IngramSpark Data'!$YD:$YD,Lookups!$A$12,'IngramSpark Data'!$I:$I,"Perfectbound*"))</f>
        <v>0</v>
      </c>
      <c r="E64" s="4">
        <f>SUM(SUMIFS('IngramSpark Data'!$YW:$YW,'IngramSpark Data'!$AAV:$AAV,"LS-UNITED KINGDOM",'IngramSpark Data'!$YD:$YD,Lookups!$A$12,'IngramSpark Data'!$I:$I,"Perfectbound*")*Lookups!$G$17)</f>
        <v>0</v>
      </c>
      <c r="F64" s="14">
        <f>SUM(SUMIFS('IngramSpark Data'!$YK:$YK,'IngramSpark Data'!$AAV:$AAV,"LS-UNITED STATES",'IngramSpark Data'!$YD:$YD,Lookups!$A$12,'IngramSpark Data'!$I:$I,"Perfectbound*"))</f>
        <v>0</v>
      </c>
      <c r="G64" s="4">
        <f>SUM(SUMIFS('IngramSpark Data'!$YW:$YW,'IngramSpark Data'!$AAV:$AAV,"LS-UNITED STATES",'IngramSpark Data'!$YD:$YD,Lookups!$A$12,'IngramSpark Data'!$I:$I,"Perfectbound*"))</f>
        <v>0</v>
      </c>
      <c r="H64" s="13">
        <f>SUM(SUMIFS('IngramSpark Data'!$YK:$YK,'IngramSpark Data'!$AAV:$AAV,"LS-AUSTRALIA",'IngramSpark Data'!$YD:$YD,Lookups!$A$13,'IngramSpark Data'!$I:$I,"Perfectbound*"))</f>
        <v>0</v>
      </c>
      <c r="I64" s="4">
        <f>SUM(SUMIFS('IngramSpark Data'!$YW:$YW,'IngramSpark Data'!$AAV:$AAV,"LS-AUSTRALIA",'IngramSpark Data'!$YD:$YD,Lookups!$A$13,'IngramSpark Data'!$I:$I,"Perfectbound*")*Lookups!$G$24)</f>
        <v>0</v>
      </c>
      <c r="J64" s="13">
        <f>SUM(SUMIFS('IngramSpark Data'!$YK:$YK,'IngramSpark Data'!$AAV:$AAV,"LS-UNITED KINGDOM",'IngramSpark Data'!$YD:$YD,Lookups!$A$13,'IngramSpark Data'!$I:$I,"Perfectbound*"))</f>
        <v>0</v>
      </c>
      <c r="K64" s="4">
        <f>SUM(SUMIFS('IngramSpark Data'!$YW:$YW,'IngramSpark Data'!$AAV:$AAV,"LS-UNITED KINGDOM",'IngramSpark Data'!$YD:$YD,Lookups!$A$13,'IngramSpark Data'!$I:$I,"Perfectbound*")*Lookups!$G$17)</f>
        <v>0</v>
      </c>
      <c r="L64" s="14">
        <f>SUM(SUMIFS('IngramSpark Data'!$YK:$YK,'IngramSpark Data'!$AAV:$AAV,"LS-UNITED STATES",'IngramSpark Data'!$YD:$YD,Lookups!$A$13,'IngramSpark Data'!$I:$I,"Perfectbound*"))</f>
        <v>0</v>
      </c>
      <c r="M64" s="4">
        <f>SUM(SUMIFS('IngramSpark Data'!$YW:$YW,'IngramSpark Data'!$AAV:$AAV,"LS-UNITED STATES",'IngramSpark Data'!$YD:$YD,Lookups!$A$13,'IngramSpark Data'!$I:$I,"Perfectbound*"))</f>
        <v>0</v>
      </c>
      <c r="N64" s="13">
        <f>SUM(SUMIFS('IngramSpark Data'!$YK:$YK,'IngramSpark Data'!$AAV:$AAV,"LS-AUSTRALIA",'IngramSpark Data'!$YD:$YD,Lookups!$A$14,'IngramSpark Data'!$I:$I,"Perfectbound*"))</f>
        <v>0</v>
      </c>
      <c r="O64" s="4">
        <f>SUM(SUMIFS('IngramSpark Data'!$YW:$YW,'IngramSpark Data'!$AAV:$AAV,"LS-AUSTRALIA",'IngramSpark Data'!$YD:$YD,Lookups!$A$14,'IngramSpark Data'!$I:$I,"Perfectbound*")*Lookups!$G$24)</f>
        <v>0</v>
      </c>
      <c r="P64" s="13">
        <f>SUM(SUMIFS('IngramSpark Data'!$YK:$YK,'IngramSpark Data'!$AAV:$AAV,"LS-UNITED KINGDOM",'IngramSpark Data'!$YD:$YD,Lookups!$A$14,'IngramSpark Data'!$I:$I,"Perfectbound*"))</f>
        <v>0</v>
      </c>
      <c r="Q64" s="4">
        <f>SUM(SUMIFS('IngramSpark Data'!$YW:$YW,'IngramSpark Data'!$AAV:$AAV,"LS-UNITED KINGDOM",'IngramSpark Data'!$YD:$YD,Lookups!$A$14,'IngramSpark Data'!$I:$I,"Perfectbound*")*Lookups!$G$17)</f>
        <v>0</v>
      </c>
      <c r="R64" s="14">
        <f>SUM(SUMIFS('IngramSpark Data'!$YK:$YK,'IngramSpark Data'!$AAV:$AAV,"LS-UNITED STATES",'IngramSpark Data'!$YD:$YD,Lookups!$A$14,'IngramSpark Data'!$I:$I,"Perfectbound*"))</f>
        <v>0</v>
      </c>
      <c r="S64" s="4">
        <f>SUM(SUMIFS('IngramSpark Data'!$YW:$YW,'IngramSpark Data'!$AAV:$AAV,"LS-UNITED STATES",'IngramSpark Data'!$YD:$YD,Lookups!$A$14,'IngramSpark Data'!$I:$I,"Perfectbound*"))</f>
        <v>0</v>
      </c>
      <c r="U64" t="s">
        <v>27</v>
      </c>
      <c r="V64" s="13">
        <f>SUM(SUMIFS('IngramSpark Data'!$YK:$YK,'IngramSpark Data'!$AAV:$AAV,"LS-AUSTRALIA",'IngramSpark Data'!$YD:$YD,Lookups!$A$12,'IngramSpark Data'!$I:$I,"Trade Cloth*"))</f>
        <v>0</v>
      </c>
      <c r="W64" s="4">
        <f>SUM(SUMIFS('IngramSpark Data'!$YW:$YW,'IngramSpark Data'!$AAV:$AAV,"LS-AUSTRALIA",'IngramSpark Data'!$YD:$YD,Lookups!$A$12,'IngramSpark Data'!$I:$I,"Trade Cloth*")*Lookups!$G$24)</f>
        <v>0</v>
      </c>
      <c r="X64" s="13">
        <f>SUM(SUMIFS('IngramSpark Data'!$YK:$YK,'IngramSpark Data'!$AAV:$AAV,"LS-UNITED KINGDOM",'IngramSpark Data'!$YD:$YD,Lookups!$A$12,'IngramSpark Data'!$I:$I,"Trade Cloth*"))</f>
        <v>0</v>
      </c>
      <c r="Y64" s="4">
        <f>SUM(SUMIFS('IngramSpark Data'!$YW:$YW,'IngramSpark Data'!$AAV:$AAV,"LS-UNITED KINGDOM",'IngramSpark Data'!$YD:$YD,Lookups!$A$12,'IngramSpark Data'!$I:$I,"Trade Cloth*")*Lookups!$G$17)</f>
        <v>0</v>
      </c>
      <c r="Z64" s="14">
        <f>SUM(SUMIFS('IngramSpark Data'!$YK:$YK,'IngramSpark Data'!$AAV:$AAV,"LS-UNITED STATES",'IngramSpark Data'!$YD:$YD,Lookups!$A$12,'IngramSpark Data'!$I:$I,"Trade Cloth*"))</f>
        <v>0</v>
      </c>
      <c r="AA64" s="4">
        <f>SUM(SUMIFS('IngramSpark Data'!$YW:$YW,'IngramSpark Data'!$AAV:$AAV,"LS-UNITED STATES",'IngramSpark Data'!$YD:$YD,Lookups!$A$12,'IngramSpark Data'!$I:$I,"Trade Cloth*"))</f>
        <v>0</v>
      </c>
      <c r="AB64" s="13">
        <f>SUM(SUMIFS('IngramSpark Data'!$YK:$YK,'IngramSpark Data'!$AAV:$AAV,"LS-AUSTRALIA",'IngramSpark Data'!$YD:$YD,Lookups!$A$13,'IngramSpark Data'!$I:$I,"Trade Cloth*"))</f>
        <v>0</v>
      </c>
      <c r="AC64" s="4">
        <f>SUM(SUMIFS('IngramSpark Data'!$YW:$YW,'IngramSpark Data'!$AAV:$AAV,"LS-AUSTRALIA",'IngramSpark Data'!$YD:$YD,Lookups!$A$13,'IngramSpark Data'!$I:$I,"Trade Cloth*")*Lookups!$G$24)</f>
        <v>0</v>
      </c>
      <c r="AD64" s="13">
        <f>SUM(SUMIFS('IngramSpark Data'!$YK:$YK,'IngramSpark Data'!$AAV:$AAV,"LS-UNITED KINGDOM",'IngramSpark Data'!$YD:$YD,Lookups!$A$13,'IngramSpark Data'!$I:$I,"Trade Cloth*"))</f>
        <v>0</v>
      </c>
      <c r="AE64" s="4">
        <f>SUM(SUMIFS('IngramSpark Data'!$YW:$YW,'IngramSpark Data'!$AAV:$AAV,"LS-UNITED KINGDOM",'IngramSpark Data'!$YD:$YD,Lookups!$A$13,'IngramSpark Data'!$I:$I,"Trade Cloth*")*Lookups!$G$17)</f>
        <v>0</v>
      </c>
      <c r="AF64" s="14">
        <f>SUM(SUMIFS('IngramSpark Data'!$YK:$YK,'IngramSpark Data'!$AAV:$AAV,"LS-UNITED STATES",'IngramSpark Data'!$YD:$YD,Lookups!$A$13,'IngramSpark Data'!$I:$I,"Trade Cloth*"))</f>
        <v>0</v>
      </c>
      <c r="AG64" s="4">
        <f>SUM(SUMIFS('IngramSpark Data'!$YW:$YW,'IngramSpark Data'!$AAV:$AAV,"LS-UNITED STATES",'IngramSpark Data'!$YD:$YD,Lookups!$A$13,'IngramSpark Data'!$I:$I,"Trade Cloth*"))</f>
        <v>0</v>
      </c>
      <c r="AH64" s="13">
        <f>SUM(SUMIFS('IngramSpark Data'!$YK:$YK,'IngramSpark Data'!$AAV:$AAV,"LS-AUSTRALIA",'IngramSpark Data'!$YD:$YD,Lookups!$A$14,'IngramSpark Data'!$I:$I,"Trade Cloth*"))</f>
        <v>0</v>
      </c>
      <c r="AI64" s="4">
        <f>SUM(SUMIFS('IngramSpark Data'!$YW:$YW,'IngramSpark Data'!$AAV:$AAV,"LS-AUSTRALIA",'IngramSpark Data'!$YD:$YD,Lookups!$A$14,'IngramSpark Data'!$I:$I,"Trade Cloth*")*Lookups!$G$24)</f>
        <v>0</v>
      </c>
      <c r="AJ64" s="13">
        <f>SUM(SUMIFS('IngramSpark Data'!$YK:$YK,'IngramSpark Data'!$AAV:$AAV,"LS-UNITED KINGDOM",'IngramSpark Data'!$YD:$YD,Lookups!$A$14,'IngramSpark Data'!$I:$I,"Trade Cloth*"))</f>
        <v>0</v>
      </c>
      <c r="AK64" s="4">
        <f>SUM(SUMIFS('IngramSpark Data'!$YW:$YW,'IngramSpark Data'!$AAV:$AAV,"LS-UNITED KINGDOM",'IngramSpark Data'!$YD:$YD,Lookups!$A$14,'IngramSpark Data'!$I:$I,"Trade Cloth*")*Lookups!$G$17)</f>
        <v>0</v>
      </c>
      <c r="AL64" s="14">
        <f>SUM(SUMIFS('IngramSpark Data'!$YK:$YK,'IngramSpark Data'!$AAV:$AAV,"LS-UNITED STATES",'IngramSpark Data'!$YD:$YD,Lookups!$A$14,'IngramSpark Data'!$I:$I,"Trade Cloth*"))</f>
        <v>0</v>
      </c>
      <c r="AM64" s="4">
        <f>SUM(SUMIFS('IngramSpark Data'!$YW:$YW,'IngramSpark Data'!$AAV:$AAV,"LS-UNITED STATES",'IngramSpark Data'!$YD:$YD,Lookups!$A$14,'IngramSpark Data'!$I:$I,"Trade Cloth*"))</f>
        <v>0</v>
      </c>
    </row>
    <row r="65" spans="1:39" x14ac:dyDescent="0.25">
      <c r="A65" t="s">
        <v>28</v>
      </c>
      <c r="B65" s="13">
        <f>SUM(SUMIFS('IngramSpark Data'!$ABN:$ABN,'IngramSpark Data'!$ADY:$ADY,"LS-AUSTRALIA",'IngramSpark Data'!$ABG:$ABG,Lookups!$A$12,'IngramSpark Data'!$I:$I,"Perfectbound*"))</f>
        <v>0</v>
      </c>
      <c r="C65" s="4">
        <f>SUM(SUMIFS('IngramSpark Data'!$ABZ:$ABZ,'IngramSpark Data'!$ADY:$ADY,"LS-AUSTRALIA",'IngramSpark Data'!$ABG:$ABG,Lookups!$A$12,'IngramSpark Data'!$I:$I,"Perfectbound*")*Lookups!$G$24)</f>
        <v>0</v>
      </c>
      <c r="D65" s="13">
        <f>SUM(SUMIFS('IngramSpark Data'!$ABN:$ABN,'IngramSpark Data'!$ADY:$ADY,"LS-UNITED KINGDOM",'IngramSpark Data'!$ABG:$ABG,Lookups!$A$12,'IngramSpark Data'!$I:$I,"Perfectbound*"))</f>
        <v>0</v>
      </c>
      <c r="E65" s="4">
        <f>SUM(SUMIFS('IngramSpark Data'!$ABZ:$ABZ,'IngramSpark Data'!$ADY:$ADY,"LS-UNITED KINGDOM",'IngramSpark Data'!$ABG:$ABG,Lookups!$A$12,'IngramSpark Data'!$I:$I,"Perfectbound*")*Lookups!$G$17)</f>
        <v>0</v>
      </c>
      <c r="F65" s="14">
        <f>SUM(SUMIFS('IngramSpark Data'!$ABN:$ABN,'IngramSpark Data'!$ADY:$ADY,"LS-UNITED STATES",'IngramSpark Data'!$ABG:$ABG,Lookups!$A$12,'IngramSpark Data'!$I:$I,"Perfectbound*"))</f>
        <v>0</v>
      </c>
      <c r="G65" s="4">
        <f>SUM(SUMIFS('IngramSpark Data'!$ABZ:$ABZ,'IngramSpark Data'!$ADY:$ADY,"LS-UNITED STATES",'IngramSpark Data'!$ABG:$ABG,Lookups!$A$12,'IngramSpark Data'!$I:$I,"Perfectbound*"))</f>
        <v>0</v>
      </c>
      <c r="H65" s="13">
        <f>SUM(SUMIFS('IngramSpark Data'!$ABN:$ABN,'IngramSpark Data'!$ADY:$ADY,"LS-AUSTRALIA",'IngramSpark Data'!$ABG:$ABG,Lookups!$A$13,'IngramSpark Data'!$I:$I,"Perfectbound*"))</f>
        <v>0</v>
      </c>
      <c r="I65" s="4">
        <f>SUM(SUMIFS('IngramSpark Data'!$ABZ:$ABZ,'IngramSpark Data'!$ADY:$ADY,"LS-AUSTRALIA",'IngramSpark Data'!$ABG:$ABG,Lookups!$A$13,'IngramSpark Data'!$I:$I,"Perfectbound*")*Lookups!$G$24)</f>
        <v>0</v>
      </c>
      <c r="J65" s="13">
        <f>SUM(SUMIFS('IngramSpark Data'!$ABN:$ABN,'IngramSpark Data'!$ADY:$ADY,"LS-UNITED KINGDOM",'IngramSpark Data'!$ABG:$ABG,Lookups!$A$13,'IngramSpark Data'!$I:$I,"Perfectbound*"))</f>
        <v>0</v>
      </c>
      <c r="K65" s="4">
        <f>SUM(SUMIFS('IngramSpark Data'!$ABZ:$ABZ,'IngramSpark Data'!$ADY:$ADY,"LS-UNITED KINGDOM",'IngramSpark Data'!$ABG:$ABG,Lookups!$A$13,'IngramSpark Data'!$I:$I,"Perfectbound*")*Lookups!$G$17)</f>
        <v>0</v>
      </c>
      <c r="L65" s="14">
        <f>SUM(SUMIFS('IngramSpark Data'!$ABN:$ABN,'IngramSpark Data'!$ADY:$ADY,"LS-UNITED STATES",'IngramSpark Data'!$ABG:$ABG,Lookups!$A$13,'IngramSpark Data'!$I:$I,"Perfectbound*"))</f>
        <v>0</v>
      </c>
      <c r="M65" s="4">
        <f>SUM(SUMIFS('IngramSpark Data'!$ABZ:$ABZ,'IngramSpark Data'!$ADY:$ADY,"LS-UNITED STATES",'IngramSpark Data'!$ABG:$ABG,Lookups!$A$13,'IngramSpark Data'!$I:$I,"Perfectbound*"))</f>
        <v>0</v>
      </c>
      <c r="N65" s="13">
        <f>SUM(SUMIFS('IngramSpark Data'!$ABN:$ABN,'IngramSpark Data'!$ADY:$ADY,"LS-AUSTRALIA",'IngramSpark Data'!$ABG:$ABG,Lookups!$A$14,'IngramSpark Data'!$I:$I,"Perfectbound*"))</f>
        <v>0</v>
      </c>
      <c r="O65" s="4">
        <f>SUM(SUMIFS('IngramSpark Data'!$ABZ:$ABZ,'IngramSpark Data'!$ADY:$ADY,"LS-AUSTRALIA",'IngramSpark Data'!$ABG:$ABG,Lookups!$A$14,'IngramSpark Data'!$I:$I,"Perfectbound*")*Lookups!$G$24)</f>
        <v>0</v>
      </c>
      <c r="P65" s="13">
        <f>SUM(SUMIFS('IngramSpark Data'!$ABN:$ABN,'IngramSpark Data'!$ADY:$ADY,"LS-UNITED KINGDOM",'IngramSpark Data'!$ABG:$ABG,Lookups!$A$14,'IngramSpark Data'!$I:$I,"Perfectbound*"))</f>
        <v>0</v>
      </c>
      <c r="Q65" s="4">
        <f>SUM(SUMIFS('IngramSpark Data'!$ABZ:$ABZ,'IngramSpark Data'!$ADY:$ADY,"LS-UNITED KINGDOM",'IngramSpark Data'!$ABG:$ABG,Lookups!$A$14,'IngramSpark Data'!$I:$I,"Perfectbound*")*Lookups!$G$17)</f>
        <v>0</v>
      </c>
      <c r="R65" s="14">
        <f>SUM(SUMIFS('IngramSpark Data'!$ABN:$ABN,'IngramSpark Data'!$ADY:$ADY,"LS-UNITED STATES",'IngramSpark Data'!$ABG:$ABG,Lookups!$A$14,'IngramSpark Data'!$I:$I,"Perfectbound*"))</f>
        <v>0</v>
      </c>
      <c r="S65" s="4">
        <f>SUM(SUMIFS('IngramSpark Data'!$ABZ:$ABZ,'IngramSpark Data'!$ADY:$ADY,"LS-UNITED STATES",'IngramSpark Data'!$ABG:$ABG,Lookups!$A$14,'IngramSpark Data'!$I:$I,"Perfectbound*"))</f>
        <v>0</v>
      </c>
      <c r="U65" t="s">
        <v>28</v>
      </c>
      <c r="V65" s="13">
        <f>SUM(SUMIFS('IngramSpark Data'!$ABN:$ABN,'IngramSpark Data'!$ADY:$ADY,"LS-AUSTRALIA",'IngramSpark Data'!$ABG:$ABG,Lookups!$A$12,'IngramSpark Data'!$I:$I,"Trade Cloth*"))</f>
        <v>0</v>
      </c>
      <c r="W65" s="4">
        <f>SUM(SUMIFS('IngramSpark Data'!$ABZ:$ABZ,'IngramSpark Data'!$ADY:$ADY,"LS-AUSTRALIA",'IngramSpark Data'!$ABG:$ABG,Lookups!$A$12,'IngramSpark Data'!$I:$I,"Trade Cloth*")*Lookups!$G$24)</f>
        <v>0</v>
      </c>
      <c r="X65" s="13">
        <f>SUM(SUMIFS('IngramSpark Data'!$ABN:$ABN,'IngramSpark Data'!$ADY:$ADY,"LS-UNITED KINGDOM",'IngramSpark Data'!$ABG:$ABG,Lookups!$A$12,'IngramSpark Data'!$I:$I,"Trade Cloth*"))</f>
        <v>0</v>
      </c>
      <c r="Y65" s="4">
        <f>SUM(SUMIFS('IngramSpark Data'!$ABZ:$ABZ,'IngramSpark Data'!$ADY:$ADY,"LS-UNITED KINGDOM",'IngramSpark Data'!$ABG:$ABG,Lookups!$A$12,'IngramSpark Data'!$I:$I,"Trade Cloth*")*Lookups!$G$17)</f>
        <v>0</v>
      </c>
      <c r="Z65" s="14">
        <f>SUM(SUMIFS('IngramSpark Data'!$ABN:$ABN,'IngramSpark Data'!$ADY:$ADY,"LS-UNITED STATES",'IngramSpark Data'!$ABG:$ABG,Lookups!$A$12,'IngramSpark Data'!$I:$I,"Trade Cloth*"))</f>
        <v>0</v>
      </c>
      <c r="AA65" s="4">
        <f>SUM(SUMIFS('IngramSpark Data'!$ABZ:$ABZ,'IngramSpark Data'!$ADY:$ADY,"LS-UNITED STATES",'IngramSpark Data'!$ABG:$ABG,Lookups!$A$12,'IngramSpark Data'!$I:$I,"Trade Cloth*"))</f>
        <v>0</v>
      </c>
      <c r="AB65" s="13">
        <f>SUM(SUMIFS('IngramSpark Data'!$ABN:$ABN,'IngramSpark Data'!$ADY:$ADY,"LS-AUSTRALIA",'IngramSpark Data'!$ABG:$ABG,Lookups!$A$13,'IngramSpark Data'!$I:$I,"Trade Cloth*"))</f>
        <v>0</v>
      </c>
      <c r="AC65" s="4">
        <f>SUM(SUMIFS('IngramSpark Data'!$ABZ:$ABZ,'IngramSpark Data'!$ADY:$ADY,"LS-AUSTRALIA",'IngramSpark Data'!$ABG:$ABG,Lookups!$A$13,'IngramSpark Data'!$I:$I,"Trade Cloth*")*Lookups!$G$24)</f>
        <v>0</v>
      </c>
      <c r="AD65" s="13">
        <f>SUM(SUMIFS('IngramSpark Data'!$ABN:$ABN,'IngramSpark Data'!$ADY:$ADY,"LS-UNITED KINGDOM",'IngramSpark Data'!$ABG:$ABG,Lookups!$A$13,'IngramSpark Data'!$I:$I,"Trade Cloth*"))</f>
        <v>0</v>
      </c>
      <c r="AE65" s="4">
        <f>SUM(SUMIFS('IngramSpark Data'!$ABZ:$ABZ,'IngramSpark Data'!$ADY:$ADY,"LS-UNITED KINGDOM",'IngramSpark Data'!$ABG:$ABG,Lookups!$A$13,'IngramSpark Data'!$I:$I,"Trade Cloth*")*Lookups!$G$17)</f>
        <v>0</v>
      </c>
      <c r="AF65" s="14">
        <f>SUM(SUMIFS('IngramSpark Data'!$ABN:$ABN,'IngramSpark Data'!$ADY:$ADY,"LS-UNITED STATES",'IngramSpark Data'!$ABG:$ABG,Lookups!$A$13,'IngramSpark Data'!$I:$I,"Trade Cloth*"))</f>
        <v>0</v>
      </c>
      <c r="AG65" s="4">
        <f>SUM(SUMIFS('IngramSpark Data'!$ABZ:$ABZ,'IngramSpark Data'!$ADY:$ADY,"LS-UNITED STATES",'IngramSpark Data'!$ABG:$ABG,Lookups!$A$13,'IngramSpark Data'!$I:$I,"Trade Cloth*"))</f>
        <v>0</v>
      </c>
      <c r="AH65" s="13">
        <f>SUM(SUMIFS('IngramSpark Data'!$ABN:$ABN,'IngramSpark Data'!$ADY:$ADY,"LS-AUSTRALIA",'IngramSpark Data'!$ABG:$ABG,Lookups!$A$14,'IngramSpark Data'!$I:$I,"Trade Cloth*"))</f>
        <v>0</v>
      </c>
      <c r="AI65" s="4">
        <f>SUM(SUMIFS('IngramSpark Data'!$ABZ:$ABZ,'IngramSpark Data'!$ADY:$ADY,"LS-AUSTRALIA",'IngramSpark Data'!$ABG:$ABG,Lookups!$A$14,'IngramSpark Data'!$I:$I,"Trade Cloth*")*Lookups!$G$24)</f>
        <v>0</v>
      </c>
      <c r="AJ65" s="13">
        <f>SUM(SUMIFS('IngramSpark Data'!$ABN:$ABN,'IngramSpark Data'!$ADY:$ADY,"LS-UNITED KINGDOM",'IngramSpark Data'!$ABG:$ABG,Lookups!$A$14,'IngramSpark Data'!$I:$I,"Trade Cloth*"))</f>
        <v>0</v>
      </c>
      <c r="AK65" s="4">
        <f>SUM(SUMIFS('IngramSpark Data'!$ABZ:$ABZ,'IngramSpark Data'!$ADY:$ADY,"LS-UNITED KINGDOM",'IngramSpark Data'!$ABG:$ABG,Lookups!$A$14,'IngramSpark Data'!$I:$I,"Trade Cloth*")*Lookups!$G$17)</f>
        <v>0</v>
      </c>
      <c r="AL65" s="14">
        <f>SUM(SUMIFS('IngramSpark Data'!$ABN:$ABN,'IngramSpark Data'!$ADY:$ADY,"LS-UNITED STATES",'IngramSpark Data'!$ABG:$ABG,Lookups!$A$14,'IngramSpark Data'!$I:$I,"Trade Cloth*"))</f>
        <v>0</v>
      </c>
      <c r="AM65" s="4">
        <f>SUM(SUMIFS('IngramSpark Data'!$ABZ:$ABZ,'IngramSpark Data'!$ADY:$ADY,"LS-UNITED STATES",'IngramSpark Data'!$ABG:$ABG,Lookups!$A$14,'IngramSpark Data'!$I:$I,"Trade Cloth*"))</f>
        <v>0</v>
      </c>
    </row>
    <row r="66" spans="1:39" x14ac:dyDescent="0.25">
      <c r="A66" t="s">
        <v>29</v>
      </c>
      <c r="B66" s="13">
        <f>SUM(SUMIFS('IngramSpark Data'!$AEQ:$AEQ,'IngramSpark Data'!$AHB:$AHB,"LS-AUSTRALIA",'IngramSpark Data'!$AEJ:$AEJ,Lookups!$A$12,'IngramSpark Data'!$I:$I,"Perfectbound*"))</f>
        <v>0</v>
      </c>
      <c r="C66" s="4">
        <f>SUM(SUMIFS('IngramSpark Data'!$AFC:$AFC,'IngramSpark Data'!$AHB:$AHB,"LS-AUSTRALIA",'IngramSpark Data'!$AEJ:$AEJ,Lookups!$A$12,'IngramSpark Data'!$I:$I,"Perfectbound*")*Lookups!$G$24)</f>
        <v>0</v>
      </c>
      <c r="D66" s="13">
        <f>SUM(SUMIFS('IngramSpark Data'!$AEQ:$AEQ,'IngramSpark Data'!$AHB:$AHB,"LS-UNITED KINGDOM",'IngramSpark Data'!$AEJ:$AEJ,Lookups!$A$12,'IngramSpark Data'!$I:$I,"Perfectbound*"))</f>
        <v>0</v>
      </c>
      <c r="E66" s="4">
        <f>SUM(SUMIFS('IngramSpark Data'!$AFC:$AFC,'IngramSpark Data'!$AHB:$AHB,"LS-UNITED KINGDOM",'IngramSpark Data'!$AEJ:$AEJ,Lookups!$A$12,'IngramSpark Data'!$I:$I,"Perfectbound*")*Lookups!$G$17)</f>
        <v>0</v>
      </c>
      <c r="F66" s="14">
        <f>SUM(SUMIFS('IngramSpark Data'!$AEQ:$AEQ,'IngramSpark Data'!$AHB:$AHB,"LS-UNITED STATES",'IngramSpark Data'!$AEJ:$AEJ,Lookups!$A$12,'IngramSpark Data'!$I:$I,"Perfectbound*"))</f>
        <v>0</v>
      </c>
      <c r="G66" s="4">
        <f>SUM(SUMIFS('IngramSpark Data'!$AFC:$AFC,'IngramSpark Data'!$AHB:$AHB,"LS-UNITED STATES",'IngramSpark Data'!$AEJ:$AEJ,Lookups!$A$12,'IngramSpark Data'!$I:$I,"Perfectbound*"))</f>
        <v>0</v>
      </c>
      <c r="H66" s="13">
        <f>SUM(SUMIFS('IngramSpark Data'!$AEQ:$AEQ,'IngramSpark Data'!$AHB:$AHB,"LS-AUSTRALIA",'IngramSpark Data'!$AEJ:$AEJ,Lookups!$A$13,'IngramSpark Data'!$I:$I,"Perfectbound*"))</f>
        <v>0</v>
      </c>
      <c r="I66" s="4">
        <f>SUM(SUMIFS('IngramSpark Data'!$AFC:$AFC,'IngramSpark Data'!$AHB:$AHB,"LS-AUSTRALIA",'IngramSpark Data'!$AEJ:$AEJ,Lookups!$A$13,'IngramSpark Data'!$I:$I,"Perfectbound*")*Lookups!$G$24)</f>
        <v>0</v>
      </c>
      <c r="J66" s="13">
        <f>SUM(SUMIFS('IngramSpark Data'!$AEQ:$AEQ,'IngramSpark Data'!$AHB:$AHB,"LS-UNITED KINGDOM",'IngramSpark Data'!$AEJ:$AEJ,Lookups!$A$13,'IngramSpark Data'!$I:$I,"Perfectbound*"))</f>
        <v>0</v>
      </c>
      <c r="K66" s="4">
        <f>SUM(SUMIFS('IngramSpark Data'!$AFC:$AFC,'IngramSpark Data'!$AHB:$AHB,"LS-UNITED KINGDOM",'IngramSpark Data'!$AEJ:$AEJ,Lookups!$A$13,'IngramSpark Data'!$I:$I,"Perfectbound*")*Lookups!$G$17)</f>
        <v>0</v>
      </c>
      <c r="L66" s="14">
        <f>SUM(SUMIFS('IngramSpark Data'!$AEQ:$AEQ,'IngramSpark Data'!$AHB:$AHB,"LS-UNITED STATES",'IngramSpark Data'!$AEJ:$AEJ,Lookups!$A$13,'IngramSpark Data'!$I:$I,"Perfectbound*"))</f>
        <v>0</v>
      </c>
      <c r="M66" s="4">
        <f>SUM(SUMIFS('IngramSpark Data'!$AFC:$AFC,'IngramSpark Data'!$AHB:$AHB,"LS-UNITED STATES",'IngramSpark Data'!$AEJ:$AEJ,Lookups!$A$13,'IngramSpark Data'!$I:$I,"Perfectbound*"))</f>
        <v>0</v>
      </c>
      <c r="N66" s="13">
        <f>SUM(SUMIFS('IngramSpark Data'!$AEQ:$AEQ,'IngramSpark Data'!$AHB:$AHB,"LS-AUSTRALIA",'IngramSpark Data'!$AEJ:$AEJ,Lookups!$A$14,'IngramSpark Data'!$I:$I,"Perfectbound*"))</f>
        <v>0</v>
      </c>
      <c r="O66" s="4">
        <f>SUM(SUMIFS('IngramSpark Data'!$AFC:$AFC,'IngramSpark Data'!$AHB:$AHB,"LS-AUSTRALIA",'IngramSpark Data'!$AEJ:$AEJ,Lookups!$A$14,'IngramSpark Data'!$I:$I,"Perfectbound*")*Lookups!$G$24)</f>
        <v>0</v>
      </c>
      <c r="P66" s="13">
        <f>SUM(SUMIFS('IngramSpark Data'!$AEQ:$AEQ,'IngramSpark Data'!$AHB:$AHB,"LS-UNITED KINGDOM",'IngramSpark Data'!$AEJ:$AEJ,Lookups!$A$14,'IngramSpark Data'!$I:$I,"Perfectbound*"))</f>
        <v>0</v>
      </c>
      <c r="Q66" s="4">
        <f>SUM(SUMIFS('IngramSpark Data'!$AFC:$AFC,'IngramSpark Data'!$AHB:$AHB,"LS-UNITED KINGDOM",'IngramSpark Data'!$AEJ:$AEJ,Lookups!$A$14,'IngramSpark Data'!$I:$I,"Perfectbound*")*Lookups!$G$17)</f>
        <v>0</v>
      </c>
      <c r="R66" s="14">
        <f>SUM(SUMIFS('IngramSpark Data'!$AEQ:$AEQ,'IngramSpark Data'!$AHB:$AHB,"LS-UNITED STATES",'IngramSpark Data'!$AEJ:$AEJ,Lookups!$A$14,'IngramSpark Data'!$I:$I,"Perfectbound*"))</f>
        <v>0</v>
      </c>
      <c r="S66" s="4">
        <f>SUM(SUMIFS('IngramSpark Data'!$AFC:$AFC,'IngramSpark Data'!$AHB:$AHB,"LS-UNITED STATES",'IngramSpark Data'!$AEJ:$AEJ,Lookups!$A$14,'IngramSpark Data'!$I:$I,"Perfectbound*"))</f>
        <v>0</v>
      </c>
      <c r="U66" t="s">
        <v>29</v>
      </c>
      <c r="V66" s="13">
        <f>SUM(SUMIFS('IngramSpark Data'!$AEQ:$AEQ,'IngramSpark Data'!$AHB:$AHB,"LS-AUSTRALIA",'IngramSpark Data'!$AEJ:$AEJ,Lookups!$A$12,'IngramSpark Data'!$I:$I,"Trade Cloth*"))</f>
        <v>0</v>
      </c>
      <c r="W66" s="4">
        <f>SUM(SUMIFS('IngramSpark Data'!$AFC:$AFC,'IngramSpark Data'!$AHB:$AHB,"LS-AUSTRALIA",'IngramSpark Data'!$AEJ:$AEJ,Lookups!$A$12,'IngramSpark Data'!$I:$I,"Trade Cloth*")*Lookups!$G$24)</f>
        <v>0</v>
      </c>
      <c r="X66" s="13">
        <f>SUM(SUMIFS('IngramSpark Data'!$AEQ:$AEQ,'IngramSpark Data'!$AHB:$AHB,"LS-UNITED KINGDOM",'IngramSpark Data'!$AEJ:$AEJ,Lookups!$A$12,'IngramSpark Data'!$I:$I,"Trade Cloth*"))</f>
        <v>0</v>
      </c>
      <c r="Y66" s="4">
        <f>SUM(SUMIFS('IngramSpark Data'!$AFC:$AFC,'IngramSpark Data'!$AHB:$AHB,"LS-UNITED KINGDOM",'IngramSpark Data'!$AEJ:$AEJ,Lookups!$A$12,'IngramSpark Data'!$I:$I,"Trade Cloth*")*Lookups!$G$17)</f>
        <v>0</v>
      </c>
      <c r="Z66" s="14">
        <f>SUM(SUMIFS('IngramSpark Data'!$AEQ:$AEQ,'IngramSpark Data'!$AHB:$AHB,"LS-UNITED STATES",'IngramSpark Data'!$AEJ:$AEJ,Lookups!$A$12,'IngramSpark Data'!$I:$I,"Trade Cloth*"))</f>
        <v>0</v>
      </c>
      <c r="AA66" s="4">
        <f>SUM(SUMIFS('IngramSpark Data'!$AFC:$AFC,'IngramSpark Data'!$AHB:$AHB,"LS-UNITED STATES",'IngramSpark Data'!$AEJ:$AEJ,Lookups!$A$12,'IngramSpark Data'!$I:$I,"Trade Cloth*"))</f>
        <v>0</v>
      </c>
      <c r="AB66" s="13">
        <f>SUM(SUMIFS('IngramSpark Data'!$AEQ:$AEQ,'IngramSpark Data'!$AHB:$AHB,"LS-AUSTRALIA",'IngramSpark Data'!$AEJ:$AEJ,Lookups!$A$13,'IngramSpark Data'!$I:$I,"Trade Cloth*"))</f>
        <v>0</v>
      </c>
      <c r="AC66" s="4">
        <f>SUM(SUMIFS('IngramSpark Data'!$AFC:$AFC,'IngramSpark Data'!$AHB:$AHB,"LS-AUSTRALIA",'IngramSpark Data'!$AEJ:$AEJ,Lookups!$A$13,'IngramSpark Data'!$I:$I,"Trade Cloth*")*Lookups!$G$24)</f>
        <v>0</v>
      </c>
      <c r="AD66" s="13">
        <f>SUM(SUMIFS('IngramSpark Data'!$AEQ:$AEQ,'IngramSpark Data'!$AHB:$AHB,"LS-UNITED KINGDOM",'IngramSpark Data'!$AEJ:$AEJ,Lookups!$A$13,'IngramSpark Data'!$I:$I,"Trade Cloth*"))</f>
        <v>0</v>
      </c>
      <c r="AE66" s="4">
        <f>SUM(SUMIFS('IngramSpark Data'!$AFC:$AFC,'IngramSpark Data'!$AHB:$AHB,"LS-UNITED KINGDOM",'IngramSpark Data'!$AEJ:$AEJ,Lookups!$A$13,'IngramSpark Data'!$I:$I,"Trade Cloth*")*Lookups!$G$17)</f>
        <v>0</v>
      </c>
      <c r="AF66" s="14">
        <f>SUM(SUMIFS('IngramSpark Data'!$AEQ:$AEQ,'IngramSpark Data'!$AHB:$AHB,"LS-UNITED STATES",'IngramSpark Data'!$AEJ:$AEJ,Lookups!$A$13,'IngramSpark Data'!$I:$I,"Trade Cloth*"))</f>
        <v>0</v>
      </c>
      <c r="AG66" s="4">
        <f>SUM(SUMIFS('IngramSpark Data'!$AFC:$AFC,'IngramSpark Data'!$AHB:$AHB,"LS-UNITED STATES",'IngramSpark Data'!$AEJ:$AEJ,Lookups!$A$13,'IngramSpark Data'!$I:$I,"Trade Cloth*"))</f>
        <v>0</v>
      </c>
      <c r="AH66" s="13">
        <f>SUM(SUMIFS('IngramSpark Data'!$AEQ:$AEQ,'IngramSpark Data'!$AHB:$AHB,"LS-AUSTRALIA",'IngramSpark Data'!$AEJ:$AEJ,Lookups!$A$14,'IngramSpark Data'!$I:$I,"Trade Cloth*"))</f>
        <v>0</v>
      </c>
      <c r="AI66" s="4">
        <f>SUM(SUMIFS('IngramSpark Data'!$AFC:$AFC,'IngramSpark Data'!$AHB:$AHB,"LS-AUSTRALIA",'IngramSpark Data'!$AEJ:$AEJ,Lookups!$A$14,'IngramSpark Data'!$I:$I,"Trade Cloth*")*Lookups!$G$24)</f>
        <v>0</v>
      </c>
      <c r="AJ66" s="13">
        <f>SUM(SUMIFS('IngramSpark Data'!$AEQ:$AEQ,'IngramSpark Data'!$AHB:$AHB,"LS-UNITED KINGDOM",'IngramSpark Data'!$AEJ:$AEJ,Lookups!$A$14,'IngramSpark Data'!$I:$I,"Trade Cloth*"))</f>
        <v>0</v>
      </c>
      <c r="AK66" s="4">
        <f>SUM(SUMIFS('IngramSpark Data'!$AFC:$AFC,'IngramSpark Data'!$AHB:$AHB,"LS-UNITED KINGDOM",'IngramSpark Data'!$AEJ:$AEJ,Lookups!$A$14,'IngramSpark Data'!$I:$I,"Trade Cloth*")*Lookups!$G$17)</f>
        <v>0</v>
      </c>
      <c r="AL66" s="14">
        <f>SUM(SUMIFS('IngramSpark Data'!$AEQ:$AEQ,'IngramSpark Data'!$AHB:$AHB,"LS-UNITED STATES",'IngramSpark Data'!$AEJ:$AEJ,Lookups!$A$14,'IngramSpark Data'!$I:$I,"Trade Cloth*"))</f>
        <v>0</v>
      </c>
      <c r="AM66" s="4">
        <f>SUM(SUMIFS('IngramSpark Data'!$AFC:$AFC,'IngramSpark Data'!$AHB:$AHB,"LS-UNITED STATES",'IngramSpark Data'!$AEJ:$AEJ,Lookups!$A$14,'IngramSpark Data'!$I:$I,"Trade Cloth*"))</f>
        <v>0</v>
      </c>
    </row>
    <row r="67" spans="1:39" x14ac:dyDescent="0.25">
      <c r="A67" t="s">
        <v>30</v>
      </c>
      <c r="B67" s="13">
        <f>SUM(SUMIFS('IngramSpark Data'!$AHT:$AHT,'IngramSpark Data'!$AKE:$AKE,"LS-AUSTRALIA",'IngramSpark Data'!$AHM:$AHM,Lookups!$A$12,'IngramSpark Data'!$I:$I,"Perfectbound*"))</f>
        <v>0</v>
      </c>
      <c r="C67" s="4">
        <f>SUM(SUMIFS('IngramSpark Data'!$AIF:$AIF,'IngramSpark Data'!$AKE:$AKE,"LS-AUSTRALIA",'IngramSpark Data'!$AHM:$AHM,Lookups!$A$12,'IngramSpark Data'!$I:$I,"Perfectbound*")*Lookups!$G$24)</f>
        <v>0</v>
      </c>
      <c r="D67" s="13">
        <f>SUM(SUMIFS('IngramSpark Data'!$AHT:$AHT,'IngramSpark Data'!$AKE:$AKE,"LS-UNITED KINGDOM",'IngramSpark Data'!$AHM:$AHM,Lookups!$A$12,'IngramSpark Data'!$I:$I,"Perfectbound*"))</f>
        <v>0</v>
      </c>
      <c r="E67" s="4">
        <f>SUM(SUMIFS('IngramSpark Data'!$AIF:$AIF,'IngramSpark Data'!$AKE:$AKE,"LS-UNITED KINGDOM",'IngramSpark Data'!$AHM:$AHM,Lookups!$A$12,'IngramSpark Data'!$I:$I,"Perfectbound*")*Lookups!$G$17)</f>
        <v>0</v>
      </c>
      <c r="F67" s="14">
        <f>SUM(SUMIFS('IngramSpark Data'!$AHT:$AHT,'IngramSpark Data'!$AKE:$AKE,"LS-UNITED STATES",'IngramSpark Data'!$AHM:$AHM,Lookups!$A$12,'IngramSpark Data'!$I:$I,"Perfectbound*"))</f>
        <v>0</v>
      </c>
      <c r="G67" s="4">
        <f>SUM(SUMIFS('IngramSpark Data'!$AIF:$AIF,'IngramSpark Data'!$AKE:$AKE,"LS-UNITED STATES",'IngramSpark Data'!$AHM:$AHM,Lookups!$A$12,'IngramSpark Data'!$I:$I,"Perfectbound*"))</f>
        <v>0</v>
      </c>
      <c r="H67" s="13">
        <f>SUM(SUMIFS('IngramSpark Data'!$AHT:$AHT,'IngramSpark Data'!$AKE:$AKE,"LS-AUSTRALIA",'IngramSpark Data'!$AHM:$AHM,Lookups!$A$13,'IngramSpark Data'!$I:$I,"Perfectbound*"))</f>
        <v>0</v>
      </c>
      <c r="I67" s="4">
        <f>SUM(SUMIFS('IngramSpark Data'!$AIF:$AIF,'IngramSpark Data'!$AKE:$AKE,"LS-AUSTRALIA",'IngramSpark Data'!$AHM:$AHM,Lookups!$A$13,'IngramSpark Data'!$I:$I,"Perfectbound*")*Lookups!$G$24)</f>
        <v>0</v>
      </c>
      <c r="J67" s="13">
        <f>SUM(SUMIFS('IngramSpark Data'!$AHT:$AHT,'IngramSpark Data'!$AKE:$AKE,"LS-UNITED KINGDOM",'IngramSpark Data'!$AHM:$AHM,Lookups!$A$13,'IngramSpark Data'!$I:$I,"Perfectbound*"))</f>
        <v>0</v>
      </c>
      <c r="K67" s="4">
        <f>SUM(SUMIFS('IngramSpark Data'!$AIF:$AIF,'IngramSpark Data'!$AKE:$AKE,"LS-UNITED KINGDOM",'IngramSpark Data'!$AHM:$AHM,Lookups!$A$13,'IngramSpark Data'!$I:$I,"Perfectbound*")*Lookups!$G$17)</f>
        <v>0</v>
      </c>
      <c r="L67" s="14">
        <f>SUM(SUMIFS('IngramSpark Data'!$AHT:$AHT,'IngramSpark Data'!$AKE:$AKE,"LS-UNITED STATES",'IngramSpark Data'!$AHM:$AHM,Lookups!$A$13,'IngramSpark Data'!$I:$I,"Perfectbound*"))</f>
        <v>0</v>
      </c>
      <c r="M67" s="4">
        <f>SUM(SUMIFS('IngramSpark Data'!$AIF:$AIF,'IngramSpark Data'!$AKE:$AKE,"LS-UNITED STATES",'IngramSpark Data'!$AHM:$AHM,Lookups!$A$13,'IngramSpark Data'!$I:$I,"Perfectbound*"))</f>
        <v>0</v>
      </c>
      <c r="N67" s="13">
        <f>SUM(SUMIFS('IngramSpark Data'!$AHT:$AHT,'IngramSpark Data'!$AKE:$AKE,"LS-AUSTRALIA",'IngramSpark Data'!$AHM:$AHM,Lookups!$A$14,'IngramSpark Data'!$I:$I,"Perfectbound*"))</f>
        <v>0</v>
      </c>
      <c r="O67" s="4">
        <f>SUM(SUMIFS('IngramSpark Data'!$AIF:$AIF,'IngramSpark Data'!$AKE:$AKE,"LS-AUSTRALIA",'IngramSpark Data'!$AHM:$AHM,Lookups!$A$14,'IngramSpark Data'!$I:$I,"Perfectbound*")*Lookups!$G$24)</f>
        <v>0</v>
      </c>
      <c r="P67" s="13">
        <f>SUM(SUMIFS('IngramSpark Data'!$AHT:$AHT,'IngramSpark Data'!$AKE:$AKE,"LS-UNITED KINGDOM",'IngramSpark Data'!$AHM:$AHM,Lookups!$A$14,'IngramSpark Data'!$I:$I,"Perfectbound*"))</f>
        <v>0</v>
      </c>
      <c r="Q67" s="4">
        <f>SUM(SUMIFS('IngramSpark Data'!$AIF:$AIF,'IngramSpark Data'!$AKE:$AKE,"LS-UNITED KINGDOM",'IngramSpark Data'!$AHM:$AHM,Lookups!$A$14,'IngramSpark Data'!$I:$I,"Perfectbound*")*Lookups!$G$17)</f>
        <v>0</v>
      </c>
      <c r="R67" s="14">
        <f>SUM(SUMIFS('IngramSpark Data'!$AHT:$AHT,'IngramSpark Data'!$AKE:$AKE,"LS-UNITED STATES",'IngramSpark Data'!$AHM:$AHM,Lookups!$A$14,'IngramSpark Data'!$I:$I,"Perfectbound*"))</f>
        <v>0</v>
      </c>
      <c r="S67" s="4">
        <f>SUM(SUMIFS('IngramSpark Data'!$AIF:$AIF,'IngramSpark Data'!$AKE:$AKE,"LS-UNITED STATES",'IngramSpark Data'!$AHM:$AHM,Lookups!$A$14,'IngramSpark Data'!$I:$I,"Perfectbound*"))</f>
        <v>0</v>
      </c>
      <c r="U67" t="s">
        <v>30</v>
      </c>
      <c r="V67" s="13">
        <f>SUM(SUMIFS('IngramSpark Data'!$AHT:$AHT,'IngramSpark Data'!$AKE:$AKE,"LS-AUSTRALIA",'IngramSpark Data'!$AHM:$AHM,Lookups!$A$12,'IngramSpark Data'!$I:$I,"Trade Cloth*"))</f>
        <v>0</v>
      </c>
      <c r="W67" s="4">
        <f>SUM(SUMIFS('IngramSpark Data'!$AIF:$AIF,'IngramSpark Data'!$AKE:$AKE,"LS-AUSTRALIA",'IngramSpark Data'!$AHM:$AHM,Lookups!$A$12,'IngramSpark Data'!$I:$I,"Trade Cloth*")*Lookups!$G$24)</f>
        <v>0</v>
      </c>
      <c r="X67" s="13">
        <f>SUM(SUMIFS('IngramSpark Data'!$AHT:$AHT,'IngramSpark Data'!$AKE:$AKE,"LS-UNITED KINGDOM",'IngramSpark Data'!$AHM:$AHM,Lookups!$A$12,'IngramSpark Data'!$I:$I,"Trade Cloth*"))</f>
        <v>0</v>
      </c>
      <c r="Y67" s="4">
        <f>SUM(SUMIFS('IngramSpark Data'!$AIF:$AIF,'IngramSpark Data'!$AKE:$AKE,"LS-UNITED KINGDOM",'IngramSpark Data'!$AHM:$AHM,Lookups!$A$12,'IngramSpark Data'!$I:$I,"Trade Cloth*")*Lookups!$G$17)</f>
        <v>0</v>
      </c>
      <c r="Z67" s="14">
        <f>SUM(SUMIFS('IngramSpark Data'!$AHT:$AHT,'IngramSpark Data'!$AKE:$AKE,"LS-UNITED STATES",'IngramSpark Data'!$AHM:$AHM,Lookups!$A$12,'IngramSpark Data'!$I:$I,"Trade Cloth*"))</f>
        <v>0</v>
      </c>
      <c r="AA67" s="4">
        <f>SUM(SUMIFS('IngramSpark Data'!$AIF:$AIF,'IngramSpark Data'!$AKE:$AKE,"LS-UNITED STATES",'IngramSpark Data'!$AHM:$AHM,Lookups!$A$12,'IngramSpark Data'!$I:$I,"Trade Cloth*"))</f>
        <v>0</v>
      </c>
      <c r="AB67" s="13">
        <f>SUM(SUMIFS('IngramSpark Data'!$AHT:$AHT,'IngramSpark Data'!$AKE:$AKE,"LS-AUSTRALIA",'IngramSpark Data'!$AHM:$AHM,Lookups!$A$13,'IngramSpark Data'!$I:$I,"Trade Cloth*"))</f>
        <v>0</v>
      </c>
      <c r="AC67" s="4">
        <f>SUM(SUMIFS('IngramSpark Data'!$AIF:$AIF,'IngramSpark Data'!$AKE:$AKE,"LS-AUSTRALIA",'IngramSpark Data'!$AHM:$AHM,Lookups!$A$13,'IngramSpark Data'!$I:$I,"Trade Cloth*")*Lookups!$G$24)</f>
        <v>0</v>
      </c>
      <c r="AD67" s="13">
        <f>SUM(SUMIFS('IngramSpark Data'!$AHT:$AHT,'IngramSpark Data'!$AKE:$AKE,"LS-UNITED KINGDOM",'IngramSpark Data'!$AHM:$AHM,Lookups!$A$13,'IngramSpark Data'!$I:$I,"Trade Cloth*"))</f>
        <v>0</v>
      </c>
      <c r="AE67" s="4">
        <f>SUM(SUMIFS('IngramSpark Data'!$AIF:$AIF,'IngramSpark Data'!$AKE:$AKE,"LS-UNITED KINGDOM",'IngramSpark Data'!$AHM:$AHM,Lookups!$A$13,'IngramSpark Data'!$I:$I,"Trade Cloth*")*Lookups!$G$17)</f>
        <v>0</v>
      </c>
      <c r="AF67" s="14">
        <f>SUM(SUMIFS('IngramSpark Data'!$AHT:$AHT,'IngramSpark Data'!$AKE:$AKE,"LS-UNITED STATES",'IngramSpark Data'!$AHM:$AHM,Lookups!$A$13,'IngramSpark Data'!$I:$I,"Trade Cloth*"))</f>
        <v>0</v>
      </c>
      <c r="AG67" s="4">
        <f>SUM(SUMIFS('IngramSpark Data'!$AIF:$AIF,'IngramSpark Data'!$AKE:$AKE,"LS-UNITED STATES",'IngramSpark Data'!$AHM:$AHM,Lookups!$A$13,'IngramSpark Data'!$I:$I,"Trade Cloth*"))</f>
        <v>0</v>
      </c>
      <c r="AH67" s="13">
        <f>SUM(SUMIFS('IngramSpark Data'!$AHT:$AHT,'IngramSpark Data'!$AKE:$AKE,"LS-AUSTRALIA",'IngramSpark Data'!$AHM:$AHM,Lookups!$A$14,'IngramSpark Data'!$I:$I,"Trade Cloth*"))</f>
        <v>0</v>
      </c>
      <c r="AI67" s="4">
        <f>SUM(SUMIFS('IngramSpark Data'!$AIF:$AIF,'IngramSpark Data'!$AKE:$AKE,"LS-AUSTRALIA",'IngramSpark Data'!$AHM:$AHM,Lookups!$A$14,'IngramSpark Data'!$I:$I,"Trade Cloth*")*Lookups!$G$24)</f>
        <v>0</v>
      </c>
      <c r="AJ67" s="13">
        <f>SUM(SUMIFS('IngramSpark Data'!$AHT:$AHT,'IngramSpark Data'!$AKE:$AKE,"LS-UNITED KINGDOM",'IngramSpark Data'!$AHM:$AHM,Lookups!$A$14,'IngramSpark Data'!$I:$I,"Trade Cloth*"))</f>
        <v>0</v>
      </c>
      <c r="AK67" s="4">
        <f>SUM(SUMIFS('IngramSpark Data'!$AIF:$AIF,'IngramSpark Data'!$AKE:$AKE,"LS-UNITED KINGDOM",'IngramSpark Data'!$AHM:$AHM,Lookups!$A$14,'IngramSpark Data'!$I:$I,"Trade Cloth*")*Lookups!$G$17)</f>
        <v>0</v>
      </c>
      <c r="AL67" s="14">
        <f>SUM(SUMIFS('IngramSpark Data'!$AHT:$AHT,'IngramSpark Data'!$AKE:$AKE,"LS-UNITED STATES",'IngramSpark Data'!$AHM:$AHM,Lookups!$A$14,'IngramSpark Data'!$I:$I,"Trade Cloth*"))</f>
        <v>0</v>
      </c>
      <c r="AM67" s="4">
        <f>SUM(SUMIFS('IngramSpark Data'!$AIF:$AIF,'IngramSpark Data'!$AKE:$AKE,"LS-UNITED STATES",'IngramSpark Data'!$AHM:$AHM,Lookups!$A$14,'IngramSpark Data'!$I:$I,"Trade Cloth*"))</f>
        <v>0</v>
      </c>
    </row>
    <row r="68" spans="1:39" x14ac:dyDescent="0.25">
      <c r="B68" s="13"/>
      <c r="C68" s="7"/>
      <c r="D68" s="13"/>
      <c r="E68" s="16"/>
      <c r="F68" s="14"/>
      <c r="G68" s="16"/>
      <c r="H68" s="13"/>
      <c r="I68" s="7"/>
      <c r="J68" s="13"/>
      <c r="K68" s="16"/>
      <c r="L68" s="14"/>
      <c r="M68" s="16"/>
      <c r="N68" s="13"/>
      <c r="O68" s="7"/>
      <c r="P68" s="13"/>
      <c r="Q68" s="16"/>
      <c r="R68" s="14"/>
      <c r="S68" s="16"/>
      <c r="V68" s="13"/>
      <c r="W68" s="7"/>
      <c r="X68" s="13"/>
      <c r="Y68" s="16"/>
      <c r="Z68" s="14"/>
      <c r="AA68" s="16"/>
      <c r="AB68" s="13"/>
      <c r="AC68" s="7"/>
      <c r="AD68" s="13"/>
      <c r="AE68" s="16"/>
      <c r="AF68" s="14"/>
      <c r="AG68" s="16"/>
      <c r="AH68" s="13"/>
      <c r="AI68" s="7"/>
      <c r="AJ68" s="13"/>
      <c r="AK68" s="16"/>
      <c r="AL68" s="14"/>
      <c r="AM68" s="16"/>
    </row>
    <row r="69" spans="1:39" x14ac:dyDescent="0.25">
      <c r="B69" s="329">
        <f>Lookups!$A$15</f>
        <v>0</v>
      </c>
      <c r="C69" s="329"/>
      <c r="D69" s="329"/>
      <c r="E69" s="329"/>
      <c r="F69" s="329"/>
      <c r="G69" s="329"/>
      <c r="H69" s="329">
        <f>Lookups!$A$16</f>
        <v>0</v>
      </c>
      <c r="I69" s="329"/>
      <c r="J69" s="329"/>
      <c r="K69" s="329"/>
      <c r="L69" s="329"/>
      <c r="M69" s="329"/>
      <c r="N69" s="329">
        <f>Lookups!$A$17</f>
        <v>0</v>
      </c>
      <c r="O69" s="329"/>
      <c r="P69" s="329"/>
      <c r="Q69" s="329"/>
      <c r="R69" s="329"/>
      <c r="S69" s="329"/>
      <c r="V69" s="329">
        <f>Lookups!$A$15</f>
        <v>0</v>
      </c>
      <c r="W69" s="329"/>
      <c r="X69" s="329"/>
      <c r="Y69" s="329"/>
      <c r="Z69" s="329"/>
      <c r="AA69" s="329"/>
      <c r="AB69" s="329">
        <f>Lookups!$A$16</f>
        <v>0</v>
      </c>
      <c r="AC69" s="329"/>
      <c r="AD69" s="329"/>
      <c r="AE69" s="329"/>
      <c r="AF69" s="329"/>
      <c r="AG69" s="329"/>
      <c r="AH69" s="329">
        <f>Lookups!$A$17</f>
        <v>0</v>
      </c>
      <c r="AI69" s="329"/>
      <c r="AJ69" s="329"/>
      <c r="AK69" s="329"/>
      <c r="AL69" s="329"/>
      <c r="AM69" s="329"/>
    </row>
    <row r="70" spans="1:39" x14ac:dyDescent="0.25">
      <c r="B70" s="329" t="s">
        <v>159</v>
      </c>
      <c r="C70" s="329"/>
      <c r="D70" s="329" t="s">
        <v>14</v>
      </c>
      <c r="E70" s="329"/>
      <c r="F70" s="329" t="s">
        <v>15</v>
      </c>
      <c r="G70" s="329"/>
      <c r="H70" s="329" t="s">
        <v>159</v>
      </c>
      <c r="I70" s="329"/>
      <c r="J70" s="329" t="s">
        <v>14</v>
      </c>
      <c r="K70" s="329"/>
      <c r="L70" s="329" t="s">
        <v>15</v>
      </c>
      <c r="M70" s="329"/>
      <c r="N70" s="329" t="s">
        <v>159</v>
      </c>
      <c r="O70" s="329"/>
      <c r="P70" s="329" t="s">
        <v>14</v>
      </c>
      <c r="Q70" s="329"/>
      <c r="R70" s="329" t="s">
        <v>15</v>
      </c>
      <c r="S70" s="329"/>
      <c r="V70" s="329" t="s">
        <v>159</v>
      </c>
      <c r="W70" s="329"/>
      <c r="X70" s="329" t="s">
        <v>14</v>
      </c>
      <c r="Y70" s="329"/>
      <c r="Z70" s="329" t="s">
        <v>15</v>
      </c>
      <c r="AA70" s="329"/>
      <c r="AB70" s="329" t="s">
        <v>159</v>
      </c>
      <c r="AC70" s="329"/>
      <c r="AD70" s="329" t="s">
        <v>14</v>
      </c>
      <c r="AE70" s="329"/>
      <c r="AF70" s="329" t="s">
        <v>15</v>
      </c>
      <c r="AG70" s="329"/>
      <c r="AH70" s="329" t="s">
        <v>159</v>
      </c>
      <c r="AI70" s="329"/>
      <c r="AJ70" s="329" t="s">
        <v>14</v>
      </c>
      <c r="AK70" s="329"/>
      <c r="AL70" s="329" t="s">
        <v>15</v>
      </c>
      <c r="AM70" s="329"/>
    </row>
    <row r="71" spans="1:39" x14ac:dyDescent="0.25">
      <c r="A71" t="s">
        <v>19</v>
      </c>
      <c r="B71" s="13">
        <f>SUM(SUMIFS('IngramSpark Data'!$M:$M,'IngramSpark Data'!$BX:$BX,"LS-AUSTRALIA",'IngramSpark Data'!$F:$F,Lookups!$A$15,'IngramSpark Data'!$I:$I,"Perfectbound*"))</f>
        <v>0</v>
      </c>
      <c r="C71" s="4">
        <f>SUM(SUMIFS('IngramSpark Data'!$Y:$Y,'IngramSpark Data'!$BX:$BX,"LS-AUSTRALIA",'IngramSpark Data'!$F:$F,Lookups!$A$15,'IngramSpark Data'!$I:$I,"Perfectbound*")*Lookups!$G$24)</f>
        <v>0</v>
      </c>
      <c r="D71" s="13">
        <f>SUM(SUMIFS('IngramSpark Data'!$M:$M,'IngramSpark Data'!$BX:$BX,"LS-UNITED KINGDOM",'IngramSpark Data'!$F:$F,Lookups!$A$15,'IngramSpark Data'!$I:$I,"Perfectbound*"))</f>
        <v>0</v>
      </c>
      <c r="E71" s="4">
        <f>SUM(SUMIFS('IngramSpark Data'!$Y:$Y,'IngramSpark Data'!$BX:$BX,"LS-UNITED KINGDOM",'IngramSpark Data'!$F:$F,Lookups!$A$15,'IngramSpark Data'!$I:$I,"Perfectbound*")*Lookups!$G$17)</f>
        <v>0</v>
      </c>
      <c r="F71" s="14">
        <f>SUM(SUMIFS('IngramSpark Data'!$M:$M,'IngramSpark Data'!$BX:$BX,"LS-UNITED STATES",'IngramSpark Data'!$F:$F,Lookups!$A$15,'IngramSpark Data'!$I:$I,"Perfectbound*"))</f>
        <v>0</v>
      </c>
      <c r="G71" s="4">
        <f>SUM(SUMIFS('IngramSpark Data'!$Y:$Y,'IngramSpark Data'!$BX:$BX,"LS-UNITED STATES",'IngramSpark Data'!$F:$F,Lookups!$A$15,'IngramSpark Data'!$I:$I,"Perfectbound*"))</f>
        <v>0</v>
      </c>
      <c r="H71" s="13">
        <f>SUM(SUMIFS('IngramSpark Data'!$M:$M,'IngramSpark Data'!$BX:$BX,"LS-AUSTRALIA",'IngramSpark Data'!$F:$F,Lookups!$A$16,'IngramSpark Data'!$I:$I,"Perfectbound*"))</f>
        <v>0</v>
      </c>
      <c r="I71" s="4">
        <f>SUM(SUMIFS('IngramSpark Data'!$Y:$Y,'IngramSpark Data'!$BX:$BX,"LS-AUSTRALIA",'IngramSpark Data'!$F:$F,Lookups!$A$16,'IngramSpark Data'!$I:$I,"Perfectbound*")*Lookups!$G$24)</f>
        <v>0</v>
      </c>
      <c r="J71" s="13">
        <f>SUM(SUMIFS('IngramSpark Data'!$M:$M,'IngramSpark Data'!$BX:$BX,"LS-UNITED KINGDOM",'IngramSpark Data'!$F:$F,Lookups!$A$16,'IngramSpark Data'!$I:$I,"Perfectbound*"))</f>
        <v>0</v>
      </c>
      <c r="K71" s="4">
        <f>SUM(SUMIFS('IngramSpark Data'!$Y:$Y,'IngramSpark Data'!$BX:$BX,"LS-UNITED KINGDOM",'IngramSpark Data'!$F:$F,Lookups!$A$16,'IngramSpark Data'!$I:$I,"Perfectbound*")*Lookups!$G$17)</f>
        <v>0</v>
      </c>
      <c r="L71" s="14">
        <f>SUM(SUMIFS('IngramSpark Data'!$M:$M,'IngramSpark Data'!$BX:$BX,"LS-UNITED STATES",'IngramSpark Data'!$F:$F,Lookups!$A$16,'IngramSpark Data'!$I:$I,"Perfectbound*"))</f>
        <v>0</v>
      </c>
      <c r="M71" s="4">
        <f>SUM(SUMIFS('IngramSpark Data'!$Y:$Y,'IngramSpark Data'!$BX:$BX,"LS-UNITED STATES",'IngramSpark Data'!$F:$F,Lookups!$A$16,'IngramSpark Data'!$I:$I,"Perfectbound*"))</f>
        <v>0</v>
      </c>
      <c r="N71" s="13">
        <f>SUM(SUMIFS('IngramSpark Data'!$M:$M,'IngramSpark Data'!$BX:$BX,"LS-AUSTRALIA",'IngramSpark Data'!$F:$F,Lookups!$A$17,'IngramSpark Data'!$I:$I,"Perfectbound*"))</f>
        <v>0</v>
      </c>
      <c r="O71" s="4">
        <f>SUM(SUMIFS('IngramSpark Data'!$Y:$Y,'IngramSpark Data'!$BX:$BX,"LS-AUSTRALIA",'IngramSpark Data'!$F:$F,Lookups!$A$17,'IngramSpark Data'!$I:$I,"Perfectbound*")*Lookups!$G$24)</f>
        <v>0</v>
      </c>
      <c r="P71" s="13">
        <f>SUM(SUMIFS('IngramSpark Data'!$M:$M,'IngramSpark Data'!$BX:$BX,"LS-UNITED KINGDOM",'IngramSpark Data'!$F:$F,Lookups!$A$17,'IngramSpark Data'!$I:$I,"Perfectbound*"))</f>
        <v>0</v>
      </c>
      <c r="Q71" s="4">
        <f>SUM(SUMIFS('IngramSpark Data'!$Y:$Y,'IngramSpark Data'!$BX:$BX,"LS-UNITED KINGDOM",'IngramSpark Data'!$F:$F,Lookups!$A$17,'IngramSpark Data'!$I:$I,"Perfectbound*")*Lookups!$G$17)</f>
        <v>0</v>
      </c>
      <c r="R71" s="14">
        <f>SUM(SUMIFS('IngramSpark Data'!$M:$M,'IngramSpark Data'!$BX:$BX,"LS-UNITED STATES",'IngramSpark Data'!$F:$F,Lookups!$A$17,'IngramSpark Data'!$I:$I,"Perfectbound*"))</f>
        <v>0</v>
      </c>
      <c r="S71" s="4">
        <f>SUM(SUMIFS('IngramSpark Data'!$Y:$Y,'IngramSpark Data'!$BX:$BX,"LS-UNITED STATES",'IngramSpark Data'!$F:$F,Lookups!$A$17,'IngramSpark Data'!$I:$I,"Perfectbound*"))</f>
        <v>0</v>
      </c>
      <c r="U71" t="s">
        <v>19</v>
      </c>
      <c r="V71" s="13">
        <f>SUM(SUMIFS('IngramSpark Data'!$M:$M,'IngramSpark Data'!$BX:$BX,"LS-AUSTRALIA",'IngramSpark Data'!$F:$F,Lookups!$A$15,'IngramSpark Data'!$I:$I,"Trade Cloth*"))</f>
        <v>0</v>
      </c>
      <c r="W71" s="4">
        <f>SUM(SUMIFS('IngramSpark Data'!$Y:$Y,'IngramSpark Data'!$BX:$BX,"LS-AUSTRALIA",'IngramSpark Data'!$F:$F,Lookups!$A$15,'IngramSpark Data'!$I:$I,"Trade Cloth*")*Lookups!$G$24)</f>
        <v>0</v>
      </c>
      <c r="X71" s="13">
        <f>SUM(SUMIFS('IngramSpark Data'!$M:$M,'IngramSpark Data'!$BX:$BX,"LS-UNITED KINGDOM",'IngramSpark Data'!$F:$F,Lookups!$A$15,'IngramSpark Data'!$I:$I,"Trade Cloth*"))</f>
        <v>0</v>
      </c>
      <c r="Y71" s="4">
        <f>SUM(SUMIFS('IngramSpark Data'!$Y:$Y,'IngramSpark Data'!$BX:$BX,"LS-UNITED KINGDOM",'IngramSpark Data'!$F:$F,Lookups!$A$15,'IngramSpark Data'!$I:$I,"Trade Cloth*")*Lookups!$G$17)</f>
        <v>0</v>
      </c>
      <c r="Z71" s="14">
        <f>SUM(SUMIFS('IngramSpark Data'!$M:$M,'IngramSpark Data'!$BX:$BX,"LS-UNITED STATES",'IngramSpark Data'!$F:$F,Lookups!$A$15,'IngramSpark Data'!$I:$I,"Trade Cloth*"))</f>
        <v>0</v>
      </c>
      <c r="AA71" s="4">
        <f>SUM(SUMIFS('IngramSpark Data'!$Y:$Y,'IngramSpark Data'!$BX:$BX,"LS-UNITED STATES",'IngramSpark Data'!$F:$F,Lookups!$A$15,'IngramSpark Data'!$I:$I,"Trade Cloth*"))</f>
        <v>0</v>
      </c>
      <c r="AB71" s="13">
        <f>SUM(SUMIFS('IngramSpark Data'!$M:$M,'IngramSpark Data'!$BX:$BX,"LS-AUSTRALIA",'IngramSpark Data'!$F:$F,Lookups!$A$16,'IngramSpark Data'!$I:$I,"Trade Cloth*"))</f>
        <v>0</v>
      </c>
      <c r="AC71" s="4">
        <f>SUM(SUMIFS('IngramSpark Data'!$Y:$Y,'IngramSpark Data'!$BX:$BX,"LS-AUSTRALIA",'IngramSpark Data'!$F:$F,Lookups!$A$16,'IngramSpark Data'!$I:$I,"Trade Cloth*")*Lookups!$G$24)</f>
        <v>0</v>
      </c>
      <c r="AD71" s="13">
        <f>SUM(SUMIFS('IngramSpark Data'!$M:$M,'IngramSpark Data'!$BX:$BX,"LS-UNITED KINGDOM",'IngramSpark Data'!$F:$F,Lookups!$A$16,'IngramSpark Data'!$I:$I,"Trade Cloth*"))</f>
        <v>0</v>
      </c>
      <c r="AE71" s="4">
        <f>SUM(SUMIFS('IngramSpark Data'!$Y:$Y,'IngramSpark Data'!$BX:$BX,"LS-UNITED KINGDOM",'IngramSpark Data'!$F:$F,Lookups!$A$16,'IngramSpark Data'!$I:$I,"Trade Cloth*")*Lookups!$G$17)</f>
        <v>0</v>
      </c>
      <c r="AF71" s="14">
        <f>SUM(SUMIFS('IngramSpark Data'!$M:$M,'IngramSpark Data'!$BX:$BX,"LS-UNITED STATES",'IngramSpark Data'!$F:$F,Lookups!$A$16,'IngramSpark Data'!$I:$I,"Trade Cloth*"))</f>
        <v>0</v>
      </c>
      <c r="AG71" s="4">
        <f>SUM(SUMIFS('IngramSpark Data'!$Y:$Y,'IngramSpark Data'!$BX:$BX,"LS-UNITED STATES",'IngramSpark Data'!$F:$F,Lookups!$A$16,'IngramSpark Data'!$I:$I,"Trade Cloth*"))</f>
        <v>0</v>
      </c>
      <c r="AH71" s="13">
        <f>SUM(SUMIFS('IngramSpark Data'!$M:$M,'IngramSpark Data'!$BX:$BX,"LS-AUSTRALIA",'IngramSpark Data'!$F:$F,Lookups!$A$17,'IngramSpark Data'!$I:$I,"Trade Cloth*"))</f>
        <v>0</v>
      </c>
      <c r="AI71" s="4">
        <f>SUM(SUMIFS('IngramSpark Data'!$Y:$Y,'IngramSpark Data'!$BX:$BX,"LS-AUSTRALIA",'IngramSpark Data'!$F:$F,Lookups!$A$17,'IngramSpark Data'!$I:$I,"Trade Cloth*")*Lookups!$G$24)</f>
        <v>0</v>
      </c>
      <c r="AJ71" s="13">
        <f>SUM(SUMIFS('IngramSpark Data'!$M:$M,'IngramSpark Data'!$BX:$BX,"LS-UNITED KINGDOM",'IngramSpark Data'!$F:$F,Lookups!$A$17,'IngramSpark Data'!$I:$I,"Trade Cloth*"))</f>
        <v>0</v>
      </c>
      <c r="AK71" s="4">
        <f>SUM(SUMIFS('IngramSpark Data'!$Y:$Y,'IngramSpark Data'!$BX:$BX,"LS-UNITED KINGDOM",'IngramSpark Data'!$F:$F,Lookups!$A$17,'IngramSpark Data'!$I:$I,"Trade Cloth*")*Lookups!$G$17)</f>
        <v>0</v>
      </c>
      <c r="AL71" s="14">
        <f>SUM(SUMIFS('IngramSpark Data'!$M:$M,'IngramSpark Data'!$BX:$BX,"LS-UNITED STATES",'IngramSpark Data'!$F:$F,Lookups!$A$17,'IngramSpark Data'!$I:$I,"Trade Cloth*"))</f>
        <v>0</v>
      </c>
      <c r="AM71" s="4">
        <f>SUM(SUMIFS('IngramSpark Data'!$Y:$Y,'IngramSpark Data'!$BX:$BX,"LS-UNITED STATES",'IngramSpark Data'!$F:$F,Lookups!$A$17,'IngramSpark Data'!$I:$I,"Trade Cloth*"))</f>
        <v>0</v>
      </c>
    </row>
    <row r="72" spans="1:39" x14ac:dyDescent="0.25">
      <c r="A72" t="s">
        <v>20</v>
      </c>
      <c r="B72" s="13">
        <f>SUM(SUMIFS('IngramSpark Data'!$CP:$CP,'IngramSpark Data'!$FA:$FA,"LS-AUSTRALIA",'IngramSpark Data'!$CI:$CI,Lookups!$A$15,'IngramSpark Data'!$I:$I,"Perfectbound*"))</f>
        <v>0</v>
      </c>
      <c r="C72" s="4">
        <f>SUM(SUMIFS('IngramSpark Data'!$DB:$DB,'IngramSpark Data'!$FA:$FA,"LS-AUSTRALIA",'IngramSpark Data'!$CI:$CI,Lookups!$A$15,'IngramSpark Data'!$I:$I,"Perfectbound*")*Lookups!$G$24)</f>
        <v>0</v>
      </c>
      <c r="D72" s="13">
        <f>SUM(SUMIFS('IngramSpark Data'!$CP:$CP,'IngramSpark Data'!$FA:$FA,"LS-UNITED KINGDOM",'IngramSpark Data'!$CI:$CI,Lookups!$A$15,'IngramSpark Data'!$I:$I,"Perfectbound*"))</f>
        <v>0</v>
      </c>
      <c r="E72" s="4">
        <f>SUM(SUMIFS('IngramSpark Data'!$DB:$DB,'IngramSpark Data'!$FA:$FA,"LS-UNITED KINGDOM",'IngramSpark Data'!$CI:$CI,Lookups!$A$15,'IngramSpark Data'!$I:$I,"Perfectbound*")*Lookups!$G$17)</f>
        <v>0</v>
      </c>
      <c r="F72" s="14">
        <f>SUM(SUMIFS('IngramSpark Data'!$CP:$CP,'IngramSpark Data'!$FA:$FA,"LS-UNITED STATES",'IngramSpark Data'!$CI:$CI,Lookups!$A$15,'IngramSpark Data'!$I:$I,"Perfectbound*"))</f>
        <v>0</v>
      </c>
      <c r="G72" s="4">
        <f>SUM(SUMIFS('IngramSpark Data'!$DB:$DB,'IngramSpark Data'!$FA:$FA,"LS-UNITED STATES",'IngramSpark Data'!$CI:$CI,Lookups!$A$15,'IngramSpark Data'!$I:$I,"Perfectbound*"))</f>
        <v>0</v>
      </c>
      <c r="H72" s="13">
        <f>SUM(SUMIFS('IngramSpark Data'!$CP:$CP,'IngramSpark Data'!$FA:$FA,"LS-AUSTRALIA",'IngramSpark Data'!$CI:$CI,Lookups!$A$16,'IngramSpark Data'!$I:$I,"Perfectbound*"))</f>
        <v>0</v>
      </c>
      <c r="I72" s="4">
        <f>SUM(SUMIFS('IngramSpark Data'!$DB:$DB,'IngramSpark Data'!$FA:$FA,"LS-AUSTRALIA",'IngramSpark Data'!$CI:$CI,Lookups!$A$16,'IngramSpark Data'!$I:$I,"Perfectbound*")*Lookups!$G$24)</f>
        <v>0</v>
      </c>
      <c r="J72" s="13">
        <f>SUM(SUMIFS('IngramSpark Data'!$CP:$CP,'IngramSpark Data'!$FA:$FA,"LS-UNITED KINGDOM",'IngramSpark Data'!$CI:$CI,Lookups!$A$16,'IngramSpark Data'!$I:$I,"Perfectbound*"))</f>
        <v>0</v>
      </c>
      <c r="K72" s="4">
        <f>SUM(SUMIFS('IngramSpark Data'!$DB:$DB,'IngramSpark Data'!$FA:$FA,"LS-UNITED KINGDOM",'IngramSpark Data'!$CI:$CI,Lookups!$A$16,'IngramSpark Data'!$I:$I,"Perfectbound*")*Lookups!$G$17)</f>
        <v>0</v>
      </c>
      <c r="L72" s="14">
        <f>SUM(SUMIFS('IngramSpark Data'!$CP:$CP,'IngramSpark Data'!$FA:$FA,"LS-UNITED STATES",'IngramSpark Data'!$CI:$CI,Lookups!$A$16,'IngramSpark Data'!$I:$I,"Perfectbound*"))</f>
        <v>0</v>
      </c>
      <c r="M72" s="4">
        <f>SUM(SUMIFS('IngramSpark Data'!$DB:$DB,'IngramSpark Data'!$FA:$FA,"LS-UNITED STATES",'IngramSpark Data'!$CI:$CI,Lookups!$A$16,'IngramSpark Data'!$I:$I,"Perfectbound*"))</f>
        <v>0</v>
      </c>
      <c r="N72" s="13">
        <f>SUM(SUMIFS('IngramSpark Data'!$CP:$CP,'IngramSpark Data'!$FA:$FA,"LS-AUSTRALIA",'IngramSpark Data'!$CI:$CI,Lookups!$A$17,'IngramSpark Data'!$I:$I,"Perfectbound*"))</f>
        <v>0</v>
      </c>
      <c r="O72" s="4">
        <f>SUM(SUMIFS('IngramSpark Data'!$DB:$DB,'IngramSpark Data'!$FA:$FA,"LS-AUSTRALIA",'IngramSpark Data'!$CI:$CI,Lookups!$A$17,'IngramSpark Data'!$I:$I,"Perfectbound*")*Lookups!$G$24)</f>
        <v>0</v>
      </c>
      <c r="P72" s="13">
        <f>SUM(SUMIFS('IngramSpark Data'!$CP:$CP,'IngramSpark Data'!$FA:$FA,"LS-UNITED KINGDOM",'IngramSpark Data'!$CI:$CI,Lookups!$A$17,'IngramSpark Data'!$I:$I,"Perfectbound*"))</f>
        <v>0</v>
      </c>
      <c r="Q72" s="4">
        <f>SUM(SUMIFS('IngramSpark Data'!$DB:$DB,'IngramSpark Data'!$FA:$FA,"LS-UNITED KINGDOM",'IngramSpark Data'!$CI:$CI,Lookups!$A$17,'IngramSpark Data'!$I:$I,"Perfectbound*")*Lookups!$G$17)</f>
        <v>0</v>
      </c>
      <c r="R72" s="14">
        <f>SUM(SUMIFS('IngramSpark Data'!$CP:$CP,'IngramSpark Data'!$FA:$FA,"LS-UNITED STATES",'IngramSpark Data'!$CI:$CI,Lookups!$A$17,'IngramSpark Data'!$I:$I,"Perfectbound*"))</f>
        <v>0</v>
      </c>
      <c r="S72" s="4">
        <f>SUM(SUMIFS('IngramSpark Data'!$DB:$DB,'IngramSpark Data'!$FA:$FA,"LS-UNITED STATES",'IngramSpark Data'!$CI:$CI,Lookups!$A$17,'IngramSpark Data'!$I:$I,"Perfectbound*"))</f>
        <v>0</v>
      </c>
      <c r="U72" t="s">
        <v>20</v>
      </c>
      <c r="V72" s="13">
        <f>SUM(SUMIFS('IngramSpark Data'!$CP:$CP,'IngramSpark Data'!$FA:$FA,"LS-AUSTRALIA",'IngramSpark Data'!$CI:$CI,Lookups!$A$15,'IngramSpark Data'!$I:$I,"Trade Cloth*"))</f>
        <v>0</v>
      </c>
      <c r="W72" s="4">
        <f>SUM(SUMIFS('IngramSpark Data'!$DB:$DB,'IngramSpark Data'!$FA:$FA,"LS-AUSTRALIA",'IngramSpark Data'!$CI:$CI,Lookups!$A$15,'IngramSpark Data'!$I:$I,"Trade Cloth*")*Lookups!$G$24)</f>
        <v>0</v>
      </c>
      <c r="X72" s="13">
        <f>SUM(SUMIFS('IngramSpark Data'!$CP:$CP,'IngramSpark Data'!$FA:$FA,"LS-UNITED KINGDOM",'IngramSpark Data'!$CI:$CI,Lookups!$A$15,'IngramSpark Data'!$I:$I,"Trade Cloth*"))</f>
        <v>0</v>
      </c>
      <c r="Y72" s="4">
        <f>SUM(SUMIFS('IngramSpark Data'!$DB:$DB,'IngramSpark Data'!$FA:$FA,"LS-UNITED KINGDOM",'IngramSpark Data'!$CI:$CI,Lookups!$A$15,'IngramSpark Data'!$I:$I,"Trade Cloth*")*Lookups!$G$17)</f>
        <v>0</v>
      </c>
      <c r="Z72" s="14">
        <f>SUM(SUMIFS('IngramSpark Data'!$CP:$CP,'IngramSpark Data'!$FA:$FA,"LS-UNITED STATES",'IngramSpark Data'!$CI:$CI,Lookups!$A$15,'IngramSpark Data'!$I:$I,"Trade Cloth*"))</f>
        <v>0</v>
      </c>
      <c r="AA72" s="4">
        <f>SUM(SUMIFS('IngramSpark Data'!$DB:$DB,'IngramSpark Data'!$FA:$FA,"LS-UNITED STATES",'IngramSpark Data'!$CI:$CI,Lookups!$A$15,'IngramSpark Data'!$I:$I,"Trade Cloth*"))</f>
        <v>0</v>
      </c>
      <c r="AB72" s="13">
        <f>SUM(SUMIFS('IngramSpark Data'!$CP:$CP,'IngramSpark Data'!$FA:$FA,"LS-AUSTRALIA",'IngramSpark Data'!$CI:$CI,Lookups!$A$16,'IngramSpark Data'!$I:$I,"Trade Cloth*"))</f>
        <v>0</v>
      </c>
      <c r="AC72" s="4">
        <f>SUM(SUMIFS('IngramSpark Data'!$DB:$DB,'IngramSpark Data'!$FA:$FA,"LS-AUSTRALIA",'IngramSpark Data'!$CI:$CI,Lookups!$A$16,'IngramSpark Data'!$I:$I,"Trade Cloth*")*Lookups!$G$24)</f>
        <v>0</v>
      </c>
      <c r="AD72" s="13">
        <f>SUM(SUMIFS('IngramSpark Data'!$CP:$CP,'IngramSpark Data'!$FA:$FA,"LS-UNITED KINGDOM",'IngramSpark Data'!$CI:$CI,Lookups!$A$16,'IngramSpark Data'!$I:$I,"Trade Cloth*"))</f>
        <v>0</v>
      </c>
      <c r="AE72" s="4">
        <f>SUM(SUMIFS('IngramSpark Data'!$DB:$DB,'IngramSpark Data'!$FA:$FA,"LS-UNITED KINGDOM",'IngramSpark Data'!$CI:$CI,Lookups!$A$16,'IngramSpark Data'!$I:$I,"Trade Cloth*")*Lookups!$G$17)</f>
        <v>0</v>
      </c>
      <c r="AF72" s="14">
        <f>SUM(SUMIFS('IngramSpark Data'!$CP:$CP,'IngramSpark Data'!$FA:$FA,"LS-UNITED STATES",'IngramSpark Data'!$CI:$CI,Lookups!$A$16,'IngramSpark Data'!$I:$I,"Trade Cloth*"))</f>
        <v>0</v>
      </c>
      <c r="AG72" s="4">
        <f>SUM(SUMIFS('IngramSpark Data'!$DB:$DB,'IngramSpark Data'!$FA:$FA,"LS-UNITED STATES",'IngramSpark Data'!$CI:$CI,Lookups!$A$16,'IngramSpark Data'!$I:$I,"Trade Cloth*"))</f>
        <v>0</v>
      </c>
      <c r="AH72" s="13">
        <f>SUM(SUMIFS('IngramSpark Data'!$CP:$CP,'IngramSpark Data'!$FA:$FA,"LS-AUSTRALIA",'IngramSpark Data'!$CI:$CI,Lookups!$A$17,'IngramSpark Data'!$I:$I,"Trade Cloth*"))</f>
        <v>0</v>
      </c>
      <c r="AI72" s="4">
        <f>SUM(SUMIFS('IngramSpark Data'!$DB:$DB,'IngramSpark Data'!$FA:$FA,"LS-AUSTRALIA",'IngramSpark Data'!$CI:$CI,Lookups!$A$17,'IngramSpark Data'!$I:$I,"Trade Cloth*")*Lookups!$G$24)</f>
        <v>0</v>
      </c>
      <c r="AJ72" s="13">
        <f>SUM(SUMIFS('IngramSpark Data'!$CP:$CP,'IngramSpark Data'!$FA:$FA,"LS-UNITED KINGDOM",'IngramSpark Data'!$CI:$CI,Lookups!$A$17,'IngramSpark Data'!$I:$I,"Trade Cloth*"))</f>
        <v>0</v>
      </c>
      <c r="AK72" s="4">
        <f>SUM(SUMIFS('IngramSpark Data'!$DB:$DB,'IngramSpark Data'!$FA:$FA,"LS-UNITED KINGDOM",'IngramSpark Data'!$CI:$CI,Lookups!$A$17,'IngramSpark Data'!$I:$I,"Trade Cloth*")*Lookups!$G$17)</f>
        <v>0</v>
      </c>
      <c r="AL72" s="14">
        <f>SUM(SUMIFS('IngramSpark Data'!$CP:$CP,'IngramSpark Data'!$FA:$FA,"LS-UNITED STATES",'IngramSpark Data'!$CI:$CI,Lookups!$A$17,'IngramSpark Data'!$I:$I,"Trade Cloth*"))</f>
        <v>0</v>
      </c>
      <c r="AM72" s="4">
        <f>SUM(SUMIFS('IngramSpark Data'!$DB:$DB,'IngramSpark Data'!$FA:$FA,"LS-UNITED STATES",'IngramSpark Data'!$CI:$CI,Lookups!$A$17,'IngramSpark Data'!$I:$I,"Trade Cloth*"))</f>
        <v>0</v>
      </c>
    </row>
    <row r="73" spans="1:39" x14ac:dyDescent="0.25">
      <c r="A73" t="s">
        <v>21</v>
      </c>
      <c r="B73" s="13">
        <f>SUM(SUMIFS('IngramSpark Data'!$FS:$FS,'IngramSpark Data'!$ID:$ID,"LS-AUSTRALIA",'IngramSpark Data'!$FL:$FL,Lookups!$A$15,'IngramSpark Data'!$I:$I,"Perfectbound*"))</f>
        <v>0</v>
      </c>
      <c r="C73" s="4">
        <f>SUM(SUMIFS('IngramSpark Data'!$GE:$GE,'IngramSpark Data'!$ID:$ID,"LS-AUSTRALIA",'IngramSpark Data'!$FL:$FL,Lookups!$A$15,'IngramSpark Data'!$I:$I,"Perfectbound*")*Lookups!$G$24)</f>
        <v>0</v>
      </c>
      <c r="D73" s="13">
        <f>SUM(SUMIFS('IngramSpark Data'!$FS:$FS,'IngramSpark Data'!$ID:$ID,"LS-UNITED KINGDOM",'IngramSpark Data'!$FL:$FL,Lookups!$A$15,'IngramSpark Data'!$I:$I,"Perfectbound*"))</f>
        <v>0</v>
      </c>
      <c r="E73" s="4">
        <f>SUM(SUMIFS('IngramSpark Data'!$GE:$GE,'IngramSpark Data'!$ID:$ID,"LS-UNITED KINGDOM",'IngramSpark Data'!$FL:$FL,Lookups!$A$15,'IngramSpark Data'!$I:$I,"Perfectbound*")*Lookups!$G$17)</f>
        <v>0</v>
      </c>
      <c r="F73" s="14">
        <f>SUM(SUMIFS('IngramSpark Data'!$FS:$FS,'IngramSpark Data'!$ID:$ID,"LS-UNITED STATES",'IngramSpark Data'!$FL:$FL,Lookups!$A$15,'IngramSpark Data'!$I:$I,"Perfectbound*"))</f>
        <v>0</v>
      </c>
      <c r="G73" s="4">
        <f>SUM(SUMIFS('IngramSpark Data'!$GE:$GE,'IngramSpark Data'!$ID:$ID,"LS-UNITED STATES",'IngramSpark Data'!$FL:$FL,Lookups!$A$15,'IngramSpark Data'!$I:$I,"Perfectbound*"))</f>
        <v>0</v>
      </c>
      <c r="H73" s="13">
        <f>SUM(SUMIFS('IngramSpark Data'!$FS:$FS,'IngramSpark Data'!$ID:$ID,"LS-AUSTRALIA",'IngramSpark Data'!$FL:$FL,Lookups!$A$16,'IngramSpark Data'!$I:$I,"Perfectbound*"))</f>
        <v>0</v>
      </c>
      <c r="I73" s="4">
        <f>SUM(SUMIFS('IngramSpark Data'!$GE:$GE,'IngramSpark Data'!$ID:$ID,"LS-AUSTRALIA",'IngramSpark Data'!$FL:$FL,Lookups!$A$16,'IngramSpark Data'!$I:$I,"Perfectbound*")*Lookups!$G$24)</f>
        <v>0</v>
      </c>
      <c r="J73" s="13">
        <f>SUM(SUMIFS('IngramSpark Data'!$FS:$FS,'IngramSpark Data'!$ID:$ID,"LS-UNITED KINGDOM",'IngramSpark Data'!$FL:$FL,Lookups!$A$16,'IngramSpark Data'!$I:$I,"Perfectbound*"))</f>
        <v>0</v>
      </c>
      <c r="K73" s="4">
        <f>SUM(SUMIFS('IngramSpark Data'!$GE:$GE,'IngramSpark Data'!$ID:$ID,"LS-UNITED KINGDOM",'IngramSpark Data'!$FL:$FL,Lookups!$A$16,'IngramSpark Data'!$I:$I,"Perfectbound*")*Lookups!$G$17)</f>
        <v>0</v>
      </c>
      <c r="L73" s="14">
        <f>SUM(SUMIFS('IngramSpark Data'!$FS:$FS,'IngramSpark Data'!$ID:$ID,"LS-UNITED STATES",'IngramSpark Data'!$FL:$FL,Lookups!$A$16,'IngramSpark Data'!$I:$I,"Perfectbound*"))</f>
        <v>0</v>
      </c>
      <c r="M73" s="4">
        <f>SUM(SUMIFS('IngramSpark Data'!$GE:$GE,'IngramSpark Data'!$ID:$ID,"LS-UNITED STATES",'IngramSpark Data'!$FL:$FL,Lookups!$A$16,'IngramSpark Data'!$I:$I,"Perfectbound*"))</f>
        <v>0</v>
      </c>
      <c r="N73" s="13">
        <f>SUM(SUMIFS('IngramSpark Data'!$FS:$FS,'IngramSpark Data'!$ID:$ID,"LS-AUSTRALIA",'IngramSpark Data'!$FL:$FL,Lookups!$A$17,'IngramSpark Data'!$I:$I,"Perfectbound*"))</f>
        <v>0</v>
      </c>
      <c r="O73" s="4">
        <f>SUM(SUMIFS('IngramSpark Data'!$GE:$GE,'IngramSpark Data'!$ID:$ID,"LS-AUSTRALIA",'IngramSpark Data'!$FL:$FL,Lookups!$A$17,'IngramSpark Data'!$I:$I,"Perfectbound*")*Lookups!$G$24)</f>
        <v>0</v>
      </c>
      <c r="P73" s="13">
        <f>SUM(SUMIFS('IngramSpark Data'!$FS:$FS,'IngramSpark Data'!$ID:$ID,"LS-UNITED KINGDOM",'IngramSpark Data'!$FL:$FL,Lookups!$A$17,'IngramSpark Data'!$I:$I,"Perfectbound*"))</f>
        <v>0</v>
      </c>
      <c r="Q73" s="4">
        <f>SUM(SUMIFS('IngramSpark Data'!$GE:$GE,'IngramSpark Data'!$ID:$ID,"LS-UNITED KINGDOM",'IngramSpark Data'!$FL:$FL,Lookups!$A$17,'IngramSpark Data'!$I:$I,"Perfectbound*")*Lookups!$G$17)</f>
        <v>0</v>
      </c>
      <c r="R73" s="14">
        <f>SUM(SUMIFS('IngramSpark Data'!$FS:$FS,'IngramSpark Data'!$ID:$ID,"LS-UNITED STATES",'IngramSpark Data'!$FL:$FL,Lookups!$A$17,'IngramSpark Data'!$I:$I,"Perfectbound*"))</f>
        <v>0</v>
      </c>
      <c r="S73" s="4">
        <f>SUM(SUMIFS('IngramSpark Data'!$GE:$GE,'IngramSpark Data'!$ID:$ID,"LS-UNITED STATES",'IngramSpark Data'!$FL:$FL,Lookups!$A$17,'IngramSpark Data'!$I:$I,"Perfectbound*"))</f>
        <v>0</v>
      </c>
      <c r="U73" t="s">
        <v>21</v>
      </c>
      <c r="V73" s="13">
        <f>SUM(SUMIFS('IngramSpark Data'!$FS:$FS,'IngramSpark Data'!$ID:$ID,"LS-AUSTRALIA",'IngramSpark Data'!$FL:$FL,Lookups!$A$15,'IngramSpark Data'!$I:$I,"Trade Cloth*"))</f>
        <v>0</v>
      </c>
      <c r="W73" s="4">
        <f>SUM(SUMIFS('IngramSpark Data'!$GE:$GE,'IngramSpark Data'!$ID:$ID,"LS-AUSTRALIA",'IngramSpark Data'!$FL:$FL,Lookups!$A$15,'IngramSpark Data'!$I:$I,"Trade Cloth*")*Lookups!$G$24)</f>
        <v>0</v>
      </c>
      <c r="X73" s="13">
        <f>SUM(SUMIFS('IngramSpark Data'!$FS:$FS,'IngramSpark Data'!$ID:$ID,"LS-UNITED KINGDOM",'IngramSpark Data'!$FL:$FL,Lookups!$A$15,'IngramSpark Data'!$I:$I,"Trade Cloth*"))</f>
        <v>0</v>
      </c>
      <c r="Y73" s="4">
        <f>SUM(SUMIFS('IngramSpark Data'!$GE:$GE,'IngramSpark Data'!$ID:$ID,"LS-UNITED KINGDOM",'IngramSpark Data'!$FL:$FL,Lookups!$A$15,'IngramSpark Data'!$I:$I,"Trade Cloth*")*Lookups!$G$17)</f>
        <v>0</v>
      </c>
      <c r="Z73" s="14">
        <f>SUM(SUMIFS('IngramSpark Data'!$FS:$FS,'IngramSpark Data'!$ID:$ID,"LS-UNITED STATES",'IngramSpark Data'!$FL:$FL,Lookups!$A$15,'IngramSpark Data'!$I:$I,"Trade Cloth*"))</f>
        <v>0</v>
      </c>
      <c r="AA73" s="4">
        <f>SUM(SUMIFS('IngramSpark Data'!$GE:$GE,'IngramSpark Data'!$ID:$ID,"LS-UNITED STATES",'IngramSpark Data'!$FL:$FL,Lookups!$A$15,'IngramSpark Data'!$I:$I,"Trade Cloth*"))</f>
        <v>0</v>
      </c>
      <c r="AB73" s="13">
        <f>SUM(SUMIFS('IngramSpark Data'!$FS:$FS,'IngramSpark Data'!$ID:$ID,"LS-AUSTRALIA",'IngramSpark Data'!$FL:$FL,Lookups!$A$16,'IngramSpark Data'!$I:$I,"Trade Cloth*"))</f>
        <v>0</v>
      </c>
      <c r="AC73" s="4">
        <f>SUM(SUMIFS('IngramSpark Data'!$GE:$GE,'IngramSpark Data'!$ID:$ID,"LS-AUSTRALIA",'IngramSpark Data'!$FL:$FL,Lookups!$A$16,'IngramSpark Data'!$I:$I,"Trade Cloth*")*Lookups!$G$24)</f>
        <v>0</v>
      </c>
      <c r="AD73" s="13">
        <f>SUM(SUMIFS('IngramSpark Data'!$FS:$FS,'IngramSpark Data'!$ID:$ID,"LS-UNITED KINGDOM",'IngramSpark Data'!$FL:$FL,Lookups!$A$16,'IngramSpark Data'!$I:$I,"Trade Cloth*"))</f>
        <v>0</v>
      </c>
      <c r="AE73" s="4">
        <f>SUM(SUMIFS('IngramSpark Data'!$GE:$GE,'IngramSpark Data'!$ID:$ID,"LS-UNITED KINGDOM",'IngramSpark Data'!$FL:$FL,Lookups!$A$16,'IngramSpark Data'!$I:$I,"Trade Cloth*")*Lookups!$G$17)</f>
        <v>0</v>
      </c>
      <c r="AF73" s="14">
        <f>SUM(SUMIFS('IngramSpark Data'!$FS:$FS,'IngramSpark Data'!$ID:$ID,"LS-UNITED STATES",'IngramSpark Data'!$FL:$FL,Lookups!$A$16,'IngramSpark Data'!$I:$I,"Trade Cloth*"))</f>
        <v>0</v>
      </c>
      <c r="AG73" s="4">
        <f>SUM(SUMIFS('IngramSpark Data'!$GE:$GE,'IngramSpark Data'!$ID:$ID,"LS-UNITED STATES",'IngramSpark Data'!$FL:$FL,Lookups!$A$16,'IngramSpark Data'!$I:$I,"Trade Cloth*"))</f>
        <v>0</v>
      </c>
      <c r="AH73" s="13">
        <f>SUM(SUMIFS('IngramSpark Data'!$FS:$FS,'IngramSpark Data'!$ID:$ID,"LS-AUSTRALIA",'IngramSpark Data'!$FL:$FL,Lookups!$A$17,'IngramSpark Data'!$I:$I,"Trade Cloth*"))</f>
        <v>0</v>
      </c>
      <c r="AI73" s="4">
        <f>SUM(SUMIFS('IngramSpark Data'!$GE:$GE,'IngramSpark Data'!$ID:$ID,"LS-AUSTRALIA",'IngramSpark Data'!$FL:$FL,Lookups!$A$17,'IngramSpark Data'!$I:$I,"Trade Cloth*")*Lookups!$G$24)</f>
        <v>0</v>
      </c>
      <c r="AJ73" s="13">
        <f>SUM(SUMIFS('IngramSpark Data'!$FS:$FS,'IngramSpark Data'!$ID:$ID,"LS-UNITED KINGDOM",'IngramSpark Data'!$FL:$FL,Lookups!$A$17,'IngramSpark Data'!$I:$I,"Trade Cloth*"))</f>
        <v>0</v>
      </c>
      <c r="AK73" s="4">
        <f>SUM(SUMIFS('IngramSpark Data'!$GE:$GE,'IngramSpark Data'!$ID:$ID,"LS-UNITED KINGDOM",'IngramSpark Data'!$FL:$FL,Lookups!$A$17,'IngramSpark Data'!$I:$I,"Trade Cloth*")*Lookups!$G$17)</f>
        <v>0</v>
      </c>
      <c r="AL73" s="14">
        <f>SUM(SUMIFS('IngramSpark Data'!$FS:$FS,'IngramSpark Data'!$ID:$ID,"LS-UNITED STATES",'IngramSpark Data'!$FL:$FL,Lookups!$A$17,'IngramSpark Data'!$I:$I,"Trade Cloth*"))</f>
        <v>0</v>
      </c>
      <c r="AM73" s="4">
        <f>SUM(SUMIFS('IngramSpark Data'!$GE:$GE,'IngramSpark Data'!$ID:$ID,"LS-UNITED STATES",'IngramSpark Data'!$FL:$FL,Lookups!$A$17,'IngramSpark Data'!$I:$I,"Trade Cloth*"))</f>
        <v>0</v>
      </c>
    </row>
    <row r="74" spans="1:39" x14ac:dyDescent="0.25">
      <c r="A74" t="s">
        <v>22</v>
      </c>
      <c r="B74" s="13">
        <f>SUM(SUMIFS('IngramSpark Data'!$IV:$IV,'IngramSpark Data'!$LG:$LG,"LS-AUSTRALIA",'IngramSpark Data'!$IO:$IO,Lookups!$A$15,'IngramSpark Data'!$I:$I,"Perfectbound*"))</f>
        <v>0</v>
      </c>
      <c r="C74" s="4">
        <f>SUM(SUMIFS('IngramSpark Data'!$JH:$JH,'IngramSpark Data'!$LG:$LG,"LS-AUSTRALIA",'IngramSpark Data'!$IO:$IO,Lookups!$A$15,'IngramSpark Data'!$I:$I,"Perfectbound*")*Lookups!$G$24)</f>
        <v>0</v>
      </c>
      <c r="D74" s="13">
        <f>SUM(SUMIFS('IngramSpark Data'!$IV:$IV,'IngramSpark Data'!$LG:$LG,"LS-UNITED KINGDOM",'IngramSpark Data'!$IO:$IO,Lookups!$A$15,'IngramSpark Data'!$I:$I,"Perfectbound*"))</f>
        <v>0</v>
      </c>
      <c r="E74" s="4">
        <f>SUM(SUMIFS('IngramSpark Data'!$JH:$JH,'IngramSpark Data'!$LG:$LG,"LS-UNITED KINGDOM",'IngramSpark Data'!$IO:$IO,Lookups!$A$15,'IngramSpark Data'!$I:$I,"Perfectbound*")*Lookups!$G$17)</f>
        <v>0</v>
      </c>
      <c r="F74" s="14">
        <f>SUM(SUMIFS('IngramSpark Data'!$IV:$IV,'IngramSpark Data'!$LG:$LG,"LS-UNITED STATES",'IngramSpark Data'!$IO:$IO,Lookups!$A$15,'IngramSpark Data'!$I:$I,"Perfectbound*"))</f>
        <v>0</v>
      </c>
      <c r="G74" s="4">
        <f>SUM(SUMIFS('IngramSpark Data'!$JH:$JH,'IngramSpark Data'!$LG:$LG,"LS-UNITED STATES",'IngramSpark Data'!$IO:$IO,Lookups!$A$15,'IngramSpark Data'!$I:$I,"Perfectbound*"))</f>
        <v>0</v>
      </c>
      <c r="H74" s="13">
        <f>SUM(SUMIFS('IngramSpark Data'!$IV:$IV,'IngramSpark Data'!$LG:$LG,"LS-AUSTRALIA",'IngramSpark Data'!$IO:$IO,Lookups!$A$16,'IngramSpark Data'!$I:$I,"Perfectbound*"))</f>
        <v>0</v>
      </c>
      <c r="I74" s="4">
        <f>SUM(SUMIFS('IngramSpark Data'!$JH:$JH,'IngramSpark Data'!$LG:$LG,"LS-AUSTRALIA",'IngramSpark Data'!$IO:$IO,Lookups!$A$16,'IngramSpark Data'!$I:$I,"Perfectbound*")*Lookups!$G$24)</f>
        <v>0</v>
      </c>
      <c r="J74" s="13">
        <f>SUM(SUMIFS('IngramSpark Data'!$IV:$IV,'IngramSpark Data'!$LG:$LG,"LS-UNITED KINGDOM",'IngramSpark Data'!$IO:$IO,Lookups!$A$16,'IngramSpark Data'!$I:$I,"Perfectbound*"))</f>
        <v>0</v>
      </c>
      <c r="K74" s="4">
        <f>SUM(SUMIFS('IngramSpark Data'!$JH:$JH,'IngramSpark Data'!$LG:$LG,"LS-UNITED KINGDOM",'IngramSpark Data'!$IO:$IO,Lookups!$A$16,'IngramSpark Data'!$I:$I,"Perfectbound*")*Lookups!$G$17)</f>
        <v>0</v>
      </c>
      <c r="L74" s="14">
        <f>SUM(SUMIFS('IngramSpark Data'!$IV:$IV,'IngramSpark Data'!$LG:$LG,"LS-UNITED STATES",'IngramSpark Data'!$IO:$IO,Lookups!$A$16,'IngramSpark Data'!$I:$I,"Perfectbound*"))</f>
        <v>0</v>
      </c>
      <c r="M74" s="4">
        <f>SUM(SUMIFS('IngramSpark Data'!$JH:$JH,'IngramSpark Data'!$LG:$LG,"LS-UNITED STATES",'IngramSpark Data'!$IO:$IO,Lookups!$A$16,'IngramSpark Data'!$I:$I,"Perfectbound*"))</f>
        <v>0</v>
      </c>
      <c r="N74" s="13">
        <f>SUM(SUMIFS('IngramSpark Data'!$IV:$IV,'IngramSpark Data'!$LG:$LG,"LS-AUSTRALIA",'IngramSpark Data'!$IO:$IO,Lookups!$A$17,'IngramSpark Data'!$I:$I,"Perfectbound*"))</f>
        <v>0</v>
      </c>
      <c r="O74" s="4">
        <f>SUM(SUMIFS('IngramSpark Data'!$JH:$JH,'IngramSpark Data'!$LG:$LG,"LS-AUSTRALIA",'IngramSpark Data'!$IO:$IO,Lookups!$A$17,'IngramSpark Data'!$I:$I,"Perfectbound*")*Lookups!$G$24)</f>
        <v>0</v>
      </c>
      <c r="P74" s="13">
        <f>SUM(SUMIFS('IngramSpark Data'!$IV:$IV,'IngramSpark Data'!$LG:$LG,"LS-UNITED KINGDOM",'IngramSpark Data'!$IO:$IO,Lookups!$A$17,'IngramSpark Data'!$I:$I,"Perfectbound*"))</f>
        <v>0</v>
      </c>
      <c r="Q74" s="4">
        <f>SUM(SUMIFS('IngramSpark Data'!$JH:$JH,'IngramSpark Data'!$LG:$LG,"LS-UNITED KINGDOM",'IngramSpark Data'!$IO:$IO,Lookups!$A$17,'IngramSpark Data'!$I:$I,"Perfectbound*")*Lookups!$G$17)</f>
        <v>0</v>
      </c>
      <c r="R74" s="14">
        <f>SUM(SUMIFS('IngramSpark Data'!$IV:$IV,'IngramSpark Data'!$LG:$LG,"LS-UNITED STATES",'IngramSpark Data'!$IO:$IO,Lookups!$A$17,'IngramSpark Data'!$I:$I,"Perfectbound*"))</f>
        <v>0</v>
      </c>
      <c r="S74" s="4">
        <f>SUM(SUMIFS('IngramSpark Data'!$JH:$JH,'IngramSpark Data'!$LG:$LG,"LS-UNITED STATES",'IngramSpark Data'!$IO:$IO,Lookups!$A$17,'IngramSpark Data'!$I:$I,"Perfectbound*"))</f>
        <v>0</v>
      </c>
      <c r="U74" t="s">
        <v>22</v>
      </c>
      <c r="V74" s="13">
        <f>SUM(SUMIFS('IngramSpark Data'!$IV:$IV,'IngramSpark Data'!$LG:$LG,"LS-AUSTRALIA",'IngramSpark Data'!$IO:$IO,Lookups!$A$15,'IngramSpark Data'!$I:$I,"Trade Cloth*"))</f>
        <v>0</v>
      </c>
      <c r="W74" s="4">
        <f>SUM(SUMIFS('IngramSpark Data'!$JH:$JH,'IngramSpark Data'!$LG:$LG,"LS-AUSTRALIA",'IngramSpark Data'!$IO:$IO,Lookups!$A$15,'IngramSpark Data'!$I:$I,"Trade Cloth*")*Lookups!$G$24)</f>
        <v>0</v>
      </c>
      <c r="X74" s="13">
        <f>SUM(SUMIFS('IngramSpark Data'!$IV:$IV,'IngramSpark Data'!$LG:$LG,"LS-UNITED KINGDOM",'IngramSpark Data'!$IO:$IO,Lookups!$A$15,'IngramSpark Data'!$I:$I,"Trade Cloth*"))</f>
        <v>0</v>
      </c>
      <c r="Y74" s="4">
        <f>SUM(SUMIFS('IngramSpark Data'!$JH:$JH,'IngramSpark Data'!$LG:$LG,"LS-UNITED KINGDOM",'IngramSpark Data'!$IO:$IO,Lookups!$A$15,'IngramSpark Data'!$I:$I,"Trade Cloth*")*Lookups!$G$17)</f>
        <v>0</v>
      </c>
      <c r="Z74" s="14">
        <f>SUM(SUMIFS('IngramSpark Data'!$IV:$IV,'IngramSpark Data'!$LG:$LG,"LS-UNITED STATES",'IngramSpark Data'!$IO:$IO,Lookups!$A$15,'IngramSpark Data'!$I:$I,"Trade Cloth*"))</f>
        <v>0</v>
      </c>
      <c r="AA74" s="4">
        <f>SUM(SUMIFS('IngramSpark Data'!$JH:$JH,'IngramSpark Data'!$LG:$LG,"LS-UNITED STATES",'IngramSpark Data'!$IO:$IO,Lookups!$A$15,'IngramSpark Data'!$I:$I,"Trade Cloth*"))</f>
        <v>0</v>
      </c>
      <c r="AB74" s="13">
        <f>SUM(SUMIFS('IngramSpark Data'!$IV:$IV,'IngramSpark Data'!$LG:$LG,"LS-AUSTRALIA",'IngramSpark Data'!$IO:$IO,Lookups!$A$16,'IngramSpark Data'!$I:$I,"Trade Cloth*"))</f>
        <v>0</v>
      </c>
      <c r="AC74" s="4">
        <f>SUM(SUMIFS('IngramSpark Data'!$JH:$JH,'IngramSpark Data'!$LG:$LG,"LS-AUSTRALIA",'IngramSpark Data'!$IO:$IO,Lookups!$A$16,'IngramSpark Data'!$I:$I,"Trade Cloth*")*Lookups!$G$24)</f>
        <v>0</v>
      </c>
      <c r="AD74" s="13">
        <f>SUM(SUMIFS('IngramSpark Data'!$IV:$IV,'IngramSpark Data'!$LG:$LG,"LS-UNITED KINGDOM",'IngramSpark Data'!$IO:$IO,Lookups!$A$16,'IngramSpark Data'!$I:$I,"Trade Cloth*"))</f>
        <v>0</v>
      </c>
      <c r="AE74" s="4">
        <f>SUM(SUMIFS('IngramSpark Data'!$JH:$JH,'IngramSpark Data'!$LG:$LG,"LS-UNITED KINGDOM",'IngramSpark Data'!$IO:$IO,Lookups!$A$16,'IngramSpark Data'!$I:$I,"Trade Cloth*")*Lookups!$G$17)</f>
        <v>0</v>
      </c>
      <c r="AF74" s="14">
        <f>SUM(SUMIFS('IngramSpark Data'!$IV:$IV,'IngramSpark Data'!$LG:$LG,"LS-UNITED STATES",'IngramSpark Data'!$IO:$IO,Lookups!$A$16,'IngramSpark Data'!$I:$I,"Trade Cloth*"))</f>
        <v>0</v>
      </c>
      <c r="AG74" s="4">
        <f>SUM(SUMIFS('IngramSpark Data'!$JH:$JH,'IngramSpark Data'!$LG:$LG,"LS-UNITED STATES",'IngramSpark Data'!$IO:$IO,Lookups!$A$16,'IngramSpark Data'!$I:$I,"Trade Cloth*"))</f>
        <v>0</v>
      </c>
      <c r="AH74" s="13">
        <f>SUM(SUMIFS('IngramSpark Data'!$IV:$IV,'IngramSpark Data'!$LG:$LG,"LS-AUSTRALIA",'IngramSpark Data'!$IO:$IO,Lookups!$A$17,'IngramSpark Data'!$I:$I,"Trade Cloth*"))</f>
        <v>0</v>
      </c>
      <c r="AI74" s="4">
        <f>SUM(SUMIFS('IngramSpark Data'!$JH:$JH,'IngramSpark Data'!$LG:$LG,"LS-AUSTRALIA",'IngramSpark Data'!$IO:$IO,Lookups!$A$17,'IngramSpark Data'!$I:$I,"Trade Cloth*")*Lookups!$G$24)</f>
        <v>0</v>
      </c>
      <c r="AJ74" s="13">
        <f>SUM(SUMIFS('IngramSpark Data'!$IV:$IV,'IngramSpark Data'!$LG:$LG,"LS-UNITED KINGDOM",'IngramSpark Data'!$IO:$IO,Lookups!$A$17,'IngramSpark Data'!$I:$I,"Trade Cloth*"))</f>
        <v>0</v>
      </c>
      <c r="AK74" s="4">
        <f>SUM(SUMIFS('IngramSpark Data'!$JH:$JH,'IngramSpark Data'!$LG:$LG,"LS-UNITED KINGDOM",'IngramSpark Data'!$IO:$IO,Lookups!$A$17,'IngramSpark Data'!$I:$I,"Trade Cloth*")*Lookups!$G$17)</f>
        <v>0</v>
      </c>
      <c r="AL74" s="14">
        <f>SUM(SUMIFS('IngramSpark Data'!$IV:$IV,'IngramSpark Data'!$LG:$LG,"LS-UNITED STATES",'IngramSpark Data'!$IO:$IO,Lookups!$A$17,'IngramSpark Data'!$I:$I,"Trade Cloth*"))</f>
        <v>0</v>
      </c>
      <c r="AM74" s="4">
        <f>SUM(SUMIFS('IngramSpark Data'!$JH:$JH,'IngramSpark Data'!$LG:$LG,"LS-UNITED STATES",'IngramSpark Data'!$IO:$IO,Lookups!$A$17,'IngramSpark Data'!$I:$I,"Trade Cloth*"))</f>
        <v>0</v>
      </c>
    </row>
    <row r="75" spans="1:39" x14ac:dyDescent="0.25">
      <c r="A75" t="s">
        <v>23</v>
      </c>
      <c r="B75" s="13">
        <f>SUM(SUMIFS('IngramSpark Data'!$LY:$LY,'IngramSpark Data'!$OJ:$OJ,"LS-AUSTRALIA",'IngramSpark Data'!$LR:$LR,Lookups!$A$15,'IngramSpark Data'!$I:$I,"Perfectbound*"))</f>
        <v>0</v>
      </c>
      <c r="C75" s="4">
        <f>SUM(SUMIFS('IngramSpark Data'!$MK:$MK,'IngramSpark Data'!$OJ:$OJ,"LS-AUSTRALIA",'IngramSpark Data'!$LR:$LR,Lookups!$A$15,'IngramSpark Data'!$I:$I,"Perfectbound*")*Lookups!$G$24)</f>
        <v>0</v>
      </c>
      <c r="D75" s="13">
        <f>SUM(SUMIFS('IngramSpark Data'!$LY:$LY,'IngramSpark Data'!$OJ:$OJ,"LS-UNITED KINGDOM",'IngramSpark Data'!$LR:$LR,Lookups!$A$15,'IngramSpark Data'!$I:$I,"Perfectbound*"))</f>
        <v>0</v>
      </c>
      <c r="E75" s="4">
        <f>SUM(SUMIFS('IngramSpark Data'!$MK:$MK,'IngramSpark Data'!$OJ:$OJ,"LS-UNITED KINGDOM",'IngramSpark Data'!$LR:$LR,Lookups!$A$15,'IngramSpark Data'!$I:$I,"Perfectbound*")*Lookups!$G$17)</f>
        <v>0</v>
      </c>
      <c r="F75" s="14">
        <f>SUM(SUMIFS('IngramSpark Data'!$LY:$LY,'IngramSpark Data'!$OJ:$OJ,"LS-UNITED STATES",'IngramSpark Data'!$LR:$LR,Lookups!$A$15,'IngramSpark Data'!$I:$I,"Perfectbound*"))</f>
        <v>0</v>
      </c>
      <c r="G75" s="4">
        <f>SUM(SUMIFS('IngramSpark Data'!$MK:$MK,'IngramSpark Data'!$OJ:$OJ,"LS-UNITED STATES",'IngramSpark Data'!$LR:$LR,Lookups!$A$15,'IngramSpark Data'!$I:$I,"Perfectbound*"))</f>
        <v>0</v>
      </c>
      <c r="H75" s="13">
        <f>SUM(SUMIFS('IngramSpark Data'!$LY:$LY,'IngramSpark Data'!$OJ:$OJ,"LS-AUSTRALIA",'IngramSpark Data'!$LR:$LR,Lookups!$A$16,'IngramSpark Data'!$I:$I,"Perfectbound*"))</f>
        <v>0</v>
      </c>
      <c r="I75" s="4">
        <f>SUM(SUMIFS('IngramSpark Data'!$MK:$MK,'IngramSpark Data'!$OJ:$OJ,"LS-AUSTRALIA",'IngramSpark Data'!$LR:$LR,Lookups!$A$16,'IngramSpark Data'!$I:$I,"Perfectbound*")*Lookups!$G$24)</f>
        <v>0</v>
      </c>
      <c r="J75" s="13">
        <f>SUM(SUMIFS('IngramSpark Data'!$LY:$LY,'IngramSpark Data'!$OJ:$OJ,"LS-UNITED KINGDOM",'IngramSpark Data'!$LR:$LR,Lookups!$A$16,'IngramSpark Data'!$I:$I,"Perfectbound*"))</f>
        <v>0</v>
      </c>
      <c r="K75" s="4">
        <f>SUM(SUMIFS('IngramSpark Data'!$MK:$MK,'IngramSpark Data'!$OJ:$OJ,"LS-UNITED KINGDOM",'IngramSpark Data'!$LR:$LR,Lookups!$A$16,'IngramSpark Data'!$I:$I,"Perfectbound*")*Lookups!$G$17)</f>
        <v>0</v>
      </c>
      <c r="L75" s="14">
        <f>SUM(SUMIFS('IngramSpark Data'!$LY:$LY,'IngramSpark Data'!$OJ:$OJ,"LS-UNITED STATES",'IngramSpark Data'!$LR:$LR,Lookups!$A$16,'IngramSpark Data'!$I:$I,"Perfectbound*"))</f>
        <v>0</v>
      </c>
      <c r="M75" s="4">
        <f>SUM(SUMIFS('IngramSpark Data'!$MK:$MK,'IngramSpark Data'!$OJ:$OJ,"LS-UNITED STATES",'IngramSpark Data'!$LR:$LR,Lookups!$A$16,'IngramSpark Data'!$I:$I,"Perfectbound*"))</f>
        <v>0</v>
      </c>
      <c r="N75" s="13">
        <f>SUM(SUMIFS('IngramSpark Data'!$LY:$LY,'IngramSpark Data'!$OJ:$OJ,"LS-AUSTRALIA",'IngramSpark Data'!$LR:$LR,Lookups!$A$17,'IngramSpark Data'!$I:$I,"Perfectbound*"))</f>
        <v>0</v>
      </c>
      <c r="O75" s="4">
        <f>SUM(SUMIFS('IngramSpark Data'!$MK:$MK,'IngramSpark Data'!$OJ:$OJ,"LS-AUSTRALIA",'IngramSpark Data'!$LR:$LR,Lookups!$A$17,'IngramSpark Data'!$I:$I,"Perfectbound*")*Lookups!$G$24)</f>
        <v>0</v>
      </c>
      <c r="P75" s="13">
        <f>SUM(SUMIFS('IngramSpark Data'!$LY:$LY,'IngramSpark Data'!$OJ:$OJ,"LS-UNITED KINGDOM",'IngramSpark Data'!$LR:$LR,Lookups!$A$17,'IngramSpark Data'!$I:$I,"Perfectbound*"))</f>
        <v>0</v>
      </c>
      <c r="Q75" s="4">
        <f>SUM(SUMIFS('IngramSpark Data'!$MK:$MK,'IngramSpark Data'!$OJ:$OJ,"LS-UNITED KINGDOM",'IngramSpark Data'!$LR:$LR,Lookups!$A$17,'IngramSpark Data'!$I:$I,"Perfectbound*")*Lookups!$G$17)</f>
        <v>0</v>
      </c>
      <c r="R75" s="14">
        <f>SUM(SUMIFS('IngramSpark Data'!$LY:$LY,'IngramSpark Data'!$OJ:$OJ,"LS-UNITED STATES",'IngramSpark Data'!$LR:$LR,Lookups!$A$17,'IngramSpark Data'!$I:$I,"Perfectbound*"))</f>
        <v>0</v>
      </c>
      <c r="S75" s="4">
        <f>SUM(SUMIFS('IngramSpark Data'!$MK:$MK,'IngramSpark Data'!$OJ:$OJ,"LS-UNITED STATES",'IngramSpark Data'!$LR:$LR,Lookups!$A$17,'IngramSpark Data'!$I:$I,"Perfectbound*"))</f>
        <v>0</v>
      </c>
      <c r="U75" t="s">
        <v>23</v>
      </c>
      <c r="V75" s="13">
        <f>SUM(SUMIFS('IngramSpark Data'!$LY:$LY,'IngramSpark Data'!$OJ:$OJ,"LS-AUSTRALIA",'IngramSpark Data'!$LR:$LR,Lookups!$A$15,'IngramSpark Data'!$I:$I,"Trade Cloth*"))</f>
        <v>0</v>
      </c>
      <c r="W75" s="4">
        <f>SUM(SUMIFS('IngramSpark Data'!$MK:$MK,'IngramSpark Data'!$OJ:$OJ,"LS-AUSTRALIA",'IngramSpark Data'!$LR:$LR,Lookups!$A$15,'IngramSpark Data'!$I:$I,"Trade Cloth*")*Lookups!$G$24)</f>
        <v>0</v>
      </c>
      <c r="X75" s="13">
        <f>SUM(SUMIFS('IngramSpark Data'!$LY:$LY,'IngramSpark Data'!$OJ:$OJ,"LS-UNITED KINGDOM",'IngramSpark Data'!$LR:$LR,Lookups!$A$15,'IngramSpark Data'!$I:$I,"Trade Cloth*"))</f>
        <v>0</v>
      </c>
      <c r="Y75" s="4">
        <f>SUM(SUMIFS('IngramSpark Data'!$MK:$MK,'IngramSpark Data'!$OJ:$OJ,"LS-UNITED KINGDOM",'IngramSpark Data'!$LR:$LR,Lookups!$A$15,'IngramSpark Data'!$I:$I,"Trade Cloth*")*Lookups!$G$17)</f>
        <v>0</v>
      </c>
      <c r="Z75" s="14">
        <f>SUM(SUMIFS('IngramSpark Data'!$LY:$LY,'IngramSpark Data'!$OJ:$OJ,"LS-UNITED STATES",'IngramSpark Data'!$LR:$LR,Lookups!$A$15,'IngramSpark Data'!$I:$I,"Trade Cloth*"))</f>
        <v>0</v>
      </c>
      <c r="AA75" s="4">
        <f>SUM(SUMIFS('IngramSpark Data'!$MK:$MK,'IngramSpark Data'!$OJ:$OJ,"LS-UNITED STATES",'IngramSpark Data'!$LR:$LR,Lookups!$A$15,'IngramSpark Data'!$I:$I,"Trade Cloth*"))</f>
        <v>0</v>
      </c>
      <c r="AB75" s="13">
        <f>SUM(SUMIFS('IngramSpark Data'!$LY:$LY,'IngramSpark Data'!$OJ:$OJ,"LS-AUSTRALIA",'IngramSpark Data'!$LR:$LR,Lookups!$A$16,'IngramSpark Data'!$I:$I,"Trade Cloth*"))</f>
        <v>0</v>
      </c>
      <c r="AC75" s="4">
        <f>SUM(SUMIFS('IngramSpark Data'!$MK:$MK,'IngramSpark Data'!$OJ:$OJ,"LS-AUSTRALIA",'IngramSpark Data'!$LR:$LR,Lookups!$A$16,'IngramSpark Data'!$I:$I,"Trade Cloth*")*Lookups!$G$24)</f>
        <v>0</v>
      </c>
      <c r="AD75" s="13">
        <f>SUM(SUMIFS('IngramSpark Data'!$LY:$LY,'IngramSpark Data'!$OJ:$OJ,"LS-UNITED KINGDOM",'IngramSpark Data'!$LR:$LR,Lookups!$A$16,'IngramSpark Data'!$I:$I,"Trade Cloth*"))</f>
        <v>0</v>
      </c>
      <c r="AE75" s="4">
        <f>SUM(SUMIFS('IngramSpark Data'!$MK:$MK,'IngramSpark Data'!$OJ:$OJ,"LS-UNITED KINGDOM",'IngramSpark Data'!$LR:$LR,Lookups!$A$16,'IngramSpark Data'!$I:$I,"Trade Cloth*")*Lookups!$G$17)</f>
        <v>0</v>
      </c>
      <c r="AF75" s="14">
        <f>SUM(SUMIFS('IngramSpark Data'!$LY:$LY,'IngramSpark Data'!$OJ:$OJ,"LS-UNITED STATES",'IngramSpark Data'!$LR:$LR,Lookups!$A$16,'IngramSpark Data'!$I:$I,"Trade Cloth*"))</f>
        <v>0</v>
      </c>
      <c r="AG75" s="4">
        <f>SUM(SUMIFS('IngramSpark Data'!$MK:$MK,'IngramSpark Data'!$OJ:$OJ,"LS-UNITED STATES",'IngramSpark Data'!$LR:$LR,Lookups!$A$16,'IngramSpark Data'!$I:$I,"Trade Cloth*"))</f>
        <v>0</v>
      </c>
      <c r="AH75" s="13">
        <f>SUM(SUMIFS('IngramSpark Data'!$LY:$LY,'IngramSpark Data'!$OJ:$OJ,"LS-AUSTRALIA",'IngramSpark Data'!$LR:$LR,Lookups!$A$17,'IngramSpark Data'!$I:$I,"Trade Cloth*"))</f>
        <v>0</v>
      </c>
      <c r="AI75" s="4">
        <f>SUM(SUMIFS('IngramSpark Data'!$MK:$MK,'IngramSpark Data'!$OJ:$OJ,"LS-AUSTRALIA",'IngramSpark Data'!$LR:$LR,Lookups!$A$17,'IngramSpark Data'!$I:$I,"Trade Cloth*")*Lookups!$G$24)</f>
        <v>0</v>
      </c>
      <c r="AJ75" s="13">
        <f>SUM(SUMIFS('IngramSpark Data'!$LY:$LY,'IngramSpark Data'!$OJ:$OJ,"LS-UNITED KINGDOM",'IngramSpark Data'!$LR:$LR,Lookups!$A$17,'IngramSpark Data'!$I:$I,"Trade Cloth*"))</f>
        <v>0</v>
      </c>
      <c r="AK75" s="4">
        <f>SUM(SUMIFS('IngramSpark Data'!$MK:$MK,'IngramSpark Data'!$OJ:$OJ,"LS-UNITED KINGDOM",'IngramSpark Data'!$LR:$LR,Lookups!$A$17,'IngramSpark Data'!$I:$I,"Trade Cloth*")*Lookups!$G$17)</f>
        <v>0</v>
      </c>
      <c r="AL75" s="14">
        <f>SUM(SUMIFS('IngramSpark Data'!$LY:$LY,'IngramSpark Data'!$OJ:$OJ,"LS-UNITED STATES",'IngramSpark Data'!$LR:$LR,Lookups!$A$17,'IngramSpark Data'!$I:$I,"Trade Cloth*"))</f>
        <v>0</v>
      </c>
      <c r="AM75" s="4">
        <f>SUM(SUMIFS('IngramSpark Data'!$MK:$MK,'IngramSpark Data'!$OJ:$OJ,"LS-UNITED STATES",'IngramSpark Data'!$LR:$LR,Lookups!$A$17,'IngramSpark Data'!$I:$I,"Trade Cloth*"))</f>
        <v>0</v>
      </c>
    </row>
    <row r="76" spans="1:39" x14ac:dyDescent="0.25">
      <c r="A76" t="s">
        <v>24</v>
      </c>
      <c r="B76" s="13">
        <f>SUM(SUMIFS('IngramSpark Data'!$PB:$PB,'IngramSpark Data'!$RM:$RM,"LS-AUSTRALIA",'IngramSpark Data'!$OU:$OU,Lookups!$A$15,'IngramSpark Data'!$I:$I,"Perfectbound*"))</f>
        <v>0</v>
      </c>
      <c r="C76" s="4">
        <f>SUM(SUMIFS('IngramSpark Data'!$PN:$PN,'IngramSpark Data'!$RM:$RM,"LS-AUSTRALIA",'IngramSpark Data'!$OU:$OU,Lookups!$A$15,'IngramSpark Data'!$I:$I,"Perfectbound*")*Lookups!$G$24)</f>
        <v>0</v>
      </c>
      <c r="D76" s="13">
        <f>SUM(SUMIFS('IngramSpark Data'!$PB:$PB,'IngramSpark Data'!$RM:$RM,"LS-UNITED KINGDOM",'IngramSpark Data'!$OU:$OU,Lookups!$A$15,'IngramSpark Data'!$I:$I,"Perfectbound*"))</f>
        <v>0</v>
      </c>
      <c r="E76" s="4">
        <f>SUM(SUMIFS('IngramSpark Data'!$PN:$PN,'IngramSpark Data'!$RM:$RM,"LS-UNITED KINGDOM",'IngramSpark Data'!$OU:$OU,Lookups!$A$15,'IngramSpark Data'!$I:$I,"Perfectbound*")*Lookups!$G$17)</f>
        <v>0</v>
      </c>
      <c r="F76" s="14">
        <f>SUM(SUMIFS('IngramSpark Data'!$PB:$PB,'IngramSpark Data'!$RM:$RM,"LS-UNITED STATES",'IngramSpark Data'!$OU:$OU,Lookups!$A$15,'IngramSpark Data'!$I:$I,"Perfectbound*"))</f>
        <v>0</v>
      </c>
      <c r="G76" s="4">
        <f>SUM(SUMIFS('IngramSpark Data'!$PN:$PN,'IngramSpark Data'!$RM:$RM,"LS-UNITED STATES",'IngramSpark Data'!$OU:$OU,Lookups!$A$15,'IngramSpark Data'!$I:$I,"Perfectbound*"))</f>
        <v>0</v>
      </c>
      <c r="H76" s="13">
        <f>SUM(SUMIFS('IngramSpark Data'!$PB:$PB,'IngramSpark Data'!$RM:$RM,"LS-AUSTRALIA",'IngramSpark Data'!$OU:$OU,Lookups!$A$16,'IngramSpark Data'!$I:$I,"Perfectbound*"))</f>
        <v>0</v>
      </c>
      <c r="I76" s="4">
        <f>SUM(SUMIFS('IngramSpark Data'!$PN:$PN,'IngramSpark Data'!$RM:$RM,"LS-AUSTRALIA",'IngramSpark Data'!$OU:$OU,Lookups!$A$16,'IngramSpark Data'!$I:$I,"Perfectbound*")*Lookups!$G$24)</f>
        <v>0</v>
      </c>
      <c r="J76" s="13">
        <f>SUM(SUMIFS('IngramSpark Data'!$PB:$PB,'IngramSpark Data'!$RM:$RM,"LS-UNITED KINGDOM",'IngramSpark Data'!$OU:$OU,Lookups!$A$16,'IngramSpark Data'!$I:$I,"Perfectbound*"))</f>
        <v>0</v>
      </c>
      <c r="K76" s="4">
        <f>SUM(SUMIFS('IngramSpark Data'!$PN:$PN,'IngramSpark Data'!$RM:$RM,"LS-UNITED KINGDOM",'IngramSpark Data'!$OU:$OU,Lookups!$A$16,'IngramSpark Data'!$I:$I,"Perfectbound*")*Lookups!$G$17)</f>
        <v>0</v>
      </c>
      <c r="L76" s="14">
        <f>SUM(SUMIFS('IngramSpark Data'!$PB:$PB,'IngramSpark Data'!$RM:$RM,"LS-UNITED STATES",'IngramSpark Data'!$OU:$OU,Lookups!$A$16,'IngramSpark Data'!$I:$I,"Perfectbound*"))</f>
        <v>0</v>
      </c>
      <c r="M76" s="4">
        <f>SUM(SUMIFS('IngramSpark Data'!$PN:$PN,'IngramSpark Data'!$RM:$RM,"LS-UNITED STATES",'IngramSpark Data'!$OU:$OU,Lookups!$A$16,'IngramSpark Data'!$I:$I,"Perfectbound*"))</f>
        <v>0</v>
      </c>
      <c r="N76" s="13">
        <f>SUM(SUMIFS('IngramSpark Data'!$PB:$PB,'IngramSpark Data'!$RM:$RM,"LS-AUSTRALIA",'IngramSpark Data'!$OU:$OU,Lookups!$A$17,'IngramSpark Data'!$I:$I,"Perfectbound*"))</f>
        <v>0</v>
      </c>
      <c r="O76" s="4">
        <f>SUM(SUMIFS('IngramSpark Data'!$PN:$PN,'IngramSpark Data'!$RM:$RM,"LS-AUSTRALIA",'IngramSpark Data'!$OU:$OU,Lookups!$A$17,'IngramSpark Data'!$I:$I,"Perfectbound*")*Lookups!$G$24)</f>
        <v>0</v>
      </c>
      <c r="P76" s="13">
        <f>SUM(SUMIFS('IngramSpark Data'!$PB:$PB,'IngramSpark Data'!$RM:$RM,"LS-UNITED KINGDOM",'IngramSpark Data'!$OU:$OU,Lookups!$A$17,'IngramSpark Data'!$I:$I,"Perfectbound*"))</f>
        <v>0</v>
      </c>
      <c r="Q76" s="4">
        <f>SUM(SUMIFS('IngramSpark Data'!$PN:$PN,'IngramSpark Data'!$RM:$RM,"LS-UNITED KINGDOM",'IngramSpark Data'!$OU:$OU,Lookups!$A$17,'IngramSpark Data'!$I:$I,"Perfectbound*")*Lookups!$G$17)</f>
        <v>0</v>
      </c>
      <c r="R76" s="14">
        <f>SUM(SUMIFS('IngramSpark Data'!$PB:$PB,'IngramSpark Data'!$RM:$RM,"LS-UNITED STATES",'IngramSpark Data'!$OU:$OU,Lookups!$A$17,'IngramSpark Data'!$I:$I,"Perfectbound*"))</f>
        <v>0</v>
      </c>
      <c r="S76" s="4">
        <f>SUM(SUMIFS('IngramSpark Data'!$PN:$PN,'IngramSpark Data'!$RM:$RM,"LS-UNITED STATES",'IngramSpark Data'!$OU:$OU,Lookups!$A$17,'IngramSpark Data'!$I:$I,"Perfectbound*"))</f>
        <v>0</v>
      </c>
      <c r="U76" t="s">
        <v>24</v>
      </c>
      <c r="V76" s="13">
        <f>SUM(SUMIFS('IngramSpark Data'!$PB:$PB,'IngramSpark Data'!$RM:$RM,"LS-AUSTRALIA",'IngramSpark Data'!$OU:$OU,Lookups!$A$15,'IngramSpark Data'!$I:$I,"Trade Cloth*"))</f>
        <v>0</v>
      </c>
      <c r="W76" s="4">
        <f>SUM(SUMIFS('IngramSpark Data'!$PN:$PN,'IngramSpark Data'!$RM:$RM,"LS-AUSTRALIA",'IngramSpark Data'!$OU:$OU,Lookups!$A$15,'IngramSpark Data'!$I:$I,"Trade Cloth*")*Lookups!$G$24)</f>
        <v>0</v>
      </c>
      <c r="X76" s="13">
        <f>SUM(SUMIFS('IngramSpark Data'!$PB:$PB,'IngramSpark Data'!$RM:$RM,"LS-UNITED KINGDOM",'IngramSpark Data'!$OU:$OU,Lookups!$A$15,'IngramSpark Data'!$I:$I,"Trade Cloth*"))</f>
        <v>0</v>
      </c>
      <c r="Y76" s="4">
        <f>SUM(SUMIFS('IngramSpark Data'!$PN:$PN,'IngramSpark Data'!$RM:$RM,"LS-UNITED KINGDOM",'IngramSpark Data'!$OU:$OU,Lookups!$A$15,'IngramSpark Data'!$I:$I,"Trade Cloth*")*Lookups!$G$17)</f>
        <v>0</v>
      </c>
      <c r="Z76" s="14">
        <f>SUM(SUMIFS('IngramSpark Data'!$PB:$PB,'IngramSpark Data'!$RM:$RM,"LS-UNITED STATES",'IngramSpark Data'!$OU:$OU,Lookups!$A$15,'IngramSpark Data'!$I:$I,"Trade Cloth*"))</f>
        <v>0</v>
      </c>
      <c r="AA76" s="4">
        <f>SUM(SUMIFS('IngramSpark Data'!$PN:$PN,'IngramSpark Data'!$RM:$RM,"LS-UNITED STATES",'IngramSpark Data'!$OU:$OU,Lookups!$A$15,'IngramSpark Data'!$I:$I,"Trade Cloth*"))</f>
        <v>0</v>
      </c>
      <c r="AB76" s="13">
        <f>SUM(SUMIFS('IngramSpark Data'!$PB:$PB,'IngramSpark Data'!$RM:$RM,"LS-AUSTRALIA",'IngramSpark Data'!$OU:$OU,Lookups!$A$16,'IngramSpark Data'!$I:$I,"Trade Cloth*"))</f>
        <v>0</v>
      </c>
      <c r="AC76" s="4">
        <f>SUM(SUMIFS('IngramSpark Data'!$PN:$PN,'IngramSpark Data'!$RM:$RM,"LS-AUSTRALIA",'IngramSpark Data'!$OU:$OU,Lookups!$A$16,'IngramSpark Data'!$I:$I,"Trade Cloth*")*Lookups!$G$24)</f>
        <v>0</v>
      </c>
      <c r="AD76" s="13">
        <f>SUM(SUMIFS('IngramSpark Data'!$PB:$PB,'IngramSpark Data'!$RM:$RM,"LS-UNITED KINGDOM",'IngramSpark Data'!$OU:$OU,Lookups!$A$16,'IngramSpark Data'!$I:$I,"Trade Cloth*"))</f>
        <v>0</v>
      </c>
      <c r="AE76" s="4">
        <f>SUM(SUMIFS('IngramSpark Data'!$PN:$PN,'IngramSpark Data'!$RM:$RM,"LS-UNITED KINGDOM",'IngramSpark Data'!$OU:$OU,Lookups!$A$16,'IngramSpark Data'!$I:$I,"Trade Cloth*")*Lookups!$G$17)</f>
        <v>0</v>
      </c>
      <c r="AF76" s="14">
        <f>SUM(SUMIFS('IngramSpark Data'!$PB:$PB,'IngramSpark Data'!$RM:$RM,"LS-UNITED STATES",'IngramSpark Data'!$OU:$OU,Lookups!$A$16,'IngramSpark Data'!$I:$I,"Trade Cloth*"))</f>
        <v>0</v>
      </c>
      <c r="AG76" s="4">
        <f>SUM(SUMIFS('IngramSpark Data'!$PN:$PN,'IngramSpark Data'!$RM:$RM,"LS-UNITED STATES",'IngramSpark Data'!$OU:$OU,Lookups!$A$16,'IngramSpark Data'!$I:$I,"Trade Cloth*"))</f>
        <v>0</v>
      </c>
      <c r="AH76" s="13">
        <f>SUM(SUMIFS('IngramSpark Data'!$PB:$PB,'IngramSpark Data'!$RM:$RM,"LS-AUSTRALIA",'IngramSpark Data'!$OU:$OU,Lookups!$A$17,'IngramSpark Data'!$I:$I,"Trade Cloth*"))</f>
        <v>0</v>
      </c>
      <c r="AI76" s="4">
        <f>SUM(SUMIFS('IngramSpark Data'!$PN:$PN,'IngramSpark Data'!$RM:$RM,"LS-AUSTRALIA",'IngramSpark Data'!$OU:$OU,Lookups!$A$17,'IngramSpark Data'!$I:$I,"Trade Cloth*")*Lookups!$G$24)</f>
        <v>0</v>
      </c>
      <c r="AJ76" s="13">
        <f>SUM(SUMIFS('IngramSpark Data'!$PB:$PB,'IngramSpark Data'!$RM:$RM,"LS-UNITED KINGDOM",'IngramSpark Data'!$OU:$OU,Lookups!$A$17,'IngramSpark Data'!$I:$I,"Trade Cloth*"))</f>
        <v>0</v>
      </c>
      <c r="AK76" s="4">
        <f>SUM(SUMIFS('IngramSpark Data'!$PN:$PN,'IngramSpark Data'!$RM:$RM,"LS-UNITED KINGDOM",'IngramSpark Data'!$OU:$OU,Lookups!$A$17,'IngramSpark Data'!$I:$I,"Trade Cloth*")*Lookups!$G$17)</f>
        <v>0</v>
      </c>
      <c r="AL76" s="14">
        <f>SUM(SUMIFS('IngramSpark Data'!$PB:$PB,'IngramSpark Data'!$RM:$RM,"LS-UNITED STATES",'IngramSpark Data'!$OU:$OU,Lookups!$A$17,'IngramSpark Data'!$I:$I,"Trade Cloth*"))</f>
        <v>0</v>
      </c>
      <c r="AM76" s="4">
        <f>SUM(SUMIFS('IngramSpark Data'!$PN:$PN,'IngramSpark Data'!$RM:$RM,"LS-UNITED STATES",'IngramSpark Data'!$OU:$OU,Lookups!$A$17,'IngramSpark Data'!$I:$I,"Trade Cloth*"))</f>
        <v>0</v>
      </c>
    </row>
    <row r="77" spans="1:39" x14ac:dyDescent="0.25">
      <c r="A77" t="s">
        <v>25</v>
      </c>
      <c r="B77" s="13">
        <f>SUM(SUMIFS('IngramSpark Data'!$SE:$SE,'IngramSpark Data'!$UP:$UP,"LS-AUSTRALIA",'IngramSpark Data'!$RX:$RX,Lookups!$A$15,'IngramSpark Data'!$I:$I,"Perfectbound*"))</f>
        <v>0</v>
      </c>
      <c r="C77" s="4">
        <f>SUM(SUMIFS('IngramSpark Data'!$SQ:$SQ,'IngramSpark Data'!$UP:$UP,"LS-AUSTRALIA",'IngramSpark Data'!$RX:$RX,Lookups!$A$15,'IngramSpark Data'!$I:$I,"Perfectbound*")*Lookups!$G$24)</f>
        <v>0</v>
      </c>
      <c r="D77" s="13">
        <f>SUM(SUMIFS('IngramSpark Data'!$SE:$SE,'IngramSpark Data'!$UP:$UP,"LS-UNITED KINGDOM",'IngramSpark Data'!$RX:$RX,Lookups!$A$15,'IngramSpark Data'!$I:$I,"Perfectbound*"))</f>
        <v>0</v>
      </c>
      <c r="E77" s="4">
        <f>SUM(SUMIFS('IngramSpark Data'!$SQ:$SQ,'IngramSpark Data'!$UP:$UP,"LS-UNITED KINGDOM",'IngramSpark Data'!$RX:$RX,Lookups!$A$15,'IngramSpark Data'!$I:$I,"Perfectbound*")*Lookups!$G$17)</f>
        <v>0</v>
      </c>
      <c r="F77" s="14">
        <f>SUM(SUMIFS('IngramSpark Data'!$SE:$SE,'IngramSpark Data'!$UP:$UP,"LS-UNITED STATES",'IngramSpark Data'!$RX:$RX,Lookups!$A$15,'IngramSpark Data'!$I:$I,"Perfectbound*"))</f>
        <v>0</v>
      </c>
      <c r="G77" s="4">
        <f>SUM(SUMIFS('IngramSpark Data'!$SQ:$SQ,'IngramSpark Data'!$UP:$UP,"LS-UNITED STATES",'IngramSpark Data'!$RX:$RX,Lookups!$A$15,'IngramSpark Data'!$I:$I,"Perfectbound*"))</f>
        <v>0</v>
      </c>
      <c r="H77" s="13">
        <f>SUM(SUMIFS('IngramSpark Data'!$SE:$SE,'IngramSpark Data'!$UP:$UP,"LS-AUSTRALIA",'IngramSpark Data'!$RX:$RX,Lookups!$A$16,'IngramSpark Data'!$I:$I,"Perfectbound*"))</f>
        <v>0</v>
      </c>
      <c r="I77" s="4">
        <f>SUM(SUMIFS('IngramSpark Data'!$SQ:$SQ,'IngramSpark Data'!$UP:$UP,"LS-AUSTRALIA",'IngramSpark Data'!$RX:$RX,Lookups!$A$16,'IngramSpark Data'!$I:$I,"Perfectbound*")*Lookups!$G$24)</f>
        <v>0</v>
      </c>
      <c r="J77" s="13">
        <f>SUM(SUMIFS('IngramSpark Data'!$SE:$SE,'IngramSpark Data'!$UP:$UP,"LS-UNITED KINGDOM",'IngramSpark Data'!$RX:$RX,Lookups!$A$16,'IngramSpark Data'!$I:$I,"Perfectbound*"))</f>
        <v>0</v>
      </c>
      <c r="K77" s="4">
        <f>SUM(SUMIFS('IngramSpark Data'!$SQ:$SQ,'IngramSpark Data'!$UP:$UP,"LS-UNITED KINGDOM",'IngramSpark Data'!$RX:$RX,Lookups!$A$16,'IngramSpark Data'!$I:$I,"Perfectbound*")*Lookups!$G$17)</f>
        <v>0</v>
      </c>
      <c r="L77" s="14">
        <f>SUM(SUMIFS('IngramSpark Data'!$SE:$SE,'IngramSpark Data'!$UP:$UP,"LS-UNITED STATES",'IngramSpark Data'!$RX:$RX,Lookups!$A$16,'IngramSpark Data'!$I:$I,"Perfectbound*"))</f>
        <v>0</v>
      </c>
      <c r="M77" s="4">
        <f>SUM(SUMIFS('IngramSpark Data'!$SQ:$SQ,'IngramSpark Data'!$UP:$UP,"LS-UNITED STATES",'IngramSpark Data'!$RX:$RX,Lookups!$A$16,'IngramSpark Data'!$I:$I,"Perfectbound*"))</f>
        <v>0</v>
      </c>
      <c r="N77" s="13">
        <f>SUM(SUMIFS('IngramSpark Data'!$SE:$SE,'IngramSpark Data'!$UP:$UP,"LS-AUSTRALIA",'IngramSpark Data'!$RX:$RX,Lookups!$A$17,'IngramSpark Data'!$I:$I,"Perfectbound*"))</f>
        <v>0</v>
      </c>
      <c r="O77" s="4">
        <f>SUM(SUMIFS('IngramSpark Data'!$SQ:$SQ,'IngramSpark Data'!$UP:$UP,"LS-AUSTRALIA",'IngramSpark Data'!$RX:$RX,Lookups!$A$17,'IngramSpark Data'!$I:$I,"Perfectbound*")*Lookups!$G$24)</f>
        <v>0</v>
      </c>
      <c r="P77" s="13">
        <f>SUM(SUMIFS('IngramSpark Data'!$SE:$SE,'IngramSpark Data'!$UP:$UP,"LS-UNITED KINGDOM",'IngramSpark Data'!$RX:$RX,Lookups!$A$17,'IngramSpark Data'!$I:$I,"Perfectbound*"))</f>
        <v>0</v>
      </c>
      <c r="Q77" s="4">
        <f>SUM(SUMIFS('IngramSpark Data'!$SQ:$SQ,'IngramSpark Data'!$UP:$UP,"LS-UNITED KINGDOM",'IngramSpark Data'!$RX:$RX,Lookups!$A$17,'IngramSpark Data'!$I:$I,"Perfectbound*")*Lookups!$G$17)</f>
        <v>0</v>
      </c>
      <c r="R77" s="14">
        <f>SUM(SUMIFS('IngramSpark Data'!$SE:$SE,'IngramSpark Data'!$UP:$UP,"LS-UNITED STATES",'IngramSpark Data'!$RX:$RX,Lookups!$A$17,'IngramSpark Data'!$I:$I,"Perfectbound*"))</f>
        <v>0</v>
      </c>
      <c r="S77" s="4">
        <f>SUM(SUMIFS('IngramSpark Data'!$SQ:$SQ,'IngramSpark Data'!$UP:$UP,"LS-UNITED STATES",'IngramSpark Data'!$RX:$RX,Lookups!$A$17,'IngramSpark Data'!$I:$I,"Perfectbound*"))</f>
        <v>0</v>
      </c>
      <c r="U77" t="s">
        <v>25</v>
      </c>
      <c r="V77" s="13">
        <f>SUM(SUMIFS('IngramSpark Data'!$SE:$SE,'IngramSpark Data'!$UP:$UP,"LS-AUSTRALIA",'IngramSpark Data'!$RX:$RX,Lookups!$A$15,'IngramSpark Data'!$I:$I,"Trade Cloth*"))</f>
        <v>0</v>
      </c>
      <c r="W77" s="4">
        <f>SUM(SUMIFS('IngramSpark Data'!$SQ:$SQ,'IngramSpark Data'!$UP:$UP,"LS-AUSTRALIA",'IngramSpark Data'!$RX:$RX,Lookups!$A$15,'IngramSpark Data'!$I:$I,"Trade Cloth*")*Lookups!$G$24)</f>
        <v>0</v>
      </c>
      <c r="X77" s="13">
        <f>SUM(SUMIFS('IngramSpark Data'!$SE:$SE,'IngramSpark Data'!$UP:$UP,"LS-UNITED KINGDOM",'IngramSpark Data'!$RX:$RX,Lookups!$A$15,'IngramSpark Data'!$I:$I,"Trade Cloth*"))</f>
        <v>0</v>
      </c>
      <c r="Y77" s="4">
        <f>SUM(SUMIFS('IngramSpark Data'!$SQ:$SQ,'IngramSpark Data'!$UP:$UP,"LS-UNITED KINGDOM",'IngramSpark Data'!$RX:$RX,Lookups!$A$15,'IngramSpark Data'!$I:$I,"Trade Cloth*")*Lookups!$G$17)</f>
        <v>0</v>
      </c>
      <c r="Z77" s="14">
        <f>SUM(SUMIFS('IngramSpark Data'!$SE:$SE,'IngramSpark Data'!$UP:$UP,"LS-UNITED STATES",'IngramSpark Data'!$RX:$RX,Lookups!$A$15,'IngramSpark Data'!$I:$I,"Trade Cloth*"))</f>
        <v>0</v>
      </c>
      <c r="AA77" s="4">
        <f>SUM(SUMIFS('IngramSpark Data'!$SQ:$SQ,'IngramSpark Data'!$UP:$UP,"LS-UNITED STATES",'IngramSpark Data'!$RX:$RX,Lookups!$A$15,'IngramSpark Data'!$I:$I,"Trade Cloth*"))</f>
        <v>0</v>
      </c>
      <c r="AB77" s="13">
        <f>SUM(SUMIFS('IngramSpark Data'!$SE:$SE,'IngramSpark Data'!$UP:$UP,"LS-AUSTRALIA",'IngramSpark Data'!$RX:$RX,Lookups!$A$16,'IngramSpark Data'!$I:$I,"Trade Cloth*"))</f>
        <v>0</v>
      </c>
      <c r="AC77" s="4">
        <f>SUM(SUMIFS('IngramSpark Data'!$SQ:$SQ,'IngramSpark Data'!$UP:$UP,"LS-AUSTRALIA",'IngramSpark Data'!$RX:$RX,Lookups!$A$16,'IngramSpark Data'!$I:$I,"Trade Cloth*")*Lookups!$G$24)</f>
        <v>0</v>
      </c>
      <c r="AD77" s="13">
        <f>SUM(SUMIFS('IngramSpark Data'!$SE:$SE,'IngramSpark Data'!$UP:$UP,"LS-UNITED KINGDOM",'IngramSpark Data'!$RX:$RX,Lookups!$A$16,'IngramSpark Data'!$I:$I,"Trade Cloth*"))</f>
        <v>0</v>
      </c>
      <c r="AE77" s="4">
        <f>SUM(SUMIFS('IngramSpark Data'!$SQ:$SQ,'IngramSpark Data'!$UP:$UP,"LS-UNITED KINGDOM",'IngramSpark Data'!$RX:$RX,Lookups!$A$16,'IngramSpark Data'!$I:$I,"Trade Cloth*")*Lookups!$G$17)</f>
        <v>0</v>
      </c>
      <c r="AF77" s="14">
        <f>SUM(SUMIFS('IngramSpark Data'!$SE:$SE,'IngramSpark Data'!$UP:$UP,"LS-UNITED STATES",'IngramSpark Data'!$RX:$RX,Lookups!$A$16,'IngramSpark Data'!$I:$I,"Trade Cloth*"))</f>
        <v>0</v>
      </c>
      <c r="AG77" s="4">
        <f>SUM(SUMIFS('IngramSpark Data'!$SQ:$SQ,'IngramSpark Data'!$UP:$UP,"LS-UNITED STATES",'IngramSpark Data'!$RX:$RX,Lookups!$A$16,'IngramSpark Data'!$I:$I,"Trade Cloth*"))</f>
        <v>0</v>
      </c>
      <c r="AH77" s="13">
        <f>SUM(SUMIFS('IngramSpark Data'!$SE:$SE,'IngramSpark Data'!$UP:$UP,"LS-AUSTRALIA",'IngramSpark Data'!$RX:$RX,Lookups!$A$17,'IngramSpark Data'!$I:$I,"Trade Cloth*"))</f>
        <v>0</v>
      </c>
      <c r="AI77" s="4">
        <f>SUM(SUMIFS('IngramSpark Data'!$SQ:$SQ,'IngramSpark Data'!$UP:$UP,"LS-AUSTRALIA",'IngramSpark Data'!$RX:$RX,Lookups!$A$17,'IngramSpark Data'!$I:$I,"Trade Cloth*")*Lookups!$G$24)</f>
        <v>0</v>
      </c>
      <c r="AJ77" s="13">
        <f>SUM(SUMIFS('IngramSpark Data'!$SE:$SE,'IngramSpark Data'!$UP:$UP,"LS-UNITED KINGDOM",'IngramSpark Data'!$RX:$RX,Lookups!$A$17,'IngramSpark Data'!$I:$I,"Trade Cloth*"))</f>
        <v>0</v>
      </c>
      <c r="AK77" s="4">
        <f>SUM(SUMIFS('IngramSpark Data'!$SQ:$SQ,'IngramSpark Data'!$UP:$UP,"LS-UNITED KINGDOM",'IngramSpark Data'!$RX:$RX,Lookups!$A$17,'IngramSpark Data'!$I:$I,"Trade Cloth*")*Lookups!$G$17)</f>
        <v>0</v>
      </c>
      <c r="AL77" s="14">
        <f>SUM(SUMIFS('IngramSpark Data'!$SE:$SE,'IngramSpark Data'!$UP:$UP,"LS-UNITED STATES",'IngramSpark Data'!$RX:$RX,Lookups!$A$17,'IngramSpark Data'!$I:$I,"Trade Cloth*"))</f>
        <v>0</v>
      </c>
      <c r="AM77" s="4">
        <f>SUM(SUMIFS('IngramSpark Data'!$SQ:$SQ,'IngramSpark Data'!$UP:$UP,"LS-UNITED STATES",'IngramSpark Data'!$RX:$RX,Lookups!$A$17,'IngramSpark Data'!$I:$I,"Trade Cloth*"))</f>
        <v>0</v>
      </c>
    </row>
    <row r="78" spans="1:39" x14ac:dyDescent="0.25">
      <c r="A78" t="s">
        <v>26</v>
      </c>
      <c r="B78" s="13">
        <f>SUM(SUMIFS('IngramSpark Data'!$VH:$VH,'IngramSpark Data'!$XS:$XS,"LS-AUSTRALIA",'IngramSpark Data'!$VA:$VA,Lookups!$A$15,'IngramSpark Data'!$I:$I,"Perfectbound*"))</f>
        <v>0</v>
      </c>
      <c r="C78" s="4">
        <f>SUM(SUMIFS('IngramSpark Data'!$VT:$VT,'IngramSpark Data'!$XS:$XS,"LS-AUSTRALIA",'IngramSpark Data'!$VA:$VA,Lookups!$A$15,'IngramSpark Data'!$I:$I,"Perfectbound*")*Lookups!$G$24)</f>
        <v>0</v>
      </c>
      <c r="D78" s="13">
        <f>SUM(SUMIFS('IngramSpark Data'!$VH:$VH,'IngramSpark Data'!$XS:$XS,"LS-UNITED KINGDOM",'IngramSpark Data'!$VA:$VA,Lookups!$A$15,'IngramSpark Data'!$I:$I,"Perfectbound*"))</f>
        <v>0</v>
      </c>
      <c r="E78" s="4">
        <f>SUM(SUMIFS('IngramSpark Data'!$VT:$VT,'IngramSpark Data'!$XS:$XS,"LS-UNITED KINGDOM",'IngramSpark Data'!$VA:$VA,Lookups!$A$15,'IngramSpark Data'!$I:$I,"Perfectbound*")*Lookups!$G$17)</f>
        <v>0</v>
      </c>
      <c r="F78" s="14">
        <f>SUM(SUMIFS('IngramSpark Data'!$VH:$VH,'IngramSpark Data'!$XS:$XS,"LS-UNITED STATES",'IngramSpark Data'!$VA:$VA,Lookups!$A$15,'IngramSpark Data'!$I:$I,"Perfectbound*"))</f>
        <v>0</v>
      </c>
      <c r="G78" s="4">
        <f>SUM(SUMIFS('IngramSpark Data'!$VT:$VT,'IngramSpark Data'!$XS:$XS,"LS-UNITED STATES",'IngramSpark Data'!$VA:$VA,Lookups!$A$15,'IngramSpark Data'!$I:$I,"Perfectbound*"))</f>
        <v>0</v>
      </c>
      <c r="H78" s="13">
        <f>SUM(SUMIFS('IngramSpark Data'!$VH:$VH,'IngramSpark Data'!$XS:$XS,"LS-AUSTRALIA",'IngramSpark Data'!$VA:$VA,Lookups!$A$16,'IngramSpark Data'!$I:$I,"Perfectbound*"))</f>
        <v>0</v>
      </c>
      <c r="I78" s="4">
        <f>SUM(SUMIFS('IngramSpark Data'!$VT:$VT,'IngramSpark Data'!$XS:$XS,"LS-AUSTRALIA",'IngramSpark Data'!$VA:$VA,Lookups!$A$16,'IngramSpark Data'!$I:$I,"Perfectbound*")*Lookups!$G$24)</f>
        <v>0</v>
      </c>
      <c r="J78" s="13">
        <f>SUM(SUMIFS('IngramSpark Data'!$VH:$VH,'IngramSpark Data'!$XS:$XS,"LS-UNITED KINGDOM",'IngramSpark Data'!$VA:$VA,Lookups!$A$16,'IngramSpark Data'!$I:$I,"Perfectbound*"))</f>
        <v>0</v>
      </c>
      <c r="K78" s="4">
        <f>SUM(SUMIFS('IngramSpark Data'!$VT:$VT,'IngramSpark Data'!$XS:$XS,"LS-UNITED KINGDOM",'IngramSpark Data'!$VA:$VA,Lookups!$A$16,'IngramSpark Data'!$I:$I,"Perfectbound*")*Lookups!$G$17)</f>
        <v>0</v>
      </c>
      <c r="L78" s="14">
        <f>SUM(SUMIFS('IngramSpark Data'!$VH:$VH,'IngramSpark Data'!$XS:$XS,"LS-UNITED STATES",'IngramSpark Data'!$VA:$VA,Lookups!$A$16,'IngramSpark Data'!$I:$I,"Perfectbound*"))</f>
        <v>0</v>
      </c>
      <c r="M78" s="4">
        <f>SUM(SUMIFS('IngramSpark Data'!$VT:$VT,'IngramSpark Data'!$XS:$XS,"LS-UNITED STATES",'IngramSpark Data'!$VA:$VA,Lookups!$A$16,'IngramSpark Data'!$I:$I,"Perfectbound*"))</f>
        <v>0</v>
      </c>
      <c r="N78" s="13">
        <f>SUM(SUMIFS('IngramSpark Data'!$VH:$VH,'IngramSpark Data'!$XS:$XS,"LS-AUSTRALIA",'IngramSpark Data'!$VA:$VA,Lookups!$A$17,'IngramSpark Data'!$I:$I,"Perfectbound*"))</f>
        <v>0</v>
      </c>
      <c r="O78" s="4">
        <f>SUM(SUMIFS('IngramSpark Data'!$VT:$VT,'IngramSpark Data'!$XS:$XS,"LS-AUSTRALIA",'IngramSpark Data'!$VA:$VA,Lookups!$A$17,'IngramSpark Data'!$I:$I,"Perfectbound*")*Lookups!$G$24)</f>
        <v>0</v>
      </c>
      <c r="P78" s="13">
        <f>SUM(SUMIFS('IngramSpark Data'!$VH:$VH,'IngramSpark Data'!$XS:$XS,"LS-UNITED KINGDOM",'IngramSpark Data'!$VA:$VA,Lookups!$A$17,'IngramSpark Data'!$I:$I,"Perfectbound*"))</f>
        <v>0</v>
      </c>
      <c r="Q78" s="4">
        <f>SUM(SUMIFS('IngramSpark Data'!$VT:$VT,'IngramSpark Data'!$XS:$XS,"LS-UNITED KINGDOM",'IngramSpark Data'!$VA:$VA,Lookups!$A$17,'IngramSpark Data'!$I:$I,"Perfectbound*")*Lookups!$G$17)</f>
        <v>0</v>
      </c>
      <c r="R78" s="14">
        <f>SUM(SUMIFS('IngramSpark Data'!$VH:$VH,'IngramSpark Data'!$XS:$XS,"LS-UNITED STATES",'IngramSpark Data'!$VA:$VA,Lookups!$A$17,'IngramSpark Data'!$I:$I,"Perfectbound*"))</f>
        <v>0</v>
      </c>
      <c r="S78" s="4">
        <f>SUM(SUMIFS('IngramSpark Data'!$VT:$VT,'IngramSpark Data'!$XS:$XS,"LS-UNITED STATES",'IngramSpark Data'!$VA:$VA,Lookups!$A$17,'IngramSpark Data'!$I:$I,"Perfectbound*"))</f>
        <v>0</v>
      </c>
      <c r="U78" t="s">
        <v>26</v>
      </c>
      <c r="V78" s="13">
        <f>SUM(SUMIFS('IngramSpark Data'!$VH:$VH,'IngramSpark Data'!$XS:$XS,"LS-AUSTRALIA",'IngramSpark Data'!$VA:$VA,Lookups!$A$15,'IngramSpark Data'!$I:$I,"Trade Cloth*"))</f>
        <v>0</v>
      </c>
      <c r="W78" s="4">
        <f>SUM(SUMIFS('IngramSpark Data'!$VT:$VT,'IngramSpark Data'!$XS:$XS,"LS-AUSTRALIA",'IngramSpark Data'!$VA:$VA,Lookups!$A$15,'IngramSpark Data'!$I:$I,"Trade Cloth*")*Lookups!$G$24)</f>
        <v>0</v>
      </c>
      <c r="X78" s="13">
        <f>SUM(SUMIFS('IngramSpark Data'!$VH:$VH,'IngramSpark Data'!$XS:$XS,"LS-UNITED KINGDOM",'IngramSpark Data'!$VA:$VA,Lookups!$A$15,'IngramSpark Data'!$I:$I,"Trade Cloth*"))</f>
        <v>0</v>
      </c>
      <c r="Y78" s="4">
        <f>SUM(SUMIFS('IngramSpark Data'!$VT:$VT,'IngramSpark Data'!$XS:$XS,"LS-UNITED KINGDOM",'IngramSpark Data'!$VA:$VA,Lookups!$A$15,'IngramSpark Data'!$I:$I,"Trade Cloth*")*Lookups!$G$17)</f>
        <v>0</v>
      </c>
      <c r="Z78" s="14">
        <f>SUM(SUMIFS('IngramSpark Data'!$VH:$VH,'IngramSpark Data'!$XS:$XS,"LS-UNITED STATES",'IngramSpark Data'!$VA:$VA,Lookups!$A$15,'IngramSpark Data'!$I:$I,"Trade Cloth*"))</f>
        <v>0</v>
      </c>
      <c r="AA78" s="4">
        <f>SUM(SUMIFS('IngramSpark Data'!$VT:$VT,'IngramSpark Data'!$XS:$XS,"LS-UNITED STATES",'IngramSpark Data'!$VA:$VA,Lookups!$A$15,'IngramSpark Data'!$I:$I,"Trade Cloth*"))</f>
        <v>0</v>
      </c>
      <c r="AB78" s="13">
        <f>SUM(SUMIFS('IngramSpark Data'!$VH:$VH,'IngramSpark Data'!$XS:$XS,"LS-AUSTRALIA",'IngramSpark Data'!$VA:$VA,Lookups!$A$16,'IngramSpark Data'!$I:$I,"Trade Cloth*"))</f>
        <v>0</v>
      </c>
      <c r="AC78" s="4">
        <f>SUM(SUMIFS('IngramSpark Data'!$VT:$VT,'IngramSpark Data'!$XS:$XS,"LS-AUSTRALIA",'IngramSpark Data'!$VA:$VA,Lookups!$A$16,'IngramSpark Data'!$I:$I,"Trade Cloth*")*Lookups!$G$24)</f>
        <v>0</v>
      </c>
      <c r="AD78" s="13">
        <f>SUM(SUMIFS('IngramSpark Data'!$VH:$VH,'IngramSpark Data'!$XS:$XS,"LS-UNITED KINGDOM",'IngramSpark Data'!$VA:$VA,Lookups!$A$16,'IngramSpark Data'!$I:$I,"Trade Cloth*"))</f>
        <v>0</v>
      </c>
      <c r="AE78" s="4">
        <f>SUM(SUMIFS('IngramSpark Data'!$VT:$VT,'IngramSpark Data'!$XS:$XS,"LS-UNITED KINGDOM",'IngramSpark Data'!$VA:$VA,Lookups!$A$16,'IngramSpark Data'!$I:$I,"Trade Cloth*")*Lookups!$G$17)</f>
        <v>0</v>
      </c>
      <c r="AF78" s="14">
        <f>SUM(SUMIFS('IngramSpark Data'!$VH:$VH,'IngramSpark Data'!$XS:$XS,"LS-UNITED STATES",'IngramSpark Data'!$VA:$VA,Lookups!$A$16,'IngramSpark Data'!$I:$I,"Trade Cloth*"))</f>
        <v>0</v>
      </c>
      <c r="AG78" s="4">
        <f>SUM(SUMIFS('IngramSpark Data'!$VT:$VT,'IngramSpark Data'!$XS:$XS,"LS-UNITED STATES",'IngramSpark Data'!$VA:$VA,Lookups!$A$16,'IngramSpark Data'!$I:$I,"Trade Cloth*"))</f>
        <v>0</v>
      </c>
      <c r="AH78" s="13">
        <f>SUM(SUMIFS('IngramSpark Data'!$VH:$VH,'IngramSpark Data'!$XS:$XS,"LS-AUSTRALIA",'IngramSpark Data'!$VA:$VA,Lookups!$A$17,'IngramSpark Data'!$I:$I,"Trade Cloth*"))</f>
        <v>0</v>
      </c>
      <c r="AI78" s="4">
        <f>SUM(SUMIFS('IngramSpark Data'!$VT:$VT,'IngramSpark Data'!$XS:$XS,"LS-AUSTRALIA",'IngramSpark Data'!$VA:$VA,Lookups!$A$17,'IngramSpark Data'!$I:$I,"Trade Cloth*")*Lookups!$G$24)</f>
        <v>0</v>
      </c>
      <c r="AJ78" s="13">
        <f>SUM(SUMIFS('IngramSpark Data'!$VH:$VH,'IngramSpark Data'!$XS:$XS,"LS-UNITED KINGDOM",'IngramSpark Data'!$VA:$VA,Lookups!$A$17,'IngramSpark Data'!$I:$I,"Trade Cloth*"))</f>
        <v>0</v>
      </c>
      <c r="AK78" s="4">
        <f>SUM(SUMIFS('IngramSpark Data'!$VT:$VT,'IngramSpark Data'!$XS:$XS,"LS-UNITED KINGDOM",'IngramSpark Data'!$VA:$VA,Lookups!$A$17,'IngramSpark Data'!$I:$I,"Trade Cloth*")*Lookups!$G$17)</f>
        <v>0</v>
      </c>
      <c r="AL78" s="14">
        <f>SUM(SUMIFS('IngramSpark Data'!$VH:$VH,'IngramSpark Data'!$XS:$XS,"LS-UNITED STATES",'IngramSpark Data'!$VA:$VA,Lookups!$A$17,'IngramSpark Data'!$I:$I,"Trade Cloth*"))</f>
        <v>0</v>
      </c>
      <c r="AM78" s="4">
        <f>SUM(SUMIFS('IngramSpark Data'!$VT:$VT,'IngramSpark Data'!$XS:$XS,"LS-UNITED STATES",'IngramSpark Data'!$VA:$VA,Lookups!$A$17,'IngramSpark Data'!$I:$I,"Trade Cloth*"))</f>
        <v>0</v>
      </c>
    </row>
    <row r="79" spans="1:39" x14ac:dyDescent="0.25">
      <c r="A79" t="s">
        <v>27</v>
      </c>
      <c r="B79" s="13">
        <f>SUM(SUMIFS('IngramSpark Data'!$YK:$YK,'IngramSpark Data'!$AAV:$AAV,"LS-AUSTRALIA",'IngramSpark Data'!$YD:$YD,Lookups!$A$15,'IngramSpark Data'!$I:$I,"Perfectbound*"))</f>
        <v>0</v>
      </c>
      <c r="C79" s="4">
        <f>SUM(SUMIFS('IngramSpark Data'!$YW:$YW,'IngramSpark Data'!$AAV:$AAV,"LS-AUSTRALIA",'IngramSpark Data'!$YD:$YD,Lookups!$A$15,'IngramSpark Data'!$I:$I,"Perfectbound*")*Lookups!$G$24)</f>
        <v>0</v>
      </c>
      <c r="D79" s="13">
        <f>SUM(SUMIFS('IngramSpark Data'!$YK:$YK,'IngramSpark Data'!$AAV:$AAV,"LS-UNITED KINGDOM",'IngramSpark Data'!$YD:$YD,Lookups!$A$15,'IngramSpark Data'!$I:$I,"Perfectbound*"))</f>
        <v>0</v>
      </c>
      <c r="E79" s="4">
        <f>SUM(SUMIFS('IngramSpark Data'!$YW:$YW,'IngramSpark Data'!$AAV:$AAV,"LS-UNITED KINGDOM",'IngramSpark Data'!$YD:$YD,Lookups!$A$15,'IngramSpark Data'!$I:$I,"Perfectbound*")*Lookups!$G$17)</f>
        <v>0</v>
      </c>
      <c r="F79" s="14">
        <f>SUM(SUMIFS('IngramSpark Data'!$YK:$YK,'IngramSpark Data'!$AAV:$AAV,"LS-UNITED STATES",'IngramSpark Data'!$YD:$YD,Lookups!$A$15,'IngramSpark Data'!$I:$I,"Perfectbound*"))</f>
        <v>0</v>
      </c>
      <c r="G79" s="4">
        <f>SUM(SUMIFS('IngramSpark Data'!$YW:$YW,'IngramSpark Data'!$AAV:$AAV,"LS-UNITED STATES",'IngramSpark Data'!$YD:$YD,Lookups!$A$15,'IngramSpark Data'!$I:$I,"Perfectbound*"))</f>
        <v>0</v>
      </c>
      <c r="H79" s="13">
        <f>SUM(SUMIFS('IngramSpark Data'!$YK:$YK,'IngramSpark Data'!$AAV:$AAV,"LS-AUSTRALIA",'IngramSpark Data'!$YD:$YD,Lookups!$A$16,'IngramSpark Data'!$I:$I,"Perfectbound*"))</f>
        <v>0</v>
      </c>
      <c r="I79" s="4">
        <f>SUM(SUMIFS('IngramSpark Data'!$YW:$YW,'IngramSpark Data'!$AAV:$AAV,"LS-AUSTRALIA",'IngramSpark Data'!$YD:$YD,Lookups!$A$16,'IngramSpark Data'!$I:$I,"Perfectbound*")*Lookups!$G$24)</f>
        <v>0</v>
      </c>
      <c r="J79" s="13">
        <f>SUM(SUMIFS('IngramSpark Data'!$YK:$YK,'IngramSpark Data'!$AAV:$AAV,"LS-UNITED KINGDOM",'IngramSpark Data'!$YD:$YD,Lookups!$A$16,'IngramSpark Data'!$I:$I,"Perfectbound*"))</f>
        <v>0</v>
      </c>
      <c r="K79" s="4">
        <f>SUM(SUMIFS('IngramSpark Data'!$YW:$YW,'IngramSpark Data'!$AAV:$AAV,"LS-UNITED KINGDOM",'IngramSpark Data'!$YD:$YD,Lookups!$A$16,'IngramSpark Data'!$I:$I,"Perfectbound*")*Lookups!$G$17)</f>
        <v>0</v>
      </c>
      <c r="L79" s="14">
        <f>SUM(SUMIFS('IngramSpark Data'!$YK:$YK,'IngramSpark Data'!$AAV:$AAV,"LS-UNITED STATES",'IngramSpark Data'!$YD:$YD,Lookups!$A$16,'IngramSpark Data'!$I:$I,"Perfectbound*"))</f>
        <v>0</v>
      </c>
      <c r="M79" s="4">
        <f>SUM(SUMIFS('IngramSpark Data'!$YW:$YW,'IngramSpark Data'!$AAV:$AAV,"LS-UNITED STATES",'IngramSpark Data'!$YD:$YD,Lookups!$A$16,'IngramSpark Data'!$I:$I,"Perfectbound*"))</f>
        <v>0</v>
      </c>
      <c r="N79" s="13">
        <f>SUM(SUMIFS('IngramSpark Data'!$YK:$YK,'IngramSpark Data'!$AAV:$AAV,"LS-AUSTRALIA",'IngramSpark Data'!$YD:$YD,Lookups!$A$17,'IngramSpark Data'!$I:$I,"Perfectbound*"))</f>
        <v>0</v>
      </c>
      <c r="O79" s="4">
        <f>SUM(SUMIFS('IngramSpark Data'!$YW:$YW,'IngramSpark Data'!$AAV:$AAV,"LS-AUSTRALIA",'IngramSpark Data'!$YD:$YD,Lookups!$A$17,'IngramSpark Data'!$I:$I,"Perfectbound*")*Lookups!$G$24)</f>
        <v>0</v>
      </c>
      <c r="P79" s="13">
        <f>SUM(SUMIFS('IngramSpark Data'!$YK:$YK,'IngramSpark Data'!$AAV:$AAV,"LS-UNITED KINGDOM",'IngramSpark Data'!$YD:$YD,Lookups!$A$17,'IngramSpark Data'!$I:$I,"Perfectbound*"))</f>
        <v>0</v>
      </c>
      <c r="Q79" s="4">
        <f>SUM(SUMIFS('IngramSpark Data'!$YW:$YW,'IngramSpark Data'!$AAV:$AAV,"LS-UNITED KINGDOM",'IngramSpark Data'!$YD:$YD,Lookups!$A$17,'IngramSpark Data'!$I:$I,"Perfectbound*")*Lookups!$G$17)</f>
        <v>0</v>
      </c>
      <c r="R79" s="14">
        <f>SUM(SUMIFS('IngramSpark Data'!$YK:$YK,'IngramSpark Data'!$AAV:$AAV,"LS-UNITED STATES",'IngramSpark Data'!$YD:$YD,Lookups!$A$17,'IngramSpark Data'!$I:$I,"Perfectbound*"))</f>
        <v>0</v>
      </c>
      <c r="S79" s="4">
        <f>SUM(SUMIFS('IngramSpark Data'!$YW:$YW,'IngramSpark Data'!$AAV:$AAV,"LS-UNITED STATES",'IngramSpark Data'!$YD:$YD,Lookups!$A$17,'IngramSpark Data'!$I:$I,"Perfectbound*"))</f>
        <v>0</v>
      </c>
      <c r="U79" t="s">
        <v>27</v>
      </c>
      <c r="V79" s="13">
        <f>SUM(SUMIFS('IngramSpark Data'!$YK:$YK,'IngramSpark Data'!$AAV:$AAV,"LS-AUSTRALIA",'IngramSpark Data'!$YD:$YD,Lookups!$A$15,'IngramSpark Data'!$I:$I,"Trade Cloth*"))</f>
        <v>0</v>
      </c>
      <c r="W79" s="4">
        <f>SUM(SUMIFS('IngramSpark Data'!$YW:$YW,'IngramSpark Data'!$AAV:$AAV,"LS-AUSTRALIA",'IngramSpark Data'!$YD:$YD,Lookups!$A$15,'IngramSpark Data'!$I:$I,"Trade Cloth*")*Lookups!$G$24)</f>
        <v>0</v>
      </c>
      <c r="X79" s="13">
        <f>SUM(SUMIFS('IngramSpark Data'!$YK:$YK,'IngramSpark Data'!$AAV:$AAV,"LS-UNITED KINGDOM",'IngramSpark Data'!$YD:$YD,Lookups!$A$15,'IngramSpark Data'!$I:$I,"Trade Cloth*"))</f>
        <v>0</v>
      </c>
      <c r="Y79" s="4">
        <f>SUM(SUMIFS('IngramSpark Data'!$YW:$YW,'IngramSpark Data'!$AAV:$AAV,"LS-UNITED KINGDOM",'IngramSpark Data'!$YD:$YD,Lookups!$A$15,'IngramSpark Data'!$I:$I,"Trade Cloth*")*Lookups!$G$17)</f>
        <v>0</v>
      </c>
      <c r="Z79" s="14">
        <f>SUM(SUMIFS('IngramSpark Data'!$YK:$YK,'IngramSpark Data'!$AAV:$AAV,"LS-UNITED STATES",'IngramSpark Data'!$YD:$YD,Lookups!$A$15,'IngramSpark Data'!$I:$I,"Trade Cloth*"))</f>
        <v>0</v>
      </c>
      <c r="AA79" s="4">
        <f>SUM(SUMIFS('IngramSpark Data'!$YW:$YW,'IngramSpark Data'!$AAV:$AAV,"LS-UNITED STATES",'IngramSpark Data'!$YD:$YD,Lookups!$A$15,'IngramSpark Data'!$I:$I,"Trade Cloth*"))</f>
        <v>0</v>
      </c>
      <c r="AB79" s="13">
        <f>SUM(SUMIFS('IngramSpark Data'!$YK:$YK,'IngramSpark Data'!$AAV:$AAV,"LS-AUSTRALIA",'IngramSpark Data'!$YD:$YD,Lookups!$A$16,'IngramSpark Data'!$I:$I,"Trade Cloth*"))</f>
        <v>0</v>
      </c>
      <c r="AC79" s="4">
        <f>SUM(SUMIFS('IngramSpark Data'!$YW:$YW,'IngramSpark Data'!$AAV:$AAV,"LS-AUSTRALIA",'IngramSpark Data'!$YD:$YD,Lookups!$A$16,'IngramSpark Data'!$I:$I,"Trade Cloth*")*Lookups!$G$24)</f>
        <v>0</v>
      </c>
      <c r="AD79" s="13">
        <f>SUM(SUMIFS('IngramSpark Data'!$YK:$YK,'IngramSpark Data'!$AAV:$AAV,"LS-UNITED KINGDOM",'IngramSpark Data'!$YD:$YD,Lookups!$A$16,'IngramSpark Data'!$I:$I,"Trade Cloth*"))</f>
        <v>0</v>
      </c>
      <c r="AE79" s="4">
        <f>SUM(SUMIFS('IngramSpark Data'!$YW:$YW,'IngramSpark Data'!$AAV:$AAV,"LS-UNITED KINGDOM",'IngramSpark Data'!$YD:$YD,Lookups!$A$16,'IngramSpark Data'!$I:$I,"Trade Cloth*")*Lookups!$G$17)</f>
        <v>0</v>
      </c>
      <c r="AF79" s="14">
        <f>SUM(SUMIFS('IngramSpark Data'!$YK:$YK,'IngramSpark Data'!$AAV:$AAV,"LS-UNITED STATES",'IngramSpark Data'!$YD:$YD,Lookups!$A$16,'IngramSpark Data'!$I:$I,"Trade Cloth*"))</f>
        <v>0</v>
      </c>
      <c r="AG79" s="4">
        <f>SUM(SUMIFS('IngramSpark Data'!$YW:$YW,'IngramSpark Data'!$AAV:$AAV,"LS-UNITED STATES",'IngramSpark Data'!$YD:$YD,Lookups!$A$16,'IngramSpark Data'!$I:$I,"Trade Cloth*"))</f>
        <v>0</v>
      </c>
      <c r="AH79" s="13">
        <f>SUM(SUMIFS('IngramSpark Data'!$YK:$YK,'IngramSpark Data'!$AAV:$AAV,"LS-AUSTRALIA",'IngramSpark Data'!$YD:$YD,Lookups!$A$17,'IngramSpark Data'!$I:$I,"Trade Cloth*"))</f>
        <v>0</v>
      </c>
      <c r="AI79" s="4">
        <f>SUM(SUMIFS('IngramSpark Data'!$YW:$YW,'IngramSpark Data'!$AAV:$AAV,"LS-AUSTRALIA",'IngramSpark Data'!$YD:$YD,Lookups!$A$17,'IngramSpark Data'!$I:$I,"Trade Cloth*")*Lookups!$G$24)</f>
        <v>0</v>
      </c>
      <c r="AJ79" s="13">
        <f>SUM(SUMIFS('IngramSpark Data'!$YK:$YK,'IngramSpark Data'!$AAV:$AAV,"LS-UNITED KINGDOM",'IngramSpark Data'!$YD:$YD,Lookups!$A$17,'IngramSpark Data'!$I:$I,"Trade Cloth*"))</f>
        <v>0</v>
      </c>
      <c r="AK79" s="4">
        <f>SUM(SUMIFS('IngramSpark Data'!$YW:$YW,'IngramSpark Data'!$AAV:$AAV,"LS-UNITED KINGDOM",'IngramSpark Data'!$YD:$YD,Lookups!$A$17,'IngramSpark Data'!$I:$I,"Trade Cloth*")*Lookups!$G$17)</f>
        <v>0</v>
      </c>
      <c r="AL79" s="14">
        <f>SUM(SUMIFS('IngramSpark Data'!$YK:$YK,'IngramSpark Data'!$AAV:$AAV,"LS-UNITED STATES",'IngramSpark Data'!$YD:$YD,Lookups!$A$17,'IngramSpark Data'!$I:$I,"Trade Cloth*"))</f>
        <v>0</v>
      </c>
      <c r="AM79" s="4">
        <f>SUM(SUMIFS('IngramSpark Data'!$YW:$YW,'IngramSpark Data'!$AAV:$AAV,"LS-UNITED STATES",'IngramSpark Data'!$YD:$YD,Lookups!$A$17,'IngramSpark Data'!$I:$I,"Trade Cloth*"))</f>
        <v>0</v>
      </c>
    </row>
    <row r="80" spans="1:39" x14ac:dyDescent="0.25">
      <c r="A80" t="s">
        <v>28</v>
      </c>
      <c r="B80" s="13">
        <f>SUM(SUMIFS('IngramSpark Data'!$ABN:$ABN,'IngramSpark Data'!$ADY:$ADY,"LS-AUSTRALIA",'IngramSpark Data'!$ABG:$ABG,Lookups!$A$15,'IngramSpark Data'!$I:$I,"Perfectbound*"))</f>
        <v>0</v>
      </c>
      <c r="C80" s="4">
        <f>SUM(SUMIFS('IngramSpark Data'!$ABZ:$ABZ,'IngramSpark Data'!$ADY:$ADY,"LS-AUSTRALIA",'IngramSpark Data'!$ABG:$ABG,Lookups!$A$15,'IngramSpark Data'!$I:$I,"Perfectbound*")*Lookups!$G$24)</f>
        <v>0</v>
      </c>
      <c r="D80" s="13">
        <f>SUM(SUMIFS('IngramSpark Data'!$ABN:$ABN,'IngramSpark Data'!$ADY:$ADY,"LS-UNITED KINGDOM",'IngramSpark Data'!$ABG:$ABG,Lookups!$A$15,'IngramSpark Data'!$I:$I,"Perfectbound*"))</f>
        <v>0</v>
      </c>
      <c r="E80" s="4">
        <f>SUM(SUMIFS('IngramSpark Data'!$ABZ:$ABZ,'IngramSpark Data'!$ADY:$ADY,"LS-UNITED KINGDOM",'IngramSpark Data'!$ABG:$ABG,Lookups!$A$15,'IngramSpark Data'!$I:$I,"Perfectbound*")*Lookups!$G$17)</f>
        <v>0</v>
      </c>
      <c r="F80" s="14">
        <f>SUM(SUMIFS('IngramSpark Data'!$ABN:$ABN,'IngramSpark Data'!$ADY:$ADY,"LS-UNITED STATES",'IngramSpark Data'!$ABG:$ABG,Lookups!$A$15,'IngramSpark Data'!$I:$I,"Perfectbound*"))</f>
        <v>0</v>
      </c>
      <c r="G80" s="4">
        <f>SUM(SUMIFS('IngramSpark Data'!$ABZ:$ABZ,'IngramSpark Data'!$ADY:$ADY,"LS-UNITED STATES",'IngramSpark Data'!$ABG:$ABG,Lookups!$A$15,'IngramSpark Data'!$I:$I,"Perfectbound*"))</f>
        <v>0</v>
      </c>
      <c r="H80" s="13">
        <f>SUM(SUMIFS('IngramSpark Data'!$ABN:$ABN,'IngramSpark Data'!$ADY:$ADY,"LS-AUSTRALIA",'IngramSpark Data'!$ABG:$ABG,Lookups!$A$16,'IngramSpark Data'!$I:$I,"Perfectbound*"))</f>
        <v>0</v>
      </c>
      <c r="I80" s="4">
        <f>SUM(SUMIFS('IngramSpark Data'!$ABZ:$ABZ,'IngramSpark Data'!$ADY:$ADY,"LS-AUSTRALIA",'IngramSpark Data'!$ABG:$ABG,Lookups!$A$16,'IngramSpark Data'!$I:$I,"Perfectbound*")*Lookups!$G$24)</f>
        <v>0</v>
      </c>
      <c r="J80" s="13">
        <f>SUM(SUMIFS('IngramSpark Data'!$ABN:$ABN,'IngramSpark Data'!$ADY:$ADY,"LS-UNITED KINGDOM",'IngramSpark Data'!$ABG:$ABG,Lookups!$A$16,'IngramSpark Data'!$I:$I,"Perfectbound*"))</f>
        <v>0</v>
      </c>
      <c r="K80" s="4">
        <f>SUM(SUMIFS('IngramSpark Data'!$ABZ:$ABZ,'IngramSpark Data'!$ADY:$ADY,"LS-UNITED KINGDOM",'IngramSpark Data'!$ABG:$ABG,Lookups!$A$16,'IngramSpark Data'!$I:$I,"Perfectbound*")*Lookups!$G$17)</f>
        <v>0</v>
      </c>
      <c r="L80" s="14">
        <f>SUM(SUMIFS('IngramSpark Data'!$ABN:$ABN,'IngramSpark Data'!$ADY:$ADY,"LS-UNITED STATES",'IngramSpark Data'!$ABG:$ABG,Lookups!$A$16,'IngramSpark Data'!$I:$I,"Perfectbound*"))</f>
        <v>0</v>
      </c>
      <c r="M80" s="4">
        <f>SUM(SUMIFS('IngramSpark Data'!$ABZ:$ABZ,'IngramSpark Data'!$ADY:$ADY,"LS-UNITED STATES",'IngramSpark Data'!$ABG:$ABG,Lookups!$A$16,'IngramSpark Data'!$I:$I,"Perfectbound*"))</f>
        <v>0</v>
      </c>
      <c r="N80" s="13">
        <f>SUM(SUMIFS('IngramSpark Data'!$ABN:$ABN,'IngramSpark Data'!$ADY:$ADY,"LS-AUSTRALIA",'IngramSpark Data'!$ABG:$ABG,Lookups!$A$17,'IngramSpark Data'!$I:$I,"Perfectbound*"))</f>
        <v>0</v>
      </c>
      <c r="O80" s="4">
        <f>SUM(SUMIFS('IngramSpark Data'!$ABZ:$ABZ,'IngramSpark Data'!$ADY:$ADY,"LS-AUSTRALIA",'IngramSpark Data'!$ABG:$ABG,Lookups!$A$17,'IngramSpark Data'!$I:$I,"Perfectbound*")*Lookups!$G$24)</f>
        <v>0</v>
      </c>
      <c r="P80" s="13">
        <f>SUM(SUMIFS('IngramSpark Data'!$ABN:$ABN,'IngramSpark Data'!$ADY:$ADY,"LS-UNITED KINGDOM",'IngramSpark Data'!$ABG:$ABG,Lookups!$A$17,'IngramSpark Data'!$I:$I,"Perfectbound*"))</f>
        <v>0</v>
      </c>
      <c r="Q80" s="4">
        <f>SUM(SUMIFS('IngramSpark Data'!$ABZ:$ABZ,'IngramSpark Data'!$ADY:$ADY,"LS-UNITED KINGDOM",'IngramSpark Data'!$ABG:$ABG,Lookups!$A$17,'IngramSpark Data'!$I:$I,"Perfectbound*")*Lookups!$G$17)</f>
        <v>0</v>
      </c>
      <c r="R80" s="14">
        <f>SUM(SUMIFS('IngramSpark Data'!$ABN:$ABN,'IngramSpark Data'!$ADY:$ADY,"LS-UNITED STATES",'IngramSpark Data'!$ABG:$ABG,Lookups!$A$17,'IngramSpark Data'!$I:$I,"Perfectbound*"))</f>
        <v>0</v>
      </c>
      <c r="S80" s="4">
        <f>SUM(SUMIFS('IngramSpark Data'!$ABZ:$ABZ,'IngramSpark Data'!$ADY:$ADY,"LS-UNITED STATES",'IngramSpark Data'!$ABG:$ABG,Lookups!$A$17,'IngramSpark Data'!$I:$I,"Perfectbound*"))</f>
        <v>0</v>
      </c>
      <c r="U80" t="s">
        <v>28</v>
      </c>
      <c r="V80" s="13">
        <f>SUM(SUMIFS('IngramSpark Data'!$ABN:$ABN,'IngramSpark Data'!$ADY:$ADY,"LS-AUSTRALIA",'IngramSpark Data'!$ABG:$ABG,Lookups!$A$15,'IngramSpark Data'!$I:$I,"Trade Cloth*"))</f>
        <v>0</v>
      </c>
      <c r="W80" s="4">
        <f>SUM(SUMIFS('IngramSpark Data'!$ABZ:$ABZ,'IngramSpark Data'!$ADY:$ADY,"LS-AUSTRALIA",'IngramSpark Data'!$ABG:$ABG,Lookups!$A$15,'IngramSpark Data'!$I:$I,"Trade Cloth*")*Lookups!$G$24)</f>
        <v>0</v>
      </c>
      <c r="X80" s="13">
        <f>SUM(SUMIFS('IngramSpark Data'!$ABN:$ABN,'IngramSpark Data'!$ADY:$ADY,"LS-UNITED KINGDOM",'IngramSpark Data'!$ABG:$ABG,Lookups!$A$15,'IngramSpark Data'!$I:$I,"Trade Cloth*"))</f>
        <v>0</v>
      </c>
      <c r="Y80" s="4">
        <f>SUM(SUMIFS('IngramSpark Data'!$ABZ:$ABZ,'IngramSpark Data'!$ADY:$ADY,"LS-UNITED KINGDOM",'IngramSpark Data'!$ABG:$ABG,Lookups!$A$15,'IngramSpark Data'!$I:$I,"Trade Cloth*")*Lookups!$G$17)</f>
        <v>0</v>
      </c>
      <c r="Z80" s="14">
        <f>SUM(SUMIFS('IngramSpark Data'!$ABN:$ABN,'IngramSpark Data'!$ADY:$ADY,"LS-UNITED STATES",'IngramSpark Data'!$ABG:$ABG,Lookups!$A$15,'IngramSpark Data'!$I:$I,"Trade Cloth*"))</f>
        <v>0</v>
      </c>
      <c r="AA80" s="4">
        <f>SUM(SUMIFS('IngramSpark Data'!$ABZ:$ABZ,'IngramSpark Data'!$ADY:$ADY,"LS-UNITED STATES",'IngramSpark Data'!$ABG:$ABG,Lookups!$A$15,'IngramSpark Data'!$I:$I,"Trade Cloth*"))</f>
        <v>0</v>
      </c>
      <c r="AB80" s="13">
        <f>SUM(SUMIFS('IngramSpark Data'!$ABN:$ABN,'IngramSpark Data'!$ADY:$ADY,"LS-AUSTRALIA",'IngramSpark Data'!$ABG:$ABG,Lookups!$A$16,'IngramSpark Data'!$I:$I,"Trade Cloth*"))</f>
        <v>0</v>
      </c>
      <c r="AC80" s="4">
        <f>SUM(SUMIFS('IngramSpark Data'!$ABZ:$ABZ,'IngramSpark Data'!$ADY:$ADY,"LS-AUSTRALIA",'IngramSpark Data'!$ABG:$ABG,Lookups!$A$16,'IngramSpark Data'!$I:$I,"Trade Cloth*")*Lookups!$G$24)</f>
        <v>0</v>
      </c>
      <c r="AD80" s="13">
        <f>SUM(SUMIFS('IngramSpark Data'!$ABN:$ABN,'IngramSpark Data'!$ADY:$ADY,"LS-UNITED KINGDOM",'IngramSpark Data'!$ABG:$ABG,Lookups!$A$16,'IngramSpark Data'!$I:$I,"Trade Cloth*"))</f>
        <v>0</v>
      </c>
      <c r="AE80" s="4">
        <f>SUM(SUMIFS('IngramSpark Data'!$ABZ:$ABZ,'IngramSpark Data'!$ADY:$ADY,"LS-UNITED KINGDOM",'IngramSpark Data'!$ABG:$ABG,Lookups!$A$16,'IngramSpark Data'!$I:$I,"Trade Cloth*")*Lookups!$G$17)</f>
        <v>0</v>
      </c>
      <c r="AF80" s="14">
        <f>SUM(SUMIFS('IngramSpark Data'!$ABN:$ABN,'IngramSpark Data'!$ADY:$ADY,"LS-UNITED STATES",'IngramSpark Data'!$ABG:$ABG,Lookups!$A$16,'IngramSpark Data'!$I:$I,"Trade Cloth*"))</f>
        <v>0</v>
      </c>
      <c r="AG80" s="4">
        <f>SUM(SUMIFS('IngramSpark Data'!$ABZ:$ABZ,'IngramSpark Data'!$ADY:$ADY,"LS-UNITED STATES",'IngramSpark Data'!$ABG:$ABG,Lookups!$A$16,'IngramSpark Data'!$I:$I,"Trade Cloth*"))</f>
        <v>0</v>
      </c>
      <c r="AH80" s="13">
        <f>SUM(SUMIFS('IngramSpark Data'!$ABN:$ABN,'IngramSpark Data'!$ADY:$ADY,"LS-AUSTRALIA",'IngramSpark Data'!$ABG:$ABG,Lookups!$A$17,'IngramSpark Data'!$I:$I,"Trade Cloth*"))</f>
        <v>0</v>
      </c>
      <c r="AI80" s="4">
        <f>SUM(SUMIFS('IngramSpark Data'!$ABZ:$ABZ,'IngramSpark Data'!$ADY:$ADY,"LS-AUSTRALIA",'IngramSpark Data'!$ABG:$ABG,Lookups!$A$17,'IngramSpark Data'!$I:$I,"Trade Cloth*")*Lookups!$G$24)</f>
        <v>0</v>
      </c>
      <c r="AJ80" s="13">
        <f>SUM(SUMIFS('IngramSpark Data'!$ABN:$ABN,'IngramSpark Data'!$ADY:$ADY,"LS-UNITED KINGDOM",'IngramSpark Data'!$ABG:$ABG,Lookups!$A$17,'IngramSpark Data'!$I:$I,"Trade Cloth*"))</f>
        <v>0</v>
      </c>
      <c r="AK80" s="4">
        <f>SUM(SUMIFS('IngramSpark Data'!$ABZ:$ABZ,'IngramSpark Data'!$ADY:$ADY,"LS-UNITED KINGDOM",'IngramSpark Data'!$ABG:$ABG,Lookups!$A$17,'IngramSpark Data'!$I:$I,"Trade Cloth*")*Lookups!$G$17)</f>
        <v>0</v>
      </c>
      <c r="AL80" s="14">
        <f>SUM(SUMIFS('IngramSpark Data'!$ABN:$ABN,'IngramSpark Data'!$ADY:$ADY,"LS-UNITED STATES",'IngramSpark Data'!$ABG:$ABG,Lookups!$A$17,'IngramSpark Data'!$I:$I,"Trade Cloth*"))</f>
        <v>0</v>
      </c>
      <c r="AM80" s="4">
        <f>SUM(SUMIFS('IngramSpark Data'!$ABZ:$ABZ,'IngramSpark Data'!$ADY:$ADY,"LS-UNITED STATES",'IngramSpark Data'!$ABG:$ABG,Lookups!$A$17,'IngramSpark Data'!$I:$I,"Trade Cloth*"))</f>
        <v>0</v>
      </c>
    </row>
    <row r="81" spans="1:39" x14ac:dyDescent="0.25">
      <c r="A81" t="s">
        <v>29</v>
      </c>
      <c r="B81" s="13">
        <f>SUM(SUMIFS('IngramSpark Data'!$AEQ:$AEQ,'IngramSpark Data'!$AHB:$AHB,"LS-AUSTRALIA",'IngramSpark Data'!$AEJ:$AEJ,Lookups!$A$15,'IngramSpark Data'!$I:$I,"Perfectbound*"))</f>
        <v>0</v>
      </c>
      <c r="C81" s="4">
        <f>SUM(SUMIFS('IngramSpark Data'!$AFC:$AFC,'IngramSpark Data'!$AHB:$AHB,"LS-AUSTRALIA",'IngramSpark Data'!$AEJ:$AEJ,Lookups!$A$15,'IngramSpark Data'!$I:$I,"Perfectbound*")*Lookups!$G$24)</f>
        <v>0</v>
      </c>
      <c r="D81" s="13">
        <f>SUM(SUMIFS('IngramSpark Data'!$AEQ:$AEQ,'IngramSpark Data'!$AHB:$AHB,"LS-UNITED KINGDOM",'IngramSpark Data'!$AEJ:$AEJ,Lookups!$A$15,'IngramSpark Data'!$I:$I,"Perfectbound*"))</f>
        <v>0</v>
      </c>
      <c r="E81" s="4">
        <f>SUM(SUMIFS('IngramSpark Data'!$AFC:$AFC,'IngramSpark Data'!$AHB:$AHB,"LS-UNITED KINGDOM",'IngramSpark Data'!$AEJ:$AEJ,Lookups!$A$15,'IngramSpark Data'!$I:$I,"Perfectbound*")*Lookups!$G$17)</f>
        <v>0</v>
      </c>
      <c r="F81" s="14">
        <f>SUM(SUMIFS('IngramSpark Data'!$AEQ:$AEQ,'IngramSpark Data'!$AHB:$AHB,"LS-UNITED STATES",'IngramSpark Data'!$AEJ:$AEJ,Lookups!$A$15,'IngramSpark Data'!$I:$I,"Perfectbound*"))</f>
        <v>0</v>
      </c>
      <c r="G81" s="4">
        <f>SUM(SUMIFS('IngramSpark Data'!$AFC:$AFC,'IngramSpark Data'!$AHB:$AHB,"LS-UNITED STATES",'IngramSpark Data'!$AEJ:$AEJ,Lookups!$A$15,'IngramSpark Data'!$I:$I,"Perfectbound*"))</f>
        <v>0</v>
      </c>
      <c r="H81" s="13">
        <f>SUM(SUMIFS('IngramSpark Data'!$AEQ:$AEQ,'IngramSpark Data'!$AHB:$AHB,"LS-AUSTRALIA",'IngramSpark Data'!$AEJ:$AEJ,Lookups!$A$16,'IngramSpark Data'!$I:$I,"Perfectbound*"))</f>
        <v>0</v>
      </c>
      <c r="I81" s="4">
        <f>SUM(SUMIFS('IngramSpark Data'!$AFC:$AFC,'IngramSpark Data'!$AHB:$AHB,"LS-AUSTRALIA",'IngramSpark Data'!$AEJ:$AEJ,Lookups!$A$16,'IngramSpark Data'!$I:$I,"Perfectbound*")*Lookups!$G$24)</f>
        <v>0</v>
      </c>
      <c r="J81" s="13">
        <f>SUM(SUMIFS('IngramSpark Data'!$AEQ:$AEQ,'IngramSpark Data'!$AHB:$AHB,"LS-UNITED KINGDOM",'IngramSpark Data'!$AEJ:$AEJ,Lookups!$A$16,'IngramSpark Data'!$I:$I,"Perfectbound*"))</f>
        <v>0</v>
      </c>
      <c r="K81" s="4">
        <f>SUM(SUMIFS('IngramSpark Data'!$AFC:$AFC,'IngramSpark Data'!$AHB:$AHB,"LS-UNITED KINGDOM",'IngramSpark Data'!$AEJ:$AEJ,Lookups!$A$16,'IngramSpark Data'!$I:$I,"Perfectbound*")*Lookups!$G$17)</f>
        <v>0</v>
      </c>
      <c r="L81" s="14">
        <f>SUM(SUMIFS('IngramSpark Data'!$AEQ:$AEQ,'IngramSpark Data'!$AHB:$AHB,"LS-UNITED STATES",'IngramSpark Data'!$AEJ:$AEJ,Lookups!$A$16,'IngramSpark Data'!$I:$I,"Perfectbound*"))</f>
        <v>0</v>
      </c>
      <c r="M81" s="4">
        <f>SUM(SUMIFS('IngramSpark Data'!$AFC:$AFC,'IngramSpark Data'!$AHB:$AHB,"LS-UNITED STATES",'IngramSpark Data'!$AEJ:$AEJ,Lookups!$A$16,'IngramSpark Data'!$I:$I,"Perfectbound*"))</f>
        <v>0</v>
      </c>
      <c r="N81" s="13">
        <f>SUM(SUMIFS('IngramSpark Data'!$AEQ:$AEQ,'IngramSpark Data'!$AHB:$AHB,"LS-AUSTRALIA",'IngramSpark Data'!$AEJ:$AEJ,Lookups!$A$17,'IngramSpark Data'!$I:$I,"Perfectbound*"))</f>
        <v>0</v>
      </c>
      <c r="O81" s="4">
        <f>SUM(SUMIFS('IngramSpark Data'!$AFC:$AFC,'IngramSpark Data'!$AHB:$AHB,"LS-AUSTRALIA",'IngramSpark Data'!$AEJ:$AEJ,Lookups!$A$17,'IngramSpark Data'!$I:$I,"Perfectbound*")*Lookups!$G$24)</f>
        <v>0</v>
      </c>
      <c r="P81" s="13">
        <f>SUM(SUMIFS('IngramSpark Data'!$AEQ:$AEQ,'IngramSpark Data'!$AHB:$AHB,"LS-UNITED KINGDOM",'IngramSpark Data'!$AEJ:$AEJ,Lookups!$A$17,'IngramSpark Data'!$I:$I,"Perfectbound*"))</f>
        <v>0</v>
      </c>
      <c r="Q81" s="4">
        <f>SUM(SUMIFS('IngramSpark Data'!$AFC:$AFC,'IngramSpark Data'!$AHB:$AHB,"LS-UNITED KINGDOM",'IngramSpark Data'!$AEJ:$AEJ,Lookups!$A$17,'IngramSpark Data'!$I:$I,"Perfectbound*")*Lookups!$G$17)</f>
        <v>0</v>
      </c>
      <c r="R81" s="14">
        <f>SUM(SUMIFS('IngramSpark Data'!$AEQ:$AEQ,'IngramSpark Data'!$AHB:$AHB,"LS-UNITED STATES",'IngramSpark Data'!$AEJ:$AEJ,Lookups!$A$17,'IngramSpark Data'!$I:$I,"Perfectbound*"))</f>
        <v>0</v>
      </c>
      <c r="S81" s="4">
        <f>SUM(SUMIFS('IngramSpark Data'!$AFC:$AFC,'IngramSpark Data'!$AHB:$AHB,"LS-UNITED STATES",'IngramSpark Data'!$AEJ:$AEJ,Lookups!$A$17,'IngramSpark Data'!$I:$I,"Perfectbound*"))</f>
        <v>0</v>
      </c>
      <c r="U81" t="s">
        <v>29</v>
      </c>
      <c r="V81" s="13">
        <f>SUM(SUMIFS('IngramSpark Data'!$AEQ:$AEQ,'IngramSpark Data'!$AHB:$AHB,"LS-AUSTRALIA",'IngramSpark Data'!$AEJ:$AEJ,Lookups!$A$15,'IngramSpark Data'!$I:$I,"Trade Cloth*"))</f>
        <v>0</v>
      </c>
      <c r="W81" s="4">
        <f>SUM(SUMIFS('IngramSpark Data'!$AFC:$AFC,'IngramSpark Data'!$AHB:$AHB,"LS-AUSTRALIA",'IngramSpark Data'!$AEJ:$AEJ,Lookups!$A$15,'IngramSpark Data'!$I:$I,"Trade Cloth*")*Lookups!$G$24)</f>
        <v>0</v>
      </c>
      <c r="X81" s="13">
        <f>SUM(SUMIFS('IngramSpark Data'!$AEQ:$AEQ,'IngramSpark Data'!$AHB:$AHB,"LS-UNITED KINGDOM",'IngramSpark Data'!$AEJ:$AEJ,Lookups!$A$15,'IngramSpark Data'!$I:$I,"Trade Cloth*"))</f>
        <v>0</v>
      </c>
      <c r="Y81" s="4">
        <f>SUM(SUMIFS('IngramSpark Data'!$AFC:$AFC,'IngramSpark Data'!$AHB:$AHB,"LS-UNITED KINGDOM",'IngramSpark Data'!$AEJ:$AEJ,Lookups!$A$15,'IngramSpark Data'!$I:$I,"Trade Cloth*")*Lookups!$G$17)</f>
        <v>0</v>
      </c>
      <c r="Z81" s="14">
        <f>SUM(SUMIFS('IngramSpark Data'!$AEQ:$AEQ,'IngramSpark Data'!$AHB:$AHB,"LS-UNITED STATES",'IngramSpark Data'!$AEJ:$AEJ,Lookups!$A$15,'IngramSpark Data'!$I:$I,"Trade Cloth*"))</f>
        <v>0</v>
      </c>
      <c r="AA81" s="4">
        <f>SUM(SUMIFS('IngramSpark Data'!$AFC:$AFC,'IngramSpark Data'!$AHB:$AHB,"LS-UNITED STATES",'IngramSpark Data'!$AEJ:$AEJ,Lookups!$A$15,'IngramSpark Data'!$I:$I,"Trade Cloth*"))</f>
        <v>0</v>
      </c>
      <c r="AB81" s="13">
        <f>SUM(SUMIFS('IngramSpark Data'!$AEQ:$AEQ,'IngramSpark Data'!$AHB:$AHB,"LS-AUSTRALIA",'IngramSpark Data'!$AEJ:$AEJ,Lookups!$A$16,'IngramSpark Data'!$I:$I,"Trade Cloth*"))</f>
        <v>0</v>
      </c>
      <c r="AC81" s="4">
        <f>SUM(SUMIFS('IngramSpark Data'!$AFC:$AFC,'IngramSpark Data'!$AHB:$AHB,"LS-AUSTRALIA",'IngramSpark Data'!$AEJ:$AEJ,Lookups!$A$16,'IngramSpark Data'!$I:$I,"Trade Cloth*")*Lookups!$G$24)</f>
        <v>0</v>
      </c>
      <c r="AD81" s="13">
        <f>SUM(SUMIFS('IngramSpark Data'!$AEQ:$AEQ,'IngramSpark Data'!$AHB:$AHB,"LS-UNITED KINGDOM",'IngramSpark Data'!$AEJ:$AEJ,Lookups!$A$16,'IngramSpark Data'!$I:$I,"Trade Cloth*"))</f>
        <v>0</v>
      </c>
      <c r="AE81" s="4">
        <f>SUM(SUMIFS('IngramSpark Data'!$AFC:$AFC,'IngramSpark Data'!$AHB:$AHB,"LS-UNITED KINGDOM",'IngramSpark Data'!$AEJ:$AEJ,Lookups!$A$16,'IngramSpark Data'!$I:$I,"Trade Cloth*")*Lookups!$G$17)</f>
        <v>0</v>
      </c>
      <c r="AF81" s="14">
        <f>SUM(SUMIFS('IngramSpark Data'!$AEQ:$AEQ,'IngramSpark Data'!$AHB:$AHB,"LS-UNITED STATES",'IngramSpark Data'!$AEJ:$AEJ,Lookups!$A$16,'IngramSpark Data'!$I:$I,"Trade Cloth*"))</f>
        <v>0</v>
      </c>
      <c r="AG81" s="4">
        <f>SUM(SUMIFS('IngramSpark Data'!$AFC:$AFC,'IngramSpark Data'!$AHB:$AHB,"LS-UNITED STATES",'IngramSpark Data'!$AEJ:$AEJ,Lookups!$A$16,'IngramSpark Data'!$I:$I,"Trade Cloth*"))</f>
        <v>0</v>
      </c>
      <c r="AH81" s="13">
        <f>SUM(SUMIFS('IngramSpark Data'!$AEQ:$AEQ,'IngramSpark Data'!$AHB:$AHB,"LS-AUSTRALIA",'IngramSpark Data'!$AEJ:$AEJ,Lookups!$A$17,'IngramSpark Data'!$I:$I,"Trade Cloth*"))</f>
        <v>0</v>
      </c>
      <c r="AI81" s="4">
        <f>SUM(SUMIFS('IngramSpark Data'!$AFC:$AFC,'IngramSpark Data'!$AHB:$AHB,"LS-AUSTRALIA",'IngramSpark Data'!$AEJ:$AEJ,Lookups!$A$17,'IngramSpark Data'!$I:$I,"Trade Cloth*")*Lookups!$G$24)</f>
        <v>0</v>
      </c>
      <c r="AJ81" s="13">
        <f>SUM(SUMIFS('IngramSpark Data'!$AEQ:$AEQ,'IngramSpark Data'!$AHB:$AHB,"LS-UNITED KINGDOM",'IngramSpark Data'!$AEJ:$AEJ,Lookups!$A$17,'IngramSpark Data'!$I:$I,"Trade Cloth*"))</f>
        <v>0</v>
      </c>
      <c r="AK81" s="4">
        <f>SUM(SUMIFS('IngramSpark Data'!$AFC:$AFC,'IngramSpark Data'!$AHB:$AHB,"LS-UNITED KINGDOM",'IngramSpark Data'!$AEJ:$AEJ,Lookups!$A$17,'IngramSpark Data'!$I:$I,"Trade Cloth*")*Lookups!$G$17)</f>
        <v>0</v>
      </c>
      <c r="AL81" s="14">
        <f>SUM(SUMIFS('IngramSpark Data'!$AEQ:$AEQ,'IngramSpark Data'!$AHB:$AHB,"LS-UNITED STATES",'IngramSpark Data'!$AEJ:$AEJ,Lookups!$A$17,'IngramSpark Data'!$I:$I,"Trade Cloth*"))</f>
        <v>0</v>
      </c>
      <c r="AM81" s="4">
        <f>SUM(SUMIFS('IngramSpark Data'!$AFC:$AFC,'IngramSpark Data'!$AHB:$AHB,"LS-UNITED STATES",'IngramSpark Data'!$AEJ:$AEJ,Lookups!$A$17,'IngramSpark Data'!$I:$I,"Trade Cloth*"))</f>
        <v>0</v>
      </c>
    </row>
    <row r="82" spans="1:39" x14ac:dyDescent="0.25">
      <c r="A82" t="s">
        <v>30</v>
      </c>
      <c r="B82" s="13">
        <f>SUM(SUMIFS('IngramSpark Data'!$AHT:$AHT,'IngramSpark Data'!$AKE:$AKE,"LS-AUSTRALIA",'IngramSpark Data'!$AHM:$AHM,Lookups!$A$15,'IngramSpark Data'!$I:$I,"Perfectbound*"))</f>
        <v>0</v>
      </c>
      <c r="C82" s="4">
        <f>SUM(SUMIFS('IngramSpark Data'!$AIF:$AIF,'IngramSpark Data'!$AKE:$AKE,"LS-AUSTRALIA",'IngramSpark Data'!$AHM:$AHM,Lookups!$A$15,'IngramSpark Data'!$I:$I,"Perfectbound*")*Lookups!$G$24)</f>
        <v>0</v>
      </c>
      <c r="D82" s="13">
        <f>SUM(SUMIFS('IngramSpark Data'!$AHT:$AHT,'IngramSpark Data'!$AKE:$AKE,"LS-UNITED KINGDOM",'IngramSpark Data'!$AHM:$AHM,Lookups!$A$15,'IngramSpark Data'!$I:$I,"Perfectbound*"))</f>
        <v>0</v>
      </c>
      <c r="E82" s="4">
        <f>SUM(SUMIFS('IngramSpark Data'!$AIF:$AIF,'IngramSpark Data'!$AKE:$AKE,"LS-UNITED KINGDOM",'IngramSpark Data'!$AHM:$AHM,Lookups!$A$15,'IngramSpark Data'!$I:$I,"Perfectbound*")*Lookups!$G$17)</f>
        <v>0</v>
      </c>
      <c r="F82" s="14">
        <f>SUM(SUMIFS('IngramSpark Data'!$AHT:$AHT,'IngramSpark Data'!$AKE:$AKE,"LS-UNITED STATES",'IngramSpark Data'!$AHM:$AHM,Lookups!$A$15,'IngramSpark Data'!$I:$I,"Perfectbound*"))</f>
        <v>0</v>
      </c>
      <c r="G82" s="4">
        <f>SUM(SUMIFS('IngramSpark Data'!$AIF:$AIF,'IngramSpark Data'!$AKE:$AKE,"LS-UNITED STATES",'IngramSpark Data'!$AHM:$AHM,Lookups!$A$15,'IngramSpark Data'!$I:$I,"Perfectbound*"))</f>
        <v>0</v>
      </c>
      <c r="H82" s="13">
        <f>SUM(SUMIFS('IngramSpark Data'!$AHT:$AHT,'IngramSpark Data'!$AKE:$AKE,"LS-AUSTRALIA",'IngramSpark Data'!$AHM:$AHM,Lookups!$A$16,'IngramSpark Data'!$I:$I,"Perfectbound*"))</f>
        <v>0</v>
      </c>
      <c r="I82" s="4">
        <f>SUM(SUMIFS('IngramSpark Data'!$AIF:$AIF,'IngramSpark Data'!$AKE:$AKE,"LS-AUSTRALIA",'IngramSpark Data'!$AHM:$AHM,Lookups!$A$16,'IngramSpark Data'!$I:$I,"Perfectbound*")*Lookups!$G$24)</f>
        <v>0</v>
      </c>
      <c r="J82" s="13">
        <f>SUM(SUMIFS('IngramSpark Data'!$AHT:$AHT,'IngramSpark Data'!$AKE:$AKE,"LS-UNITED KINGDOM",'IngramSpark Data'!$AHM:$AHM,Lookups!$A$16,'IngramSpark Data'!$I:$I,"Perfectbound*"))</f>
        <v>0</v>
      </c>
      <c r="K82" s="4">
        <f>SUM(SUMIFS('IngramSpark Data'!$AIF:$AIF,'IngramSpark Data'!$AKE:$AKE,"LS-UNITED KINGDOM",'IngramSpark Data'!$AHM:$AHM,Lookups!$A$16,'IngramSpark Data'!$I:$I,"Perfectbound*")*Lookups!$G$17)</f>
        <v>0</v>
      </c>
      <c r="L82" s="14">
        <f>SUM(SUMIFS('IngramSpark Data'!$AHT:$AHT,'IngramSpark Data'!$AKE:$AKE,"LS-UNITED STATES",'IngramSpark Data'!$AHM:$AHM,Lookups!$A$16,'IngramSpark Data'!$I:$I,"Perfectbound*"))</f>
        <v>0</v>
      </c>
      <c r="M82" s="4">
        <f>SUM(SUMIFS('IngramSpark Data'!$AIF:$AIF,'IngramSpark Data'!$AKE:$AKE,"LS-UNITED STATES",'IngramSpark Data'!$AHM:$AHM,Lookups!$A$16,'IngramSpark Data'!$I:$I,"Perfectbound*"))</f>
        <v>0</v>
      </c>
      <c r="N82" s="13">
        <f>SUM(SUMIFS('IngramSpark Data'!$AHT:$AHT,'IngramSpark Data'!$AKE:$AKE,"LS-AUSTRALIA",'IngramSpark Data'!$AHM:$AHM,Lookups!$A$17,'IngramSpark Data'!$I:$I,"Perfectbound*"))</f>
        <v>0</v>
      </c>
      <c r="O82" s="4">
        <f>SUM(SUMIFS('IngramSpark Data'!$AIF:$AIF,'IngramSpark Data'!$AKE:$AKE,"LS-AUSTRALIA",'IngramSpark Data'!$AHM:$AHM,Lookups!$A$17,'IngramSpark Data'!$I:$I,"Perfectbound*")*Lookups!$G$24)</f>
        <v>0</v>
      </c>
      <c r="P82" s="13">
        <f>SUM(SUMIFS('IngramSpark Data'!$AHT:$AHT,'IngramSpark Data'!$AKE:$AKE,"LS-UNITED KINGDOM",'IngramSpark Data'!$AHM:$AHM,Lookups!$A$17,'IngramSpark Data'!$I:$I,"Perfectbound*"))</f>
        <v>0</v>
      </c>
      <c r="Q82" s="4">
        <f>SUM(SUMIFS('IngramSpark Data'!$AIF:$AIF,'IngramSpark Data'!$AKE:$AKE,"LS-UNITED KINGDOM",'IngramSpark Data'!$AHM:$AHM,Lookups!$A$17,'IngramSpark Data'!$I:$I,"Perfectbound*")*Lookups!$G$17)</f>
        <v>0</v>
      </c>
      <c r="R82" s="14">
        <f>SUM(SUMIFS('IngramSpark Data'!$AHT:$AHT,'IngramSpark Data'!$AKE:$AKE,"LS-UNITED STATES",'IngramSpark Data'!$AHM:$AHM,Lookups!$A$17,'IngramSpark Data'!$I:$I,"Perfectbound*"))</f>
        <v>0</v>
      </c>
      <c r="S82" s="4">
        <f>SUM(SUMIFS('IngramSpark Data'!$AIF:$AIF,'IngramSpark Data'!$AKE:$AKE,"LS-UNITED STATES",'IngramSpark Data'!$AHM:$AHM,Lookups!$A$17,'IngramSpark Data'!$I:$I,"Perfectbound*"))</f>
        <v>0</v>
      </c>
      <c r="U82" t="s">
        <v>30</v>
      </c>
      <c r="V82" s="13">
        <f>SUM(SUMIFS('IngramSpark Data'!$AHT:$AHT,'IngramSpark Data'!$AKE:$AKE,"LS-AUSTRALIA",'IngramSpark Data'!$AHM:$AHM,Lookups!$A$15,'IngramSpark Data'!$I:$I,"Trade Cloth*"))</f>
        <v>0</v>
      </c>
      <c r="W82" s="4">
        <f>SUM(SUMIFS('IngramSpark Data'!$AIF:$AIF,'IngramSpark Data'!$AKE:$AKE,"LS-AUSTRALIA",'IngramSpark Data'!$AHM:$AHM,Lookups!$A$15,'IngramSpark Data'!$I:$I,"Trade Cloth*")*Lookups!$G$24)</f>
        <v>0</v>
      </c>
      <c r="X82" s="13">
        <f>SUM(SUMIFS('IngramSpark Data'!$AHT:$AHT,'IngramSpark Data'!$AKE:$AKE,"LS-UNITED KINGDOM",'IngramSpark Data'!$AHM:$AHM,Lookups!$A$15,'IngramSpark Data'!$I:$I,"Trade Cloth*"))</f>
        <v>0</v>
      </c>
      <c r="Y82" s="4">
        <f>SUM(SUMIFS('IngramSpark Data'!$AIF:$AIF,'IngramSpark Data'!$AKE:$AKE,"LS-UNITED KINGDOM",'IngramSpark Data'!$AHM:$AHM,Lookups!$A$15,'IngramSpark Data'!$I:$I,"Trade Cloth*")*Lookups!$G$17)</f>
        <v>0</v>
      </c>
      <c r="Z82" s="14">
        <f>SUM(SUMIFS('IngramSpark Data'!$AHT:$AHT,'IngramSpark Data'!$AKE:$AKE,"LS-UNITED STATES",'IngramSpark Data'!$AHM:$AHM,Lookups!$A$15,'IngramSpark Data'!$I:$I,"Trade Cloth*"))</f>
        <v>0</v>
      </c>
      <c r="AA82" s="4">
        <f>SUM(SUMIFS('IngramSpark Data'!$AIF:$AIF,'IngramSpark Data'!$AKE:$AKE,"LS-UNITED STATES",'IngramSpark Data'!$AHM:$AHM,Lookups!$A$15,'IngramSpark Data'!$I:$I,"Trade Cloth*"))</f>
        <v>0</v>
      </c>
      <c r="AB82" s="13">
        <f>SUM(SUMIFS('IngramSpark Data'!$AHT:$AHT,'IngramSpark Data'!$AKE:$AKE,"LS-AUSTRALIA",'IngramSpark Data'!$AHM:$AHM,Lookups!$A$16,'IngramSpark Data'!$I:$I,"Trade Cloth*"))</f>
        <v>0</v>
      </c>
      <c r="AC82" s="4">
        <f>SUM(SUMIFS('IngramSpark Data'!$AIF:$AIF,'IngramSpark Data'!$AKE:$AKE,"LS-AUSTRALIA",'IngramSpark Data'!$AHM:$AHM,Lookups!$A$16,'IngramSpark Data'!$I:$I,"Trade Cloth*")*Lookups!$G$24)</f>
        <v>0</v>
      </c>
      <c r="AD82" s="13">
        <f>SUM(SUMIFS('IngramSpark Data'!$AHT:$AHT,'IngramSpark Data'!$AKE:$AKE,"LS-UNITED KINGDOM",'IngramSpark Data'!$AHM:$AHM,Lookups!$A$16,'IngramSpark Data'!$I:$I,"Trade Cloth*"))</f>
        <v>0</v>
      </c>
      <c r="AE82" s="4">
        <f>SUM(SUMIFS('IngramSpark Data'!$AIF:$AIF,'IngramSpark Data'!$AKE:$AKE,"LS-UNITED KINGDOM",'IngramSpark Data'!$AHM:$AHM,Lookups!$A$16,'IngramSpark Data'!$I:$I,"Trade Cloth*")*Lookups!$G$17)</f>
        <v>0</v>
      </c>
      <c r="AF82" s="14">
        <f>SUM(SUMIFS('IngramSpark Data'!$AHT:$AHT,'IngramSpark Data'!$AKE:$AKE,"LS-UNITED STATES",'IngramSpark Data'!$AHM:$AHM,Lookups!$A$16,'IngramSpark Data'!$I:$I,"Trade Cloth*"))</f>
        <v>0</v>
      </c>
      <c r="AG82" s="4">
        <f>SUM(SUMIFS('IngramSpark Data'!$AIF:$AIF,'IngramSpark Data'!$AKE:$AKE,"LS-UNITED STATES",'IngramSpark Data'!$AHM:$AHM,Lookups!$A$16,'IngramSpark Data'!$I:$I,"Trade Cloth*"))</f>
        <v>0</v>
      </c>
      <c r="AH82" s="13">
        <f>SUM(SUMIFS('IngramSpark Data'!$AHT:$AHT,'IngramSpark Data'!$AKE:$AKE,"LS-AUSTRALIA",'IngramSpark Data'!$AHM:$AHM,Lookups!$A$17,'IngramSpark Data'!$I:$I,"Trade Cloth*"))</f>
        <v>0</v>
      </c>
      <c r="AI82" s="4">
        <f>SUM(SUMIFS('IngramSpark Data'!$AIF:$AIF,'IngramSpark Data'!$AKE:$AKE,"LS-AUSTRALIA",'IngramSpark Data'!$AHM:$AHM,Lookups!$A$17,'IngramSpark Data'!$I:$I,"Trade Cloth*")*Lookups!$G$24)</f>
        <v>0</v>
      </c>
      <c r="AJ82" s="13">
        <f>SUM(SUMIFS('IngramSpark Data'!$AHT:$AHT,'IngramSpark Data'!$AKE:$AKE,"LS-UNITED KINGDOM",'IngramSpark Data'!$AHM:$AHM,Lookups!$A$17,'IngramSpark Data'!$I:$I,"Trade Cloth*"))</f>
        <v>0</v>
      </c>
      <c r="AK82" s="4">
        <f>SUM(SUMIFS('IngramSpark Data'!$AIF:$AIF,'IngramSpark Data'!$AKE:$AKE,"LS-UNITED KINGDOM",'IngramSpark Data'!$AHM:$AHM,Lookups!$A$17,'IngramSpark Data'!$I:$I,"Trade Cloth*")*Lookups!$G$17)</f>
        <v>0</v>
      </c>
      <c r="AL82" s="14">
        <f>SUM(SUMIFS('IngramSpark Data'!$AHT:$AHT,'IngramSpark Data'!$AKE:$AKE,"LS-UNITED STATES",'IngramSpark Data'!$AHM:$AHM,Lookups!$A$17,'IngramSpark Data'!$I:$I,"Trade Cloth*"))</f>
        <v>0</v>
      </c>
      <c r="AM82" s="4">
        <f>SUM(SUMIFS('IngramSpark Data'!$AIF:$AIF,'IngramSpark Data'!$AKE:$AKE,"LS-UNITED STATES",'IngramSpark Data'!$AHM:$AHM,Lookups!$A$17,'IngramSpark Data'!$I:$I,"Trade Cloth*"))</f>
        <v>0</v>
      </c>
    </row>
  </sheetData>
  <mergeCells count="130">
    <mergeCell ref="N70:O70"/>
    <mergeCell ref="P70:Q70"/>
    <mergeCell ref="R70:S70"/>
    <mergeCell ref="B70:C70"/>
    <mergeCell ref="D70:E70"/>
    <mergeCell ref="F70:G70"/>
    <mergeCell ref="H70:I70"/>
    <mergeCell ref="J70:K70"/>
    <mergeCell ref="L70:M70"/>
    <mergeCell ref="N55:O55"/>
    <mergeCell ref="P55:Q55"/>
    <mergeCell ref="R55:S55"/>
    <mergeCell ref="B69:G69"/>
    <mergeCell ref="H69:M69"/>
    <mergeCell ref="N69:S69"/>
    <mergeCell ref="B55:C55"/>
    <mergeCell ref="D55:E55"/>
    <mergeCell ref="F55:G55"/>
    <mergeCell ref="H55:I55"/>
    <mergeCell ref="J55:K55"/>
    <mergeCell ref="L55:M55"/>
    <mergeCell ref="N40:O40"/>
    <mergeCell ref="P40:Q40"/>
    <mergeCell ref="R40:S40"/>
    <mergeCell ref="B54:G54"/>
    <mergeCell ref="H54:M54"/>
    <mergeCell ref="N54:S54"/>
    <mergeCell ref="B40:C40"/>
    <mergeCell ref="D40:E40"/>
    <mergeCell ref="F40:G40"/>
    <mergeCell ref="H40:I40"/>
    <mergeCell ref="J40:K40"/>
    <mergeCell ref="L40:M40"/>
    <mergeCell ref="N25:O25"/>
    <mergeCell ref="P25:Q25"/>
    <mergeCell ref="R25:S25"/>
    <mergeCell ref="B39:G39"/>
    <mergeCell ref="H39:M39"/>
    <mergeCell ref="N39:S39"/>
    <mergeCell ref="B25:C25"/>
    <mergeCell ref="D25:E25"/>
    <mergeCell ref="F25:G25"/>
    <mergeCell ref="H25:I25"/>
    <mergeCell ref="J25:K25"/>
    <mergeCell ref="L25:M25"/>
    <mergeCell ref="N10:O10"/>
    <mergeCell ref="P10:Q10"/>
    <mergeCell ref="R10:S10"/>
    <mergeCell ref="B24:G24"/>
    <mergeCell ref="H24:M24"/>
    <mergeCell ref="N24:S24"/>
    <mergeCell ref="B10:C10"/>
    <mergeCell ref="D10:E10"/>
    <mergeCell ref="F10:G10"/>
    <mergeCell ref="H10:I10"/>
    <mergeCell ref="J10:K10"/>
    <mergeCell ref="L10:M10"/>
    <mergeCell ref="C1:D1"/>
    <mergeCell ref="E1:F1"/>
    <mergeCell ref="G1:H1"/>
    <mergeCell ref="V9:AA9"/>
    <mergeCell ref="AB9:AG9"/>
    <mergeCell ref="B8:S8"/>
    <mergeCell ref="U8:AM8"/>
    <mergeCell ref="N9:S9"/>
    <mergeCell ref="A2:B2"/>
    <mergeCell ref="A3:B3"/>
    <mergeCell ref="A5:B5"/>
    <mergeCell ref="A6:B6"/>
    <mergeCell ref="A7:B7"/>
    <mergeCell ref="B9:G9"/>
    <mergeCell ref="H9:M9"/>
    <mergeCell ref="AH9:AM9"/>
    <mergeCell ref="V10:W10"/>
    <mergeCell ref="X10:Y10"/>
    <mergeCell ref="Z10:AA10"/>
    <mergeCell ref="AB10:AC10"/>
    <mergeCell ref="AD10:AE10"/>
    <mergeCell ref="AF10:AG10"/>
    <mergeCell ref="AH10:AI10"/>
    <mergeCell ref="AJ10:AK10"/>
    <mergeCell ref="AL10:AM10"/>
    <mergeCell ref="V24:AA24"/>
    <mergeCell ref="AB24:AG24"/>
    <mergeCell ref="AH24:AM24"/>
    <mergeCell ref="V25:W25"/>
    <mergeCell ref="X25:Y25"/>
    <mergeCell ref="Z25:AA25"/>
    <mergeCell ref="AB25:AC25"/>
    <mergeCell ref="AD25:AE25"/>
    <mergeCell ref="AF25:AG25"/>
    <mergeCell ref="AH25:AI25"/>
    <mergeCell ref="AJ25:AK25"/>
    <mergeCell ref="AL25:AM25"/>
    <mergeCell ref="V39:AA39"/>
    <mergeCell ref="AB39:AG39"/>
    <mergeCell ref="AH39:AM39"/>
    <mergeCell ref="V40:W40"/>
    <mergeCell ref="X40:Y40"/>
    <mergeCell ref="Z40:AA40"/>
    <mergeCell ref="AB40:AC40"/>
    <mergeCell ref="AD40:AE40"/>
    <mergeCell ref="AF40:AG40"/>
    <mergeCell ref="AH40:AI40"/>
    <mergeCell ref="AJ40:AK40"/>
    <mergeCell ref="AL40:AM40"/>
    <mergeCell ref="V54:AA54"/>
    <mergeCell ref="AB54:AG54"/>
    <mergeCell ref="AH54:AM54"/>
    <mergeCell ref="V55:W55"/>
    <mergeCell ref="X55:Y55"/>
    <mergeCell ref="Z55:AA55"/>
    <mergeCell ref="AB55:AC55"/>
    <mergeCell ref="AD55:AE55"/>
    <mergeCell ref="AF55:AG55"/>
    <mergeCell ref="AH55:AI55"/>
    <mergeCell ref="AJ55:AK55"/>
    <mergeCell ref="AL55:AM55"/>
    <mergeCell ref="V69:AA69"/>
    <mergeCell ref="AB69:AG69"/>
    <mergeCell ref="AH69:AM69"/>
    <mergeCell ref="V70:W70"/>
    <mergeCell ref="X70:Y70"/>
    <mergeCell ref="Z70:AA70"/>
    <mergeCell ref="AB70:AC70"/>
    <mergeCell ref="AD70:AE70"/>
    <mergeCell ref="AF70:AG70"/>
    <mergeCell ref="AH70:AI70"/>
    <mergeCell ref="AJ70:AK70"/>
    <mergeCell ref="AL70:AM70"/>
  </mergeCells>
  <conditionalFormatting sqref="W4:W7">
    <cfRule type="cellIs" dxfId="2" priority="4" operator="equal">
      <formula>0</formula>
    </cfRule>
  </conditionalFormatting>
  <conditionalFormatting sqref="B9:S9 B24:S24 B39:S39 B54:S54 B69:S69">
    <cfRule type="cellIs" dxfId="1" priority="2" operator="equal">
      <formula>0</formula>
    </cfRule>
  </conditionalFormatting>
  <conditionalFormatting sqref="V9:AM9 V24:AM24 V39:AM39 V54:AM54 V69:AM69">
    <cfRule type="cellIs" dxfId="0" priority="1" operator="equal">
      <formula>0</formula>
    </cfRule>
  </conditionalFormatting>
  <hyperlinks>
    <hyperlink ref="A1" location="Menu!A1" display="Menu" xr:uid="{879D0FB3-D80E-064D-A1EE-DC43F318EB6B}"/>
  </hyperlink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82F47-6492-AB4A-A307-575D8354C4BD}">
  <dimension ref="A1:GV10"/>
  <sheetViews>
    <sheetView zoomScale="120" zoomScaleNormal="120" workbookViewId="0"/>
  </sheetViews>
  <sheetFormatPr defaultColWidth="11" defaultRowHeight="15.75" x14ac:dyDescent="0.25"/>
  <cols>
    <col min="1" max="1" width="13.375" bestFit="1" customWidth="1"/>
    <col min="2" max="2" width="20.875" bestFit="1" customWidth="1"/>
    <col min="3" max="3" width="5.375" bestFit="1" customWidth="1"/>
    <col min="4" max="4" width="7.375" bestFit="1" customWidth="1"/>
    <col min="5" max="5" width="8.375" bestFit="1" customWidth="1"/>
    <col min="6" max="6" width="6.375" bestFit="1" customWidth="1"/>
    <col min="7" max="7" width="5" bestFit="1" customWidth="1"/>
    <col min="8" max="8" width="5.625" bestFit="1" customWidth="1"/>
    <col min="9" max="9" width="4.875" bestFit="1" customWidth="1"/>
    <col min="10" max="10" width="4.625" bestFit="1" customWidth="1"/>
    <col min="11" max="11" width="6.875" bestFit="1" customWidth="1"/>
    <col min="12" max="12" width="10.125" bestFit="1" customWidth="1"/>
    <col min="13" max="13" width="7.625" bestFit="1" customWidth="1"/>
    <col min="14" max="14" width="9.625" bestFit="1" customWidth="1"/>
    <col min="15" max="15" width="9.5" bestFit="1" customWidth="1"/>
    <col min="16" max="16" width="4.625" bestFit="1" customWidth="1"/>
    <col min="17" max="17" width="5.625" bestFit="1" customWidth="1"/>
    <col min="18" max="18" width="36.125" bestFit="1" customWidth="1"/>
    <col min="19" max="19" width="3.625" bestFit="1" customWidth="1"/>
    <col min="20" max="20" width="5.375" bestFit="1" customWidth="1"/>
    <col min="21" max="21" width="3" bestFit="1" customWidth="1"/>
    <col min="22" max="22" width="5.625" bestFit="1" customWidth="1"/>
    <col min="23" max="23" width="3.125" bestFit="1" customWidth="1"/>
    <col min="24" max="24" width="4.625" bestFit="1" customWidth="1"/>
    <col min="25" max="25" width="5.625" bestFit="1" customWidth="1"/>
    <col min="26" max="26" width="3.125" bestFit="1" customWidth="1"/>
    <col min="27" max="27" width="4.625" bestFit="1" customWidth="1"/>
    <col min="28" max="28" width="5.625" bestFit="1" customWidth="1"/>
    <col min="29" max="29" width="3.125" bestFit="1" customWidth="1"/>
    <col min="30" max="30" width="4.625" bestFit="1" customWidth="1"/>
    <col min="31" max="31" width="5.625" bestFit="1" customWidth="1"/>
    <col min="32" max="32" width="3.125" bestFit="1" customWidth="1"/>
    <col min="33" max="33" width="4.625" bestFit="1" customWidth="1"/>
    <col min="34" max="34" width="5.625" bestFit="1" customWidth="1"/>
    <col min="35" max="35" width="36.125" bestFit="1" customWidth="1"/>
    <col min="36" max="36" width="3.625" bestFit="1" customWidth="1"/>
    <col min="37" max="37" width="5.375" bestFit="1" customWidth="1"/>
    <col min="38" max="38" width="3" bestFit="1" customWidth="1"/>
    <col min="39" max="39" width="5.625" bestFit="1" customWidth="1"/>
    <col min="40" max="40" width="3.125" bestFit="1" customWidth="1"/>
    <col min="41" max="41" width="4.625" bestFit="1" customWidth="1"/>
    <col min="42" max="42" width="5.625" bestFit="1" customWidth="1"/>
    <col min="43" max="43" width="3.125" bestFit="1" customWidth="1"/>
    <col min="44" max="44" width="4.625" bestFit="1" customWidth="1"/>
    <col min="45" max="45" width="5.625" bestFit="1" customWidth="1"/>
    <col min="46" max="46" width="3.125" bestFit="1" customWidth="1"/>
    <col min="47" max="47" width="4.625" bestFit="1" customWidth="1"/>
    <col min="48" max="48" width="5.625" bestFit="1" customWidth="1"/>
    <col min="49" max="49" width="3.125" bestFit="1" customWidth="1"/>
    <col min="50" max="50" width="4.625" bestFit="1" customWidth="1"/>
    <col min="51" max="51" width="5.625" bestFit="1" customWidth="1"/>
    <col min="52" max="52" width="36.125" bestFit="1" customWidth="1"/>
    <col min="53" max="53" width="3.625" bestFit="1" customWidth="1"/>
    <col min="54" max="54" width="5.375" bestFit="1" customWidth="1"/>
    <col min="55" max="55" width="3" bestFit="1" customWidth="1"/>
    <col min="56" max="56" width="5.625" bestFit="1" customWidth="1"/>
    <col min="57" max="57" width="3.125" bestFit="1" customWidth="1"/>
    <col min="58" max="58" width="4.625" bestFit="1" customWidth="1"/>
    <col min="59" max="59" width="5.625" bestFit="1" customWidth="1"/>
    <col min="60" max="60" width="3.125" bestFit="1" customWidth="1"/>
    <col min="61" max="61" width="4.625" bestFit="1" customWidth="1"/>
    <col min="62" max="62" width="5.625" bestFit="1" customWidth="1"/>
    <col min="63" max="63" width="3.125" bestFit="1" customWidth="1"/>
    <col min="64" max="64" width="4.625" bestFit="1" customWidth="1"/>
    <col min="65" max="65" width="5.625" bestFit="1" customWidth="1"/>
    <col min="66" max="66" width="3.125" bestFit="1" customWidth="1"/>
    <col min="67" max="67" width="4.625" bestFit="1" customWidth="1"/>
    <col min="68" max="68" width="5.625" bestFit="1" customWidth="1"/>
    <col min="69" max="69" width="36.125" bestFit="1" customWidth="1"/>
    <col min="70" max="70" width="3.625" bestFit="1" customWidth="1"/>
    <col min="71" max="71" width="5.375" bestFit="1" customWidth="1"/>
    <col min="72" max="72" width="3" bestFit="1" customWidth="1"/>
    <col min="73" max="73" width="5.625" bestFit="1" customWidth="1"/>
    <col min="74" max="74" width="3.125" bestFit="1" customWidth="1"/>
    <col min="75" max="75" width="4.625" bestFit="1" customWidth="1"/>
    <col min="76" max="76" width="5.625" bestFit="1" customWidth="1"/>
    <col min="77" max="77" width="3.125" bestFit="1" customWidth="1"/>
    <col min="78" max="78" width="4.625" bestFit="1" customWidth="1"/>
    <col min="79" max="79" width="5.625" bestFit="1" customWidth="1"/>
    <col min="80" max="80" width="3.125" bestFit="1" customWidth="1"/>
    <col min="81" max="81" width="4.625" bestFit="1" customWidth="1"/>
    <col min="82" max="82" width="5.625" bestFit="1" customWidth="1"/>
    <col min="83" max="83" width="3.125" bestFit="1" customWidth="1"/>
    <col min="84" max="84" width="4.625" bestFit="1" customWidth="1"/>
    <col min="85" max="85" width="5.625" bestFit="1" customWidth="1"/>
    <col min="86" max="86" width="36.125" bestFit="1" customWidth="1"/>
    <col min="87" max="87" width="9.375" bestFit="1" customWidth="1"/>
    <col min="88" max="88" width="10" bestFit="1" customWidth="1"/>
    <col min="89" max="89" width="3" bestFit="1" customWidth="1"/>
    <col min="90" max="90" width="5.625" bestFit="1" customWidth="1"/>
    <col min="91" max="91" width="3.125" bestFit="1" customWidth="1"/>
    <col min="92" max="92" width="4.625" bestFit="1" customWidth="1"/>
    <col min="93" max="93" width="5.625" bestFit="1" customWidth="1"/>
    <col min="94" max="94" width="3.125" bestFit="1" customWidth="1"/>
    <col min="95" max="95" width="5.125" bestFit="1" customWidth="1"/>
    <col min="96" max="96" width="5.625" bestFit="1" customWidth="1"/>
    <col min="97" max="97" width="3.125" bestFit="1" customWidth="1"/>
    <col min="98" max="98" width="4.625" bestFit="1" customWidth="1"/>
    <col min="99" max="99" width="5.625" bestFit="1" customWidth="1"/>
    <col min="100" max="100" width="3.125" bestFit="1" customWidth="1"/>
    <col min="101" max="101" width="5.125" bestFit="1" customWidth="1"/>
    <col min="102" max="102" width="5.625" bestFit="1" customWidth="1"/>
    <col min="103" max="103" width="36.125" bestFit="1" customWidth="1"/>
    <col min="104" max="104" width="9.375" bestFit="1" customWidth="1"/>
    <col min="105" max="105" width="10" bestFit="1" customWidth="1"/>
    <col min="106" max="106" width="3" bestFit="1" customWidth="1"/>
    <col min="107" max="107" width="5.625" bestFit="1" customWidth="1"/>
    <col min="108" max="108" width="3.125" bestFit="1" customWidth="1"/>
    <col min="109" max="109" width="4.625" bestFit="1" customWidth="1"/>
    <col min="110" max="110" width="5.625" bestFit="1" customWidth="1"/>
    <col min="111" max="111" width="3.125" bestFit="1" customWidth="1"/>
    <col min="112" max="112" width="4.875" bestFit="1" customWidth="1"/>
    <col min="113" max="113" width="5.625" bestFit="1" customWidth="1"/>
    <col min="114" max="114" width="3.125" bestFit="1" customWidth="1"/>
    <col min="115" max="115" width="4.625" bestFit="1" customWidth="1"/>
    <col min="116" max="116" width="5.625" bestFit="1" customWidth="1"/>
    <col min="117" max="117" width="3.125" bestFit="1" customWidth="1"/>
    <col min="118" max="118" width="4.875" bestFit="1" customWidth="1"/>
    <col min="119" max="119" width="5.625" bestFit="1" customWidth="1"/>
    <col min="120" max="120" width="36.125" bestFit="1" customWidth="1"/>
    <col min="121" max="121" width="9.375" bestFit="1" customWidth="1"/>
    <col min="122" max="122" width="10" bestFit="1" customWidth="1"/>
    <col min="123" max="123" width="3" bestFit="1" customWidth="1"/>
    <col min="124" max="124" width="5.625" bestFit="1" customWidth="1"/>
    <col min="125" max="125" width="3.125" bestFit="1" customWidth="1"/>
    <col min="126" max="126" width="4.625" bestFit="1" customWidth="1"/>
    <col min="127" max="127" width="5.625" bestFit="1" customWidth="1"/>
    <col min="128" max="128" width="3.125" bestFit="1" customWidth="1"/>
    <col min="129" max="129" width="4.875" bestFit="1" customWidth="1"/>
    <col min="130" max="130" width="5.625" bestFit="1" customWidth="1"/>
    <col min="131" max="131" width="3.125" bestFit="1" customWidth="1"/>
    <col min="132" max="132" width="4.625" bestFit="1" customWidth="1"/>
    <col min="133" max="133" width="5.625" bestFit="1" customWidth="1"/>
    <col min="134" max="134" width="3.125" bestFit="1" customWidth="1"/>
    <col min="135" max="135" width="4.875" bestFit="1" customWidth="1"/>
    <col min="136" max="136" width="5.625" bestFit="1" customWidth="1"/>
    <col min="137" max="137" width="36.125" bestFit="1" customWidth="1"/>
    <col min="138" max="138" width="9.375" bestFit="1" customWidth="1"/>
    <col min="139" max="139" width="10" bestFit="1" customWidth="1"/>
    <col min="140" max="140" width="3" bestFit="1" customWidth="1"/>
    <col min="141" max="141" width="5.625" bestFit="1" customWidth="1"/>
    <col min="142" max="142" width="3.125" bestFit="1" customWidth="1"/>
    <col min="143" max="143" width="4.625" bestFit="1" customWidth="1"/>
    <col min="144" max="144" width="5.625" bestFit="1" customWidth="1"/>
    <col min="145" max="145" width="3.125" bestFit="1" customWidth="1"/>
    <col min="146" max="146" width="4.625" bestFit="1" customWidth="1"/>
    <col min="147" max="147" width="5.625" bestFit="1" customWidth="1"/>
    <col min="148" max="148" width="3.125" bestFit="1" customWidth="1"/>
    <col min="149" max="149" width="4.625" bestFit="1" customWidth="1"/>
    <col min="150" max="150" width="5.625" bestFit="1" customWidth="1"/>
    <col min="151" max="151" width="3.125" bestFit="1" customWidth="1"/>
    <col min="152" max="152" width="4.625" bestFit="1" customWidth="1"/>
    <col min="153" max="153" width="5.625" bestFit="1" customWidth="1"/>
    <col min="154" max="154" width="36.125" bestFit="1" customWidth="1"/>
    <col min="155" max="155" width="9.375" bestFit="1" customWidth="1"/>
    <col min="156" max="156" width="10" bestFit="1" customWidth="1"/>
    <col min="157" max="157" width="3" bestFit="1" customWidth="1"/>
    <col min="158" max="158" width="5.625" bestFit="1" customWidth="1"/>
    <col min="159" max="159" width="3.125" bestFit="1" customWidth="1"/>
    <col min="160" max="160" width="4.625" bestFit="1" customWidth="1"/>
    <col min="161" max="161" width="5.625" bestFit="1" customWidth="1"/>
    <col min="162" max="162" width="3.125" bestFit="1" customWidth="1"/>
    <col min="163" max="163" width="4.625" bestFit="1" customWidth="1"/>
    <col min="164" max="164" width="5.625" bestFit="1" customWidth="1"/>
    <col min="165" max="165" width="3.125" bestFit="1" customWidth="1"/>
    <col min="166" max="166" width="4.625" bestFit="1" customWidth="1"/>
    <col min="167" max="167" width="5.625" bestFit="1" customWidth="1"/>
    <col min="168" max="168" width="3.125" bestFit="1" customWidth="1"/>
    <col min="169" max="169" width="4.625" bestFit="1" customWidth="1"/>
    <col min="170" max="170" width="5.625" bestFit="1" customWidth="1"/>
    <col min="171" max="171" width="36.125" bestFit="1" customWidth="1"/>
    <col min="172" max="172" width="9.375" bestFit="1" customWidth="1"/>
    <col min="173" max="173" width="10" bestFit="1" customWidth="1"/>
    <col min="174" max="174" width="3" bestFit="1" customWidth="1"/>
    <col min="175" max="175" width="5.625" bestFit="1" customWidth="1"/>
    <col min="176" max="176" width="3.125" bestFit="1" customWidth="1"/>
    <col min="177" max="177" width="4.625" bestFit="1" customWidth="1"/>
    <col min="178" max="178" width="5.625" bestFit="1" customWidth="1"/>
    <col min="179" max="179" width="3.125" bestFit="1" customWidth="1"/>
    <col min="180" max="180" width="5.125" bestFit="1" customWidth="1"/>
    <col min="181" max="181" width="5.625" bestFit="1" customWidth="1"/>
    <col min="182" max="182" width="3.125" bestFit="1" customWidth="1"/>
    <col min="183" max="183" width="4.625" bestFit="1" customWidth="1"/>
    <col min="184" max="184" width="5.625" bestFit="1" customWidth="1"/>
    <col min="185" max="185" width="3.125" bestFit="1" customWidth="1"/>
    <col min="186" max="186" width="5.125" bestFit="1" customWidth="1"/>
    <col min="187" max="187" width="5.625" bestFit="1" customWidth="1"/>
    <col min="188" max="188" width="36.125" bestFit="1" customWidth="1"/>
    <col min="189" max="189" width="3.625" bestFit="1" customWidth="1"/>
    <col min="190" max="190" width="5.375" bestFit="1" customWidth="1"/>
    <col min="191" max="191" width="3" bestFit="1" customWidth="1"/>
    <col min="192" max="192" width="5.625" bestFit="1" customWidth="1"/>
    <col min="193" max="193" width="3.125" bestFit="1" customWidth="1"/>
    <col min="194" max="194" width="4.625" bestFit="1" customWidth="1"/>
    <col min="195" max="195" width="5.625" bestFit="1" customWidth="1"/>
    <col min="196" max="196" width="3.125" bestFit="1" customWidth="1"/>
    <col min="197" max="197" width="4.625" bestFit="1" customWidth="1"/>
    <col min="198" max="198" width="5.625" bestFit="1" customWidth="1"/>
    <col min="199" max="199" width="3.125" bestFit="1" customWidth="1"/>
    <col min="200" max="200" width="4.625" bestFit="1" customWidth="1"/>
    <col min="201" max="201" width="5.625" bestFit="1" customWidth="1"/>
    <col min="202" max="202" width="3.125" bestFit="1" customWidth="1"/>
    <col min="203" max="203" width="4.625" bestFit="1" customWidth="1"/>
    <col min="204" max="204" width="5.625" bestFit="1" customWidth="1"/>
  </cols>
  <sheetData>
    <row r="1" spans="1:204" ht="36.75" thickBot="1" x14ac:dyDescent="0.3">
      <c r="A1" s="130" t="s">
        <v>185</v>
      </c>
      <c r="B1" s="118" t="s">
        <v>186</v>
      </c>
      <c r="C1" s="119"/>
      <c r="D1" s="124" t="s">
        <v>19</v>
      </c>
      <c r="E1" s="120" t="s">
        <v>20</v>
      </c>
      <c r="F1" s="124" t="s">
        <v>21</v>
      </c>
      <c r="G1" s="120" t="s">
        <v>22</v>
      </c>
      <c r="H1" s="120" t="s">
        <v>23</v>
      </c>
      <c r="I1" s="120" t="s">
        <v>24</v>
      </c>
      <c r="J1" s="120" t="s">
        <v>25</v>
      </c>
      <c r="K1" s="120" t="s">
        <v>26</v>
      </c>
      <c r="L1" s="120" t="s">
        <v>27</v>
      </c>
      <c r="M1" s="120" t="s">
        <v>28</v>
      </c>
      <c r="N1" s="120" t="s">
        <v>29</v>
      </c>
      <c r="O1" s="121" t="s">
        <v>30</v>
      </c>
      <c r="R1" s="117" t="s">
        <v>187</v>
      </c>
      <c r="AI1" s="117" t="s">
        <v>187</v>
      </c>
      <c r="AZ1" s="117" t="s">
        <v>187</v>
      </c>
      <c r="BQ1" s="117" t="s">
        <v>187</v>
      </c>
      <c r="CH1" s="117" t="s">
        <v>187</v>
      </c>
      <c r="CY1" s="117" t="s">
        <v>187</v>
      </c>
      <c r="DP1" s="117" t="s">
        <v>187</v>
      </c>
      <c r="EG1" s="117" t="s">
        <v>187</v>
      </c>
      <c r="EX1" s="117" t="s">
        <v>187</v>
      </c>
      <c r="FO1" s="117" t="s">
        <v>187</v>
      </c>
      <c r="GF1" s="117" t="s">
        <v>187</v>
      </c>
    </row>
    <row r="2" spans="1:204" s="80" customFormat="1" ht="23.25" thickBot="1" x14ac:dyDescent="0.3">
      <c r="A2" s="80" t="s">
        <v>19</v>
      </c>
      <c r="B2" s="167" t="s">
        <v>321</v>
      </c>
      <c r="C2" s="167" t="s">
        <v>322</v>
      </c>
      <c r="D2" s="167" t="s">
        <v>323</v>
      </c>
      <c r="E2" s="167" t="s">
        <v>324</v>
      </c>
      <c r="F2" s="167" t="s">
        <v>325</v>
      </c>
      <c r="G2" s="167" t="s">
        <v>326</v>
      </c>
      <c r="H2" s="167" t="s">
        <v>327</v>
      </c>
      <c r="I2" s="167" t="s">
        <v>325</v>
      </c>
      <c r="J2" s="167" t="s">
        <v>326</v>
      </c>
      <c r="K2" s="167" t="s">
        <v>327</v>
      </c>
      <c r="L2" s="167" t="s">
        <v>325</v>
      </c>
      <c r="M2" s="167" t="s">
        <v>326</v>
      </c>
      <c r="N2" s="167" t="s">
        <v>327</v>
      </c>
      <c r="O2" s="167" t="s">
        <v>325</v>
      </c>
      <c r="P2" s="167" t="s">
        <v>326</v>
      </c>
      <c r="Q2" s="167" t="s">
        <v>327</v>
      </c>
      <c r="R2" s="80" t="s">
        <v>20</v>
      </c>
      <c r="S2" s="167" t="s">
        <v>321</v>
      </c>
      <c r="T2" s="167" t="s">
        <v>322</v>
      </c>
      <c r="U2" s="167" t="s">
        <v>323</v>
      </c>
      <c r="V2" s="167" t="s">
        <v>324</v>
      </c>
      <c r="W2" s="167" t="s">
        <v>325</v>
      </c>
      <c r="X2" s="167" t="s">
        <v>326</v>
      </c>
      <c r="Y2" s="167" t="s">
        <v>327</v>
      </c>
      <c r="Z2" s="167" t="s">
        <v>325</v>
      </c>
      <c r="AA2" s="167" t="s">
        <v>326</v>
      </c>
      <c r="AB2" s="167" t="s">
        <v>327</v>
      </c>
      <c r="AC2" s="167" t="s">
        <v>325</v>
      </c>
      <c r="AD2" s="167" t="s">
        <v>326</v>
      </c>
      <c r="AE2" s="167" t="s">
        <v>327</v>
      </c>
      <c r="AF2" s="167" t="s">
        <v>325</v>
      </c>
      <c r="AG2" s="167" t="s">
        <v>326</v>
      </c>
      <c r="AH2" s="167" t="s">
        <v>327</v>
      </c>
      <c r="AI2" s="80" t="s">
        <v>21</v>
      </c>
      <c r="AJ2" s="167" t="s">
        <v>321</v>
      </c>
      <c r="AK2" s="167" t="s">
        <v>322</v>
      </c>
      <c r="AL2" s="167" t="s">
        <v>323</v>
      </c>
      <c r="AM2" s="167" t="s">
        <v>324</v>
      </c>
      <c r="AN2" s="167" t="s">
        <v>325</v>
      </c>
      <c r="AO2" s="167" t="s">
        <v>326</v>
      </c>
      <c r="AP2" s="167" t="s">
        <v>327</v>
      </c>
      <c r="AQ2" s="167" t="s">
        <v>325</v>
      </c>
      <c r="AR2" s="167" t="s">
        <v>326</v>
      </c>
      <c r="AS2" s="167" t="s">
        <v>327</v>
      </c>
      <c r="AT2" s="167" t="s">
        <v>325</v>
      </c>
      <c r="AU2" s="167" t="s">
        <v>326</v>
      </c>
      <c r="AV2" s="167" t="s">
        <v>327</v>
      </c>
      <c r="AW2" s="167" t="s">
        <v>325</v>
      </c>
      <c r="AX2" s="167" t="s">
        <v>326</v>
      </c>
      <c r="AY2" s="167" t="s">
        <v>327</v>
      </c>
      <c r="AZ2" s="80" t="s">
        <v>22</v>
      </c>
      <c r="BA2" s="167" t="s">
        <v>321</v>
      </c>
      <c r="BB2" s="167" t="s">
        <v>322</v>
      </c>
      <c r="BC2" s="167" t="s">
        <v>323</v>
      </c>
      <c r="BD2" s="167" t="s">
        <v>324</v>
      </c>
      <c r="BE2" s="167" t="s">
        <v>325</v>
      </c>
      <c r="BF2" s="167" t="s">
        <v>326</v>
      </c>
      <c r="BG2" s="167" t="s">
        <v>327</v>
      </c>
      <c r="BH2" s="167" t="s">
        <v>325</v>
      </c>
      <c r="BI2" s="167" t="s">
        <v>326</v>
      </c>
      <c r="BJ2" s="167" t="s">
        <v>327</v>
      </c>
      <c r="BK2" s="167" t="s">
        <v>325</v>
      </c>
      <c r="BL2" s="167" t="s">
        <v>326</v>
      </c>
      <c r="BM2" s="167" t="s">
        <v>327</v>
      </c>
      <c r="BN2" s="167" t="s">
        <v>325</v>
      </c>
      <c r="BO2" s="167" t="s">
        <v>326</v>
      </c>
      <c r="BP2" s="167" t="s">
        <v>327</v>
      </c>
      <c r="BQ2" s="80" t="s">
        <v>23</v>
      </c>
      <c r="BR2" s="167" t="s">
        <v>321</v>
      </c>
      <c r="BS2" s="167" t="s">
        <v>322</v>
      </c>
      <c r="BT2" s="167" t="s">
        <v>323</v>
      </c>
      <c r="BU2" s="167" t="s">
        <v>324</v>
      </c>
      <c r="BV2" s="167" t="s">
        <v>325</v>
      </c>
      <c r="BW2" s="167" t="s">
        <v>326</v>
      </c>
      <c r="BX2" s="167" t="s">
        <v>327</v>
      </c>
      <c r="BY2" s="167" t="s">
        <v>325</v>
      </c>
      <c r="BZ2" s="167" t="s">
        <v>326</v>
      </c>
      <c r="CA2" s="167" t="s">
        <v>327</v>
      </c>
      <c r="CB2" s="167" t="s">
        <v>325</v>
      </c>
      <c r="CC2" s="167" t="s">
        <v>326</v>
      </c>
      <c r="CD2" s="167" t="s">
        <v>327</v>
      </c>
      <c r="CE2" s="167" t="s">
        <v>325</v>
      </c>
      <c r="CF2" s="167" t="s">
        <v>326</v>
      </c>
      <c r="CG2" s="167" t="s">
        <v>327</v>
      </c>
      <c r="CH2" s="80" t="s">
        <v>24</v>
      </c>
      <c r="CI2" s="167" t="s">
        <v>321</v>
      </c>
      <c r="CJ2" s="167" t="s">
        <v>322</v>
      </c>
      <c r="CK2" s="167" t="s">
        <v>323</v>
      </c>
      <c r="CL2" s="167" t="s">
        <v>324</v>
      </c>
      <c r="CM2" s="167" t="s">
        <v>325</v>
      </c>
      <c r="CN2" s="167" t="s">
        <v>326</v>
      </c>
      <c r="CO2" s="167" t="s">
        <v>327</v>
      </c>
      <c r="CP2" s="167" t="s">
        <v>325</v>
      </c>
      <c r="CQ2" s="167" t="s">
        <v>326</v>
      </c>
      <c r="CR2" s="167" t="s">
        <v>327</v>
      </c>
      <c r="CS2" s="167" t="s">
        <v>325</v>
      </c>
      <c r="CT2" s="167" t="s">
        <v>326</v>
      </c>
      <c r="CU2" s="167" t="s">
        <v>327</v>
      </c>
      <c r="CV2" s="167" t="s">
        <v>325</v>
      </c>
      <c r="CW2" s="167" t="s">
        <v>326</v>
      </c>
      <c r="CX2" s="167" t="s">
        <v>327</v>
      </c>
      <c r="CY2" s="80" t="s">
        <v>25</v>
      </c>
      <c r="CZ2" s="167" t="s">
        <v>321</v>
      </c>
      <c r="DA2" s="167" t="s">
        <v>322</v>
      </c>
      <c r="DB2" s="167" t="s">
        <v>323</v>
      </c>
      <c r="DC2" s="167" t="s">
        <v>324</v>
      </c>
      <c r="DD2" s="167" t="s">
        <v>325</v>
      </c>
      <c r="DE2" s="167" t="s">
        <v>326</v>
      </c>
      <c r="DF2" s="167" t="s">
        <v>327</v>
      </c>
      <c r="DG2" s="167" t="s">
        <v>325</v>
      </c>
      <c r="DH2" s="167" t="s">
        <v>326</v>
      </c>
      <c r="DI2" s="167" t="s">
        <v>327</v>
      </c>
      <c r="DJ2" s="167" t="s">
        <v>325</v>
      </c>
      <c r="DK2" s="167" t="s">
        <v>326</v>
      </c>
      <c r="DL2" s="167" t="s">
        <v>327</v>
      </c>
      <c r="DM2" s="167" t="s">
        <v>325</v>
      </c>
      <c r="DN2" s="167" t="s">
        <v>326</v>
      </c>
      <c r="DO2" s="167" t="s">
        <v>327</v>
      </c>
      <c r="DP2" s="80" t="s">
        <v>26</v>
      </c>
      <c r="DQ2" s="167" t="s">
        <v>321</v>
      </c>
      <c r="DR2" s="167" t="s">
        <v>322</v>
      </c>
      <c r="DS2" s="167" t="s">
        <v>323</v>
      </c>
      <c r="DT2" s="167" t="s">
        <v>324</v>
      </c>
      <c r="DU2" s="167" t="s">
        <v>325</v>
      </c>
      <c r="DV2" s="167" t="s">
        <v>326</v>
      </c>
      <c r="DW2" s="167" t="s">
        <v>327</v>
      </c>
      <c r="DX2" s="167" t="s">
        <v>325</v>
      </c>
      <c r="DY2" s="167" t="s">
        <v>326</v>
      </c>
      <c r="DZ2" s="167" t="s">
        <v>327</v>
      </c>
      <c r="EA2" s="167" t="s">
        <v>325</v>
      </c>
      <c r="EB2" s="167" t="s">
        <v>326</v>
      </c>
      <c r="EC2" s="167" t="s">
        <v>327</v>
      </c>
      <c r="ED2" s="167" t="s">
        <v>325</v>
      </c>
      <c r="EE2" s="167" t="s">
        <v>326</v>
      </c>
      <c r="EF2" s="167" t="s">
        <v>327</v>
      </c>
      <c r="EG2" s="80" t="s">
        <v>27</v>
      </c>
      <c r="EH2" s="167" t="s">
        <v>321</v>
      </c>
      <c r="EI2" s="167" t="s">
        <v>322</v>
      </c>
      <c r="EJ2" s="167" t="s">
        <v>323</v>
      </c>
      <c r="EK2" s="167" t="s">
        <v>324</v>
      </c>
      <c r="EL2" s="167" t="s">
        <v>325</v>
      </c>
      <c r="EM2" s="167" t="s">
        <v>326</v>
      </c>
      <c r="EN2" s="167" t="s">
        <v>327</v>
      </c>
      <c r="EO2" s="167" t="s">
        <v>325</v>
      </c>
      <c r="EP2" s="167" t="s">
        <v>326</v>
      </c>
      <c r="EQ2" s="167" t="s">
        <v>327</v>
      </c>
      <c r="ER2" s="167" t="s">
        <v>325</v>
      </c>
      <c r="ES2" s="167" t="s">
        <v>326</v>
      </c>
      <c r="ET2" s="167" t="s">
        <v>327</v>
      </c>
      <c r="EU2" s="167" t="s">
        <v>325</v>
      </c>
      <c r="EV2" s="167" t="s">
        <v>326</v>
      </c>
      <c r="EW2" s="167" t="s">
        <v>327</v>
      </c>
      <c r="EX2" s="80" t="s">
        <v>28</v>
      </c>
      <c r="EY2" s="167" t="s">
        <v>321</v>
      </c>
      <c r="EZ2" s="167" t="s">
        <v>322</v>
      </c>
      <c r="FA2" s="167" t="s">
        <v>323</v>
      </c>
      <c r="FB2" s="167" t="s">
        <v>324</v>
      </c>
      <c r="FC2" s="167" t="s">
        <v>325</v>
      </c>
      <c r="FD2" s="167" t="s">
        <v>326</v>
      </c>
      <c r="FE2" s="167" t="s">
        <v>327</v>
      </c>
      <c r="FF2" s="167" t="s">
        <v>325</v>
      </c>
      <c r="FG2" s="167" t="s">
        <v>326</v>
      </c>
      <c r="FH2" s="167" t="s">
        <v>327</v>
      </c>
      <c r="FI2" s="167" t="s">
        <v>325</v>
      </c>
      <c r="FJ2" s="167" t="s">
        <v>326</v>
      </c>
      <c r="FK2" s="167" t="s">
        <v>327</v>
      </c>
      <c r="FL2" s="167" t="s">
        <v>325</v>
      </c>
      <c r="FM2" s="167" t="s">
        <v>326</v>
      </c>
      <c r="FN2" s="167" t="s">
        <v>327</v>
      </c>
      <c r="FO2" s="80" t="s">
        <v>29</v>
      </c>
      <c r="FP2" s="167" t="s">
        <v>321</v>
      </c>
      <c r="FQ2" s="167" t="s">
        <v>322</v>
      </c>
      <c r="FR2" s="167" t="s">
        <v>323</v>
      </c>
      <c r="FS2" s="167" t="s">
        <v>324</v>
      </c>
      <c r="FT2" s="167" t="s">
        <v>325</v>
      </c>
      <c r="FU2" s="167" t="s">
        <v>326</v>
      </c>
      <c r="FV2" s="167" t="s">
        <v>327</v>
      </c>
      <c r="FW2" s="167" t="s">
        <v>325</v>
      </c>
      <c r="FX2" s="167" t="s">
        <v>326</v>
      </c>
      <c r="FY2" s="167" t="s">
        <v>327</v>
      </c>
      <c r="FZ2" s="167" t="s">
        <v>325</v>
      </c>
      <c r="GA2" s="167" t="s">
        <v>326</v>
      </c>
      <c r="GB2" s="167" t="s">
        <v>327</v>
      </c>
      <c r="GC2" s="167" t="s">
        <v>325</v>
      </c>
      <c r="GD2" s="167" t="s">
        <v>326</v>
      </c>
      <c r="GE2" s="167" t="s">
        <v>327</v>
      </c>
      <c r="GF2" s="80" t="s">
        <v>30</v>
      </c>
      <c r="GG2" s="167" t="s">
        <v>321</v>
      </c>
      <c r="GH2" s="167" t="s">
        <v>322</v>
      </c>
      <c r="GI2" s="167" t="s">
        <v>323</v>
      </c>
      <c r="GJ2" s="167" t="s">
        <v>324</v>
      </c>
      <c r="GK2" s="167" t="s">
        <v>325</v>
      </c>
      <c r="GL2" s="167" t="s">
        <v>326</v>
      </c>
      <c r="GM2" s="167" t="s">
        <v>327</v>
      </c>
      <c r="GN2" s="167" t="s">
        <v>325</v>
      </c>
      <c r="GO2" s="167" t="s">
        <v>326</v>
      </c>
      <c r="GP2" s="167" t="s">
        <v>327</v>
      </c>
      <c r="GQ2" s="167" t="s">
        <v>325</v>
      </c>
      <c r="GR2" s="167" t="s">
        <v>326</v>
      </c>
      <c r="GS2" s="167" t="s">
        <v>327</v>
      </c>
      <c r="GT2" s="167" t="s">
        <v>325</v>
      </c>
      <c r="GU2" s="167" t="s">
        <v>326</v>
      </c>
      <c r="GV2" s="167" t="s">
        <v>327</v>
      </c>
    </row>
    <row r="3" spans="1:204" ht="79.5" thickBot="1" x14ac:dyDescent="0.3">
      <c r="CH3" s="158" t="s">
        <v>233</v>
      </c>
      <c r="CI3" s="159" t="s">
        <v>234</v>
      </c>
      <c r="CJ3" s="160" t="s">
        <v>197</v>
      </c>
      <c r="CK3" s="161" t="s">
        <v>235</v>
      </c>
      <c r="CL3" s="162">
        <v>0.4</v>
      </c>
      <c r="CM3" s="163">
        <v>0</v>
      </c>
      <c r="CN3" s="164">
        <v>0</v>
      </c>
      <c r="CO3" s="164">
        <v>0</v>
      </c>
      <c r="CP3" s="163">
        <v>0</v>
      </c>
      <c r="CQ3" s="164">
        <v>0</v>
      </c>
      <c r="CR3" s="164">
        <v>0</v>
      </c>
      <c r="CS3" s="163">
        <v>0</v>
      </c>
      <c r="CT3" s="164">
        <v>0</v>
      </c>
      <c r="CU3" s="164">
        <v>0</v>
      </c>
      <c r="CV3" s="163">
        <v>0</v>
      </c>
      <c r="CW3" s="164">
        <v>0</v>
      </c>
      <c r="CX3" s="164">
        <v>0</v>
      </c>
      <c r="CY3" s="158" t="s">
        <v>233</v>
      </c>
      <c r="CZ3" s="159" t="s">
        <v>234</v>
      </c>
      <c r="DA3" s="160" t="s">
        <v>197</v>
      </c>
      <c r="DB3" s="161" t="s">
        <v>159</v>
      </c>
      <c r="DC3" s="162">
        <v>0.4</v>
      </c>
      <c r="DD3" s="163">
        <v>0</v>
      </c>
      <c r="DE3" s="164">
        <v>0</v>
      </c>
      <c r="DF3" s="164">
        <v>0</v>
      </c>
      <c r="DG3" s="163">
        <v>-1</v>
      </c>
      <c r="DH3" s="164">
        <v>-10.808197</v>
      </c>
      <c r="DI3" s="164">
        <v>-4.3232790000000003</v>
      </c>
      <c r="DJ3" s="163">
        <v>0</v>
      </c>
      <c r="DK3" s="164">
        <v>0</v>
      </c>
      <c r="DL3" s="164">
        <v>0</v>
      </c>
      <c r="DM3" s="163">
        <v>-1</v>
      </c>
      <c r="DN3" s="164">
        <v>-10.808197</v>
      </c>
      <c r="DO3" s="164">
        <v>-4.3232790000000003</v>
      </c>
      <c r="DP3" s="158" t="s">
        <v>233</v>
      </c>
      <c r="DQ3" s="159" t="s">
        <v>234</v>
      </c>
      <c r="DR3" s="160" t="s">
        <v>197</v>
      </c>
      <c r="DS3" s="161" t="s">
        <v>235</v>
      </c>
      <c r="DT3" s="162">
        <v>0.4</v>
      </c>
      <c r="DU3" s="163">
        <v>0</v>
      </c>
      <c r="DV3" s="164">
        <v>0</v>
      </c>
      <c r="DW3" s="164">
        <v>0</v>
      </c>
      <c r="DX3" s="163">
        <v>0</v>
      </c>
      <c r="DY3" s="164">
        <v>0</v>
      </c>
      <c r="DZ3" s="164">
        <v>0</v>
      </c>
      <c r="EA3" s="163">
        <v>0</v>
      </c>
      <c r="EB3" s="164">
        <v>0</v>
      </c>
      <c r="EC3" s="164">
        <v>0</v>
      </c>
      <c r="ED3" s="163">
        <v>0</v>
      </c>
      <c r="EE3" s="164">
        <v>0</v>
      </c>
      <c r="EF3" s="164">
        <v>0</v>
      </c>
      <c r="EG3" s="158" t="s">
        <v>233</v>
      </c>
      <c r="EH3" s="159" t="s">
        <v>234</v>
      </c>
      <c r="EI3" s="160" t="s">
        <v>197</v>
      </c>
      <c r="EJ3" s="161" t="s">
        <v>15</v>
      </c>
      <c r="EK3" s="162">
        <v>0.4</v>
      </c>
      <c r="EL3" s="163">
        <v>0</v>
      </c>
      <c r="EM3" s="164">
        <v>0</v>
      </c>
      <c r="EN3" s="164">
        <v>0</v>
      </c>
      <c r="EO3" s="163">
        <v>1</v>
      </c>
      <c r="EP3" s="164">
        <v>12.974</v>
      </c>
      <c r="EQ3" s="164">
        <v>5.1896000000000004</v>
      </c>
      <c r="ER3" s="163">
        <v>0</v>
      </c>
      <c r="ES3" s="164">
        <v>0</v>
      </c>
      <c r="ET3" s="164">
        <v>0</v>
      </c>
      <c r="EU3" s="163">
        <v>1</v>
      </c>
      <c r="EV3" s="164">
        <v>12.974</v>
      </c>
      <c r="EW3" s="164">
        <v>5.1896000000000004</v>
      </c>
      <c r="EX3" s="158" t="s">
        <v>233</v>
      </c>
      <c r="EY3" s="159" t="s">
        <v>234</v>
      </c>
      <c r="EZ3" s="160" t="s">
        <v>197</v>
      </c>
      <c r="FA3" s="161" t="s">
        <v>15</v>
      </c>
      <c r="FB3" s="162">
        <v>0</v>
      </c>
      <c r="FC3" s="163">
        <v>2</v>
      </c>
      <c r="FD3" s="164">
        <v>2</v>
      </c>
      <c r="FE3" s="164">
        <v>0</v>
      </c>
      <c r="FF3" s="163">
        <v>0</v>
      </c>
      <c r="FG3" s="164">
        <v>0</v>
      </c>
      <c r="FH3" s="164">
        <v>0</v>
      </c>
      <c r="FI3" s="163">
        <v>1</v>
      </c>
      <c r="FJ3" s="164">
        <v>1</v>
      </c>
      <c r="FK3" s="164">
        <v>0</v>
      </c>
      <c r="FL3" s="163">
        <v>3</v>
      </c>
      <c r="FM3" s="164">
        <v>3</v>
      </c>
      <c r="FN3" s="164">
        <v>0</v>
      </c>
      <c r="FO3" s="158" t="s">
        <v>233</v>
      </c>
      <c r="FP3" s="159" t="s">
        <v>234</v>
      </c>
      <c r="FQ3" s="160" t="s">
        <v>197</v>
      </c>
      <c r="FR3" s="161" t="s">
        <v>15</v>
      </c>
      <c r="FS3" s="162">
        <v>0.4</v>
      </c>
      <c r="FT3" s="163">
        <v>0</v>
      </c>
      <c r="FU3" s="164">
        <v>0</v>
      </c>
      <c r="FV3" s="164">
        <v>0</v>
      </c>
      <c r="FW3" s="163">
        <v>9</v>
      </c>
      <c r="FX3" s="164">
        <v>116.76600000000001</v>
      </c>
      <c r="FY3" s="164">
        <v>46.706400000000002</v>
      </c>
      <c r="FZ3" s="163">
        <v>2</v>
      </c>
      <c r="GA3" s="164">
        <v>34.92</v>
      </c>
      <c r="GB3" s="164">
        <v>13.968</v>
      </c>
      <c r="GC3" s="163">
        <v>11</v>
      </c>
      <c r="GD3" s="164">
        <v>151.68600000000001</v>
      </c>
      <c r="GE3" s="164">
        <v>60.674399999999999</v>
      </c>
      <c r="GF3" s="339" t="s">
        <v>233</v>
      </c>
      <c r="GG3" s="340" t="s">
        <v>234</v>
      </c>
      <c r="GH3" s="341" t="s">
        <v>197</v>
      </c>
      <c r="GI3" s="342" t="s">
        <v>236</v>
      </c>
      <c r="GJ3" s="343">
        <v>0.4</v>
      </c>
      <c r="GK3" s="344">
        <v>0</v>
      </c>
      <c r="GL3" s="345">
        <v>0</v>
      </c>
      <c r="GM3" s="345">
        <v>0</v>
      </c>
      <c r="GN3" s="344">
        <v>0</v>
      </c>
      <c r="GO3" s="345">
        <v>0</v>
      </c>
      <c r="GP3" s="345">
        <v>0</v>
      </c>
      <c r="GQ3" s="344">
        <v>0</v>
      </c>
      <c r="GR3" s="345">
        <v>0</v>
      </c>
      <c r="GS3" s="345">
        <v>0</v>
      </c>
      <c r="GT3" s="344">
        <v>0</v>
      </c>
      <c r="GU3" s="345">
        <v>0</v>
      </c>
      <c r="GV3" s="345">
        <v>0</v>
      </c>
    </row>
    <row r="4" spans="1:204" ht="79.5" thickBot="1" x14ac:dyDescent="0.3">
      <c r="CH4" s="158" t="s">
        <v>233</v>
      </c>
      <c r="CI4" s="159" t="s">
        <v>234</v>
      </c>
      <c r="CJ4" s="160" t="s">
        <v>197</v>
      </c>
      <c r="CK4" s="161" t="s">
        <v>236</v>
      </c>
      <c r="CL4" s="162">
        <v>0.4</v>
      </c>
      <c r="CM4" s="163">
        <v>0</v>
      </c>
      <c r="CN4" s="164">
        <v>0</v>
      </c>
      <c r="CO4" s="164">
        <v>0</v>
      </c>
      <c r="CP4" s="163">
        <v>1</v>
      </c>
      <c r="CQ4" s="164">
        <v>13.902350999999999</v>
      </c>
      <c r="CR4" s="164">
        <v>5.5609409999999997</v>
      </c>
      <c r="CS4" s="163">
        <v>0</v>
      </c>
      <c r="CT4" s="164">
        <v>0</v>
      </c>
      <c r="CU4" s="164">
        <v>0</v>
      </c>
      <c r="CV4" s="163">
        <v>1</v>
      </c>
      <c r="CW4" s="164">
        <v>13.902350999999999</v>
      </c>
      <c r="CX4" s="164">
        <v>5.5609409999999997</v>
      </c>
      <c r="CY4" s="158" t="s">
        <v>233</v>
      </c>
      <c r="CZ4" s="159" t="s">
        <v>234</v>
      </c>
      <c r="DA4" s="160" t="s">
        <v>197</v>
      </c>
      <c r="DB4" s="161" t="s">
        <v>14</v>
      </c>
      <c r="DC4" s="162">
        <v>0.4</v>
      </c>
      <c r="DD4" s="163">
        <v>0</v>
      </c>
      <c r="DE4" s="164">
        <v>0</v>
      </c>
      <c r="DF4" s="164">
        <v>0</v>
      </c>
      <c r="DG4" s="163">
        <v>-2</v>
      </c>
      <c r="DH4" s="164">
        <v>-24.624970000000001</v>
      </c>
      <c r="DI4" s="164">
        <v>-9.8499879999999997</v>
      </c>
      <c r="DJ4" s="163">
        <v>0</v>
      </c>
      <c r="DK4" s="164">
        <v>0</v>
      </c>
      <c r="DL4" s="164">
        <v>0</v>
      </c>
      <c r="DM4" s="163">
        <v>-2</v>
      </c>
      <c r="DN4" s="164">
        <v>-24.624970000000001</v>
      </c>
      <c r="DO4" s="164">
        <v>-9.8499879999999997</v>
      </c>
      <c r="DP4" s="158" t="s">
        <v>233</v>
      </c>
      <c r="DQ4" s="159" t="s">
        <v>234</v>
      </c>
      <c r="DR4" s="160" t="s">
        <v>197</v>
      </c>
      <c r="DS4" s="161" t="s">
        <v>236</v>
      </c>
      <c r="DT4" s="162">
        <v>0.4</v>
      </c>
      <c r="DU4" s="163">
        <v>0</v>
      </c>
      <c r="DV4" s="164">
        <v>0</v>
      </c>
      <c r="DW4" s="164">
        <v>0</v>
      </c>
      <c r="DX4" s="163">
        <v>-1</v>
      </c>
      <c r="DY4" s="164">
        <v>-14.151646</v>
      </c>
      <c r="DZ4" s="164">
        <v>-5.6606589999999999</v>
      </c>
      <c r="EA4" s="163">
        <v>0</v>
      </c>
      <c r="EB4" s="164">
        <v>0</v>
      </c>
      <c r="EC4" s="164">
        <v>0</v>
      </c>
      <c r="ED4" s="163">
        <v>-1</v>
      </c>
      <c r="EE4" s="164">
        <v>-14.151646</v>
      </c>
      <c r="EF4" s="164">
        <v>-5.6606589999999999</v>
      </c>
      <c r="EX4" s="158" t="s">
        <v>233</v>
      </c>
      <c r="EY4" s="159" t="s">
        <v>234</v>
      </c>
      <c r="EZ4" s="160" t="s">
        <v>197</v>
      </c>
      <c r="FA4" s="161" t="s">
        <v>15</v>
      </c>
      <c r="FB4" s="162">
        <v>0.4</v>
      </c>
      <c r="FC4" s="163">
        <v>0</v>
      </c>
      <c r="FD4" s="164">
        <v>0</v>
      </c>
      <c r="FE4" s="164">
        <v>0</v>
      </c>
      <c r="FF4" s="163">
        <v>0</v>
      </c>
      <c r="FG4" s="164">
        <v>0</v>
      </c>
      <c r="FH4" s="164">
        <v>0</v>
      </c>
      <c r="FI4" s="163">
        <v>1</v>
      </c>
      <c r="FJ4" s="164">
        <v>17.46</v>
      </c>
      <c r="FK4" s="164">
        <v>6.984</v>
      </c>
      <c r="FL4" s="163">
        <v>1</v>
      </c>
      <c r="FM4" s="164">
        <v>17.46</v>
      </c>
      <c r="FN4" s="164">
        <v>6.984</v>
      </c>
      <c r="GF4" s="339" t="s">
        <v>233</v>
      </c>
      <c r="GG4" s="340" t="s">
        <v>234</v>
      </c>
      <c r="GH4" s="341" t="s">
        <v>197</v>
      </c>
      <c r="GI4" s="342" t="s">
        <v>15</v>
      </c>
      <c r="GJ4" s="343">
        <v>0.4</v>
      </c>
      <c r="GK4" s="344">
        <v>0</v>
      </c>
      <c r="GL4" s="345">
        <v>0</v>
      </c>
      <c r="GM4" s="345">
        <v>0</v>
      </c>
      <c r="GN4" s="344">
        <v>3</v>
      </c>
      <c r="GO4" s="345">
        <v>38.921999999999997</v>
      </c>
      <c r="GP4" s="345">
        <v>15.5688</v>
      </c>
      <c r="GQ4" s="344">
        <v>1</v>
      </c>
      <c r="GR4" s="345">
        <v>7.49</v>
      </c>
      <c r="GS4" s="345">
        <v>2.996</v>
      </c>
      <c r="GT4" s="344">
        <v>4</v>
      </c>
      <c r="GU4" s="345">
        <v>46.411999999999999</v>
      </c>
      <c r="GV4" s="345">
        <v>18.564800000000002</v>
      </c>
    </row>
    <row r="5" spans="1:204" ht="23.25" thickBot="1" x14ac:dyDescent="0.3">
      <c r="CH5" s="158" t="s">
        <v>233</v>
      </c>
      <c r="CI5" s="159" t="s">
        <v>234</v>
      </c>
      <c r="CJ5" s="160" t="s">
        <v>197</v>
      </c>
      <c r="CK5" s="161" t="s">
        <v>14</v>
      </c>
      <c r="CL5" s="162">
        <v>0.4</v>
      </c>
      <c r="CM5" s="163">
        <v>0</v>
      </c>
      <c r="CN5" s="164">
        <v>0</v>
      </c>
      <c r="CO5" s="164">
        <v>0</v>
      </c>
      <c r="CP5" s="163">
        <v>3</v>
      </c>
      <c r="CQ5" s="164">
        <v>38.085270000000001</v>
      </c>
      <c r="CR5" s="164">
        <v>15.234108000000001</v>
      </c>
      <c r="CS5" s="163">
        <v>0</v>
      </c>
      <c r="CT5" s="164">
        <v>0</v>
      </c>
      <c r="CU5" s="164">
        <v>0</v>
      </c>
      <c r="CV5" s="163">
        <v>3</v>
      </c>
      <c r="CW5" s="164">
        <v>38.085270000000001</v>
      </c>
      <c r="CX5" s="164">
        <v>15.234108000000001</v>
      </c>
      <c r="CY5" s="158" t="s">
        <v>233</v>
      </c>
      <c r="CZ5" s="159" t="s">
        <v>234</v>
      </c>
      <c r="DA5" s="160" t="s">
        <v>197</v>
      </c>
      <c r="DB5" s="161" t="s">
        <v>15</v>
      </c>
      <c r="DC5" s="162">
        <v>0.4</v>
      </c>
      <c r="DD5" s="163">
        <v>1</v>
      </c>
      <c r="DE5" s="164">
        <v>7.49</v>
      </c>
      <c r="DF5" s="164">
        <v>2.996</v>
      </c>
      <c r="DG5" s="163">
        <v>3</v>
      </c>
      <c r="DH5" s="164">
        <v>38.921999999999997</v>
      </c>
      <c r="DI5" s="164">
        <v>15.5688</v>
      </c>
      <c r="DJ5" s="163">
        <v>1</v>
      </c>
      <c r="DK5" s="164">
        <v>17.46</v>
      </c>
      <c r="DL5" s="164">
        <v>6.984</v>
      </c>
      <c r="DM5" s="163">
        <v>5</v>
      </c>
      <c r="DN5" s="164">
        <v>63.872</v>
      </c>
      <c r="DO5" s="164">
        <v>25.5488</v>
      </c>
      <c r="DP5" s="158" t="s">
        <v>233</v>
      </c>
      <c r="DQ5" s="159" t="s">
        <v>234</v>
      </c>
      <c r="DR5" s="160" t="s">
        <v>197</v>
      </c>
      <c r="DS5" s="161" t="s">
        <v>15</v>
      </c>
      <c r="DT5" s="162">
        <v>0.4</v>
      </c>
      <c r="DU5" s="163">
        <v>0</v>
      </c>
      <c r="DV5" s="164">
        <v>0</v>
      </c>
      <c r="DW5" s="164">
        <v>0</v>
      </c>
      <c r="DX5" s="163">
        <v>1</v>
      </c>
      <c r="DY5" s="164">
        <v>12.974</v>
      </c>
      <c r="DZ5" s="164">
        <v>5.1896000000000004</v>
      </c>
      <c r="EA5" s="163">
        <v>1</v>
      </c>
      <c r="EB5" s="164">
        <v>7.49</v>
      </c>
      <c r="EC5" s="164">
        <v>2.996</v>
      </c>
      <c r="ED5" s="163">
        <v>2</v>
      </c>
      <c r="EE5" s="164">
        <v>20.463999999999999</v>
      </c>
      <c r="EF5" s="164">
        <v>8.1856000000000009</v>
      </c>
    </row>
    <row r="6" spans="1:204" ht="23.25" thickBot="1" x14ac:dyDescent="0.3">
      <c r="CH6" s="158" t="s">
        <v>233</v>
      </c>
      <c r="CI6" s="159" t="s">
        <v>234</v>
      </c>
      <c r="CJ6" s="160" t="s">
        <v>197</v>
      </c>
      <c r="CK6" s="161" t="s">
        <v>15</v>
      </c>
      <c r="CL6" s="162">
        <v>0.4</v>
      </c>
      <c r="CM6" s="163">
        <v>0</v>
      </c>
      <c r="CN6" s="164">
        <v>0</v>
      </c>
      <c r="CO6" s="164">
        <v>0</v>
      </c>
      <c r="CP6" s="163">
        <v>9</v>
      </c>
      <c r="CQ6" s="164">
        <v>116.76600000000001</v>
      </c>
      <c r="CR6" s="164">
        <v>46.706400000000002</v>
      </c>
      <c r="CS6" s="163">
        <v>3</v>
      </c>
      <c r="CT6" s="164">
        <v>32.42</v>
      </c>
      <c r="CU6" s="164">
        <v>12.968</v>
      </c>
      <c r="CV6" s="163">
        <v>12</v>
      </c>
      <c r="CW6" s="164">
        <v>149.18600000000001</v>
      </c>
      <c r="CX6" s="164">
        <v>59.674399999999999</v>
      </c>
    </row>
    <row r="7" spans="1:204" ht="34.5" thickBot="1" x14ac:dyDescent="0.3">
      <c r="CH7" s="158" t="s">
        <v>233</v>
      </c>
      <c r="CI7" s="159" t="s">
        <v>237</v>
      </c>
      <c r="CJ7" s="160" t="s">
        <v>197</v>
      </c>
      <c r="CK7" s="161" t="s">
        <v>159</v>
      </c>
      <c r="CL7" s="162">
        <v>0.4</v>
      </c>
      <c r="CM7" s="163">
        <v>0</v>
      </c>
      <c r="CN7" s="164">
        <v>0</v>
      </c>
      <c r="CO7" s="164">
        <v>0</v>
      </c>
      <c r="CP7" s="163">
        <v>1</v>
      </c>
      <c r="CQ7" s="164">
        <v>10.811927000000001</v>
      </c>
      <c r="CR7" s="164">
        <v>4.3247710000000001</v>
      </c>
      <c r="CS7" s="163">
        <v>0</v>
      </c>
      <c r="CT7" s="164">
        <v>0</v>
      </c>
      <c r="CU7" s="164">
        <v>0</v>
      </c>
      <c r="CV7" s="163">
        <v>1</v>
      </c>
      <c r="CW7" s="164">
        <v>10.811927000000001</v>
      </c>
      <c r="CX7" s="164">
        <v>4.3247710000000001</v>
      </c>
    </row>
    <row r="8" spans="1:204" ht="34.5" thickBot="1" x14ac:dyDescent="0.3">
      <c r="CH8" s="158" t="s">
        <v>233</v>
      </c>
      <c r="CI8" s="159" t="s">
        <v>237</v>
      </c>
      <c r="CJ8" s="160" t="s">
        <v>197</v>
      </c>
      <c r="CK8" s="161" t="s">
        <v>235</v>
      </c>
      <c r="CL8" s="162">
        <v>0.4</v>
      </c>
      <c r="CM8" s="163">
        <v>0</v>
      </c>
      <c r="CN8" s="164">
        <v>0</v>
      </c>
      <c r="CO8" s="164">
        <v>0</v>
      </c>
      <c r="CP8" s="163">
        <v>1</v>
      </c>
      <c r="CQ8" s="164">
        <v>12.112486000000001</v>
      </c>
      <c r="CR8" s="164">
        <v>4.8449939999999998</v>
      </c>
      <c r="CS8" s="163">
        <v>0</v>
      </c>
      <c r="CT8" s="164">
        <v>0</v>
      </c>
      <c r="CU8" s="164">
        <v>0</v>
      </c>
      <c r="CV8" s="163">
        <v>1</v>
      </c>
      <c r="CW8" s="164">
        <v>12.112486000000001</v>
      </c>
      <c r="CX8" s="164">
        <v>4.8449939999999998</v>
      </c>
    </row>
    <row r="9" spans="1:204" ht="34.5" thickBot="1" x14ac:dyDescent="0.3">
      <c r="CH9" s="158" t="s">
        <v>233</v>
      </c>
      <c r="CI9" s="159" t="s">
        <v>237</v>
      </c>
      <c r="CJ9" s="160" t="s">
        <v>197</v>
      </c>
      <c r="CK9" s="161" t="s">
        <v>14</v>
      </c>
      <c r="CL9" s="162">
        <v>0.4</v>
      </c>
      <c r="CM9" s="163">
        <v>0</v>
      </c>
      <c r="CN9" s="164">
        <v>0</v>
      </c>
      <c r="CO9" s="164">
        <v>0</v>
      </c>
      <c r="CP9" s="163">
        <v>1</v>
      </c>
      <c r="CQ9" s="164">
        <v>12.69509</v>
      </c>
      <c r="CR9" s="164">
        <v>5.078036</v>
      </c>
      <c r="CS9" s="163">
        <v>0</v>
      </c>
      <c r="CT9" s="164">
        <v>0</v>
      </c>
      <c r="CU9" s="164">
        <v>0</v>
      </c>
      <c r="CV9" s="163">
        <v>1</v>
      </c>
      <c r="CW9" s="164">
        <v>12.69509</v>
      </c>
      <c r="CX9" s="164">
        <v>5.078036</v>
      </c>
    </row>
    <row r="10" spans="1:204" ht="34.5" thickBot="1" x14ac:dyDescent="0.3">
      <c r="CH10" s="158" t="s">
        <v>233</v>
      </c>
      <c r="CI10" s="159" t="s">
        <v>237</v>
      </c>
      <c r="CJ10" s="160" t="s">
        <v>197</v>
      </c>
      <c r="CK10" s="161" t="s">
        <v>15</v>
      </c>
      <c r="CL10" s="162">
        <v>0.4</v>
      </c>
      <c r="CM10" s="163">
        <v>0</v>
      </c>
      <c r="CN10" s="164">
        <v>0</v>
      </c>
      <c r="CO10" s="164">
        <v>0</v>
      </c>
      <c r="CP10" s="163">
        <v>33</v>
      </c>
      <c r="CQ10" s="164">
        <v>428.142</v>
      </c>
      <c r="CR10" s="164">
        <v>171.2568</v>
      </c>
      <c r="CS10" s="163">
        <v>2</v>
      </c>
      <c r="CT10" s="164">
        <v>34.92</v>
      </c>
      <c r="CU10" s="164">
        <v>13.968</v>
      </c>
      <c r="CV10" s="163">
        <v>35</v>
      </c>
      <c r="CW10" s="164">
        <v>463.06200000000001</v>
      </c>
      <c r="CX10" s="164">
        <v>185.22479999999999</v>
      </c>
    </row>
  </sheetData>
  <hyperlinks>
    <hyperlink ref="E1" location="'Audiobook Data'!R3" display="February" xr:uid="{38B10D7D-1B42-0947-A57A-3BC0C54F9D1C}"/>
    <hyperlink ref="G1" location="'Audiobook Data'!AZ3" display="April" xr:uid="{5E87417C-588D-7647-B31A-040EC44683CD}"/>
    <hyperlink ref="H1" location="'Audiobook Data'!BQ3" display="May" xr:uid="{B3F9E092-5785-E54F-B35A-56FC8DFC354B}"/>
    <hyperlink ref="I1" location="'Audiobook Data'!CH3" display="June" xr:uid="{F21D7AB0-3088-7243-BFCB-C21F31910E90}"/>
    <hyperlink ref="J1" location="'Audiobook Data'!CY3" display="July" xr:uid="{6A09000F-34EE-DF47-979F-0290CD89900B}"/>
    <hyperlink ref="K1" location="'Audiobook Data'!DP3" display="August" xr:uid="{402AD70A-2519-1A45-8794-412AA718018E}"/>
    <hyperlink ref="L1" location="'Audiobook Data'!EG3" display="September" xr:uid="{54886D30-4695-FF42-94D6-51F005A79A9F}"/>
    <hyperlink ref="M1" location="'Audiobook Data'!EX3" display="October" xr:uid="{EACD7B3C-15DD-384B-AC0F-A1C36912CEB3}"/>
    <hyperlink ref="N1" location="'Audiobook Data'!FO3" display="November" xr:uid="{B21D676A-3208-1D4D-A1AC-0DC414516E02}"/>
    <hyperlink ref="O1" location="'Audiobook Data'!GF3" display="December" xr:uid="{90580051-F74D-974C-8253-36F9170C3D32}"/>
    <hyperlink ref="D1" location="'Audiobook Data'!A3" display="January" xr:uid="{406B76EE-0F2B-774F-816F-F7C9CE8E844F}"/>
    <hyperlink ref="F1" location="'Audiobook Data'!AI3" display="March" xr:uid="{6B2CFB0F-781E-CA4D-883C-CE7CE9E04503}"/>
    <hyperlink ref="A1" location="Menu!A1" display="Menu" xr:uid="{AAD16E97-1714-7248-9D9D-57AFDC29FD22}"/>
    <hyperlink ref="R1" location="'Audiobook Data'!A1" display="Click to go back to beginning of worksheet" xr:uid="{0BF24CCF-F196-A04D-B584-FB98A05B7757}"/>
    <hyperlink ref="AI1" location="'Audiobook Data'!A1" display="Click to go back to beginning of worksheet" xr:uid="{456E0640-DB1C-9446-9C71-38DDE1C3221A}"/>
    <hyperlink ref="AZ1" location="'Audiobook Data'!A1" display="Click to go back to beginning of worksheet" xr:uid="{611DA829-80BF-6D44-9152-03B6FC0927FC}"/>
    <hyperlink ref="BQ1" location="'Audiobook Data'!A1" display="Click to go back to beginning of worksheet" xr:uid="{6CCDEDCF-4FF2-4A4A-AE6A-B23052304E64}"/>
    <hyperlink ref="CH1" location="'Audiobook Data'!A1" display="Click to go back to beginning of worksheet" xr:uid="{6F0A6AA0-477E-404B-A00E-5C864008ED2B}"/>
    <hyperlink ref="CY1" location="'Audiobook Data'!A1" display="Click to go back to beginning of worksheet" xr:uid="{EFD6E16C-7EE1-494A-B614-FFA9FFA39341}"/>
    <hyperlink ref="DP1" location="'Audiobook Data'!A1" display="Click to go back to beginning of worksheet" xr:uid="{DE1BF341-5CA5-9842-9E3A-E1F72B98A19B}"/>
    <hyperlink ref="EG1" location="'Audiobook Data'!A1" display="Click to go back to beginning of worksheet" xr:uid="{B56F10FE-9081-9D49-ADDE-EE90D0563A0F}"/>
    <hyperlink ref="EX1" location="'Audiobook Data'!A1" display="Click to go back to beginning of worksheet" xr:uid="{F965BA89-3191-024D-9484-7F41618AEEBB}"/>
    <hyperlink ref="FO1" location="'Audiobook Data'!A1" display="Click to go back to beginning of worksheet" xr:uid="{EACF71D8-2FF4-9A4C-9EBC-EEDD3BDA239D}"/>
    <hyperlink ref="GF1" location="'Audiobook Data'!A1" display="Click to go back to beginning of worksheet" xr:uid="{B1B17E5A-49DF-1441-9A09-BB08DC88536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68C21-1320-2740-9966-B646904E7950}">
  <dimension ref="A1:FX23"/>
  <sheetViews>
    <sheetView zoomScale="120" zoomScaleNormal="120" workbookViewId="0"/>
  </sheetViews>
  <sheetFormatPr defaultColWidth="11" defaultRowHeight="15.75" x14ac:dyDescent="0.25"/>
  <cols>
    <col min="1" max="1" width="13.625" customWidth="1"/>
    <col min="2" max="2" width="10.875" customWidth="1"/>
    <col min="140" max="140" width="10.875" customWidth="1"/>
    <col min="170" max="170" width="14.375" customWidth="1"/>
  </cols>
  <sheetData>
    <row r="1" spans="1:180" ht="36.75" thickBot="1" x14ac:dyDescent="0.3">
      <c r="A1" s="130" t="s">
        <v>185</v>
      </c>
      <c r="B1" s="118" t="s">
        <v>186</v>
      </c>
      <c r="C1" s="119"/>
      <c r="D1" s="120" t="s">
        <v>19</v>
      </c>
      <c r="E1" s="120" t="s">
        <v>20</v>
      </c>
      <c r="F1" s="120" t="s">
        <v>21</v>
      </c>
      <c r="G1" s="120" t="s">
        <v>22</v>
      </c>
      <c r="H1" s="120" t="s">
        <v>23</v>
      </c>
      <c r="I1" s="120" t="s">
        <v>24</v>
      </c>
      <c r="J1" s="120" t="s">
        <v>25</v>
      </c>
      <c r="K1" s="120" t="s">
        <v>26</v>
      </c>
      <c r="L1" s="120" t="s">
        <v>27</v>
      </c>
      <c r="M1" s="120" t="s">
        <v>28</v>
      </c>
      <c r="N1" s="120" t="s">
        <v>29</v>
      </c>
      <c r="O1" s="121" t="s">
        <v>30</v>
      </c>
      <c r="AE1" s="117" t="s">
        <v>187</v>
      </c>
      <c r="AT1" s="117" t="s">
        <v>187</v>
      </c>
      <c r="BI1" s="117" t="s">
        <v>187</v>
      </c>
      <c r="BX1" s="117" t="s">
        <v>187</v>
      </c>
      <c r="CM1" s="117" t="s">
        <v>187</v>
      </c>
      <c r="DB1" s="117" t="s">
        <v>187</v>
      </c>
      <c r="DQ1" s="117" t="s">
        <v>187</v>
      </c>
      <c r="EF1" s="117" t="s">
        <v>187</v>
      </c>
      <c r="EU1" s="117" t="s">
        <v>187</v>
      </c>
      <c r="FJ1" s="117" t="s">
        <v>187</v>
      </c>
    </row>
    <row r="2" spans="1:180" s="80" customFormat="1" x14ac:dyDescent="0.25">
      <c r="A2" s="80" t="s">
        <v>19</v>
      </c>
      <c r="B2" s="179" t="s">
        <v>321</v>
      </c>
      <c r="C2" s="179" t="s">
        <v>386</v>
      </c>
      <c r="D2" s="179" t="s">
        <v>387</v>
      </c>
      <c r="E2" s="179" t="s">
        <v>388</v>
      </c>
      <c r="F2" s="179" t="s">
        <v>389</v>
      </c>
      <c r="G2" s="179" t="s">
        <v>390</v>
      </c>
      <c r="H2" s="179" t="s">
        <v>391</v>
      </c>
      <c r="I2" s="179" t="s">
        <v>392</v>
      </c>
      <c r="J2" s="179" t="s">
        <v>393</v>
      </c>
      <c r="K2" s="179" t="s">
        <v>394</v>
      </c>
      <c r="L2" s="179" t="s">
        <v>395</v>
      </c>
      <c r="M2" s="179" t="s">
        <v>396</v>
      </c>
      <c r="N2" s="179" t="s">
        <v>33</v>
      </c>
      <c r="O2" s="179" t="s">
        <v>397</v>
      </c>
      <c r="P2" s="80" t="s">
        <v>20</v>
      </c>
      <c r="AE2" s="80" t="s">
        <v>21</v>
      </c>
      <c r="AT2" s="80" t="s">
        <v>22</v>
      </c>
      <c r="BI2" s="80" t="s">
        <v>23</v>
      </c>
      <c r="BJ2" s="179" t="s">
        <v>321</v>
      </c>
      <c r="BK2" s="179" t="s">
        <v>386</v>
      </c>
      <c r="BL2" s="179" t="s">
        <v>387</v>
      </c>
      <c r="BM2" s="179" t="s">
        <v>388</v>
      </c>
      <c r="BN2" s="179" t="s">
        <v>389</v>
      </c>
      <c r="BO2" s="179" t="s">
        <v>390</v>
      </c>
      <c r="BP2" s="179" t="s">
        <v>391</v>
      </c>
      <c r="BQ2" s="179" t="s">
        <v>392</v>
      </c>
      <c r="BR2" s="179" t="s">
        <v>393</v>
      </c>
      <c r="BS2" s="179" t="s">
        <v>394</v>
      </c>
      <c r="BT2" s="179" t="s">
        <v>395</v>
      </c>
      <c r="BU2" s="179" t="s">
        <v>396</v>
      </c>
      <c r="BV2" s="179" t="s">
        <v>33</v>
      </c>
      <c r="BW2" s="179" t="s">
        <v>397</v>
      </c>
      <c r="BX2" s="80" t="s">
        <v>24</v>
      </c>
      <c r="CM2" s="80" t="s">
        <v>25</v>
      </c>
      <c r="DB2" s="80" t="s">
        <v>26</v>
      </c>
      <c r="DQ2" s="80" t="s">
        <v>27</v>
      </c>
      <c r="EF2" s="80" t="s">
        <v>28</v>
      </c>
      <c r="EU2" s="80" t="s">
        <v>29</v>
      </c>
      <c r="FJ2" s="80" t="s">
        <v>30</v>
      </c>
    </row>
    <row r="3" spans="1:180" x14ac:dyDescent="0.25">
      <c r="A3" s="149"/>
      <c r="D3" s="149"/>
      <c r="E3" s="149"/>
      <c r="F3" s="150"/>
      <c r="G3" s="149"/>
      <c r="H3" s="152"/>
      <c r="I3" s="152"/>
      <c r="J3" s="152"/>
      <c r="K3" s="153"/>
      <c r="L3" s="153"/>
      <c r="M3" s="153"/>
      <c r="N3" s="153"/>
      <c r="O3" s="153"/>
      <c r="P3" s="154"/>
      <c r="BI3" s="157" t="s">
        <v>217</v>
      </c>
      <c r="BJ3" t="s">
        <v>196</v>
      </c>
      <c r="BK3" t="s">
        <v>197</v>
      </c>
      <c r="BL3" s="157" t="s">
        <v>198</v>
      </c>
      <c r="BM3" s="157" t="s">
        <v>199</v>
      </c>
      <c r="BN3" s="150" t="s">
        <v>200</v>
      </c>
      <c r="BO3" s="151" t="s">
        <v>201</v>
      </c>
      <c r="BP3" s="152">
        <v>4</v>
      </c>
      <c r="BQ3" s="152">
        <v>0</v>
      </c>
      <c r="BR3" s="152">
        <v>4</v>
      </c>
      <c r="BS3" s="153">
        <v>4.99</v>
      </c>
      <c r="BT3" s="153">
        <v>4.99</v>
      </c>
      <c r="BU3" s="153">
        <v>0.31</v>
      </c>
      <c r="BV3" s="153">
        <v>13.12</v>
      </c>
      <c r="BW3" s="154" t="s">
        <v>202</v>
      </c>
      <c r="BX3" s="157" t="s">
        <v>242</v>
      </c>
      <c r="BY3" t="s">
        <v>196</v>
      </c>
      <c r="BZ3" t="s">
        <v>197</v>
      </c>
      <c r="CA3" s="157" t="s">
        <v>198</v>
      </c>
      <c r="CB3" s="157" t="s">
        <v>199</v>
      </c>
      <c r="CC3" s="150" t="s">
        <v>200</v>
      </c>
      <c r="CD3" s="151" t="s">
        <v>201</v>
      </c>
      <c r="CE3" s="152">
        <v>1</v>
      </c>
      <c r="CF3" s="152">
        <v>0</v>
      </c>
      <c r="CG3" s="152">
        <v>1</v>
      </c>
      <c r="CH3" s="153">
        <v>4.99</v>
      </c>
      <c r="CI3" s="153">
        <v>4.99</v>
      </c>
      <c r="CJ3" s="153">
        <v>0.31</v>
      </c>
      <c r="CK3" s="153">
        <v>3.28</v>
      </c>
      <c r="CL3" s="154" t="s">
        <v>202</v>
      </c>
      <c r="CM3" s="157" t="s">
        <v>296</v>
      </c>
      <c r="CN3" t="s">
        <v>196</v>
      </c>
      <c r="CO3" t="s">
        <v>197</v>
      </c>
      <c r="CP3" s="157" t="s">
        <v>198</v>
      </c>
      <c r="CQ3" s="157" t="s">
        <v>199</v>
      </c>
      <c r="CR3" s="150" t="s">
        <v>200</v>
      </c>
      <c r="CS3" s="151" t="s">
        <v>201</v>
      </c>
      <c r="CT3" s="152">
        <v>1</v>
      </c>
      <c r="CU3" s="152">
        <v>0</v>
      </c>
      <c r="CV3" s="152">
        <v>1</v>
      </c>
      <c r="CW3" s="153">
        <v>4.99</v>
      </c>
      <c r="CX3" s="153">
        <v>4.99</v>
      </c>
      <c r="CY3" s="153">
        <v>0.31</v>
      </c>
      <c r="CZ3" s="153">
        <v>3.28</v>
      </c>
      <c r="DA3" s="154" t="s">
        <v>202</v>
      </c>
      <c r="DB3" s="165" t="s">
        <v>318</v>
      </c>
      <c r="DC3" t="s">
        <v>196</v>
      </c>
      <c r="DD3" t="s">
        <v>197</v>
      </c>
      <c r="DE3" s="165" t="s">
        <v>198</v>
      </c>
      <c r="DF3" s="165" t="s">
        <v>199</v>
      </c>
      <c r="DG3" s="150" t="s">
        <v>200</v>
      </c>
      <c r="DH3" s="151" t="s">
        <v>201</v>
      </c>
      <c r="DI3" s="152">
        <v>1</v>
      </c>
      <c r="DJ3" s="152">
        <v>0</v>
      </c>
      <c r="DK3" s="152">
        <v>1</v>
      </c>
      <c r="DL3" s="153">
        <v>4.99</v>
      </c>
      <c r="DM3" s="153">
        <v>4.99</v>
      </c>
      <c r="DN3" s="153">
        <v>0.31</v>
      </c>
      <c r="DO3" s="153">
        <v>3.28</v>
      </c>
      <c r="DP3" s="154" t="s">
        <v>202</v>
      </c>
      <c r="DQ3" s="165" t="s">
        <v>328</v>
      </c>
      <c r="DR3" t="s">
        <v>225</v>
      </c>
      <c r="DS3" t="s">
        <v>197</v>
      </c>
      <c r="DT3" s="165" t="s">
        <v>257</v>
      </c>
      <c r="DU3" s="165" t="s">
        <v>199</v>
      </c>
      <c r="DV3" s="150" t="s">
        <v>258</v>
      </c>
      <c r="DW3" s="151" t="s">
        <v>259</v>
      </c>
      <c r="DX3" s="152">
        <v>1</v>
      </c>
      <c r="DY3" s="152">
        <v>0</v>
      </c>
      <c r="DZ3" s="152">
        <v>1</v>
      </c>
      <c r="EA3" s="153">
        <v>14.95</v>
      </c>
      <c r="EB3" s="153">
        <v>14.95</v>
      </c>
      <c r="EC3" s="153">
        <v>5.48</v>
      </c>
      <c r="ED3" s="153">
        <v>3.49</v>
      </c>
      <c r="EE3" s="154" t="s">
        <v>202</v>
      </c>
      <c r="EF3" s="166" t="s">
        <v>354</v>
      </c>
      <c r="EG3" t="s">
        <v>196</v>
      </c>
      <c r="EH3" t="s">
        <v>197</v>
      </c>
      <c r="EI3" s="166" t="s">
        <v>198</v>
      </c>
      <c r="EJ3" s="166" t="s">
        <v>199</v>
      </c>
      <c r="EK3" s="150" t="s">
        <v>200</v>
      </c>
      <c r="EL3" s="151" t="s">
        <v>201</v>
      </c>
      <c r="EM3" s="152">
        <v>2</v>
      </c>
      <c r="EN3" s="152">
        <v>0</v>
      </c>
      <c r="EO3" s="152">
        <v>2</v>
      </c>
      <c r="EP3" s="153">
        <v>4.99</v>
      </c>
      <c r="EQ3" s="153">
        <v>4.99</v>
      </c>
      <c r="ER3" s="153">
        <v>0.31</v>
      </c>
      <c r="ES3" s="153">
        <v>6.56</v>
      </c>
      <c r="ET3" s="154" t="s">
        <v>202</v>
      </c>
      <c r="EU3" s="169" t="s">
        <v>378</v>
      </c>
      <c r="EV3" t="s">
        <v>225</v>
      </c>
      <c r="EW3" t="s">
        <v>197</v>
      </c>
      <c r="EX3" s="169" t="s">
        <v>257</v>
      </c>
      <c r="EY3" s="169" t="s">
        <v>199</v>
      </c>
      <c r="EZ3" s="150" t="s">
        <v>258</v>
      </c>
      <c r="FA3" s="151" t="s">
        <v>259</v>
      </c>
      <c r="FB3" s="152">
        <v>1</v>
      </c>
      <c r="FC3" s="152">
        <v>0</v>
      </c>
      <c r="FD3" s="152">
        <v>1</v>
      </c>
      <c r="FE3" s="153">
        <v>16.25</v>
      </c>
      <c r="FF3" s="153">
        <v>16.25</v>
      </c>
      <c r="FG3" s="153">
        <v>5.48</v>
      </c>
      <c r="FH3" s="153">
        <v>4.2699999999999996</v>
      </c>
      <c r="FI3" s="154" t="s">
        <v>202</v>
      </c>
      <c r="FJ3" s="351">
        <v>44195</v>
      </c>
      <c r="FK3" s="155" t="s">
        <v>225</v>
      </c>
      <c r="FL3" s="155" t="s">
        <v>197</v>
      </c>
      <c r="FM3" s="350" t="s">
        <v>257</v>
      </c>
      <c r="FN3" s="154" t="s">
        <v>199</v>
      </c>
      <c r="FO3" s="150" t="s">
        <v>258</v>
      </c>
      <c r="FP3" s="151" t="s">
        <v>259</v>
      </c>
      <c r="FQ3" s="152">
        <v>5</v>
      </c>
      <c r="FR3" s="152">
        <v>0</v>
      </c>
      <c r="FS3">
        <v>5</v>
      </c>
      <c r="FT3" s="153">
        <v>16.25</v>
      </c>
      <c r="FU3" s="153">
        <v>16.25</v>
      </c>
      <c r="FV3" s="153">
        <v>5.48</v>
      </c>
      <c r="FW3" s="153">
        <v>21.35</v>
      </c>
      <c r="FX3" s="154" t="s">
        <v>202</v>
      </c>
    </row>
    <row r="4" spans="1:180" x14ac:dyDescent="0.25">
      <c r="A4" s="149"/>
      <c r="D4" s="149"/>
      <c r="E4" s="149"/>
      <c r="F4" s="150"/>
      <c r="G4" s="149"/>
      <c r="H4" s="152"/>
      <c r="I4" s="152"/>
      <c r="J4" s="152"/>
      <c r="K4" s="153"/>
      <c r="L4" s="153"/>
      <c r="M4" s="153"/>
      <c r="N4" s="153"/>
      <c r="O4" s="153"/>
      <c r="P4" s="154"/>
      <c r="BI4" s="157" t="s">
        <v>195</v>
      </c>
      <c r="BJ4" t="s">
        <v>196</v>
      </c>
      <c r="BK4" t="s">
        <v>197</v>
      </c>
      <c r="BL4" s="157" t="s">
        <v>198</v>
      </c>
      <c r="BM4" s="157" t="s">
        <v>199</v>
      </c>
      <c r="BN4" s="150" t="s">
        <v>200</v>
      </c>
      <c r="BO4" s="151" t="s">
        <v>201</v>
      </c>
      <c r="BP4" s="152">
        <v>1</v>
      </c>
      <c r="BQ4" s="152">
        <v>0</v>
      </c>
      <c r="BR4" s="152">
        <v>1</v>
      </c>
      <c r="BS4" s="153">
        <v>4.99</v>
      </c>
      <c r="BT4" s="153">
        <v>4.99</v>
      </c>
      <c r="BU4" s="153">
        <v>0.31</v>
      </c>
      <c r="BV4" s="153">
        <v>3.28</v>
      </c>
      <c r="BW4" s="154" t="s">
        <v>202</v>
      </c>
      <c r="BX4" s="157" t="s">
        <v>243</v>
      </c>
      <c r="BY4" t="s">
        <v>196</v>
      </c>
      <c r="BZ4" t="s">
        <v>197</v>
      </c>
      <c r="CA4" s="157" t="s">
        <v>198</v>
      </c>
      <c r="CB4" s="157" t="s">
        <v>199</v>
      </c>
      <c r="CC4" s="150" t="s">
        <v>200</v>
      </c>
      <c r="CD4" s="151" t="s">
        <v>201</v>
      </c>
      <c r="CE4" s="152">
        <v>1</v>
      </c>
      <c r="CF4" s="152">
        <v>0</v>
      </c>
      <c r="CG4" s="152">
        <v>1</v>
      </c>
      <c r="CH4" s="153">
        <v>4.99</v>
      </c>
      <c r="CI4" s="153">
        <v>4.99</v>
      </c>
      <c r="CJ4" s="153">
        <v>0.31</v>
      </c>
      <c r="CK4" s="153">
        <v>3.28</v>
      </c>
      <c r="CL4" s="154" t="s">
        <v>202</v>
      </c>
      <c r="CM4" s="157" t="s">
        <v>297</v>
      </c>
      <c r="CN4" t="s">
        <v>196</v>
      </c>
      <c r="CO4" t="s">
        <v>197</v>
      </c>
      <c r="CP4" s="157" t="s">
        <v>198</v>
      </c>
      <c r="CQ4" s="157" t="s">
        <v>199</v>
      </c>
      <c r="CR4" s="150" t="s">
        <v>200</v>
      </c>
      <c r="CS4" s="151" t="s">
        <v>201</v>
      </c>
      <c r="CT4" s="152">
        <v>1</v>
      </c>
      <c r="CU4" s="152">
        <v>0</v>
      </c>
      <c r="CV4" s="152">
        <v>1</v>
      </c>
      <c r="CW4" s="153">
        <v>4.99</v>
      </c>
      <c r="CX4" s="153">
        <v>4.99</v>
      </c>
      <c r="CY4" s="153">
        <v>0.31</v>
      </c>
      <c r="CZ4" s="153">
        <v>3.28</v>
      </c>
      <c r="DA4" s="154" t="s">
        <v>202</v>
      </c>
      <c r="DB4" s="165" t="s">
        <v>306</v>
      </c>
      <c r="DC4" t="s">
        <v>225</v>
      </c>
      <c r="DD4" t="s">
        <v>197</v>
      </c>
      <c r="DE4" s="165" t="s">
        <v>257</v>
      </c>
      <c r="DF4" s="165" t="s">
        <v>199</v>
      </c>
      <c r="DG4" s="150" t="s">
        <v>258</v>
      </c>
      <c r="DH4" s="151" t="s">
        <v>259</v>
      </c>
      <c r="DI4" s="152">
        <v>1</v>
      </c>
      <c r="DJ4" s="152">
        <v>0</v>
      </c>
      <c r="DK4" s="152">
        <v>1</v>
      </c>
      <c r="DL4" s="153">
        <v>14.95</v>
      </c>
      <c r="DM4" s="153">
        <v>14.95</v>
      </c>
      <c r="DN4" s="153">
        <v>5.48</v>
      </c>
      <c r="DO4" s="153">
        <v>3.49</v>
      </c>
      <c r="DP4" s="154" t="s">
        <v>202</v>
      </c>
      <c r="DQ4" s="165" t="s">
        <v>329</v>
      </c>
      <c r="DR4" t="s">
        <v>225</v>
      </c>
      <c r="DS4" t="s">
        <v>197</v>
      </c>
      <c r="DT4" s="165" t="s">
        <v>257</v>
      </c>
      <c r="DU4" s="165" t="s">
        <v>199</v>
      </c>
      <c r="DV4" s="150" t="s">
        <v>258</v>
      </c>
      <c r="DW4" s="151" t="s">
        <v>259</v>
      </c>
      <c r="DX4" s="152">
        <v>1</v>
      </c>
      <c r="DY4" s="152">
        <v>0</v>
      </c>
      <c r="DZ4" s="152">
        <v>1</v>
      </c>
      <c r="EA4" s="153">
        <v>14.95</v>
      </c>
      <c r="EB4" s="153">
        <v>14.95</v>
      </c>
      <c r="EC4" s="153">
        <v>5.48</v>
      </c>
      <c r="ED4" s="153">
        <v>3.49</v>
      </c>
      <c r="EE4" s="154" t="s">
        <v>202</v>
      </c>
      <c r="EF4" s="166" t="s">
        <v>355</v>
      </c>
      <c r="EG4" t="s">
        <v>196</v>
      </c>
      <c r="EH4" t="s">
        <v>197</v>
      </c>
      <c r="EI4" s="166" t="s">
        <v>198</v>
      </c>
      <c r="EJ4" s="166" t="s">
        <v>199</v>
      </c>
      <c r="EK4" s="150" t="s">
        <v>200</v>
      </c>
      <c r="EL4" s="151" t="s">
        <v>201</v>
      </c>
      <c r="EM4" s="152">
        <v>1</v>
      </c>
      <c r="EN4" s="152">
        <v>0</v>
      </c>
      <c r="EO4" s="152">
        <v>1</v>
      </c>
      <c r="EP4" s="153">
        <v>4.99</v>
      </c>
      <c r="EQ4" s="153">
        <v>4.99</v>
      </c>
      <c r="ER4" s="153">
        <v>0.31</v>
      </c>
      <c r="ES4" s="153">
        <v>3.28</v>
      </c>
      <c r="ET4" s="154" t="s">
        <v>202</v>
      </c>
      <c r="EU4" s="169" t="s">
        <v>379</v>
      </c>
      <c r="EV4" t="s">
        <v>225</v>
      </c>
      <c r="EW4" t="s">
        <v>197</v>
      </c>
      <c r="EX4" s="169" t="s">
        <v>257</v>
      </c>
      <c r="EY4" s="169" t="s">
        <v>199</v>
      </c>
      <c r="EZ4" s="150" t="s">
        <v>258</v>
      </c>
      <c r="FA4" s="151" t="s">
        <v>259</v>
      </c>
      <c r="FB4" s="152">
        <v>1</v>
      </c>
      <c r="FC4" s="152">
        <v>0</v>
      </c>
      <c r="FD4" s="152">
        <v>1</v>
      </c>
      <c r="FE4" s="153">
        <v>16.25</v>
      </c>
      <c r="FF4" s="153">
        <v>16.25</v>
      </c>
      <c r="FG4" s="153">
        <v>5.48</v>
      </c>
      <c r="FH4" s="153">
        <v>4.2699999999999996</v>
      </c>
      <c r="FI4" s="154" t="s">
        <v>202</v>
      </c>
    </row>
    <row r="5" spans="1:180" x14ac:dyDescent="0.25">
      <c r="A5" s="149"/>
      <c r="D5" s="149"/>
      <c r="E5" s="149"/>
      <c r="F5" s="150"/>
      <c r="G5" s="149"/>
      <c r="H5" s="152"/>
      <c r="I5" s="152"/>
      <c r="J5" s="152"/>
      <c r="K5" s="153"/>
      <c r="L5" s="153"/>
      <c r="M5" s="153"/>
      <c r="N5" s="153"/>
      <c r="O5" s="153"/>
      <c r="P5" s="154"/>
      <c r="BI5" s="157" t="s">
        <v>203</v>
      </c>
      <c r="BJ5" t="s">
        <v>196</v>
      </c>
      <c r="BK5" t="s">
        <v>197</v>
      </c>
      <c r="BL5" s="157" t="s">
        <v>198</v>
      </c>
      <c r="BM5" s="157" t="s">
        <v>199</v>
      </c>
      <c r="BN5" s="150" t="s">
        <v>200</v>
      </c>
      <c r="BO5" s="151" t="s">
        <v>201</v>
      </c>
      <c r="BP5" s="152">
        <v>2</v>
      </c>
      <c r="BQ5" s="152">
        <v>0</v>
      </c>
      <c r="BR5" s="152">
        <v>2</v>
      </c>
      <c r="BS5" s="153">
        <v>4.99</v>
      </c>
      <c r="BT5" s="153">
        <v>4.99</v>
      </c>
      <c r="BU5" s="153">
        <v>0.31</v>
      </c>
      <c r="BV5" s="153">
        <v>6.56</v>
      </c>
      <c r="BW5" s="154" t="s">
        <v>202</v>
      </c>
      <c r="BX5" s="157" t="s">
        <v>244</v>
      </c>
      <c r="BY5" t="s">
        <v>196</v>
      </c>
      <c r="BZ5" t="s">
        <v>197</v>
      </c>
      <c r="CA5" s="157" t="s">
        <v>198</v>
      </c>
      <c r="CB5" s="157" t="s">
        <v>199</v>
      </c>
      <c r="CC5" s="150" t="s">
        <v>200</v>
      </c>
      <c r="CD5" s="151" t="s">
        <v>201</v>
      </c>
      <c r="CE5" s="152">
        <v>1</v>
      </c>
      <c r="CF5" s="152">
        <v>1</v>
      </c>
      <c r="CG5" s="152">
        <v>0</v>
      </c>
      <c r="CH5" s="153">
        <v>4.7</v>
      </c>
      <c r="CI5" s="153">
        <v>4.7</v>
      </c>
      <c r="CJ5" s="153">
        <v>0.31</v>
      </c>
      <c r="CK5" s="153">
        <v>0</v>
      </c>
      <c r="CL5" s="154" t="s">
        <v>202</v>
      </c>
      <c r="CM5" s="157" t="s">
        <v>288</v>
      </c>
      <c r="CN5" t="s">
        <v>225</v>
      </c>
      <c r="CO5" t="s">
        <v>197</v>
      </c>
      <c r="CP5" s="157" t="s">
        <v>257</v>
      </c>
      <c r="CQ5" s="157" t="s">
        <v>199</v>
      </c>
      <c r="CR5" s="150" t="s">
        <v>258</v>
      </c>
      <c r="CS5" s="151" t="s">
        <v>259</v>
      </c>
      <c r="CT5" s="152">
        <v>1</v>
      </c>
      <c r="CU5" s="152">
        <v>0</v>
      </c>
      <c r="CV5" s="152">
        <v>1</v>
      </c>
      <c r="CW5" s="153">
        <v>14.95</v>
      </c>
      <c r="CX5" s="153">
        <v>14.95</v>
      </c>
      <c r="CY5" s="153">
        <v>5.48</v>
      </c>
      <c r="CZ5" s="153">
        <v>3.49</v>
      </c>
      <c r="DA5" s="154" t="s">
        <v>202</v>
      </c>
      <c r="DB5" s="165" t="s">
        <v>316</v>
      </c>
      <c r="DC5" t="s">
        <v>225</v>
      </c>
      <c r="DD5" t="s">
        <v>197</v>
      </c>
      <c r="DE5" s="165" t="s">
        <v>257</v>
      </c>
      <c r="DF5" s="165" t="s">
        <v>199</v>
      </c>
      <c r="DG5" s="150" t="s">
        <v>258</v>
      </c>
      <c r="DH5" s="151" t="s">
        <v>259</v>
      </c>
      <c r="DI5" s="152">
        <v>1</v>
      </c>
      <c r="DJ5" s="152">
        <v>0</v>
      </c>
      <c r="DK5" s="152">
        <v>1</v>
      </c>
      <c r="DL5" s="153">
        <v>14.95</v>
      </c>
      <c r="DM5" s="153">
        <v>14.95</v>
      </c>
      <c r="DN5" s="153">
        <v>5.48</v>
      </c>
      <c r="DO5" s="153">
        <v>3.49</v>
      </c>
      <c r="DP5" s="154" t="s">
        <v>202</v>
      </c>
      <c r="DQ5" s="165" t="s">
        <v>330</v>
      </c>
      <c r="DR5" t="s">
        <v>225</v>
      </c>
      <c r="DS5" t="s">
        <v>197</v>
      </c>
      <c r="DT5" s="165" t="s">
        <v>257</v>
      </c>
      <c r="DU5" s="165" t="s">
        <v>199</v>
      </c>
      <c r="DV5" s="150" t="s">
        <v>258</v>
      </c>
      <c r="DW5" s="151" t="s">
        <v>259</v>
      </c>
      <c r="DX5" s="152">
        <v>1</v>
      </c>
      <c r="DY5" s="152">
        <v>0</v>
      </c>
      <c r="DZ5" s="152">
        <v>1</v>
      </c>
      <c r="EA5" s="153">
        <v>14.95</v>
      </c>
      <c r="EB5" s="153">
        <v>14.95</v>
      </c>
      <c r="EC5" s="153">
        <v>5.48</v>
      </c>
      <c r="ED5" s="153">
        <v>3.49</v>
      </c>
      <c r="EE5" s="154" t="s">
        <v>202</v>
      </c>
      <c r="EF5" s="166" t="s">
        <v>354</v>
      </c>
      <c r="EG5" t="s">
        <v>225</v>
      </c>
      <c r="EH5" t="s">
        <v>197</v>
      </c>
      <c r="EI5" s="166" t="s">
        <v>257</v>
      </c>
      <c r="EJ5" s="166" t="s">
        <v>199</v>
      </c>
      <c r="EK5" s="150" t="s">
        <v>258</v>
      </c>
      <c r="EL5" s="151" t="s">
        <v>259</v>
      </c>
      <c r="EM5" s="152">
        <v>1</v>
      </c>
      <c r="EN5" s="152">
        <v>0</v>
      </c>
      <c r="EO5" s="152">
        <v>1</v>
      </c>
      <c r="EP5" s="153">
        <v>16.25</v>
      </c>
      <c r="EQ5" s="153">
        <v>16.25</v>
      </c>
      <c r="ER5" s="153">
        <v>5.48</v>
      </c>
      <c r="ES5" s="153">
        <v>4.2699999999999996</v>
      </c>
      <c r="ET5" s="154" t="s">
        <v>202</v>
      </c>
      <c r="EU5" s="169" t="s">
        <v>380</v>
      </c>
      <c r="EV5" t="s">
        <v>225</v>
      </c>
      <c r="EW5" t="s">
        <v>197</v>
      </c>
      <c r="EX5" s="169" t="s">
        <v>257</v>
      </c>
      <c r="EY5" s="169" t="s">
        <v>199</v>
      </c>
      <c r="EZ5" s="150" t="s">
        <v>258</v>
      </c>
      <c r="FA5" s="151" t="s">
        <v>259</v>
      </c>
      <c r="FB5" s="152">
        <v>1</v>
      </c>
      <c r="FC5" s="152">
        <v>0</v>
      </c>
      <c r="FD5" s="152">
        <v>1</v>
      </c>
      <c r="FE5" s="153">
        <v>16.25</v>
      </c>
      <c r="FF5" s="153">
        <v>16.25</v>
      </c>
      <c r="FG5" s="153">
        <v>5.48</v>
      </c>
      <c r="FH5" s="153">
        <v>4.2699999999999996</v>
      </c>
      <c r="FI5" s="154" t="s">
        <v>202</v>
      </c>
    </row>
    <row r="6" spans="1:180" x14ac:dyDescent="0.25">
      <c r="A6" s="149"/>
      <c r="D6" s="149"/>
      <c r="E6" s="149"/>
      <c r="F6" s="150"/>
      <c r="G6" s="149"/>
      <c r="H6" s="152"/>
      <c r="I6" s="152"/>
      <c r="J6" s="152"/>
      <c r="K6" s="153"/>
      <c r="L6" s="153"/>
      <c r="M6" s="153"/>
      <c r="N6" s="153"/>
      <c r="O6" s="153"/>
      <c r="P6" s="154"/>
      <c r="BI6" s="157" t="s">
        <v>204</v>
      </c>
      <c r="BJ6" t="s">
        <v>196</v>
      </c>
      <c r="BK6" t="s">
        <v>197</v>
      </c>
      <c r="BL6" s="157" t="s">
        <v>198</v>
      </c>
      <c r="BM6" s="157" t="s">
        <v>199</v>
      </c>
      <c r="BN6" s="150" t="s">
        <v>200</v>
      </c>
      <c r="BO6" s="151" t="s">
        <v>201</v>
      </c>
      <c r="BP6" s="152">
        <v>1</v>
      </c>
      <c r="BQ6" s="152">
        <v>0</v>
      </c>
      <c r="BR6" s="152">
        <v>1</v>
      </c>
      <c r="BS6" s="153">
        <v>4.99</v>
      </c>
      <c r="BT6" s="153">
        <v>4.99</v>
      </c>
      <c r="BU6" s="153">
        <v>0.31</v>
      </c>
      <c r="BV6" s="153">
        <v>3.28</v>
      </c>
      <c r="BW6" s="154" t="s">
        <v>202</v>
      </c>
      <c r="BX6" s="157" t="s">
        <v>244</v>
      </c>
      <c r="BY6" t="s">
        <v>196</v>
      </c>
      <c r="BZ6" t="s">
        <v>197</v>
      </c>
      <c r="CA6" s="157" t="s">
        <v>198</v>
      </c>
      <c r="CB6" s="157" t="s">
        <v>199</v>
      </c>
      <c r="CC6" s="150" t="s">
        <v>200</v>
      </c>
      <c r="CD6" s="151" t="s">
        <v>201</v>
      </c>
      <c r="CE6" s="152">
        <v>1</v>
      </c>
      <c r="CF6" s="152">
        <v>0</v>
      </c>
      <c r="CG6" s="152">
        <v>1</v>
      </c>
      <c r="CH6" s="153">
        <v>4.99</v>
      </c>
      <c r="CI6" s="153">
        <v>4.99</v>
      </c>
      <c r="CJ6" s="153">
        <v>0.31</v>
      </c>
      <c r="CK6" s="153">
        <v>3.28</v>
      </c>
      <c r="CL6" s="154" t="s">
        <v>202</v>
      </c>
      <c r="CM6" s="157" t="s">
        <v>294</v>
      </c>
      <c r="CN6" t="s">
        <v>225</v>
      </c>
      <c r="CO6" t="s">
        <v>197</v>
      </c>
      <c r="CP6" s="157" t="s">
        <v>257</v>
      </c>
      <c r="CQ6" s="157" t="s">
        <v>199</v>
      </c>
      <c r="CR6" s="150" t="s">
        <v>258</v>
      </c>
      <c r="CS6" s="151" t="s">
        <v>259</v>
      </c>
      <c r="CT6" s="152">
        <v>1</v>
      </c>
      <c r="CU6" s="152">
        <v>0</v>
      </c>
      <c r="CV6" s="152">
        <v>1</v>
      </c>
      <c r="CW6" s="153">
        <v>14.95</v>
      </c>
      <c r="CX6" s="153">
        <v>14.95</v>
      </c>
      <c r="CY6" s="153">
        <v>5.48</v>
      </c>
      <c r="CZ6" s="153">
        <v>3.49</v>
      </c>
      <c r="DA6" s="154" t="s">
        <v>202</v>
      </c>
      <c r="DB6" s="165" t="s">
        <v>314</v>
      </c>
      <c r="DC6" t="s">
        <v>225</v>
      </c>
      <c r="DD6" t="s">
        <v>197</v>
      </c>
      <c r="DE6" s="165" t="s">
        <v>257</v>
      </c>
      <c r="DF6" s="165" t="s">
        <v>199</v>
      </c>
      <c r="DG6" s="150" t="s">
        <v>258</v>
      </c>
      <c r="DH6" s="151" t="s">
        <v>259</v>
      </c>
      <c r="DI6" s="152">
        <v>4</v>
      </c>
      <c r="DJ6" s="152">
        <v>0</v>
      </c>
      <c r="DK6" s="152">
        <v>4</v>
      </c>
      <c r="DL6" s="153">
        <v>14.95</v>
      </c>
      <c r="DM6" s="153">
        <v>14.95</v>
      </c>
      <c r="DN6" s="153">
        <v>5.48</v>
      </c>
      <c r="DO6" s="153">
        <v>13.96</v>
      </c>
      <c r="DP6" s="154" t="s">
        <v>202</v>
      </c>
      <c r="DQ6" s="165" t="s">
        <v>331</v>
      </c>
      <c r="DR6" t="s">
        <v>225</v>
      </c>
      <c r="DS6" t="s">
        <v>197</v>
      </c>
      <c r="DT6" s="165" t="s">
        <v>257</v>
      </c>
      <c r="DU6" s="165" t="s">
        <v>199</v>
      </c>
      <c r="DV6" s="150" t="s">
        <v>258</v>
      </c>
      <c r="DW6" s="151" t="s">
        <v>259</v>
      </c>
      <c r="DX6" s="152">
        <v>1</v>
      </c>
      <c r="DY6" s="152">
        <v>0</v>
      </c>
      <c r="DZ6" s="152">
        <v>1</v>
      </c>
      <c r="EA6" s="153">
        <v>14.95</v>
      </c>
      <c r="EB6" s="153">
        <v>14.95</v>
      </c>
      <c r="EC6" s="153">
        <v>5.48</v>
      </c>
      <c r="ED6" s="153">
        <v>3.49</v>
      </c>
      <c r="EE6" s="154" t="s">
        <v>202</v>
      </c>
      <c r="EF6" s="166" t="s">
        <v>356</v>
      </c>
      <c r="EG6" t="s">
        <v>225</v>
      </c>
      <c r="EH6" t="s">
        <v>197</v>
      </c>
      <c r="EI6" s="166" t="s">
        <v>257</v>
      </c>
      <c r="EJ6" s="166" t="s">
        <v>199</v>
      </c>
      <c r="EK6" s="150" t="s">
        <v>258</v>
      </c>
      <c r="EL6" s="151" t="s">
        <v>259</v>
      </c>
      <c r="EM6" s="152">
        <v>1</v>
      </c>
      <c r="EN6" s="152">
        <v>0</v>
      </c>
      <c r="EO6" s="152">
        <v>1</v>
      </c>
      <c r="EP6" s="153">
        <v>16.25</v>
      </c>
      <c r="EQ6" s="153">
        <v>16.25</v>
      </c>
      <c r="ER6" s="153">
        <v>5.48</v>
      </c>
      <c r="ES6" s="153">
        <v>4.2699999999999996</v>
      </c>
      <c r="ET6" s="154" t="s">
        <v>202</v>
      </c>
      <c r="EU6" s="169" t="s">
        <v>381</v>
      </c>
      <c r="EV6" t="s">
        <v>225</v>
      </c>
      <c r="EW6" t="s">
        <v>197</v>
      </c>
      <c r="EX6" s="169" t="s">
        <v>257</v>
      </c>
      <c r="EY6" s="169" t="s">
        <v>199</v>
      </c>
      <c r="EZ6" s="150" t="s">
        <v>258</v>
      </c>
      <c r="FA6" s="151" t="s">
        <v>259</v>
      </c>
      <c r="FB6" s="152">
        <v>2</v>
      </c>
      <c r="FC6" s="152">
        <v>0</v>
      </c>
      <c r="FD6" s="152">
        <v>2</v>
      </c>
      <c r="FE6" s="153">
        <v>16.25</v>
      </c>
      <c r="FF6" s="153">
        <v>16.25</v>
      </c>
      <c r="FG6" s="153">
        <v>5.48</v>
      </c>
      <c r="FH6" s="153">
        <v>8.5399999999999991</v>
      </c>
      <c r="FI6" s="154" t="s">
        <v>202</v>
      </c>
    </row>
    <row r="7" spans="1:180" x14ac:dyDescent="0.25">
      <c r="A7" s="149"/>
      <c r="D7" s="149"/>
      <c r="E7" s="149"/>
      <c r="F7" s="150"/>
      <c r="G7" s="149"/>
      <c r="H7" s="152"/>
      <c r="I7" s="152"/>
      <c r="J7" s="152"/>
      <c r="K7" s="153"/>
      <c r="L7" s="153"/>
      <c r="M7" s="153"/>
      <c r="N7" s="153"/>
      <c r="O7" s="153"/>
      <c r="P7" s="154"/>
      <c r="BI7" s="157" t="s">
        <v>205</v>
      </c>
      <c r="BJ7" t="s">
        <v>196</v>
      </c>
      <c r="BK7" t="s">
        <v>197</v>
      </c>
      <c r="BL7" s="157" t="s">
        <v>198</v>
      </c>
      <c r="BM7" s="157" t="s">
        <v>199</v>
      </c>
      <c r="BN7" s="150" t="s">
        <v>200</v>
      </c>
      <c r="BO7" s="151" t="s">
        <v>201</v>
      </c>
      <c r="BP7" s="152">
        <v>1</v>
      </c>
      <c r="BQ7" s="152">
        <v>0</v>
      </c>
      <c r="BR7" s="152">
        <v>1</v>
      </c>
      <c r="BS7" s="153">
        <v>4.99</v>
      </c>
      <c r="BT7" s="153">
        <v>4.99</v>
      </c>
      <c r="BU7" s="153">
        <v>0.33</v>
      </c>
      <c r="BV7" s="153">
        <v>3.26</v>
      </c>
      <c r="BW7" s="154" t="s">
        <v>202</v>
      </c>
      <c r="BX7" s="157" t="s">
        <v>245</v>
      </c>
      <c r="BY7" t="s">
        <v>196</v>
      </c>
      <c r="BZ7" t="s">
        <v>197</v>
      </c>
      <c r="CA7" s="157" t="s">
        <v>198</v>
      </c>
      <c r="CB7" s="157" t="s">
        <v>199</v>
      </c>
      <c r="CC7" s="150" t="s">
        <v>200</v>
      </c>
      <c r="CD7" s="151" t="s">
        <v>201</v>
      </c>
      <c r="CE7" s="152">
        <v>0</v>
      </c>
      <c r="CF7" s="152">
        <v>1</v>
      </c>
      <c r="CG7" s="152">
        <v>-1</v>
      </c>
      <c r="CH7" s="153">
        <v>4.99</v>
      </c>
      <c r="CI7" s="153">
        <v>4.99</v>
      </c>
      <c r="CJ7" s="153">
        <v>0.31</v>
      </c>
      <c r="CK7" s="153">
        <v>-3.28</v>
      </c>
      <c r="CL7" s="154" t="s">
        <v>202</v>
      </c>
      <c r="DB7" s="165" t="s">
        <v>301</v>
      </c>
      <c r="DC7" t="s">
        <v>225</v>
      </c>
      <c r="DD7" t="s">
        <v>197</v>
      </c>
      <c r="DE7" s="165" t="s">
        <v>257</v>
      </c>
      <c r="DF7" s="165" t="s">
        <v>199</v>
      </c>
      <c r="DG7" s="150" t="s">
        <v>258</v>
      </c>
      <c r="DH7" s="151" t="s">
        <v>259</v>
      </c>
      <c r="DI7" s="152">
        <v>1</v>
      </c>
      <c r="DJ7" s="152">
        <v>0</v>
      </c>
      <c r="DK7" s="152">
        <v>1</v>
      </c>
      <c r="DL7" s="153">
        <v>14.95</v>
      </c>
      <c r="DM7" s="153">
        <v>14.95</v>
      </c>
      <c r="DN7" s="153">
        <v>5.48</v>
      </c>
      <c r="DO7" s="153">
        <v>3.49</v>
      </c>
      <c r="DP7" s="154" t="s">
        <v>202</v>
      </c>
      <c r="DQ7" s="165" t="s">
        <v>332</v>
      </c>
      <c r="DR7" t="s">
        <v>225</v>
      </c>
      <c r="DS7" t="s">
        <v>197</v>
      </c>
      <c r="DT7" s="165" t="s">
        <v>257</v>
      </c>
      <c r="DU7" s="165" t="s">
        <v>199</v>
      </c>
      <c r="DV7" s="150" t="s">
        <v>258</v>
      </c>
      <c r="DW7" s="151" t="s">
        <v>259</v>
      </c>
      <c r="DX7" s="152">
        <v>1</v>
      </c>
      <c r="DY7" s="152">
        <v>0</v>
      </c>
      <c r="DZ7" s="152">
        <v>1</v>
      </c>
      <c r="EA7" s="153">
        <v>14.95</v>
      </c>
      <c r="EB7" s="153">
        <v>14.95</v>
      </c>
      <c r="EC7" s="153">
        <v>5.48</v>
      </c>
      <c r="ED7" s="153">
        <v>3.49</v>
      </c>
      <c r="EE7" s="154" t="s">
        <v>202</v>
      </c>
      <c r="EF7" s="166" t="s">
        <v>357</v>
      </c>
      <c r="EG7" t="s">
        <v>225</v>
      </c>
      <c r="EH7" t="s">
        <v>197</v>
      </c>
      <c r="EI7" s="166" t="s">
        <v>257</v>
      </c>
      <c r="EJ7" s="166" t="s">
        <v>199</v>
      </c>
      <c r="EK7" s="150" t="s">
        <v>258</v>
      </c>
      <c r="EL7" s="151" t="s">
        <v>259</v>
      </c>
      <c r="EM7" s="152">
        <v>1</v>
      </c>
      <c r="EN7" s="152">
        <v>0</v>
      </c>
      <c r="EO7" s="152">
        <v>1</v>
      </c>
      <c r="EP7" s="153">
        <v>14.95</v>
      </c>
      <c r="EQ7" s="153">
        <v>14.95</v>
      </c>
      <c r="ER7" s="153">
        <v>5.48</v>
      </c>
      <c r="ES7" s="153">
        <v>3.49</v>
      </c>
      <c r="ET7" s="154" t="s">
        <v>202</v>
      </c>
      <c r="EU7" s="169" t="s">
        <v>382</v>
      </c>
      <c r="EV7" t="s">
        <v>225</v>
      </c>
      <c r="EW7" t="s">
        <v>197</v>
      </c>
      <c r="EX7" s="169" t="s">
        <v>257</v>
      </c>
      <c r="EY7" s="169" t="s">
        <v>199</v>
      </c>
      <c r="EZ7" s="150" t="s">
        <v>258</v>
      </c>
      <c r="FA7" s="151" t="s">
        <v>259</v>
      </c>
      <c r="FB7" s="152">
        <v>1</v>
      </c>
      <c r="FC7" s="152">
        <v>0</v>
      </c>
      <c r="FD7" s="152">
        <v>1</v>
      </c>
      <c r="FE7" s="153">
        <v>16.25</v>
      </c>
      <c r="FF7" s="153">
        <v>16.25</v>
      </c>
      <c r="FG7" s="153">
        <v>5.48</v>
      </c>
      <c r="FH7" s="153">
        <v>4.2699999999999996</v>
      </c>
      <c r="FI7" s="154" t="s">
        <v>202</v>
      </c>
    </row>
    <row r="8" spans="1:180" x14ac:dyDescent="0.25">
      <c r="A8" s="149"/>
      <c r="D8" s="149"/>
      <c r="E8" s="149"/>
      <c r="F8" s="150"/>
      <c r="G8" s="149"/>
      <c r="H8" s="152"/>
      <c r="I8" s="152"/>
      <c r="J8" s="152"/>
      <c r="K8" s="153"/>
      <c r="L8" s="153"/>
      <c r="M8" s="153"/>
      <c r="N8" s="153"/>
      <c r="O8" s="153"/>
      <c r="P8" s="154"/>
      <c r="BI8" s="157" t="s">
        <v>206</v>
      </c>
      <c r="BJ8" t="s">
        <v>196</v>
      </c>
      <c r="BK8" t="s">
        <v>197</v>
      </c>
      <c r="BL8" s="157" t="s">
        <v>198</v>
      </c>
      <c r="BM8" s="157" t="s">
        <v>199</v>
      </c>
      <c r="BN8" s="150" t="s">
        <v>200</v>
      </c>
      <c r="BO8" s="151" t="s">
        <v>201</v>
      </c>
      <c r="BP8" s="152">
        <v>1</v>
      </c>
      <c r="BQ8" s="152">
        <v>0</v>
      </c>
      <c r="BR8" s="152">
        <v>1</v>
      </c>
      <c r="BS8" s="153">
        <v>4.99</v>
      </c>
      <c r="BT8" s="153">
        <v>4.99</v>
      </c>
      <c r="BU8" s="153">
        <v>0.26</v>
      </c>
      <c r="BV8" s="153">
        <v>3.31</v>
      </c>
      <c r="BW8" s="154" t="s">
        <v>202</v>
      </c>
      <c r="BX8" s="157" t="s">
        <v>246</v>
      </c>
      <c r="BY8" t="s">
        <v>196</v>
      </c>
      <c r="BZ8" t="s">
        <v>197</v>
      </c>
      <c r="CA8" s="157" t="s">
        <v>198</v>
      </c>
      <c r="CB8" s="157" t="s">
        <v>199</v>
      </c>
      <c r="CC8" s="150" t="s">
        <v>200</v>
      </c>
      <c r="CD8" s="151" t="s">
        <v>201</v>
      </c>
      <c r="CE8" s="152">
        <v>1</v>
      </c>
      <c r="CF8" s="152">
        <v>0</v>
      </c>
      <c r="CG8" s="152">
        <v>1</v>
      </c>
      <c r="CH8" s="153">
        <v>4.99</v>
      </c>
      <c r="CI8" s="153">
        <v>4.99</v>
      </c>
      <c r="CJ8" s="153">
        <v>0.31</v>
      </c>
      <c r="CK8" s="153">
        <v>3.28</v>
      </c>
      <c r="CL8" s="154" t="s">
        <v>202</v>
      </c>
      <c r="DB8" s="165" t="s">
        <v>304</v>
      </c>
      <c r="DC8" t="s">
        <v>225</v>
      </c>
      <c r="DD8" t="s">
        <v>197</v>
      </c>
      <c r="DE8" s="165" t="s">
        <v>257</v>
      </c>
      <c r="DF8" s="165" t="s">
        <v>199</v>
      </c>
      <c r="DG8" s="150" t="s">
        <v>258</v>
      </c>
      <c r="DH8" s="151" t="s">
        <v>259</v>
      </c>
      <c r="DI8" s="152">
        <v>1</v>
      </c>
      <c r="DJ8" s="152">
        <v>0</v>
      </c>
      <c r="DK8" s="152">
        <v>1</v>
      </c>
      <c r="DL8" s="153">
        <v>14.95</v>
      </c>
      <c r="DM8" s="153">
        <v>14.95</v>
      </c>
      <c r="DN8" s="153">
        <v>5.48</v>
      </c>
      <c r="DO8" s="153">
        <v>3.49</v>
      </c>
      <c r="DP8" s="154" t="s">
        <v>202</v>
      </c>
      <c r="EF8" s="166" t="s">
        <v>358</v>
      </c>
      <c r="EG8" t="s">
        <v>225</v>
      </c>
      <c r="EH8" t="s">
        <v>197</v>
      </c>
      <c r="EI8" s="166" t="s">
        <v>257</v>
      </c>
      <c r="EJ8" s="166" t="s">
        <v>199</v>
      </c>
      <c r="EK8" s="150" t="s">
        <v>258</v>
      </c>
      <c r="EL8" s="151" t="s">
        <v>259</v>
      </c>
      <c r="EM8" s="152">
        <v>2</v>
      </c>
      <c r="EN8" s="152">
        <v>0</v>
      </c>
      <c r="EO8" s="152">
        <v>2</v>
      </c>
      <c r="EP8" s="153">
        <v>14.95</v>
      </c>
      <c r="EQ8" s="153">
        <v>14.95</v>
      </c>
      <c r="ER8" s="153">
        <v>5.48</v>
      </c>
      <c r="ES8" s="153">
        <v>6.98</v>
      </c>
      <c r="ET8" s="154" t="s">
        <v>202</v>
      </c>
    </row>
    <row r="9" spans="1:180" x14ac:dyDescent="0.25">
      <c r="A9" s="149"/>
      <c r="D9" s="149"/>
      <c r="E9" s="149"/>
      <c r="F9" s="150"/>
      <c r="G9" s="149"/>
      <c r="H9" s="152"/>
      <c r="I9" s="152"/>
      <c r="J9" s="152"/>
      <c r="K9" s="153"/>
      <c r="L9" s="153"/>
      <c r="M9" s="153"/>
      <c r="N9" s="153"/>
      <c r="O9" s="153"/>
      <c r="P9" s="154"/>
      <c r="BI9" s="157" t="s">
        <v>207</v>
      </c>
      <c r="BJ9" t="s">
        <v>196</v>
      </c>
      <c r="BK9" t="s">
        <v>197</v>
      </c>
      <c r="BL9" s="157" t="s">
        <v>198</v>
      </c>
      <c r="BM9" s="157" t="s">
        <v>199</v>
      </c>
      <c r="BN9" s="150" t="s">
        <v>200</v>
      </c>
      <c r="BO9" s="151" t="s">
        <v>208</v>
      </c>
      <c r="BP9" s="152">
        <v>0</v>
      </c>
      <c r="BQ9" s="152">
        <v>1</v>
      </c>
      <c r="BR9" s="152">
        <v>-1</v>
      </c>
      <c r="BS9" s="153">
        <v>4.99</v>
      </c>
      <c r="BT9" s="153">
        <v>4.99</v>
      </c>
      <c r="BU9" s="153">
        <v>0.26</v>
      </c>
      <c r="BV9" s="153">
        <v>-3.31</v>
      </c>
      <c r="BW9" s="154" t="s">
        <v>202</v>
      </c>
      <c r="BX9" s="157" t="s">
        <v>247</v>
      </c>
      <c r="BY9" t="s">
        <v>196</v>
      </c>
      <c r="BZ9" t="s">
        <v>197</v>
      </c>
      <c r="CA9" s="157" t="s">
        <v>198</v>
      </c>
      <c r="CB9" s="157" t="s">
        <v>199</v>
      </c>
      <c r="CC9" s="150" t="s">
        <v>200</v>
      </c>
      <c r="CD9" s="151" t="s">
        <v>201</v>
      </c>
      <c r="CE9" s="152">
        <v>1</v>
      </c>
      <c r="CF9" s="152">
        <v>0</v>
      </c>
      <c r="CG9" s="152">
        <v>1</v>
      </c>
      <c r="CH9" s="153">
        <v>4.99</v>
      </c>
      <c r="CI9" s="153">
        <v>4.99</v>
      </c>
      <c r="CJ9" s="153">
        <v>0.31</v>
      </c>
      <c r="CK9" s="153">
        <v>3.28</v>
      </c>
      <c r="CL9" s="154" t="s">
        <v>202</v>
      </c>
      <c r="DB9" s="165" t="s">
        <v>312</v>
      </c>
      <c r="DC9" t="s">
        <v>225</v>
      </c>
      <c r="DD9" t="s">
        <v>197</v>
      </c>
      <c r="DE9" s="165" t="s">
        <v>257</v>
      </c>
      <c r="DF9" s="165" t="s">
        <v>199</v>
      </c>
      <c r="DG9" s="150" t="s">
        <v>258</v>
      </c>
      <c r="DH9" s="151" t="s">
        <v>259</v>
      </c>
      <c r="DI9" s="152">
        <v>1</v>
      </c>
      <c r="DJ9" s="152">
        <v>0</v>
      </c>
      <c r="DK9" s="152">
        <v>1</v>
      </c>
      <c r="DL9" s="153">
        <v>14.95</v>
      </c>
      <c r="DM9" s="153">
        <v>14.95</v>
      </c>
      <c r="DN9" s="153">
        <v>5.48</v>
      </c>
      <c r="DO9" s="153">
        <v>3.49</v>
      </c>
      <c r="DP9" s="154" t="s">
        <v>202</v>
      </c>
      <c r="EF9" s="166" t="s">
        <v>359</v>
      </c>
      <c r="EG9" t="s">
        <v>225</v>
      </c>
      <c r="EH9" t="s">
        <v>197</v>
      </c>
      <c r="EI9" s="166" t="s">
        <v>257</v>
      </c>
      <c r="EJ9" s="166" t="s">
        <v>199</v>
      </c>
      <c r="EK9" s="150" t="s">
        <v>258</v>
      </c>
      <c r="EL9" s="151" t="s">
        <v>259</v>
      </c>
      <c r="EM9" s="152">
        <v>1</v>
      </c>
      <c r="EN9" s="152">
        <v>0</v>
      </c>
      <c r="EO9" s="152">
        <v>1</v>
      </c>
      <c r="EP9" s="153">
        <v>14.95</v>
      </c>
      <c r="EQ9" s="153">
        <v>14.95</v>
      </c>
      <c r="ER9" s="153">
        <v>5.48</v>
      </c>
      <c r="ES9" s="153">
        <v>3.49</v>
      </c>
      <c r="ET9" s="154" t="s">
        <v>202</v>
      </c>
    </row>
    <row r="10" spans="1:180" x14ac:dyDescent="0.25">
      <c r="A10" s="149"/>
      <c r="D10" s="149"/>
      <c r="E10" s="149"/>
      <c r="F10" s="150"/>
      <c r="G10" s="149"/>
      <c r="H10" s="152"/>
      <c r="I10" s="152"/>
      <c r="J10" s="152"/>
      <c r="K10" s="153"/>
      <c r="L10" s="153"/>
      <c r="M10" s="153"/>
      <c r="N10" s="153"/>
      <c r="O10" s="153"/>
      <c r="P10" s="154"/>
      <c r="BI10" s="157" t="s">
        <v>207</v>
      </c>
      <c r="BJ10" t="s">
        <v>196</v>
      </c>
      <c r="BK10" t="s">
        <v>197</v>
      </c>
      <c r="BL10" s="157" t="s">
        <v>198</v>
      </c>
      <c r="BM10" s="157" t="s">
        <v>199</v>
      </c>
      <c r="BN10" s="150" t="s">
        <v>200</v>
      </c>
      <c r="BO10" s="151" t="s">
        <v>201</v>
      </c>
      <c r="BP10" s="152">
        <v>3</v>
      </c>
      <c r="BQ10" s="152">
        <v>0</v>
      </c>
      <c r="BR10" s="152">
        <v>3</v>
      </c>
      <c r="BS10" s="153">
        <v>4.99</v>
      </c>
      <c r="BT10" s="153">
        <v>4.99</v>
      </c>
      <c r="BU10" s="153">
        <v>0.26</v>
      </c>
      <c r="BV10" s="153">
        <v>9.93</v>
      </c>
      <c r="BW10" s="154" t="s">
        <v>202</v>
      </c>
      <c r="BX10" s="157" t="s">
        <v>248</v>
      </c>
      <c r="BY10" t="s">
        <v>196</v>
      </c>
      <c r="BZ10" t="s">
        <v>197</v>
      </c>
      <c r="CA10" s="157" t="s">
        <v>198</v>
      </c>
      <c r="CB10" s="157" t="s">
        <v>199</v>
      </c>
      <c r="CC10" s="150" t="s">
        <v>200</v>
      </c>
      <c r="CD10" s="151" t="s">
        <v>201</v>
      </c>
      <c r="CE10" s="152">
        <v>1</v>
      </c>
      <c r="CF10" s="152">
        <v>0</v>
      </c>
      <c r="CG10" s="152">
        <v>1</v>
      </c>
      <c r="CH10" s="153">
        <v>4.99</v>
      </c>
      <c r="CI10" s="153">
        <v>4.99</v>
      </c>
      <c r="CJ10" s="153">
        <v>0.31</v>
      </c>
      <c r="CK10" s="153">
        <v>3.28</v>
      </c>
      <c r="CL10" s="154" t="s">
        <v>202</v>
      </c>
      <c r="DB10" s="165" t="s">
        <v>313</v>
      </c>
      <c r="DC10" t="s">
        <v>225</v>
      </c>
      <c r="DD10" t="s">
        <v>197</v>
      </c>
      <c r="DE10" s="165" t="s">
        <v>257</v>
      </c>
      <c r="DF10" s="165" t="s">
        <v>199</v>
      </c>
      <c r="DG10" s="150" t="s">
        <v>258</v>
      </c>
      <c r="DH10" s="151" t="s">
        <v>259</v>
      </c>
      <c r="DI10" s="152">
        <v>4</v>
      </c>
      <c r="DJ10" s="152">
        <v>0</v>
      </c>
      <c r="DK10" s="152">
        <v>4</v>
      </c>
      <c r="DL10" s="153">
        <v>14.95</v>
      </c>
      <c r="DM10" s="153">
        <v>14.95</v>
      </c>
      <c r="DN10" s="153">
        <v>5.48</v>
      </c>
      <c r="DO10" s="153">
        <v>13.96</v>
      </c>
      <c r="DP10" s="154" t="s">
        <v>202</v>
      </c>
      <c r="EF10" s="166" t="s">
        <v>360</v>
      </c>
      <c r="EG10" t="s">
        <v>225</v>
      </c>
      <c r="EH10" t="s">
        <v>197</v>
      </c>
      <c r="EI10" s="166" t="s">
        <v>257</v>
      </c>
      <c r="EJ10" s="166" t="s">
        <v>199</v>
      </c>
      <c r="EK10" s="150" t="s">
        <v>258</v>
      </c>
      <c r="EL10" s="151" t="s">
        <v>259</v>
      </c>
      <c r="EM10" s="152">
        <v>2</v>
      </c>
      <c r="EN10" s="152">
        <v>0</v>
      </c>
      <c r="EO10" s="152">
        <v>2</v>
      </c>
      <c r="EP10" s="153">
        <v>14.95</v>
      </c>
      <c r="EQ10" s="153">
        <v>14.95</v>
      </c>
      <c r="ER10" s="153">
        <v>5.48</v>
      </c>
      <c r="ES10" s="153">
        <v>6.98</v>
      </c>
      <c r="ET10" s="154" t="s">
        <v>202</v>
      </c>
    </row>
    <row r="11" spans="1:180" x14ac:dyDescent="0.25">
      <c r="A11" s="149"/>
      <c r="D11" s="149"/>
      <c r="E11" s="149"/>
      <c r="F11" s="150"/>
      <c r="G11" s="149"/>
      <c r="H11" s="152"/>
      <c r="I11" s="152"/>
      <c r="J11" s="152"/>
      <c r="K11" s="153"/>
      <c r="L11" s="153"/>
      <c r="M11" s="153"/>
      <c r="N11" s="153"/>
      <c r="O11" s="153"/>
      <c r="P11" s="154"/>
      <c r="BI11" s="157" t="s">
        <v>209</v>
      </c>
      <c r="BJ11" t="s">
        <v>196</v>
      </c>
      <c r="BK11" t="s">
        <v>197</v>
      </c>
      <c r="BL11" s="157" t="s">
        <v>198</v>
      </c>
      <c r="BM11" s="157" t="s">
        <v>199</v>
      </c>
      <c r="BN11" s="150" t="s">
        <v>200</v>
      </c>
      <c r="BO11" s="151" t="s">
        <v>201</v>
      </c>
      <c r="BP11" s="152">
        <v>1</v>
      </c>
      <c r="BQ11" s="152">
        <v>0</v>
      </c>
      <c r="BR11" s="152">
        <v>1</v>
      </c>
      <c r="BS11" s="153">
        <v>4.99</v>
      </c>
      <c r="BT11" s="153">
        <v>4.99</v>
      </c>
      <c r="BU11" s="153">
        <v>0.26</v>
      </c>
      <c r="BV11" s="153">
        <v>3.31</v>
      </c>
      <c r="BW11" s="154" t="s">
        <v>202</v>
      </c>
      <c r="BX11" s="157" t="s">
        <v>249</v>
      </c>
      <c r="BY11" t="s">
        <v>196</v>
      </c>
      <c r="BZ11" t="s">
        <v>197</v>
      </c>
      <c r="CA11" s="157" t="s">
        <v>198</v>
      </c>
      <c r="CB11" s="157" t="s">
        <v>199</v>
      </c>
      <c r="CC11" s="150" t="s">
        <v>200</v>
      </c>
      <c r="CD11" s="151" t="s">
        <v>201</v>
      </c>
      <c r="CE11" s="152">
        <v>1</v>
      </c>
      <c r="CF11" s="152">
        <v>0</v>
      </c>
      <c r="CG11" s="152">
        <v>1</v>
      </c>
      <c r="CH11" s="153">
        <v>4.99</v>
      </c>
      <c r="CI11" s="153">
        <v>4.99</v>
      </c>
      <c r="CJ11" s="153">
        <v>0.31</v>
      </c>
      <c r="CK11" s="153">
        <v>3.28</v>
      </c>
      <c r="CL11" s="154" t="s">
        <v>202</v>
      </c>
      <c r="DB11" s="165" t="s">
        <v>311</v>
      </c>
      <c r="DC11" t="s">
        <v>225</v>
      </c>
      <c r="DD11" t="s">
        <v>197</v>
      </c>
      <c r="DE11" s="165" t="s">
        <v>257</v>
      </c>
      <c r="DF11" s="165" t="s">
        <v>199</v>
      </c>
      <c r="DG11" s="150" t="s">
        <v>258</v>
      </c>
      <c r="DH11" s="151" t="s">
        <v>259</v>
      </c>
      <c r="DI11" s="152">
        <v>1</v>
      </c>
      <c r="DJ11" s="152">
        <v>0</v>
      </c>
      <c r="DK11" s="152">
        <v>1</v>
      </c>
      <c r="DL11" s="153">
        <v>14.95</v>
      </c>
      <c r="DM11" s="153">
        <v>14.95</v>
      </c>
      <c r="DN11" s="153">
        <v>5.48</v>
      </c>
      <c r="DO11" s="153">
        <v>3.49</v>
      </c>
      <c r="DP11" s="154" t="s">
        <v>202</v>
      </c>
    </row>
    <row r="12" spans="1:180" x14ac:dyDescent="0.25">
      <c r="A12" s="149"/>
      <c r="D12" s="149"/>
      <c r="E12" s="149"/>
      <c r="F12" s="150"/>
      <c r="G12" s="149"/>
      <c r="H12" s="152"/>
      <c r="I12" s="152"/>
      <c r="J12" s="152"/>
      <c r="K12" s="153"/>
      <c r="L12" s="153"/>
      <c r="M12" s="153"/>
      <c r="N12" s="153"/>
      <c r="O12" s="153"/>
      <c r="P12" s="154"/>
      <c r="BI12" s="157" t="s">
        <v>210</v>
      </c>
      <c r="BJ12" t="s">
        <v>196</v>
      </c>
      <c r="BK12" t="s">
        <v>197</v>
      </c>
      <c r="BL12" s="157" t="s">
        <v>198</v>
      </c>
      <c r="BM12" s="157" t="s">
        <v>199</v>
      </c>
      <c r="BN12" s="150" t="s">
        <v>200</v>
      </c>
      <c r="BO12" s="151" t="s">
        <v>201</v>
      </c>
      <c r="BP12" s="152">
        <v>1</v>
      </c>
      <c r="BQ12" s="152">
        <v>0</v>
      </c>
      <c r="BR12" s="152">
        <v>1</v>
      </c>
      <c r="BS12" s="153">
        <v>4.99</v>
      </c>
      <c r="BT12" s="153">
        <v>4.99</v>
      </c>
      <c r="BU12" s="153">
        <v>0.26</v>
      </c>
      <c r="BV12" s="153">
        <v>3.31</v>
      </c>
      <c r="BW12" s="154" t="s">
        <v>202</v>
      </c>
      <c r="BX12" s="157" t="s">
        <v>250</v>
      </c>
      <c r="BY12" t="s">
        <v>196</v>
      </c>
      <c r="BZ12" t="s">
        <v>197</v>
      </c>
      <c r="CA12" s="157" t="s">
        <v>198</v>
      </c>
      <c r="CB12" s="157" t="s">
        <v>199</v>
      </c>
      <c r="CC12" s="150" t="s">
        <v>200</v>
      </c>
      <c r="CD12" s="151" t="s">
        <v>201</v>
      </c>
      <c r="CE12" s="152">
        <v>2</v>
      </c>
      <c r="CF12" s="152">
        <v>0</v>
      </c>
      <c r="CG12" s="152">
        <v>2</v>
      </c>
      <c r="CH12" s="153">
        <v>4.99</v>
      </c>
      <c r="CI12" s="153">
        <v>4.99</v>
      </c>
      <c r="CJ12" s="153">
        <v>0.31</v>
      </c>
      <c r="CK12" s="153">
        <v>6.56</v>
      </c>
      <c r="CL12" s="154" t="s">
        <v>202</v>
      </c>
      <c r="DB12" s="165" t="s">
        <v>320</v>
      </c>
      <c r="DC12" t="s">
        <v>225</v>
      </c>
      <c r="DD12" t="s">
        <v>197</v>
      </c>
      <c r="DE12" s="165" t="s">
        <v>257</v>
      </c>
      <c r="DF12" s="165" t="s">
        <v>199</v>
      </c>
      <c r="DG12" s="150" t="s">
        <v>258</v>
      </c>
      <c r="DH12" s="151" t="s">
        <v>259</v>
      </c>
      <c r="DI12" s="152">
        <v>1</v>
      </c>
      <c r="DJ12" s="152">
        <v>0</v>
      </c>
      <c r="DK12" s="152">
        <v>1</v>
      </c>
      <c r="DL12" s="153">
        <v>14.95</v>
      </c>
      <c r="DM12" s="153">
        <v>0</v>
      </c>
      <c r="DN12" s="153">
        <v>5.48</v>
      </c>
      <c r="DO12" s="153">
        <v>3.49</v>
      </c>
      <c r="DP12" s="154" t="s">
        <v>202</v>
      </c>
    </row>
    <row r="13" spans="1:180" x14ac:dyDescent="0.25">
      <c r="A13" s="149"/>
      <c r="D13" s="149"/>
      <c r="E13" s="149"/>
      <c r="F13" s="150"/>
      <c r="G13" s="149"/>
      <c r="H13" s="152"/>
      <c r="I13" s="152"/>
      <c r="J13" s="152"/>
      <c r="K13" s="153"/>
      <c r="L13" s="153"/>
      <c r="M13" s="153"/>
      <c r="N13" s="153"/>
      <c r="O13" s="153"/>
      <c r="P13" s="154"/>
      <c r="BI13" s="157" t="s">
        <v>211</v>
      </c>
      <c r="BJ13" t="s">
        <v>196</v>
      </c>
      <c r="BK13" t="s">
        <v>197</v>
      </c>
      <c r="BL13" s="157" t="s">
        <v>198</v>
      </c>
      <c r="BM13" s="157" t="s">
        <v>199</v>
      </c>
      <c r="BN13" s="150" t="s">
        <v>200</v>
      </c>
      <c r="BO13" s="151" t="s">
        <v>208</v>
      </c>
      <c r="BP13" s="152">
        <v>14</v>
      </c>
      <c r="BQ13" s="152">
        <v>0</v>
      </c>
      <c r="BR13" s="152">
        <v>14</v>
      </c>
      <c r="BS13" s="153">
        <v>4.99</v>
      </c>
      <c r="BT13" s="153">
        <v>4.99</v>
      </c>
      <c r="BU13" s="153">
        <v>8.1428571428571433E-2</v>
      </c>
      <c r="BV13" s="153">
        <v>48.14</v>
      </c>
      <c r="BW13" s="154" t="s">
        <v>202</v>
      </c>
      <c r="BX13" s="157" t="s">
        <v>250</v>
      </c>
      <c r="BY13" t="s">
        <v>196</v>
      </c>
      <c r="BZ13" t="s">
        <v>197</v>
      </c>
      <c r="CA13" s="157" t="s">
        <v>198</v>
      </c>
      <c r="CB13" s="157" t="s">
        <v>199</v>
      </c>
      <c r="CC13" s="150" t="s">
        <v>251</v>
      </c>
      <c r="CD13" s="151" t="s">
        <v>201</v>
      </c>
      <c r="CE13" s="152">
        <v>1</v>
      </c>
      <c r="CF13" s="152">
        <v>0</v>
      </c>
      <c r="CG13" s="152">
        <v>1</v>
      </c>
      <c r="CH13" s="153">
        <v>4.99</v>
      </c>
      <c r="CI13" s="153">
        <v>4.99</v>
      </c>
      <c r="CJ13" s="153" t="s">
        <v>252</v>
      </c>
      <c r="CK13" s="153">
        <v>1.75</v>
      </c>
      <c r="CL13" s="154" t="s">
        <v>202</v>
      </c>
      <c r="DB13" s="165" t="s">
        <v>302</v>
      </c>
      <c r="DC13" t="s">
        <v>225</v>
      </c>
      <c r="DD13" t="s">
        <v>197</v>
      </c>
      <c r="DE13" s="165" t="s">
        <v>257</v>
      </c>
      <c r="DF13" s="165" t="s">
        <v>199</v>
      </c>
      <c r="DG13" s="150" t="s">
        <v>258</v>
      </c>
      <c r="DH13" s="151" t="s">
        <v>259</v>
      </c>
      <c r="DI13" s="152">
        <v>1</v>
      </c>
      <c r="DJ13" s="152">
        <v>0</v>
      </c>
      <c r="DK13" s="152">
        <v>1</v>
      </c>
      <c r="DL13" s="153">
        <v>14.95</v>
      </c>
      <c r="DM13" s="153">
        <v>14.95</v>
      </c>
      <c r="DN13" s="153">
        <v>5.48</v>
      </c>
      <c r="DO13" s="153">
        <v>3.49</v>
      </c>
      <c r="DP13" s="154" t="s">
        <v>202</v>
      </c>
    </row>
    <row r="14" spans="1:180" x14ac:dyDescent="0.25">
      <c r="A14" s="149"/>
      <c r="D14" s="149"/>
      <c r="E14" s="149"/>
      <c r="F14" s="150"/>
      <c r="G14" s="149"/>
      <c r="H14" s="152"/>
      <c r="I14" s="152"/>
      <c r="J14" s="152"/>
      <c r="K14" s="153"/>
      <c r="L14" s="153"/>
      <c r="M14" s="153"/>
      <c r="N14" s="153"/>
      <c r="O14" s="153"/>
      <c r="P14" s="154"/>
      <c r="BI14" s="157" t="s">
        <v>211</v>
      </c>
      <c r="BJ14" t="s">
        <v>196</v>
      </c>
      <c r="BK14" t="s">
        <v>197</v>
      </c>
      <c r="BL14" s="157" t="s">
        <v>198</v>
      </c>
      <c r="BM14" s="157" t="s">
        <v>199</v>
      </c>
      <c r="BN14" s="150" t="s">
        <v>200</v>
      </c>
      <c r="BO14" s="151" t="s">
        <v>201</v>
      </c>
      <c r="BP14" s="152">
        <v>2</v>
      </c>
      <c r="BQ14" s="152">
        <v>1</v>
      </c>
      <c r="BR14" s="152">
        <v>1</v>
      </c>
      <c r="BS14" s="153">
        <v>4.99</v>
      </c>
      <c r="BT14" s="153">
        <v>4.99</v>
      </c>
      <c r="BU14" s="153">
        <v>0.26</v>
      </c>
      <c r="BV14" s="153">
        <v>3.31</v>
      </c>
      <c r="BW14" s="154" t="s">
        <v>202</v>
      </c>
      <c r="BX14" s="157" t="s">
        <v>253</v>
      </c>
      <c r="BY14" t="s">
        <v>196</v>
      </c>
      <c r="BZ14" t="s">
        <v>197</v>
      </c>
      <c r="CA14" s="157" t="s">
        <v>198</v>
      </c>
      <c r="CB14" s="157" t="s">
        <v>199</v>
      </c>
      <c r="CC14" s="150" t="s">
        <v>251</v>
      </c>
      <c r="CD14" s="151" t="s">
        <v>201</v>
      </c>
      <c r="CE14" s="152">
        <v>1</v>
      </c>
      <c r="CF14" s="152">
        <v>0</v>
      </c>
      <c r="CG14" s="152">
        <v>1</v>
      </c>
      <c r="CH14" s="153">
        <v>4.99</v>
      </c>
      <c r="CI14" s="153">
        <v>4.99</v>
      </c>
      <c r="CJ14" s="153" t="s">
        <v>252</v>
      </c>
      <c r="CK14" s="153">
        <v>1.75</v>
      </c>
      <c r="CL14" s="154" t="s">
        <v>202</v>
      </c>
      <c r="DB14" s="165" t="s">
        <v>309</v>
      </c>
      <c r="DC14" t="s">
        <v>225</v>
      </c>
      <c r="DD14" t="s">
        <v>197</v>
      </c>
      <c r="DE14" s="165" t="s">
        <v>257</v>
      </c>
      <c r="DF14" s="165" t="s">
        <v>199</v>
      </c>
      <c r="DG14" s="150" t="s">
        <v>258</v>
      </c>
      <c r="DH14" s="151" t="s">
        <v>259</v>
      </c>
      <c r="DI14" s="152">
        <v>1</v>
      </c>
      <c r="DJ14" s="152">
        <v>0</v>
      </c>
      <c r="DK14" s="152">
        <v>1</v>
      </c>
      <c r="DL14" s="153">
        <v>14.95</v>
      </c>
      <c r="DM14" s="153">
        <v>14.95</v>
      </c>
      <c r="DN14" s="153">
        <v>5.48</v>
      </c>
      <c r="DO14" s="153">
        <v>3.49</v>
      </c>
      <c r="DP14" s="154" t="s">
        <v>202</v>
      </c>
    </row>
    <row r="15" spans="1:180" x14ac:dyDescent="0.25">
      <c r="BI15" s="157" t="s">
        <v>212</v>
      </c>
      <c r="BJ15" t="s">
        <v>196</v>
      </c>
      <c r="BK15" t="s">
        <v>197</v>
      </c>
      <c r="BL15" s="157" t="s">
        <v>198</v>
      </c>
      <c r="BM15" s="157" t="s">
        <v>199</v>
      </c>
      <c r="BN15" s="150" t="s">
        <v>200</v>
      </c>
      <c r="BO15" s="151" t="s">
        <v>208</v>
      </c>
      <c r="BP15" s="152">
        <v>4</v>
      </c>
      <c r="BQ15" s="152">
        <v>0</v>
      </c>
      <c r="BR15" s="152">
        <v>4</v>
      </c>
      <c r="BS15" s="153">
        <v>4.99</v>
      </c>
      <c r="BT15" s="153">
        <v>4.99</v>
      </c>
      <c r="BU15" s="153">
        <v>0.01</v>
      </c>
      <c r="BV15" s="153">
        <v>13.96</v>
      </c>
      <c r="BW15" s="154" t="s">
        <v>202</v>
      </c>
      <c r="BX15" s="157" t="s">
        <v>254</v>
      </c>
      <c r="BY15" t="s">
        <v>196</v>
      </c>
      <c r="BZ15" t="s">
        <v>197</v>
      </c>
      <c r="CA15" s="157" t="s">
        <v>198</v>
      </c>
      <c r="CB15" s="157" t="s">
        <v>199</v>
      </c>
      <c r="CC15" s="150" t="s">
        <v>251</v>
      </c>
      <c r="CD15" s="151" t="s">
        <v>201</v>
      </c>
      <c r="CE15" s="152">
        <v>1</v>
      </c>
      <c r="CF15" s="152">
        <v>1</v>
      </c>
      <c r="CG15" s="152">
        <v>0</v>
      </c>
      <c r="CH15" s="153">
        <v>4.99</v>
      </c>
      <c r="CI15" s="153">
        <v>4.99</v>
      </c>
      <c r="CJ15" s="153" t="s">
        <v>252</v>
      </c>
      <c r="CK15" s="153">
        <v>0</v>
      </c>
      <c r="CL15" s="154" t="s">
        <v>202</v>
      </c>
    </row>
    <row r="16" spans="1:180" x14ac:dyDescent="0.25">
      <c r="BX16" s="157" t="s">
        <v>255</v>
      </c>
      <c r="BY16" t="s">
        <v>196</v>
      </c>
      <c r="BZ16" t="s">
        <v>197</v>
      </c>
      <c r="CA16" s="157" t="s">
        <v>198</v>
      </c>
      <c r="CB16" s="157" t="s">
        <v>199</v>
      </c>
      <c r="CC16" s="150" t="s">
        <v>200</v>
      </c>
      <c r="CD16" s="151" t="s">
        <v>201</v>
      </c>
      <c r="CE16" s="152">
        <v>1</v>
      </c>
      <c r="CF16" s="152">
        <v>0</v>
      </c>
      <c r="CG16" s="152">
        <v>1</v>
      </c>
      <c r="CH16" s="153">
        <v>4.99</v>
      </c>
      <c r="CI16" s="153">
        <v>4.99</v>
      </c>
      <c r="CJ16" s="153">
        <v>0.31</v>
      </c>
      <c r="CK16" s="153">
        <v>3.28</v>
      </c>
      <c r="CL16" s="154" t="s">
        <v>202</v>
      </c>
    </row>
    <row r="17" spans="76:90" x14ac:dyDescent="0.25">
      <c r="BX17" s="157" t="s">
        <v>255</v>
      </c>
      <c r="BY17" t="s">
        <v>196</v>
      </c>
      <c r="BZ17" t="s">
        <v>197</v>
      </c>
      <c r="CA17" s="157" t="s">
        <v>198</v>
      </c>
      <c r="CB17" s="157" t="s">
        <v>199</v>
      </c>
      <c r="CC17" s="150" t="s">
        <v>251</v>
      </c>
      <c r="CD17" s="151" t="s">
        <v>201</v>
      </c>
      <c r="CE17" s="152">
        <v>1</v>
      </c>
      <c r="CF17" s="152">
        <v>0</v>
      </c>
      <c r="CG17" s="152">
        <v>1</v>
      </c>
      <c r="CH17" s="153">
        <v>4.99</v>
      </c>
      <c r="CI17" s="153">
        <v>4.99</v>
      </c>
      <c r="CJ17" s="153" t="s">
        <v>252</v>
      </c>
      <c r="CK17" s="153">
        <v>1.75</v>
      </c>
      <c r="CL17" s="154" t="s">
        <v>202</v>
      </c>
    </row>
    <row r="18" spans="76:90" x14ac:dyDescent="0.25">
      <c r="BX18" s="157" t="s">
        <v>218</v>
      </c>
      <c r="BY18" t="s">
        <v>196</v>
      </c>
      <c r="BZ18" t="s">
        <v>197</v>
      </c>
      <c r="CA18" s="157" t="s">
        <v>198</v>
      </c>
      <c r="CB18" s="157" t="s">
        <v>199</v>
      </c>
      <c r="CC18" s="150" t="s">
        <v>200</v>
      </c>
      <c r="CD18" s="151" t="s">
        <v>201</v>
      </c>
      <c r="CE18" s="152">
        <v>2</v>
      </c>
      <c r="CF18" s="152">
        <v>0</v>
      </c>
      <c r="CG18" s="152">
        <v>2</v>
      </c>
      <c r="CH18" s="153">
        <v>4.99</v>
      </c>
      <c r="CI18" s="153">
        <v>4.99</v>
      </c>
      <c r="CJ18" s="153">
        <v>0.31</v>
      </c>
      <c r="CK18" s="153">
        <v>6.56</v>
      </c>
      <c r="CL18" s="154" t="s">
        <v>202</v>
      </c>
    </row>
    <row r="19" spans="76:90" x14ac:dyDescent="0.25">
      <c r="BX19" s="157" t="s">
        <v>219</v>
      </c>
      <c r="BY19" t="s">
        <v>196</v>
      </c>
      <c r="BZ19" t="s">
        <v>197</v>
      </c>
      <c r="CA19" s="157" t="s">
        <v>198</v>
      </c>
      <c r="CB19" s="157" t="s">
        <v>199</v>
      </c>
      <c r="CC19" s="150" t="s">
        <v>200</v>
      </c>
      <c r="CD19" s="151" t="s">
        <v>201</v>
      </c>
      <c r="CE19" s="152">
        <v>5</v>
      </c>
      <c r="CF19" s="152">
        <v>0</v>
      </c>
      <c r="CG19" s="152">
        <v>5</v>
      </c>
      <c r="CH19" s="153">
        <v>4.99</v>
      </c>
      <c r="CI19" s="153">
        <v>4.99</v>
      </c>
      <c r="CJ19" s="153">
        <v>0.31</v>
      </c>
      <c r="CK19" s="153">
        <v>16.399999999999999</v>
      </c>
      <c r="CL19" s="154" t="s">
        <v>202</v>
      </c>
    </row>
    <row r="20" spans="76:90" x14ac:dyDescent="0.25">
      <c r="BX20" s="157" t="s">
        <v>220</v>
      </c>
      <c r="BY20" t="s">
        <v>196</v>
      </c>
      <c r="BZ20" t="s">
        <v>197</v>
      </c>
      <c r="CA20" s="157" t="s">
        <v>198</v>
      </c>
      <c r="CB20" s="157" t="s">
        <v>199</v>
      </c>
      <c r="CC20" s="150" t="s">
        <v>200</v>
      </c>
      <c r="CD20" s="151" t="s">
        <v>201</v>
      </c>
      <c r="CE20" s="152">
        <v>3</v>
      </c>
      <c r="CF20" s="152">
        <v>0</v>
      </c>
      <c r="CG20" s="152">
        <v>3</v>
      </c>
      <c r="CH20" s="153">
        <v>4.99</v>
      </c>
      <c r="CI20" s="153">
        <v>4.99</v>
      </c>
      <c r="CJ20" s="153">
        <v>0.31</v>
      </c>
      <c r="CK20" s="153">
        <v>9.84</v>
      </c>
      <c r="CL20" s="154" t="s">
        <v>202</v>
      </c>
    </row>
    <row r="21" spans="76:90" x14ac:dyDescent="0.25">
      <c r="BX21" s="157" t="s">
        <v>221</v>
      </c>
      <c r="BY21" t="s">
        <v>196</v>
      </c>
      <c r="BZ21" t="s">
        <v>197</v>
      </c>
      <c r="CA21" s="157" t="s">
        <v>198</v>
      </c>
      <c r="CB21" s="157" t="s">
        <v>199</v>
      </c>
      <c r="CC21" s="150" t="s">
        <v>200</v>
      </c>
      <c r="CD21" s="151" t="s">
        <v>201</v>
      </c>
      <c r="CE21" s="152">
        <v>1</v>
      </c>
      <c r="CF21" s="152">
        <v>0</v>
      </c>
      <c r="CG21" s="152">
        <v>1</v>
      </c>
      <c r="CH21" s="153">
        <v>4.99</v>
      </c>
      <c r="CI21" s="153">
        <v>4.99</v>
      </c>
      <c r="CJ21" s="153">
        <v>0.31</v>
      </c>
      <c r="CK21" s="153">
        <v>3.28</v>
      </c>
      <c r="CL21" s="154" t="s">
        <v>202</v>
      </c>
    </row>
    <row r="22" spans="76:90" x14ac:dyDescent="0.25">
      <c r="BX22" s="157" t="s">
        <v>256</v>
      </c>
      <c r="BY22" t="s">
        <v>225</v>
      </c>
      <c r="BZ22" t="s">
        <v>197</v>
      </c>
      <c r="CA22" s="157" t="s">
        <v>257</v>
      </c>
      <c r="CB22" s="157" t="s">
        <v>199</v>
      </c>
      <c r="CC22" s="150" t="s">
        <v>258</v>
      </c>
      <c r="CD22" s="151" t="s">
        <v>259</v>
      </c>
      <c r="CE22" s="152">
        <v>1</v>
      </c>
      <c r="CF22" s="152">
        <v>0</v>
      </c>
      <c r="CG22" s="152">
        <v>1</v>
      </c>
      <c r="CH22" s="153">
        <v>14.95</v>
      </c>
      <c r="CI22" s="153">
        <v>14.95</v>
      </c>
      <c r="CJ22" s="153">
        <v>5.48</v>
      </c>
      <c r="CK22" s="153">
        <v>3.49</v>
      </c>
      <c r="CL22" s="154" t="s">
        <v>202</v>
      </c>
    </row>
    <row r="23" spans="76:90" x14ac:dyDescent="0.25">
      <c r="BX23" s="157" t="s">
        <v>247</v>
      </c>
      <c r="BY23" t="s">
        <v>225</v>
      </c>
      <c r="BZ23" t="s">
        <v>197</v>
      </c>
      <c r="CA23" s="157" t="s">
        <v>257</v>
      </c>
      <c r="CB23" s="157" t="s">
        <v>199</v>
      </c>
      <c r="CC23" s="150" t="s">
        <v>258</v>
      </c>
      <c r="CD23" s="151" t="s">
        <v>259</v>
      </c>
      <c r="CE23" s="152">
        <v>1</v>
      </c>
      <c r="CF23" s="152">
        <v>0</v>
      </c>
      <c r="CG23" s="152">
        <v>1</v>
      </c>
      <c r="CH23" s="153">
        <v>14.95</v>
      </c>
      <c r="CI23" s="153">
        <v>14.95</v>
      </c>
      <c r="CJ23" s="153">
        <v>5.48</v>
      </c>
      <c r="CK23" s="153">
        <v>3.49</v>
      </c>
      <c r="CL23" s="154" t="s">
        <v>202</v>
      </c>
    </row>
  </sheetData>
  <hyperlinks>
    <hyperlink ref="D1" location="'E-book-Paperback Data'!A3" display="January" xr:uid="{4B06A870-C713-AF40-8701-759412744486}"/>
    <hyperlink ref="E1" location="'E-book-Paperback Data'!P3" display="February" xr:uid="{A3FB8EB1-F091-FD46-A533-09BF9128E2E4}"/>
    <hyperlink ref="F1" location="'E-book-Paperback Data'!AE3" display="March" xr:uid="{43F05B8C-1D81-4D45-A873-1D2BD2C26CE8}"/>
    <hyperlink ref="G1" location="'E-book-Paperback Data'!AT3" display="April" xr:uid="{6888F09F-FFAA-5440-84FA-833CCF25F5E6}"/>
    <hyperlink ref="H1" location="'E-book-Paperback Data'!BI3" display="May" xr:uid="{FF9F0389-1F58-A348-985E-1965B2E9D26C}"/>
    <hyperlink ref="I1" location="'E-book-Paperback Data'!BX3" display="June" xr:uid="{964BE73E-FE1F-5244-A3B2-5CA3B311AF0C}"/>
    <hyperlink ref="J1" location="'E-book-Paperback Data'!CM3" display="July" xr:uid="{41871ACD-9939-5448-944A-C9177394EEC0}"/>
    <hyperlink ref="K1" location="'E-book-Paperback Data'!DB3" display="August" xr:uid="{0A503078-196A-FB4C-BF61-060026837D66}"/>
    <hyperlink ref="L1" location="'E-book-Paperback Data'!DQ3" display="September" xr:uid="{5A8A6FFE-6F59-4F47-B1F4-BCF8E8F71461}"/>
    <hyperlink ref="M1" location="'E-book-Paperback Data'!EF3" display="October" xr:uid="{A93CA4F0-4C8D-0A42-8FE7-58B1B4C111D9}"/>
    <hyperlink ref="N1" location="'E-book-Paperback Data'!EU3" display="November" xr:uid="{8467E29C-8D5E-224F-B97C-F41F23F716B1}"/>
    <hyperlink ref="O1" location="'E-book-Paperback Data'!FJ3" display="December" xr:uid="{75C02E98-AF1F-3249-85E3-31EE6D87DAD7}"/>
    <hyperlink ref="A1" location="Menu!A1" display="Menu" xr:uid="{1A1D452C-6EC3-1547-9B78-D4B2220FDB38}"/>
    <hyperlink ref="AE1" location="'E-book-Paperback Data'!A1" display="Click to go back to beginning of worksheet" xr:uid="{522B2BDB-8100-344A-BB40-22BC008D03FA}"/>
    <hyperlink ref="AT1" location="'E-book-Paperback Data'!A1" display="Click to go back to beginning of worksheet" xr:uid="{8BEFDBA6-5846-2649-977F-89F5244E574C}"/>
    <hyperlink ref="BI1" location="'E-book-Paperback Data'!A1" display="Click to go back to beginning of worksheet" xr:uid="{A136BA80-8FAE-0645-A806-31E8CA079625}"/>
    <hyperlink ref="BX1" location="'E-book-Paperback Data'!A1" display="Click to go back to beginning of worksheet" xr:uid="{07B48732-2C57-CB4F-902D-9D1E29FED791}"/>
    <hyperlink ref="CM1" location="'E-book-Paperback Data'!A1" display="Click to go back to beginning of worksheet" xr:uid="{FC6D3E2B-55E0-8042-BEAB-256388A64609}"/>
    <hyperlink ref="DB1" location="'E-book-Paperback Data'!A1" display="Click to go back to beginning of worksheet" xr:uid="{8807E871-22E9-6645-BE75-CE6F2CF31372}"/>
    <hyperlink ref="DQ1" location="'E-book-Paperback Data'!A1" display="Click to go back to beginning of worksheet" xr:uid="{6A3FD05D-A5D2-E443-AAC8-C4B08247B981}"/>
    <hyperlink ref="EF1" location="'E-book-Paperback Data'!A1" display="Click to go back to beginning of worksheet" xr:uid="{8194C3CD-C874-3F47-A38B-1FB09B27D447}"/>
    <hyperlink ref="EU1" location="'E-book-Paperback Data'!A1" display="Click to go back to beginning of worksheet" xr:uid="{3D6367DF-1769-2B40-85B6-05BA7B92E23D}"/>
    <hyperlink ref="FJ1" location="'E-book-Paperback Data'!A1" display="Click to go back to beginning of worksheet" xr:uid="{9165111A-FE91-534D-8009-1E81CEA75BB2}"/>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17106-0F8A-E448-B485-A3E168F472E1}">
  <dimension ref="A1:BT32"/>
  <sheetViews>
    <sheetView topLeftCell="AS1" zoomScale="120" zoomScaleNormal="120" workbookViewId="0">
      <selection activeCell="BE15" sqref="BE15"/>
    </sheetView>
  </sheetViews>
  <sheetFormatPr defaultColWidth="11" defaultRowHeight="15" customHeight="1" x14ac:dyDescent="0.25"/>
  <cols>
    <col min="1" max="1" width="13" customWidth="1"/>
    <col min="71" max="71" width="14.375" customWidth="1"/>
  </cols>
  <sheetData>
    <row r="1" spans="1:72" ht="39" customHeight="1" thickBot="1" x14ac:dyDescent="0.3">
      <c r="A1" s="130" t="s">
        <v>185</v>
      </c>
      <c r="B1" s="118" t="s">
        <v>186</v>
      </c>
      <c r="C1" s="119"/>
      <c r="D1" s="120" t="s">
        <v>19</v>
      </c>
      <c r="E1" s="120" t="s">
        <v>20</v>
      </c>
      <c r="F1" s="120" t="s">
        <v>21</v>
      </c>
      <c r="G1" s="120" t="s">
        <v>22</v>
      </c>
      <c r="H1" s="120" t="s">
        <v>23</v>
      </c>
      <c r="I1" s="120" t="s">
        <v>24</v>
      </c>
      <c r="J1" s="120" t="s">
        <v>25</v>
      </c>
      <c r="K1" s="120" t="s">
        <v>26</v>
      </c>
      <c r="L1" s="124" t="s">
        <v>27</v>
      </c>
      <c r="M1" s="120" t="s">
        <v>28</v>
      </c>
      <c r="N1" s="120" t="s">
        <v>29</v>
      </c>
      <c r="O1" s="121" t="s">
        <v>30</v>
      </c>
      <c r="S1" s="117" t="s">
        <v>187</v>
      </c>
      <c r="Y1" s="117" t="s">
        <v>187</v>
      </c>
      <c r="AE1" s="117" t="s">
        <v>187</v>
      </c>
      <c r="AK1" s="117" t="s">
        <v>187</v>
      </c>
      <c r="AQ1" s="117" t="s">
        <v>187</v>
      </c>
      <c r="AW1" s="117" t="s">
        <v>187</v>
      </c>
      <c r="BC1" s="117" t="s">
        <v>187</v>
      </c>
      <c r="BI1" s="117" t="s">
        <v>187</v>
      </c>
      <c r="BO1" s="117" t="s">
        <v>187</v>
      </c>
    </row>
    <row r="2" spans="1:72" s="80" customFormat="1" ht="15" customHeight="1" x14ac:dyDescent="0.25">
      <c r="A2" s="80" t="s">
        <v>19</v>
      </c>
      <c r="G2" s="80" t="s">
        <v>20</v>
      </c>
      <c r="M2" s="80" t="s">
        <v>21</v>
      </c>
      <c r="S2" s="80" t="s">
        <v>22</v>
      </c>
      <c r="Y2" s="80" t="s">
        <v>23</v>
      </c>
      <c r="AE2" s="80" t="s">
        <v>24</v>
      </c>
      <c r="AK2" s="80" t="s">
        <v>25</v>
      </c>
      <c r="AQ2" s="80" t="s">
        <v>26</v>
      </c>
      <c r="AW2" s="80" t="s">
        <v>27</v>
      </c>
      <c r="BC2" s="80" t="s">
        <v>28</v>
      </c>
      <c r="BI2" s="80" t="s">
        <v>29</v>
      </c>
      <c r="BO2" s="80" t="s">
        <v>30</v>
      </c>
    </row>
    <row r="3" spans="1:72" ht="15" customHeight="1" x14ac:dyDescent="0.25">
      <c r="A3" s="154"/>
      <c r="B3" s="155"/>
      <c r="C3" s="155"/>
      <c r="D3" s="154"/>
      <c r="E3" s="156"/>
      <c r="F3" s="152"/>
      <c r="Y3" s="154" t="s">
        <v>217</v>
      </c>
      <c r="Z3" s="155" t="s">
        <v>196</v>
      </c>
      <c r="AA3" s="155" t="s">
        <v>197</v>
      </c>
      <c r="AB3" s="154" t="s">
        <v>198</v>
      </c>
      <c r="AC3" s="156" t="s">
        <v>199</v>
      </c>
      <c r="AD3" s="152">
        <v>209</v>
      </c>
      <c r="AE3" s="154" t="s">
        <v>256</v>
      </c>
      <c r="AF3" s="155" t="s">
        <v>196</v>
      </c>
      <c r="AG3" s="155" t="s">
        <v>197</v>
      </c>
      <c r="AH3" s="154" t="s">
        <v>198</v>
      </c>
      <c r="AI3" s="156" t="s">
        <v>199</v>
      </c>
      <c r="AJ3" s="152">
        <v>820</v>
      </c>
      <c r="AK3" s="154" t="s">
        <v>271</v>
      </c>
      <c r="AL3" s="155" t="s">
        <v>196</v>
      </c>
      <c r="AM3" s="155" t="s">
        <v>197</v>
      </c>
      <c r="AN3" s="154" t="s">
        <v>198</v>
      </c>
      <c r="AO3" s="156" t="s">
        <v>199</v>
      </c>
      <c r="AP3" s="152">
        <v>12</v>
      </c>
      <c r="AQ3" s="154" t="s">
        <v>298</v>
      </c>
      <c r="AR3" s="155" t="s">
        <v>196</v>
      </c>
      <c r="AS3" s="155" t="s">
        <v>197</v>
      </c>
      <c r="AT3" s="154" t="s">
        <v>198</v>
      </c>
      <c r="AU3" s="156" t="s">
        <v>199</v>
      </c>
      <c r="AV3" s="152">
        <v>190</v>
      </c>
      <c r="AW3" s="154" t="s">
        <v>333</v>
      </c>
      <c r="AX3" s="155" t="s">
        <v>196</v>
      </c>
      <c r="AY3" s="155" t="s">
        <v>197</v>
      </c>
      <c r="AZ3" s="154" t="s">
        <v>198</v>
      </c>
      <c r="BA3" s="156" t="s">
        <v>199</v>
      </c>
      <c r="BB3" s="152">
        <v>12</v>
      </c>
      <c r="BC3" s="154" t="s">
        <v>361</v>
      </c>
      <c r="BD3" s="155" t="s">
        <v>196</v>
      </c>
      <c r="BE3" s="155" t="s">
        <v>197</v>
      </c>
      <c r="BF3" s="154" t="s">
        <v>198</v>
      </c>
      <c r="BG3" s="156" t="s">
        <v>199</v>
      </c>
      <c r="BH3" s="152">
        <v>159</v>
      </c>
      <c r="BI3" s="154" t="s">
        <v>371</v>
      </c>
      <c r="BJ3" s="155" t="s">
        <v>196</v>
      </c>
      <c r="BK3" s="155" t="s">
        <v>197</v>
      </c>
      <c r="BL3" s="154" t="s">
        <v>198</v>
      </c>
      <c r="BM3" s="156" t="s">
        <v>199</v>
      </c>
      <c r="BN3" s="152">
        <v>2</v>
      </c>
      <c r="BO3" s="346">
        <v>44195</v>
      </c>
      <c r="BP3" s="349" t="s">
        <v>196</v>
      </c>
      <c r="BQ3" s="349" t="s">
        <v>197</v>
      </c>
      <c r="BR3" s="347" t="s">
        <v>198</v>
      </c>
      <c r="BS3" s="347" t="s">
        <v>199</v>
      </c>
      <c r="BT3" s="348">
        <v>352</v>
      </c>
    </row>
    <row r="4" spans="1:72" ht="15" customHeight="1" x14ac:dyDescent="0.25">
      <c r="A4" s="154"/>
      <c r="B4" s="155"/>
      <c r="C4" s="155"/>
      <c r="D4" s="154"/>
      <c r="E4" s="156"/>
      <c r="F4" s="152"/>
      <c r="Y4" s="154" t="s">
        <v>195</v>
      </c>
      <c r="Z4" s="155" t="s">
        <v>196</v>
      </c>
      <c r="AA4" s="155" t="s">
        <v>197</v>
      </c>
      <c r="AB4" s="154" t="s">
        <v>198</v>
      </c>
      <c r="AC4" s="156" t="s">
        <v>199</v>
      </c>
      <c r="AD4" s="152">
        <v>1271</v>
      </c>
      <c r="AE4" s="154" t="s">
        <v>260</v>
      </c>
      <c r="AF4" s="155" t="s">
        <v>196</v>
      </c>
      <c r="AG4" s="155" t="s">
        <v>197</v>
      </c>
      <c r="AH4" s="154" t="s">
        <v>198</v>
      </c>
      <c r="AI4" s="156" t="s">
        <v>199</v>
      </c>
      <c r="AJ4" s="152">
        <v>1538</v>
      </c>
      <c r="AK4" s="154" t="s">
        <v>272</v>
      </c>
      <c r="AL4" s="155" t="s">
        <v>196</v>
      </c>
      <c r="AM4" s="155" t="s">
        <v>197</v>
      </c>
      <c r="AN4" s="154" t="s">
        <v>198</v>
      </c>
      <c r="AO4" s="156" t="s">
        <v>199</v>
      </c>
      <c r="AP4" s="152">
        <v>17</v>
      </c>
      <c r="AQ4" s="154" t="s">
        <v>299</v>
      </c>
      <c r="AR4" s="155" t="s">
        <v>196</v>
      </c>
      <c r="AS4" s="155" t="s">
        <v>197</v>
      </c>
      <c r="AT4" s="154" t="s">
        <v>198</v>
      </c>
      <c r="AU4" s="156" t="s">
        <v>199</v>
      </c>
      <c r="AV4" s="152">
        <v>3</v>
      </c>
      <c r="AW4" s="154" t="s">
        <v>334</v>
      </c>
      <c r="AX4" s="155" t="s">
        <v>196</v>
      </c>
      <c r="AY4" s="155" t="s">
        <v>197</v>
      </c>
      <c r="AZ4" s="154" t="s">
        <v>198</v>
      </c>
      <c r="BA4" s="156" t="s">
        <v>199</v>
      </c>
      <c r="BB4" s="152">
        <v>1</v>
      </c>
      <c r="BC4" s="154" t="s">
        <v>362</v>
      </c>
      <c r="BD4" s="155" t="s">
        <v>196</v>
      </c>
      <c r="BE4" s="155" t="s">
        <v>197</v>
      </c>
      <c r="BF4" s="154" t="s">
        <v>198</v>
      </c>
      <c r="BG4" s="156" t="s">
        <v>199</v>
      </c>
      <c r="BH4" s="152">
        <v>154</v>
      </c>
      <c r="BI4" s="154" t="s">
        <v>372</v>
      </c>
      <c r="BJ4" s="155" t="s">
        <v>196</v>
      </c>
      <c r="BK4" s="155" t="s">
        <v>197</v>
      </c>
      <c r="BL4" s="154" t="s">
        <v>198</v>
      </c>
      <c r="BM4" s="156" t="s">
        <v>199</v>
      </c>
      <c r="BN4" s="152">
        <v>467</v>
      </c>
    </row>
    <row r="5" spans="1:72" ht="15" customHeight="1" x14ac:dyDescent="0.25">
      <c r="A5" s="154"/>
      <c r="B5" s="155"/>
      <c r="C5" s="155"/>
      <c r="D5" s="154"/>
      <c r="E5" s="156"/>
      <c r="F5" s="152"/>
      <c r="Y5" s="154" t="s">
        <v>203</v>
      </c>
      <c r="Z5" s="155" t="s">
        <v>196</v>
      </c>
      <c r="AA5" s="155" t="s">
        <v>197</v>
      </c>
      <c r="AB5" s="154" t="s">
        <v>198</v>
      </c>
      <c r="AC5" s="156" t="s">
        <v>199</v>
      </c>
      <c r="AD5" s="152">
        <v>104</v>
      </c>
      <c r="AE5" s="154" t="s">
        <v>242</v>
      </c>
      <c r="AF5" s="155" t="s">
        <v>196</v>
      </c>
      <c r="AG5" s="155" t="s">
        <v>197</v>
      </c>
      <c r="AH5" s="154" t="s">
        <v>198</v>
      </c>
      <c r="AI5" s="156" t="s">
        <v>199</v>
      </c>
      <c r="AJ5" s="152">
        <v>1150</v>
      </c>
      <c r="AK5" s="154" t="s">
        <v>273</v>
      </c>
      <c r="AL5" s="155" t="s">
        <v>196</v>
      </c>
      <c r="AM5" s="155" t="s">
        <v>197</v>
      </c>
      <c r="AN5" s="154" t="s">
        <v>198</v>
      </c>
      <c r="AO5" s="156" t="s">
        <v>199</v>
      </c>
      <c r="AP5" s="152">
        <v>17</v>
      </c>
      <c r="AQ5" s="154" t="s">
        <v>300</v>
      </c>
      <c r="AR5" s="155" t="s">
        <v>196</v>
      </c>
      <c r="AS5" s="155" t="s">
        <v>197</v>
      </c>
      <c r="AT5" s="154" t="s">
        <v>198</v>
      </c>
      <c r="AU5" s="156" t="s">
        <v>199</v>
      </c>
      <c r="AV5" s="152">
        <v>48</v>
      </c>
      <c r="AW5" s="154" t="s">
        <v>335</v>
      </c>
      <c r="AX5" s="155" t="s">
        <v>196</v>
      </c>
      <c r="AY5" s="155" t="s">
        <v>197</v>
      </c>
      <c r="AZ5" s="154" t="s">
        <v>198</v>
      </c>
      <c r="BA5" s="156" t="s">
        <v>199</v>
      </c>
      <c r="BB5" s="152">
        <v>224</v>
      </c>
      <c r="BC5" s="154" t="s">
        <v>363</v>
      </c>
      <c r="BD5" s="155" t="s">
        <v>196</v>
      </c>
      <c r="BE5" s="155" t="s">
        <v>197</v>
      </c>
      <c r="BF5" s="154" t="s">
        <v>198</v>
      </c>
      <c r="BG5" s="156" t="s">
        <v>199</v>
      </c>
      <c r="BH5" s="152">
        <v>67</v>
      </c>
      <c r="BI5" s="154" t="s">
        <v>373</v>
      </c>
      <c r="BJ5" s="155" t="s">
        <v>196</v>
      </c>
      <c r="BK5" s="155" t="s">
        <v>197</v>
      </c>
      <c r="BL5" s="154" t="s">
        <v>198</v>
      </c>
      <c r="BM5" s="156" t="s">
        <v>199</v>
      </c>
      <c r="BN5" s="152">
        <v>67</v>
      </c>
    </row>
    <row r="6" spans="1:72" ht="15" customHeight="1" x14ac:dyDescent="0.25">
      <c r="A6" s="154"/>
      <c r="B6" s="155"/>
      <c r="C6" s="155"/>
      <c r="D6" s="154"/>
      <c r="E6" s="156"/>
      <c r="F6" s="152"/>
      <c r="Y6" s="154" t="s">
        <v>204</v>
      </c>
      <c r="Z6" s="155" t="s">
        <v>196</v>
      </c>
      <c r="AA6" s="155" t="s">
        <v>197</v>
      </c>
      <c r="AB6" s="154" t="s">
        <v>198</v>
      </c>
      <c r="AC6" s="156" t="s">
        <v>199</v>
      </c>
      <c r="AD6" s="152">
        <v>250</v>
      </c>
      <c r="AE6" s="154" t="s">
        <v>243</v>
      </c>
      <c r="AF6" s="155" t="s">
        <v>196</v>
      </c>
      <c r="AG6" s="155" t="s">
        <v>197</v>
      </c>
      <c r="AH6" s="154" t="s">
        <v>198</v>
      </c>
      <c r="AI6" s="156" t="s">
        <v>199</v>
      </c>
      <c r="AJ6" s="152">
        <v>116</v>
      </c>
      <c r="AK6" s="154" t="s">
        <v>274</v>
      </c>
      <c r="AL6" s="155" t="s">
        <v>196</v>
      </c>
      <c r="AM6" s="155" t="s">
        <v>197</v>
      </c>
      <c r="AN6" s="154" t="s">
        <v>198</v>
      </c>
      <c r="AO6" s="156" t="s">
        <v>199</v>
      </c>
      <c r="AP6" s="152">
        <v>37</v>
      </c>
      <c r="AQ6" s="154" t="s">
        <v>301</v>
      </c>
      <c r="AR6" s="155" t="s">
        <v>196</v>
      </c>
      <c r="AS6" s="155" t="s">
        <v>197</v>
      </c>
      <c r="AT6" s="154" t="s">
        <v>198</v>
      </c>
      <c r="AU6" s="156" t="s">
        <v>199</v>
      </c>
      <c r="AV6" s="152">
        <v>78</v>
      </c>
      <c r="AW6" s="154" t="s">
        <v>336</v>
      </c>
      <c r="AX6" s="155" t="s">
        <v>196</v>
      </c>
      <c r="AY6" s="155" t="s">
        <v>197</v>
      </c>
      <c r="AZ6" s="154" t="s">
        <v>198</v>
      </c>
      <c r="BA6" s="156" t="s">
        <v>199</v>
      </c>
      <c r="BB6" s="152">
        <v>75</v>
      </c>
      <c r="BC6" s="154" t="s">
        <v>364</v>
      </c>
      <c r="BD6" s="155" t="s">
        <v>196</v>
      </c>
      <c r="BE6" s="155" t="s">
        <v>197</v>
      </c>
      <c r="BF6" s="154" t="s">
        <v>198</v>
      </c>
      <c r="BG6" s="156" t="s">
        <v>199</v>
      </c>
      <c r="BH6" s="152">
        <v>5</v>
      </c>
      <c r="BI6" s="154" t="s">
        <v>374</v>
      </c>
      <c r="BJ6" s="155" t="s">
        <v>196</v>
      </c>
      <c r="BK6" s="155" t="s">
        <v>197</v>
      </c>
      <c r="BL6" s="154" t="s">
        <v>198</v>
      </c>
      <c r="BM6" s="156" t="s">
        <v>199</v>
      </c>
      <c r="BN6" s="152">
        <v>445</v>
      </c>
    </row>
    <row r="7" spans="1:72" ht="15" customHeight="1" x14ac:dyDescent="0.25">
      <c r="A7" s="154"/>
      <c r="B7" s="155"/>
      <c r="C7" s="155"/>
      <c r="D7" s="154"/>
      <c r="E7" s="156"/>
      <c r="F7" s="152"/>
      <c r="Y7" s="154" t="s">
        <v>213</v>
      </c>
      <c r="Z7" s="155" t="s">
        <v>196</v>
      </c>
      <c r="AA7" s="155" t="s">
        <v>197</v>
      </c>
      <c r="AB7" s="154" t="s">
        <v>198</v>
      </c>
      <c r="AC7" s="156" t="s">
        <v>199</v>
      </c>
      <c r="AD7" s="152">
        <v>265</v>
      </c>
      <c r="AE7" s="154" t="s">
        <v>244</v>
      </c>
      <c r="AF7" s="155" t="s">
        <v>196</v>
      </c>
      <c r="AG7" s="155" t="s">
        <v>197</v>
      </c>
      <c r="AH7" s="154" t="s">
        <v>198</v>
      </c>
      <c r="AI7" s="156" t="s">
        <v>199</v>
      </c>
      <c r="AJ7" s="152">
        <v>56</v>
      </c>
      <c r="AK7" s="154" t="s">
        <v>275</v>
      </c>
      <c r="AL7" s="155" t="s">
        <v>196</v>
      </c>
      <c r="AM7" s="155" t="s">
        <v>197</v>
      </c>
      <c r="AN7" s="154" t="s">
        <v>198</v>
      </c>
      <c r="AO7" s="156" t="s">
        <v>199</v>
      </c>
      <c r="AP7" s="152">
        <v>67</v>
      </c>
      <c r="AQ7" s="154" t="s">
        <v>302</v>
      </c>
      <c r="AR7" s="155" t="s">
        <v>196</v>
      </c>
      <c r="AS7" s="155" t="s">
        <v>197</v>
      </c>
      <c r="AT7" s="154" t="s">
        <v>198</v>
      </c>
      <c r="AU7" s="156" t="s">
        <v>199</v>
      </c>
      <c r="AV7" s="152">
        <v>5</v>
      </c>
      <c r="AW7" s="154" t="s">
        <v>337</v>
      </c>
      <c r="AX7" s="155" t="s">
        <v>196</v>
      </c>
      <c r="AY7" s="155" t="s">
        <v>197</v>
      </c>
      <c r="AZ7" s="154" t="s">
        <v>198</v>
      </c>
      <c r="BA7" s="156" t="s">
        <v>199</v>
      </c>
      <c r="BB7" s="152">
        <v>20</v>
      </c>
      <c r="BC7" s="154" t="s">
        <v>365</v>
      </c>
      <c r="BD7" s="155" t="s">
        <v>196</v>
      </c>
      <c r="BE7" s="155" t="s">
        <v>197</v>
      </c>
      <c r="BF7" s="154" t="s">
        <v>198</v>
      </c>
      <c r="BG7" s="156" t="s">
        <v>199</v>
      </c>
      <c r="BH7" s="152">
        <v>10</v>
      </c>
      <c r="BI7" s="154" t="s">
        <v>375</v>
      </c>
      <c r="BJ7" s="155" t="s">
        <v>196</v>
      </c>
      <c r="BK7" s="155" t="s">
        <v>197</v>
      </c>
      <c r="BL7" s="154" t="s">
        <v>198</v>
      </c>
      <c r="BM7" s="156" t="s">
        <v>199</v>
      </c>
      <c r="BN7" s="152">
        <v>173</v>
      </c>
    </row>
    <row r="8" spans="1:72" ht="15" customHeight="1" x14ac:dyDescent="0.25">
      <c r="A8" s="154"/>
      <c r="B8" s="155"/>
      <c r="C8" s="155"/>
      <c r="D8" s="154"/>
      <c r="E8" s="156"/>
      <c r="F8" s="152"/>
      <c r="Y8" s="154" t="s">
        <v>205</v>
      </c>
      <c r="Z8" s="155" t="s">
        <v>196</v>
      </c>
      <c r="AA8" s="155" t="s">
        <v>197</v>
      </c>
      <c r="AB8" s="154" t="s">
        <v>198</v>
      </c>
      <c r="AC8" s="156" t="s">
        <v>199</v>
      </c>
      <c r="AD8" s="152">
        <v>23</v>
      </c>
      <c r="AE8" s="154" t="s">
        <v>261</v>
      </c>
      <c r="AF8" s="155" t="s">
        <v>196</v>
      </c>
      <c r="AG8" s="155" t="s">
        <v>197</v>
      </c>
      <c r="AH8" s="154" t="s">
        <v>198</v>
      </c>
      <c r="AI8" s="156" t="s">
        <v>199</v>
      </c>
      <c r="AJ8" s="152">
        <v>225</v>
      </c>
      <c r="AK8" s="154" t="s">
        <v>276</v>
      </c>
      <c r="AL8" s="155" t="s">
        <v>196</v>
      </c>
      <c r="AM8" s="155" t="s">
        <v>197</v>
      </c>
      <c r="AN8" s="154" t="s">
        <v>198</v>
      </c>
      <c r="AO8" s="156" t="s">
        <v>199</v>
      </c>
      <c r="AP8" s="152">
        <v>5</v>
      </c>
      <c r="AQ8" s="154" t="s">
        <v>303</v>
      </c>
      <c r="AR8" s="155" t="s">
        <v>196</v>
      </c>
      <c r="AS8" s="155" t="s">
        <v>197</v>
      </c>
      <c r="AT8" s="154" t="s">
        <v>198</v>
      </c>
      <c r="AU8" s="156" t="s">
        <v>199</v>
      </c>
      <c r="AV8" s="152">
        <v>20</v>
      </c>
      <c r="AW8" s="154" t="s">
        <v>338</v>
      </c>
      <c r="AX8" s="155" t="s">
        <v>196</v>
      </c>
      <c r="AY8" s="155" t="s">
        <v>197</v>
      </c>
      <c r="AZ8" s="154" t="s">
        <v>198</v>
      </c>
      <c r="BA8" s="156" t="s">
        <v>199</v>
      </c>
      <c r="BB8" s="152">
        <v>8</v>
      </c>
      <c r="BC8" s="154" t="s">
        <v>366</v>
      </c>
      <c r="BD8" s="155" t="s">
        <v>196</v>
      </c>
      <c r="BE8" s="155" t="s">
        <v>197</v>
      </c>
      <c r="BF8" s="154" t="s">
        <v>198</v>
      </c>
      <c r="BG8" s="156" t="s">
        <v>199</v>
      </c>
      <c r="BH8" s="152">
        <v>4</v>
      </c>
      <c r="BI8" s="154" t="s">
        <v>376</v>
      </c>
      <c r="BJ8" s="155" t="s">
        <v>196</v>
      </c>
      <c r="BK8" s="155" t="s">
        <v>197</v>
      </c>
      <c r="BL8" s="154" t="s">
        <v>198</v>
      </c>
      <c r="BM8" s="156" t="s">
        <v>199</v>
      </c>
      <c r="BN8" s="152">
        <v>14</v>
      </c>
    </row>
    <row r="9" spans="1:72" ht="15" customHeight="1" x14ac:dyDescent="0.25">
      <c r="A9" s="154"/>
      <c r="B9" s="155"/>
      <c r="C9" s="155"/>
      <c r="D9" s="154"/>
      <c r="E9" s="156"/>
      <c r="F9" s="152"/>
      <c r="Y9" s="154" t="s">
        <v>206</v>
      </c>
      <c r="Z9" s="155" t="s">
        <v>196</v>
      </c>
      <c r="AA9" s="155" t="s">
        <v>197</v>
      </c>
      <c r="AB9" s="154" t="s">
        <v>198</v>
      </c>
      <c r="AC9" s="156" t="s">
        <v>199</v>
      </c>
      <c r="AD9" s="152">
        <v>46</v>
      </c>
      <c r="AE9" s="154" t="s">
        <v>262</v>
      </c>
      <c r="AF9" s="155" t="s">
        <v>196</v>
      </c>
      <c r="AG9" s="155" t="s">
        <v>197</v>
      </c>
      <c r="AH9" s="154" t="s">
        <v>198</v>
      </c>
      <c r="AI9" s="156" t="s">
        <v>199</v>
      </c>
      <c r="AJ9" s="152">
        <v>1031</v>
      </c>
      <c r="AK9" s="154" t="s">
        <v>277</v>
      </c>
      <c r="AL9" s="155" t="s">
        <v>196</v>
      </c>
      <c r="AM9" s="155" t="s">
        <v>197</v>
      </c>
      <c r="AN9" s="154" t="s">
        <v>198</v>
      </c>
      <c r="AO9" s="156" t="s">
        <v>199</v>
      </c>
      <c r="AP9" s="152">
        <v>5</v>
      </c>
      <c r="AQ9" s="154" t="s">
        <v>304</v>
      </c>
      <c r="AR9" s="155" t="s">
        <v>196</v>
      </c>
      <c r="AS9" s="155" t="s">
        <v>197</v>
      </c>
      <c r="AT9" s="154" t="s">
        <v>198</v>
      </c>
      <c r="AU9" s="156" t="s">
        <v>199</v>
      </c>
      <c r="AV9" s="152">
        <v>578</v>
      </c>
      <c r="AW9" s="154" t="s">
        <v>339</v>
      </c>
      <c r="AX9" s="155" t="s">
        <v>196</v>
      </c>
      <c r="AY9" s="155" t="s">
        <v>197</v>
      </c>
      <c r="AZ9" s="154" t="s">
        <v>198</v>
      </c>
      <c r="BA9" s="156" t="s">
        <v>199</v>
      </c>
      <c r="BB9" s="152">
        <v>127</v>
      </c>
      <c r="BC9" s="154" t="s">
        <v>354</v>
      </c>
      <c r="BD9" s="155" t="s">
        <v>196</v>
      </c>
      <c r="BE9" s="155" t="s">
        <v>197</v>
      </c>
      <c r="BF9" s="154" t="s">
        <v>198</v>
      </c>
      <c r="BG9" s="156" t="s">
        <v>199</v>
      </c>
      <c r="BH9" s="152">
        <v>247</v>
      </c>
      <c r="BI9" s="154" t="s">
        <v>377</v>
      </c>
      <c r="BJ9" s="155" t="s">
        <v>196</v>
      </c>
      <c r="BK9" s="155" t="s">
        <v>197</v>
      </c>
      <c r="BL9" s="154" t="s">
        <v>198</v>
      </c>
      <c r="BM9" s="156" t="s">
        <v>199</v>
      </c>
      <c r="BN9" s="152">
        <v>5</v>
      </c>
    </row>
    <row r="10" spans="1:72" ht="15" customHeight="1" x14ac:dyDescent="0.25">
      <c r="A10" s="154"/>
      <c r="B10" s="155"/>
      <c r="C10" s="155"/>
      <c r="D10" s="154"/>
      <c r="E10" s="156"/>
      <c r="F10" s="152"/>
      <c r="Y10" s="154" t="s">
        <v>207</v>
      </c>
      <c r="Z10" s="155" t="s">
        <v>196</v>
      </c>
      <c r="AA10" s="155" t="s">
        <v>197</v>
      </c>
      <c r="AB10" s="154" t="s">
        <v>198</v>
      </c>
      <c r="AC10" s="156" t="s">
        <v>214</v>
      </c>
      <c r="AD10" s="152">
        <v>208</v>
      </c>
      <c r="AE10" s="154" t="s">
        <v>263</v>
      </c>
      <c r="AF10" s="155" t="s">
        <v>196</v>
      </c>
      <c r="AG10" s="155" t="s">
        <v>197</v>
      </c>
      <c r="AH10" s="154" t="s">
        <v>198</v>
      </c>
      <c r="AI10" s="156" t="s">
        <v>199</v>
      </c>
      <c r="AJ10" s="152">
        <v>569</v>
      </c>
      <c r="AK10" s="154" t="s">
        <v>278</v>
      </c>
      <c r="AL10" s="155" t="s">
        <v>196</v>
      </c>
      <c r="AM10" s="155" t="s">
        <v>197</v>
      </c>
      <c r="AN10" s="154" t="s">
        <v>198</v>
      </c>
      <c r="AO10" s="156" t="s">
        <v>199</v>
      </c>
      <c r="AP10" s="152">
        <v>8</v>
      </c>
      <c r="AQ10" s="154" t="s">
        <v>305</v>
      </c>
      <c r="AR10" s="155" t="s">
        <v>196</v>
      </c>
      <c r="AS10" s="155" t="s">
        <v>197</v>
      </c>
      <c r="AT10" s="154" t="s">
        <v>198</v>
      </c>
      <c r="AU10" s="156" t="s">
        <v>199</v>
      </c>
      <c r="AV10" s="152">
        <v>9</v>
      </c>
      <c r="AW10" s="154" t="s">
        <v>340</v>
      </c>
      <c r="AX10" s="155" t="s">
        <v>196</v>
      </c>
      <c r="AY10" s="155" t="s">
        <v>197</v>
      </c>
      <c r="AZ10" s="154" t="s">
        <v>198</v>
      </c>
      <c r="BA10" s="156" t="s">
        <v>199</v>
      </c>
      <c r="BB10" s="152">
        <v>72</v>
      </c>
      <c r="BC10" s="154" t="s">
        <v>367</v>
      </c>
      <c r="BD10" s="155" t="s">
        <v>196</v>
      </c>
      <c r="BE10" s="155" t="s">
        <v>197</v>
      </c>
      <c r="BF10" s="154" t="s">
        <v>198</v>
      </c>
      <c r="BG10" s="156" t="s">
        <v>199</v>
      </c>
      <c r="BH10" s="152">
        <v>280</v>
      </c>
    </row>
    <row r="11" spans="1:72" ht="15" customHeight="1" x14ac:dyDescent="0.25">
      <c r="A11" s="154"/>
      <c r="B11" s="155"/>
      <c r="C11" s="155"/>
      <c r="D11" s="154"/>
      <c r="E11" s="156"/>
      <c r="F11" s="152"/>
      <c r="Y11" s="154" t="s">
        <v>207</v>
      </c>
      <c r="Z11" s="155" t="s">
        <v>196</v>
      </c>
      <c r="AA11" s="155" t="s">
        <v>197</v>
      </c>
      <c r="AB11" s="154" t="s">
        <v>198</v>
      </c>
      <c r="AC11" s="156" t="s">
        <v>199</v>
      </c>
      <c r="AD11" s="152">
        <v>584</v>
      </c>
      <c r="AE11" s="154" t="s">
        <v>245</v>
      </c>
      <c r="AF11" s="155" t="s">
        <v>196</v>
      </c>
      <c r="AG11" s="155" t="s">
        <v>197</v>
      </c>
      <c r="AH11" s="154" t="s">
        <v>198</v>
      </c>
      <c r="AI11" s="156" t="s">
        <v>199</v>
      </c>
      <c r="AJ11" s="152">
        <v>209</v>
      </c>
      <c r="AK11" s="154" t="s">
        <v>279</v>
      </c>
      <c r="AL11" s="155" t="s">
        <v>196</v>
      </c>
      <c r="AM11" s="155" t="s">
        <v>197</v>
      </c>
      <c r="AN11" s="154" t="s">
        <v>198</v>
      </c>
      <c r="AO11" s="156" t="s">
        <v>199</v>
      </c>
      <c r="AP11" s="152">
        <v>5</v>
      </c>
      <c r="AQ11" s="154" t="s">
        <v>306</v>
      </c>
      <c r="AR11" s="155" t="s">
        <v>196</v>
      </c>
      <c r="AS11" s="155" t="s">
        <v>197</v>
      </c>
      <c r="AT11" s="154" t="s">
        <v>198</v>
      </c>
      <c r="AU11" s="156" t="s">
        <v>199</v>
      </c>
      <c r="AV11" s="152">
        <v>4</v>
      </c>
      <c r="AW11" s="154" t="s">
        <v>341</v>
      </c>
      <c r="AX11" s="155" t="s">
        <v>196</v>
      </c>
      <c r="AY11" s="155" t="s">
        <v>197</v>
      </c>
      <c r="AZ11" s="154" t="s">
        <v>198</v>
      </c>
      <c r="BA11" s="156" t="s">
        <v>199</v>
      </c>
      <c r="BB11" s="152">
        <v>69</v>
      </c>
      <c r="BC11" s="154" t="s">
        <v>356</v>
      </c>
      <c r="BD11" s="155" t="s">
        <v>196</v>
      </c>
      <c r="BE11" s="155" t="s">
        <v>197</v>
      </c>
      <c r="BF11" s="154" t="s">
        <v>198</v>
      </c>
      <c r="BG11" s="156" t="s">
        <v>199</v>
      </c>
      <c r="BH11" s="152">
        <v>87</v>
      </c>
    </row>
    <row r="12" spans="1:72" ht="15" customHeight="1" x14ac:dyDescent="0.25">
      <c r="A12" s="154"/>
      <c r="B12" s="155"/>
      <c r="C12" s="155"/>
      <c r="D12" s="154"/>
      <c r="E12" s="156"/>
      <c r="F12" s="152"/>
      <c r="Y12" s="154" t="s">
        <v>209</v>
      </c>
      <c r="Z12" s="155" t="s">
        <v>196</v>
      </c>
      <c r="AA12" s="155" t="s">
        <v>197</v>
      </c>
      <c r="AB12" s="154" t="s">
        <v>198</v>
      </c>
      <c r="AC12" s="156" t="s">
        <v>199</v>
      </c>
      <c r="AD12" s="152">
        <v>197</v>
      </c>
      <c r="AE12" s="154" t="s">
        <v>246</v>
      </c>
      <c r="AF12" s="155" t="s">
        <v>196</v>
      </c>
      <c r="AG12" s="155" t="s">
        <v>197</v>
      </c>
      <c r="AH12" s="154" t="s">
        <v>198</v>
      </c>
      <c r="AI12" s="156" t="s">
        <v>199</v>
      </c>
      <c r="AJ12" s="152">
        <v>328</v>
      </c>
      <c r="AK12" s="154" t="s">
        <v>280</v>
      </c>
      <c r="AL12" s="155" t="s">
        <v>196</v>
      </c>
      <c r="AM12" s="155" t="s">
        <v>197</v>
      </c>
      <c r="AN12" s="154" t="s">
        <v>198</v>
      </c>
      <c r="AO12" s="156" t="s">
        <v>199</v>
      </c>
      <c r="AP12" s="152">
        <v>29</v>
      </c>
      <c r="AQ12" s="154" t="s">
        <v>307</v>
      </c>
      <c r="AR12" s="155" t="s">
        <v>196</v>
      </c>
      <c r="AS12" s="155" t="s">
        <v>197</v>
      </c>
      <c r="AT12" s="154" t="s">
        <v>198</v>
      </c>
      <c r="AU12" s="156" t="s">
        <v>199</v>
      </c>
      <c r="AV12" s="152">
        <v>27</v>
      </c>
      <c r="AW12" s="154" t="s">
        <v>342</v>
      </c>
      <c r="AX12" s="155" t="s">
        <v>196</v>
      </c>
      <c r="AY12" s="155" t="s">
        <v>197</v>
      </c>
      <c r="AZ12" s="154" t="s">
        <v>198</v>
      </c>
      <c r="BA12" s="156" t="s">
        <v>199</v>
      </c>
      <c r="BB12" s="152">
        <v>576</v>
      </c>
      <c r="BC12" s="154" t="s">
        <v>368</v>
      </c>
      <c r="BD12" s="155" t="s">
        <v>196</v>
      </c>
      <c r="BE12" s="155" t="s">
        <v>197</v>
      </c>
      <c r="BF12" s="154" t="s">
        <v>198</v>
      </c>
      <c r="BG12" s="156" t="s">
        <v>199</v>
      </c>
      <c r="BH12" s="152">
        <v>16</v>
      </c>
    </row>
    <row r="13" spans="1:72" ht="15" customHeight="1" x14ac:dyDescent="0.25">
      <c r="A13" s="154"/>
      <c r="B13" s="155"/>
      <c r="C13" s="155"/>
      <c r="D13" s="154"/>
      <c r="E13" s="156"/>
      <c r="F13" s="152"/>
      <c r="Y13" s="154" t="s">
        <v>209</v>
      </c>
      <c r="Z13" s="155" t="s">
        <v>196</v>
      </c>
      <c r="AA13" s="155" t="s">
        <v>197</v>
      </c>
      <c r="AB13" s="154" t="s">
        <v>198</v>
      </c>
      <c r="AC13" s="156" t="s">
        <v>215</v>
      </c>
      <c r="AD13" s="152">
        <v>105</v>
      </c>
      <c r="AE13" s="154" t="s">
        <v>247</v>
      </c>
      <c r="AF13" s="155" t="s">
        <v>196</v>
      </c>
      <c r="AG13" s="155" t="s">
        <v>197</v>
      </c>
      <c r="AH13" s="154" t="s">
        <v>198</v>
      </c>
      <c r="AI13" s="156" t="s">
        <v>199</v>
      </c>
      <c r="AJ13" s="152">
        <v>473</v>
      </c>
      <c r="AK13" s="154" t="s">
        <v>281</v>
      </c>
      <c r="AL13" s="155" t="s">
        <v>196</v>
      </c>
      <c r="AM13" s="155" t="s">
        <v>197</v>
      </c>
      <c r="AN13" s="154" t="s">
        <v>198</v>
      </c>
      <c r="AO13" s="156" t="s">
        <v>199</v>
      </c>
      <c r="AP13" s="152">
        <v>151</v>
      </c>
      <c r="AQ13" s="154" t="s">
        <v>308</v>
      </c>
      <c r="AR13" s="155" t="s">
        <v>196</v>
      </c>
      <c r="AS13" s="155" t="s">
        <v>197</v>
      </c>
      <c r="AT13" s="154" t="s">
        <v>198</v>
      </c>
      <c r="AU13" s="156" t="s">
        <v>199</v>
      </c>
      <c r="AV13" s="152">
        <v>26</v>
      </c>
      <c r="AW13" s="154" t="s">
        <v>343</v>
      </c>
      <c r="AX13" s="155" t="s">
        <v>196</v>
      </c>
      <c r="AY13" s="155" t="s">
        <v>197</v>
      </c>
      <c r="AZ13" s="154" t="s">
        <v>198</v>
      </c>
      <c r="BA13" s="156" t="s">
        <v>214</v>
      </c>
      <c r="BB13" s="152">
        <v>56</v>
      </c>
    </row>
    <row r="14" spans="1:72" ht="15" customHeight="1" x14ac:dyDescent="0.25">
      <c r="A14" s="154"/>
      <c r="B14" s="155"/>
      <c r="C14" s="155"/>
      <c r="D14" s="154"/>
      <c r="E14" s="156"/>
      <c r="F14" s="152"/>
      <c r="Y14" s="154" t="s">
        <v>210</v>
      </c>
      <c r="Z14" s="155" t="s">
        <v>196</v>
      </c>
      <c r="AA14" s="155" t="s">
        <v>197</v>
      </c>
      <c r="AB14" s="154" t="s">
        <v>198</v>
      </c>
      <c r="AC14" s="156" t="s">
        <v>199</v>
      </c>
      <c r="AD14" s="152">
        <v>267</v>
      </c>
      <c r="AE14" s="154" t="s">
        <v>248</v>
      </c>
      <c r="AF14" s="155" t="s">
        <v>196</v>
      </c>
      <c r="AG14" s="155" t="s">
        <v>197</v>
      </c>
      <c r="AH14" s="154" t="s">
        <v>198</v>
      </c>
      <c r="AI14" s="156" t="s">
        <v>199</v>
      </c>
      <c r="AJ14" s="152">
        <v>961</v>
      </c>
      <c r="AK14" s="154" t="s">
        <v>282</v>
      </c>
      <c r="AL14" s="155" t="s">
        <v>196</v>
      </c>
      <c r="AM14" s="155" t="s">
        <v>197</v>
      </c>
      <c r="AN14" s="154" t="s">
        <v>198</v>
      </c>
      <c r="AO14" s="156" t="s">
        <v>199</v>
      </c>
      <c r="AP14" s="152">
        <v>176</v>
      </c>
      <c r="AQ14" s="154" t="s">
        <v>309</v>
      </c>
      <c r="AR14" s="155" t="s">
        <v>196</v>
      </c>
      <c r="AS14" s="155" t="s">
        <v>197</v>
      </c>
      <c r="AT14" s="154" t="s">
        <v>198</v>
      </c>
      <c r="AU14" s="156" t="s">
        <v>199</v>
      </c>
      <c r="AV14" s="152">
        <v>209</v>
      </c>
      <c r="AW14" s="154" t="s">
        <v>344</v>
      </c>
      <c r="AX14" s="155" t="s">
        <v>196</v>
      </c>
      <c r="AY14" s="155" t="s">
        <v>197</v>
      </c>
      <c r="AZ14" s="154" t="s">
        <v>198</v>
      </c>
      <c r="BA14" s="156" t="s">
        <v>199</v>
      </c>
      <c r="BB14" s="152">
        <v>6</v>
      </c>
    </row>
    <row r="15" spans="1:72" ht="15" customHeight="1" x14ac:dyDescent="0.25">
      <c r="A15" s="154"/>
      <c r="B15" s="155"/>
      <c r="C15" s="155"/>
      <c r="D15" s="154"/>
      <c r="E15" s="156"/>
      <c r="F15" s="152"/>
      <c r="Y15" s="154" t="s">
        <v>211</v>
      </c>
      <c r="Z15" s="155" t="s">
        <v>196</v>
      </c>
      <c r="AA15" s="155" t="s">
        <v>197</v>
      </c>
      <c r="AB15" s="154" t="s">
        <v>198</v>
      </c>
      <c r="AC15" s="156" t="s">
        <v>216</v>
      </c>
      <c r="AD15" s="152">
        <v>172</v>
      </c>
      <c r="AE15" s="154" t="s">
        <v>264</v>
      </c>
      <c r="AF15" s="155" t="s">
        <v>196</v>
      </c>
      <c r="AG15" s="155" t="s">
        <v>197</v>
      </c>
      <c r="AH15" s="154" t="s">
        <v>198</v>
      </c>
      <c r="AI15" s="156" t="s">
        <v>199</v>
      </c>
      <c r="AJ15" s="152">
        <v>1156</v>
      </c>
      <c r="AK15" s="154" t="s">
        <v>283</v>
      </c>
      <c r="AL15" s="155" t="s">
        <v>196</v>
      </c>
      <c r="AM15" s="155" t="s">
        <v>197</v>
      </c>
      <c r="AN15" s="154" t="s">
        <v>198</v>
      </c>
      <c r="AO15" s="156" t="s">
        <v>199</v>
      </c>
      <c r="AP15" s="152">
        <v>158</v>
      </c>
      <c r="AQ15" s="154" t="s">
        <v>310</v>
      </c>
      <c r="AR15" s="155" t="s">
        <v>196</v>
      </c>
      <c r="AS15" s="155" t="s">
        <v>197</v>
      </c>
      <c r="AT15" s="154" t="s">
        <v>198</v>
      </c>
      <c r="AU15" s="156" t="s">
        <v>199</v>
      </c>
      <c r="AV15" s="152">
        <v>98</v>
      </c>
      <c r="AW15" s="154" t="s">
        <v>344</v>
      </c>
      <c r="AX15" s="155" t="s">
        <v>196</v>
      </c>
      <c r="AY15" s="155" t="s">
        <v>197</v>
      </c>
      <c r="AZ15" s="154" t="s">
        <v>198</v>
      </c>
      <c r="BA15" s="156" t="s">
        <v>214</v>
      </c>
      <c r="BB15" s="152">
        <v>19</v>
      </c>
    </row>
    <row r="16" spans="1:72" ht="15" customHeight="1" x14ac:dyDescent="0.25">
      <c r="Y16" s="154" t="s">
        <v>211</v>
      </c>
      <c r="Z16" s="155" t="s">
        <v>196</v>
      </c>
      <c r="AA16" s="155" t="s">
        <v>197</v>
      </c>
      <c r="AB16" s="154" t="s">
        <v>198</v>
      </c>
      <c r="AC16" s="156" t="s">
        <v>199</v>
      </c>
      <c r="AD16" s="152">
        <v>693</v>
      </c>
      <c r="AE16" s="154" t="s">
        <v>265</v>
      </c>
      <c r="AF16" s="155" t="s">
        <v>196</v>
      </c>
      <c r="AG16" s="155" t="s">
        <v>197</v>
      </c>
      <c r="AH16" s="154" t="s">
        <v>198</v>
      </c>
      <c r="AI16" s="156" t="s">
        <v>199</v>
      </c>
      <c r="AJ16" s="152">
        <v>1292</v>
      </c>
      <c r="AK16" s="154" t="s">
        <v>284</v>
      </c>
      <c r="AL16" s="155" t="s">
        <v>196</v>
      </c>
      <c r="AM16" s="155" t="s">
        <v>197</v>
      </c>
      <c r="AN16" s="154" t="s">
        <v>198</v>
      </c>
      <c r="AO16" s="156" t="s">
        <v>199</v>
      </c>
      <c r="AP16" s="152">
        <v>86</v>
      </c>
      <c r="AQ16" s="154" t="s">
        <v>311</v>
      </c>
      <c r="AR16" s="155" t="s">
        <v>196</v>
      </c>
      <c r="AS16" s="155" t="s">
        <v>197</v>
      </c>
      <c r="AT16" s="154" t="s">
        <v>198</v>
      </c>
      <c r="AU16" s="156" t="s">
        <v>199</v>
      </c>
      <c r="AV16" s="152">
        <v>317</v>
      </c>
      <c r="AW16" s="154" t="s">
        <v>345</v>
      </c>
      <c r="AX16" s="155" t="s">
        <v>196</v>
      </c>
      <c r="AY16" s="155" t="s">
        <v>197</v>
      </c>
      <c r="AZ16" s="154" t="s">
        <v>198</v>
      </c>
      <c r="BA16" s="156" t="s">
        <v>214</v>
      </c>
      <c r="BB16" s="152">
        <v>84</v>
      </c>
    </row>
    <row r="17" spans="31:54" ht="15" customHeight="1" x14ac:dyDescent="0.25">
      <c r="AE17" s="154" t="s">
        <v>266</v>
      </c>
      <c r="AF17" s="155" t="s">
        <v>196</v>
      </c>
      <c r="AG17" s="155" t="s">
        <v>197</v>
      </c>
      <c r="AH17" s="154" t="s">
        <v>198</v>
      </c>
      <c r="AI17" s="156" t="s">
        <v>199</v>
      </c>
      <c r="AJ17" s="152">
        <v>1621</v>
      </c>
      <c r="AK17" s="154" t="s">
        <v>285</v>
      </c>
      <c r="AL17" s="155" t="s">
        <v>196</v>
      </c>
      <c r="AM17" s="155" t="s">
        <v>197</v>
      </c>
      <c r="AN17" s="154" t="s">
        <v>198</v>
      </c>
      <c r="AO17" s="156" t="s">
        <v>199</v>
      </c>
      <c r="AP17" s="152">
        <v>61</v>
      </c>
      <c r="AQ17" s="154" t="s">
        <v>312</v>
      </c>
      <c r="AR17" s="155" t="s">
        <v>196</v>
      </c>
      <c r="AS17" s="155" t="s">
        <v>197</v>
      </c>
      <c r="AT17" s="154" t="s">
        <v>198</v>
      </c>
      <c r="AU17" s="156" t="s">
        <v>199</v>
      </c>
      <c r="AV17" s="152">
        <v>140</v>
      </c>
      <c r="AW17" s="154" t="s">
        <v>332</v>
      </c>
      <c r="AX17" s="155" t="s">
        <v>196</v>
      </c>
      <c r="AY17" s="155" t="s">
        <v>197</v>
      </c>
      <c r="AZ17" s="154" t="s">
        <v>198</v>
      </c>
      <c r="BA17" s="156" t="s">
        <v>199</v>
      </c>
      <c r="BB17" s="152">
        <v>33</v>
      </c>
    </row>
    <row r="18" spans="31:54" ht="15" customHeight="1" x14ac:dyDescent="0.25">
      <c r="AE18" s="154" t="s">
        <v>249</v>
      </c>
      <c r="AF18" s="155" t="s">
        <v>196</v>
      </c>
      <c r="AG18" s="155" t="s">
        <v>197</v>
      </c>
      <c r="AH18" s="154" t="s">
        <v>198</v>
      </c>
      <c r="AI18" s="156" t="s">
        <v>199</v>
      </c>
      <c r="AJ18" s="152">
        <v>356</v>
      </c>
      <c r="AK18" s="154" t="s">
        <v>286</v>
      </c>
      <c r="AL18" s="155" t="s">
        <v>196</v>
      </c>
      <c r="AM18" s="155" t="s">
        <v>197</v>
      </c>
      <c r="AN18" s="154" t="s">
        <v>198</v>
      </c>
      <c r="AO18" s="156" t="s">
        <v>199</v>
      </c>
      <c r="AP18" s="152">
        <v>197</v>
      </c>
      <c r="AQ18" s="154" t="s">
        <v>313</v>
      </c>
      <c r="AR18" s="155" t="s">
        <v>196</v>
      </c>
      <c r="AS18" s="155" t="s">
        <v>197</v>
      </c>
      <c r="AT18" s="154" t="s">
        <v>198</v>
      </c>
      <c r="AU18" s="156" t="s">
        <v>199</v>
      </c>
      <c r="AV18" s="152">
        <v>210</v>
      </c>
    </row>
    <row r="19" spans="31:54" ht="15" customHeight="1" x14ac:dyDescent="0.25">
      <c r="AE19" s="154" t="s">
        <v>250</v>
      </c>
      <c r="AF19" s="155" t="s">
        <v>196</v>
      </c>
      <c r="AG19" s="155" t="s">
        <v>197</v>
      </c>
      <c r="AH19" s="154" t="s">
        <v>198</v>
      </c>
      <c r="AI19" s="156" t="s">
        <v>199</v>
      </c>
      <c r="AJ19" s="152">
        <v>668</v>
      </c>
      <c r="AK19" s="154" t="s">
        <v>287</v>
      </c>
      <c r="AL19" s="155" t="s">
        <v>196</v>
      </c>
      <c r="AM19" s="155" t="s">
        <v>197</v>
      </c>
      <c r="AN19" s="154" t="s">
        <v>198</v>
      </c>
      <c r="AO19" s="156" t="s">
        <v>199</v>
      </c>
      <c r="AP19" s="152">
        <v>673</v>
      </c>
      <c r="AQ19" s="154" t="s">
        <v>314</v>
      </c>
      <c r="AR19" s="155" t="s">
        <v>196</v>
      </c>
      <c r="AS19" s="155" t="s">
        <v>197</v>
      </c>
      <c r="AT19" s="154" t="s">
        <v>198</v>
      </c>
      <c r="AU19" s="156" t="s">
        <v>199</v>
      </c>
      <c r="AV19" s="152">
        <v>154</v>
      </c>
    </row>
    <row r="20" spans="31:54" ht="15" customHeight="1" x14ac:dyDescent="0.25">
      <c r="AE20" s="154" t="s">
        <v>253</v>
      </c>
      <c r="AF20" s="155" t="s">
        <v>196</v>
      </c>
      <c r="AG20" s="155" t="s">
        <v>197</v>
      </c>
      <c r="AH20" s="154" t="s">
        <v>198</v>
      </c>
      <c r="AI20" s="156" t="s">
        <v>199</v>
      </c>
      <c r="AJ20" s="152">
        <v>532</v>
      </c>
      <c r="AK20" s="154" t="s">
        <v>288</v>
      </c>
      <c r="AL20" s="155" t="s">
        <v>196</v>
      </c>
      <c r="AM20" s="155" t="s">
        <v>197</v>
      </c>
      <c r="AN20" s="154" t="s">
        <v>198</v>
      </c>
      <c r="AO20" s="156" t="s">
        <v>199</v>
      </c>
      <c r="AP20" s="152">
        <v>410</v>
      </c>
      <c r="AQ20" s="154" t="s">
        <v>315</v>
      </c>
      <c r="AR20" s="155" t="s">
        <v>196</v>
      </c>
      <c r="AS20" s="155" t="s">
        <v>197</v>
      </c>
      <c r="AT20" s="154" t="s">
        <v>198</v>
      </c>
      <c r="AU20" s="156" t="s">
        <v>199</v>
      </c>
      <c r="AV20" s="152">
        <v>342</v>
      </c>
    </row>
    <row r="21" spans="31:54" ht="15" customHeight="1" x14ac:dyDescent="0.25">
      <c r="AE21" s="154" t="s">
        <v>267</v>
      </c>
      <c r="AF21" s="155" t="s">
        <v>196</v>
      </c>
      <c r="AG21" s="155" t="s">
        <v>197</v>
      </c>
      <c r="AH21" s="154" t="s">
        <v>198</v>
      </c>
      <c r="AI21" s="156" t="s">
        <v>199</v>
      </c>
      <c r="AJ21" s="152">
        <v>331</v>
      </c>
      <c r="AK21" s="154" t="s">
        <v>289</v>
      </c>
      <c r="AL21" s="155" t="s">
        <v>196</v>
      </c>
      <c r="AM21" s="155" t="s">
        <v>197</v>
      </c>
      <c r="AN21" s="154" t="s">
        <v>198</v>
      </c>
      <c r="AO21" s="156" t="s">
        <v>199</v>
      </c>
      <c r="AP21" s="152">
        <v>171</v>
      </c>
      <c r="AQ21" s="154" t="s">
        <v>316</v>
      </c>
      <c r="AR21" s="155" t="s">
        <v>196</v>
      </c>
      <c r="AS21" s="155" t="s">
        <v>197</v>
      </c>
      <c r="AT21" s="154" t="s">
        <v>198</v>
      </c>
      <c r="AU21" s="156" t="s">
        <v>199</v>
      </c>
      <c r="AV21" s="152">
        <v>412</v>
      </c>
    </row>
    <row r="22" spans="31:54" ht="15" customHeight="1" x14ac:dyDescent="0.25">
      <c r="AE22" s="154" t="s">
        <v>254</v>
      </c>
      <c r="AF22" s="155" t="s">
        <v>196</v>
      </c>
      <c r="AG22" s="155" t="s">
        <v>197</v>
      </c>
      <c r="AH22" s="154" t="s">
        <v>198</v>
      </c>
      <c r="AI22" s="156" t="s">
        <v>199</v>
      </c>
      <c r="AJ22" s="152">
        <v>130</v>
      </c>
      <c r="AK22" s="154" t="s">
        <v>290</v>
      </c>
      <c r="AL22" s="155" t="s">
        <v>196</v>
      </c>
      <c r="AM22" s="155" t="s">
        <v>197</v>
      </c>
      <c r="AN22" s="154" t="s">
        <v>198</v>
      </c>
      <c r="AO22" s="156" t="s">
        <v>199</v>
      </c>
      <c r="AP22" s="152">
        <v>411</v>
      </c>
      <c r="AQ22" s="154" t="s">
        <v>317</v>
      </c>
      <c r="AR22" s="155" t="s">
        <v>196</v>
      </c>
      <c r="AS22" s="155" t="s">
        <v>197</v>
      </c>
      <c r="AT22" s="154" t="s">
        <v>198</v>
      </c>
      <c r="AU22" s="156" t="s">
        <v>199</v>
      </c>
      <c r="AV22" s="152">
        <v>41</v>
      </c>
    </row>
    <row r="23" spans="31:54" ht="15" customHeight="1" x14ac:dyDescent="0.25">
      <c r="AE23" s="154" t="s">
        <v>255</v>
      </c>
      <c r="AF23" s="155" t="s">
        <v>196</v>
      </c>
      <c r="AG23" s="155" t="s">
        <v>197</v>
      </c>
      <c r="AH23" s="154" t="s">
        <v>198</v>
      </c>
      <c r="AI23" s="156" t="s">
        <v>199</v>
      </c>
      <c r="AJ23" s="152">
        <v>395</v>
      </c>
      <c r="AK23" s="154" t="s">
        <v>291</v>
      </c>
      <c r="AL23" s="155" t="s">
        <v>196</v>
      </c>
      <c r="AM23" s="155" t="s">
        <v>197</v>
      </c>
      <c r="AN23" s="154" t="s">
        <v>198</v>
      </c>
      <c r="AO23" s="156" t="s">
        <v>199</v>
      </c>
      <c r="AP23" s="152">
        <v>190</v>
      </c>
      <c r="AQ23" s="154" t="s">
        <v>318</v>
      </c>
      <c r="AR23" s="155" t="s">
        <v>196</v>
      </c>
      <c r="AS23" s="155" t="s">
        <v>197</v>
      </c>
      <c r="AT23" s="154" t="s">
        <v>198</v>
      </c>
      <c r="AU23" s="156" t="s">
        <v>199</v>
      </c>
      <c r="AV23" s="152">
        <v>69</v>
      </c>
    </row>
    <row r="24" spans="31:54" ht="15" customHeight="1" x14ac:dyDescent="0.25">
      <c r="AE24" s="154" t="s">
        <v>268</v>
      </c>
      <c r="AF24" s="155" t="s">
        <v>196</v>
      </c>
      <c r="AG24" s="155" t="s">
        <v>197</v>
      </c>
      <c r="AH24" s="154" t="s">
        <v>198</v>
      </c>
      <c r="AI24" s="156" t="s">
        <v>199</v>
      </c>
      <c r="AJ24" s="152">
        <v>316</v>
      </c>
      <c r="AK24" s="154" t="s">
        <v>292</v>
      </c>
      <c r="AL24" s="155" t="s">
        <v>196</v>
      </c>
      <c r="AM24" s="155" t="s">
        <v>197</v>
      </c>
      <c r="AN24" s="154" t="s">
        <v>198</v>
      </c>
      <c r="AO24" s="156" t="s">
        <v>199</v>
      </c>
      <c r="AP24" s="152">
        <v>190</v>
      </c>
      <c r="AQ24" s="154" t="s">
        <v>319</v>
      </c>
      <c r="AR24" s="155" t="s">
        <v>196</v>
      </c>
      <c r="AS24" s="155" t="s">
        <v>197</v>
      </c>
      <c r="AT24" s="154" t="s">
        <v>198</v>
      </c>
      <c r="AU24" s="156" t="s">
        <v>199</v>
      </c>
      <c r="AV24" s="152">
        <v>7</v>
      </c>
    </row>
    <row r="25" spans="31:54" ht="15" customHeight="1" x14ac:dyDescent="0.25">
      <c r="AE25" s="154" t="s">
        <v>269</v>
      </c>
      <c r="AF25" s="155" t="s">
        <v>196</v>
      </c>
      <c r="AG25" s="155" t="s">
        <v>197</v>
      </c>
      <c r="AH25" s="154" t="s">
        <v>198</v>
      </c>
      <c r="AI25" s="156" t="s">
        <v>199</v>
      </c>
      <c r="AJ25" s="152">
        <v>183</v>
      </c>
      <c r="AK25" s="154" t="s">
        <v>293</v>
      </c>
      <c r="AL25" s="155" t="s">
        <v>196</v>
      </c>
      <c r="AM25" s="155" t="s">
        <v>197</v>
      </c>
      <c r="AN25" s="154" t="s">
        <v>198</v>
      </c>
      <c r="AO25" s="156" t="s">
        <v>199</v>
      </c>
      <c r="AP25" s="152">
        <v>266</v>
      </c>
    </row>
    <row r="26" spans="31:54" ht="15" customHeight="1" x14ac:dyDescent="0.25">
      <c r="AE26" s="154" t="s">
        <v>270</v>
      </c>
      <c r="AF26" s="155" t="s">
        <v>196</v>
      </c>
      <c r="AG26" s="155" t="s">
        <v>197</v>
      </c>
      <c r="AH26" s="154" t="s">
        <v>198</v>
      </c>
      <c r="AI26" s="156" t="s">
        <v>199</v>
      </c>
      <c r="AJ26" s="152">
        <v>55</v>
      </c>
      <c r="AK26" s="154" t="s">
        <v>294</v>
      </c>
      <c r="AL26" s="155" t="s">
        <v>196</v>
      </c>
      <c r="AM26" s="155" t="s">
        <v>197</v>
      </c>
      <c r="AN26" s="154" t="s">
        <v>198</v>
      </c>
      <c r="AO26" s="156" t="s">
        <v>199</v>
      </c>
      <c r="AP26" s="152">
        <v>435</v>
      </c>
    </row>
    <row r="27" spans="31:54" ht="15" customHeight="1" x14ac:dyDescent="0.25">
      <c r="AE27" s="154" t="s">
        <v>222</v>
      </c>
      <c r="AF27" s="155" t="s">
        <v>196</v>
      </c>
      <c r="AG27" s="155" t="s">
        <v>197</v>
      </c>
      <c r="AH27" s="154" t="s">
        <v>198</v>
      </c>
      <c r="AI27" s="156" t="s">
        <v>199</v>
      </c>
      <c r="AJ27" s="152">
        <v>423</v>
      </c>
      <c r="AK27" s="154" t="s">
        <v>295</v>
      </c>
      <c r="AL27" s="155" t="s">
        <v>196</v>
      </c>
      <c r="AM27" s="155" t="s">
        <v>197</v>
      </c>
      <c r="AN27" s="154" t="s">
        <v>198</v>
      </c>
      <c r="AO27" s="156" t="s">
        <v>199</v>
      </c>
      <c r="AP27" s="152">
        <v>107</v>
      </c>
    </row>
    <row r="28" spans="31:54" ht="15" customHeight="1" x14ac:dyDescent="0.25">
      <c r="AE28" s="154" t="s">
        <v>223</v>
      </c>
      <c r="AF28" s="155" t="s">
        <v>196</v>
      </c>
      <c r="AG28" s="155" t="s">
        <v>197</v>
      </c>
      <c r="AH28" s="154" t="s">
        <v>198</v>
      </c>
      <c r="AI28" s="156" t="s">
        <v>199</v>
      </c>
      <c r="AJ28" s="152">
        <v>92</v>
      </c>
    </row>
    <row r="29" spans="31:54" ht="15" customHeight="1" x14ac:dyDescent="0.25">
      <c r="AE29" s="154" t="s">
        <v>218</v>
      </c>
      <c r="AF29" s="155" t="s">
        <v>196</v>
      </c>
      <c r="AG29" s="155" t="s">
        <v>197</v>
      </c>
      <c r="AH29" s="154" t="s">
        <v>198</v>
      </c>
      <c r="AI29" s="156" t="s">
        <v>199</v>
      </c>
      <c r="AJ29" s="152">
        <v>462</v>
      </c>
    </row>
    <row r="30" spans="31:54" ht="15" customHeight="1" x14ac:dyDescent="0.25">
      <c r="AE30" s="154" t="s">
        <v>219</v>
      </c>
      <c r="AF30" s="155" t="s">
        <v>196</v>
      </c>
      <c r="AG30" s="155" t="s">
        <v>197</v>
      </c>
      <c r="AH30" s="154" t="s">
        <v>198</v>
      </c>
      <c r="AI30" s="156" t="s">
        <v>199</v>
      </c>
      <c r="AJ30" s="152">
        <v>284</v>
      </c>
    </row>
    <row r="31" spans="31:54" ht="15" customHeight="1" x14ac:dyDescent="0.25">
      <c r="AE31" s="154" t="s">
        <v>220</v>
      </c>
      <c r="AF31" s="155" t="s">
        <v>196</v>
      </c>
      <c r="AG31" s="155" t="s">
        <v>197</v>
      </c>
      <c r="AH31" s="154" t="s">
        <v>198</v>
      </c>
      <c r="AI31" s="156" t="s">
        <v>199</v>
      </c>
      <c r="AJ31" s="152">
        <v>153</v>
      </c>
    </row>
    <row r="32" spans="31:54" ht="15" customHeight="1" x14ac:dyDescent="0.25">
      <c r="AE32" s="154" t="s">
        <v>221</v>
      </c>
      <c r="AF32" s="155" t="s">
        <v>196</v>
      </c>
      <c r="AG32" s="155" t="s">
        <v>197</v>
      </c>
      <c r="AH32" s="154" t="s">
        <v>198</v>
      </c>
      <c r="AI32" s="156" t="s">
        <v>199</v>
      </c>
      <c r="AJ32" s="152">
        <v>496</v>
      </c>
    </row>
  </sheetData>
  <hyperlinks>
    <hyperlink ref="D1" location="'KENP Data'!A3" display="January" xr:uid="{8910104F-8ADD-1548-9421-D673993B7884}"/>
    <hyperlink ref="E1" location="'KENP Data'!G3" display="February" xr:uid="{9B9201DC-DED0-1946-BCAE-F83C059E630E}"/>
    <hyperlink ref="F1" location="'KENP Data'!M3" display="March" xr:uid="{02D487BB-33E4-7E4B-B0E8-EFAC80A00CAE}"/>
    <hyperlink ref="G1" location="'KENP Data'!S3" display="April" xr:uid="{191CE1AB-2E5E-A942-9AEE-48C65894C419}"/>
    <hyperlink ref="H1" location="'KENP Data'!Y3" display="May" xr:uid="{0B28F3CB-8C67-FA43-AC72-5DFC7AD84B82}"/>
    <hyperlink ref="I1" location="'KENP Data'!AE3" display="June" xr:uid="{B3E6637E-7C87-2F42-8F71-BF81D0E0A69F}"/>
    <hyperlink ref="J1" location="'KENP Data'!AK3" display="July" xr:uid="{21C56ED2-A55C-A84D-BF01-DA9AAB659806}"/>
    <hyperlink ref="K1" location="'KENP Data'!AQ3" display="August" xr:uid="{B407BB0E-2069-AF45-B75A-9F725C54DB8A}"/>
    <hyperlink ref="L1" location="'KENP Data'!AW3" display="September" xr:uid="{E323A756-2CBB-9345-93FA-15B726132E88}"/>
    <hyperlink ref="M1" location="'KENP Data'!BC3" display="October" xr:uid="{A26F6DB3-8AC5-FE43-BC25-7FD03D6A5CF7}"/>
    <hyperlink ref="N1" location="'KENP Data'!BI3" display="November" xr:uid="{7D7D9609-4B30-C642-AA2B-67458095DD22}"/>
    <hyperlink ref="O1" location="'KENP Data'!BO3" display="December" xr:uid="{C91F973A-CB9A-4E41-B83C-26D31F94FED6}"/>
    <hyperlink ref="A1" location="Menu!A1" display="Menu" xr:uid="{55EFED2F-81FB-F647-BA3D-24CFB8E7570A}"/>
    <hyperlink ref="S1" location="'KENP Data'!A1" display="Click to go back to beginning of worksheet" xr:uid="{962721A2-699E-6043-B1BF-594786B38847}"/>
    <hyperlink ref="Y1" location="'KENP Data'!A1" display="Click to go back to beginning of worksheet" xr:uid="{AC71D9FF-FAE2-6E4E-B1A0-E894D8DFF2C8}"/>
    <hyperlink ref="AE1" location="'KENP Data'!A1" display="Click to go back to beginning of worksheet" xr:uid="{18190454-6291-FC4F-B756-C73A22E72A62}"/>
    <hyperlink ref="AK1" location="'KENP Data'!A1" display="Click to go back to beginning of worksheet" xr:uid="{5363988C-F16B-E145-BAF4-FC3B9BA96B95}"/>
    <hyperlink ref="AQ1" location="'KENP Data'!A1" display="Click to go back to beginning of worksheet" xr:uid="{6A809489-AB9A-CA47-8349-02772E6CAA39}"/>
    <hyperlink ref="AW1" location="'KENP Data'!A1" display="Click to go back to beginning of worksheet" xr:uid="{FB09988B-2108-1E4A-85A0-AB0AA49357A2}"/>
    <hyperlink ref="BC1" location="'KENP Data'!A1" display="Click to go back to beginning of worksheet" xr:uid="{F1A9EEFB-B498-E84F-8B51-562DEA69F6D0}"/>
    <hyperlink ref="BI1" location="'KENP Data'!A1" display="Click to go back to beginning of worksheet" xr:uid="{E5584C98-1F69-7F4B-B456-91364DEDCBED}"/>
    <hyperlink ref="BO1" location="'KENP Data'!A1" display="Click to go back to beginning of worksheet" xr:uid="{00859B4F-915D-C441-BE41-77703F222B75}"/>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EC5CB-8B2F-404D-8E28-99D8A48933FE}">
  <dimension ref="A1:AKJ5"/>
  <sheetViews>
    <sheetView zoomScale="85" zoomScaleNormal="85" workbookViewId="0"/>
  </sheetViews>
  <sheetFormatPr defaultColWidth="11" defaultRowHeight="15.75" x14ac:dyDescent="0.25"/>
  <cols>
    <col min="1" max="1" width="12.125" customWidth="1"/>
  </cols>
  <sheetData>
    <row r="1" spans="1:972" ht="36.75" thickBot="1" x14ac:dyDescent="0.3">
      <c r="A1" s="130" t="s">
        <v>185</v>
      </c>
      <c r="B1" s="118" t="s">
        <v>186</v>
      </c>
      <c r="C1" s="119"/>
      <c r="D1" s="120" t="s">
        <v>19</v>
      </c>
      <c r="E1" s="120" t="s">
        <v>20</v>
      </c>
      <c r="F1" s="120" t="s">
        <v>21</v>
      </c>
      <c r="G1" s="120" t="s">
        <v>22</v>
      </c>
      <c r="H1" s="120" t="s">
        <v>23</v>
      </c>
      <c r="I1" s="120" t="s">
        <v>24</v>
      </c>
      <c r="J1" s="120" t="s">
        <v>25</v>
      </c>
      <c r="K1" s="120" t="s">
        <v>26</v>
      </c>
      <c r="L1" s="120" t="s">
        <v>27</v>
      </c>
      <c r="M1" s="120" t="s">
        <v>28</v>
      </c>
      <c r="N1" s="120" t="s">
        <v>29</v>
      </c>
      <c r="O1" s="121" t="s">
        <v>30</v>
      </c>
      <c r="CD1" s="117" t="s">
        <v>158</v>
      </c>
      <c r="FG1" s="117" t="s">
        <v>158</v>
      </c>
      <c r="IJ1" s="117" t="s">
        <v>158</v>
      </c>
      <c r="LM1" s="117" t="s">
        <v>158</v>
      </c>
      <c r="OP1" s="117" t="s">
        <v>158</v>
      </c>
      <c r="RS1" s="117" t="s">
        <v>158</v>
      </c>
      <c r="UV1" s="117" t="s">
        <v>158</v>
      </c>
      <c r="XY1" s="117" t="s">
        <v>158</v>
      </c>
      <c r="ABB1" s="117" t="s">
        <v>158</v>
      </c>
      <c r="AEE1" s="117" t="s">
        <v>158</v>
      </c>
      <c r="AHH1" s="117" t="s">
        <v>158</v>
      </c>
    </row>
    <row r="2" spans="1:972" x14ac:dyDescent="0.25">
      <c r="A2" s="80" t="s">
        <v>19</v>
      </c>
      <c r="B2" s="179" t="s">
        <v>398</v>
      </c>
      <c r="C2" s="179" t="s">
        <v>399</v>
      </c>
      <c r="D2" s="179" t="s">
        <v>400</v>
      </c>
      <c r="E2" s="179" t="s">
        <v>401</v>
      </c>
      <c r="F2" s="179" t="s">
        <v>402</v>
      </c>
      <c r="G2" s="179" t="s">
        <v>403</v>
      </c>
      <c r="H2" s="179" t="s">
        <v>404</v>
      </c>
      <c r="I2" s="179" t="s">
        <v>405</v>
      </c>
      <c r="J2" s="179" t="s">
        <v>406</v>
      </c>
      <c r="K2" s="179" t="s">
        <v>407</v>
      </c>
      <c r="L2" s="179" t="s">
        <v>408</v>
      </c>
      <c r="M2" s="179" t="s">
        <v>409</v>
      </c>
      <c r="N2" s="179" t="s">
        <v>410</v>
      </c>
      <c r="O2" s="179" t="s">
        <v>411</v>
      </c>
      <c r="P2" s="179" t="s">
        <v>412</v>
      </c>
      <c r="Q2" s="179" t="s">
        <v>413</v>
      </c>
      <c r="R2" s="179" t="s">
        <v>414</v>
      </c>
      <c r="S2" s="179" t="s">
        <v>415</v>
      </c>
      <c r="T2" s="179" t="s">
        <v>416</v>
      </c>
      <c r="U2" s="179" t="s">
        <v>417</v>
      </c>
      <c r="V2" s="179" t="s">
        <v>418</v>
      </c>
      <c r="W2" s="179" t="s">
        <v>419</v>
      </c>
      <c r="X2" s="179" t="s">
        <v>420</v>
      </c>
      <c r="Y2" s="179" t="s">
        <v>421</v>
      </c>
      <c r="Z2" s="179" t="s">
        <v>422</v>
      </c>
      <c r="AA2" s="179" t="s">
        <v>423</v>
      </c>
      <c r="AB2" s="179" t="s">
        <v>424</v>
      </c>
      <c r="AC2" s="179" t="s">
        <v>425</v>
      </c>
      <c r="AD2" s="179" t="s">
        <v>426</v>
      </c>
      <c r="AE2" s="179" t="s">
        <v>427</v>
      </c>
      <c r="AF2" s="179" t="s">
        <v>428</v>
      </c>
      <c r="AG2" s="179" t="s">
        <v>429</v>
      </c>
      <c r="AH2" s="179" t="s">
        <v>430</v>
      </c>
      <c r="AI2" s="179" t="s">
        <v>431</v>
      </c>
      <c r="AJ2" s="179" t="s">
        <v>432</v>
      </c>
      <c r="AK2" s="179" t="s">
        <v>433</v>
      </c>
      <c r="AL2" s="179" t="s">
        <v>434</v>
      </c>
      <c r="AM2" s="179" t="s">
        <v>435</v>
      </c>
      <c r="AN2" s="179" t="s">
        <v>436</v>
      </c>
      <c r="AO2" s="179" t="s">
        <v>437</v>
      </c>
      <c r="AP2" s="179" t="s">
        <v>438</v>
      </c>
      <c r="AQ2" s="179" t="s">
        <v>439</v>
      </c>
      <c r="AR2" s="179" t="s">
        <v>440</v>
      </c>
      <c r="AS2" s="179" t="s">
        <v>441</v>
      </c>
      <c r="AT2" s="179" t="s">
        <v>442</v>
      </c>
      <c r="AU2" s="179" t="s">
        <v>443</v>
      </c>
      <c r="AV2" s="179" t="s">
        <v>444</v>
      </c>
      <c r="AW2" s="179" t="s">
        <v>445</v>
      </c>
      <c r="AX2" s="179" t="s">
        <v>446</v>
      </c>
      <c r="AY2" s="179" t="s">
        <v>447</v>
      </c>
      <c r="AZ2" s="179" t="s">
        <v>448</v>
      </c>
      <c r="BA2" s="179" t="s">
        <v>449</v>
      </c>
      <c r="BB2" s="179" t="s">
        <v>450</v>
      </c>
      <c r="BC2" s="179" t="s">
        <v>451</v>
      </c>
      <c r="BD2" s="179" t="s">
        <v>452</v>
      </c>
      <c r="BE2" s="179" t="s">
        <v>453</v>
      </c>
      <c r="BF2" s="179" t="s">
        <v>454</v>
      </c>
      <c r="BG2" s="179" t="s">
        <v>455</v>
      </c>
      <c r="BH2" s="179" t="s">
        <v>456</v>
      </c>
      <c r="BI2" s="179" t="s">
        <v>457</v>
      </c>
      <c r="BJ2" s="179" t="s">
        <v>458</v>
      </c>
      <c r="BK2" s="179" t="s">
        <v>459</v>
      </c>
      <c r="BL2" s="179" t="s">
        <v>460</v>
      </c>
      <c r="BM2" s="179" t="s">
        <v>461</v>
      </c>
      <c r="BN2" s="179" t="s">
        <v>462</v>
      </c>
      <c r="BO2" s="179" t="s">
        <v>463</v>
      </c>
      <c r="BP2" s="179" t="s">
        <v>464</v>
      </c>
      <c r="BQ2" s="179" t="s">
        <v>465</v>
      </c>
      <c r="BR2" s="179" t="s">
        <v>466</v>
      </c>
      <c r="BS2" s="179" t="s">
        <v>467</v>
      </c>
      <c r="BT2" s="179" t="s">
        <v>468</v>
      </c>
      <c r="BU2" s="179" t="s">
        <v>469</v>
      </c>
      <c r="BV2" s="179" t="s">
        <v>470</v>
      </c>
      <c r="BW2" s="179" t="s">
        <v>471</v>
      </c>
      <c r="BX2" s="179" t="s">
        <v>472</v>
      </c>
      <c r="BY2" s="179" t="s">
        <v>473</v>
      </c>
      <c r="BZ2" s="179" t="s">
        <v>474</v>
      </c>
      <c r="CA2" s="179" t="s">
        <v>475</v>
      </c>
      <c r="CB2" s="179" t="s">
        <v>476</v>
      </c>
      <c r="CC2" s="179" t="s">
        <v>477</v>
      </c>
      <c r="CD2" s="80" t="s">
        <v>20</v>
      </c>
      <c r="FG2" s="80" t="s">
        <v>21</v>
      </c>
      <c r="IJ2" s="80" t="s">
        <v>22</v>
      </c>
      <c r="LM2" s="80" t="s">
        <v>23</v>
      </c>
      <c r="OP2" s="80" t="s">
        <v>24</v>
      </c>
      <c r="OQ2" s="179" t="s">
        <v>398</v>
      </c>
      <c r="OR2" s="179" t="s">
        <v>399</v>
      </c>
      <c r="OS2" s="179" t="s">
        <v>400</v>
      </c>
      <c r="OT2" s="179" t="s">
        <v>401</v>
      </c>
      <c r="OU2" s="179" t="s">
        <v>402</v>
      </c>
      <c r="OV2" s="179" t="s">
        <v>403</v>
      </c>
      <c r="OW2" s="179" t="s">
        <v>404</v>
      </c>
      <c r="OX2" s="179" t="s">
        <v>405</v>
      </c>
      <c r="OY2" s="179" t="s">
        <v>406</v>
      </c>
      <c r="OZ2" s="179" t="s">
        <v>407</v>
      </c>
      <c r="PA2" s="179" t="s">
        <v>408</v>
      </c>
      <c r="PB2" s="179" t="s">
        <v>409</v>
      </c>
      <c r="PC2" s="179" t="s">
        <v>410</v>
      </c>
      <c r="PD2" s="179" t="s">
        <v>411</v>
      </c>
      <c r="PE2" s="179" t="s">
        <v>412</v>
      </c>
      <c r="PF2" s="179" t="s">
        <v>413</v>
      </c>
      <c r="PG2" s="179" t="s">
        <v>414</v>
      </c>
      <c r="PH2" s="179" t="s">
        <v>415</v>
      </c>
      <c r="PI2" s="179" t="s">
        <v>416</v>
      </c>
      <c r="PJ2" s="179" t="s">
        <v>417</v>
      </c>
      <c r="PK2" s="179" t="s">
        <v>418</v>
      </c>
      <c r="PL2" s="179" t="s">
        <v>419</v>
      </c>
      <c r="PM2" s="179" t="s">
        <v>420</v>
      </c>
      <c r="PN2" s="179" t="s">
        <v>421</v>
      </c>
      <c r="PO2" s="179" t="s">
        <v>422</v>
      </c>
      <c r="PP2" s="179" t="s">
        <v>423</v>
      </c>
      <c r="PQ2" s="179" t="s">
        <v>424</v>
      </c>
      <c r="PR2" s="179" t="s">
        <v>425</v>
      </c>
      <c r="PS2" s="179" t="s">
        <v>426</v>
      </c>
      <c r="PT2" s="179" t="s">
        <v>427</v>
      </c>
      <c r="PU2" s="179" t="s">
        <v>428</v>
      </c>
      <c r="PV2" s="179" t="s">
        <v>429</v>
      </c>
      <c r="PW2" s="179" t="s">
        <v>430</v>
      </c>
      <c r="PX2" s="179" t="s">
        <v>431</v>
      </c>
      <c r="PY2" s="179" t="s">
        <v>432</v>
      </c>
      <c r="PZ2" s="179" t="s">
        <v>433</v>
      </c>
      <c r="QA2" s="179" t="s">
        <v>434</v>
      </c>
      <c r="QB2" s="179" t="s">
        <v>435</v>
      </c>
      <c r="QC2" s="179" t="s">
        <v>436</v>
      </c>
      <c r="QD2" s="179" t="s">
        <v>437</v>
      </c>
      <c r="QE2" s="179" t="s">
        <v>438</v>
      </c>
      <c r="QF2" s="179" t="s">
        <v>439</v>
      </c>
      <c r="QG2" s="179" t="s">
        <v>440</v>
      </c>
      <c r="QH2" s="179" t="s">
        <v>441</v>
      </c>
      <c r="QI2" s="179" t="s">
        <v>442</v>
      </c>
      <c r="QJ2" s="179" t="s">
        <v>443</v>
      </c>
      <c r="QK2" s="179" t="s">
        <v>444</v>
      </c>
      <c r="QL2" s="179" t="s">
        <v>445</v>
      </c>
      <c r="QM2" s="179" t="s">
        <v>446</v>
      </c>
      <c r="QN2" s="179" t="s">
        <v>447</v>
      </c>
      <c r="QO2" s="179" t="s">
        <v>448</v>
      </c>
      <c r="QP2" s="179" t="s">
        <v>449</v>
      </c>
      <c r="QQ2" s="179" t="s">
        <v>450</v>
      </c>
      <c r="QR2" s="179" t="s">
        <v>451</v>
      </c>
      <c r="QS2" s="179" t="s">
        <v>452</v>
      </c>
      <c r="QT2" s="179" t="s">
        <v>453</v>
      </c>
      <c r="QU2" s="179" t="s">
        <v>454</v>
      </c>
      <c r="QV2" s="179" t="s">
        <v>455</v>
      </c>
      <c r="QW2" s="179" t="s">
        <v>456</v>
      </c>
      <c r="QX2" s="179" t="s">
        <v>457</v>
      </c>
      <c r="QY2" s="179" t="s">
        <v>458</v>
      </c>
      <c r="QZ2" s="179" t="s">
        <v>459</v>
      </c>
      <c r="RA2" s="179" t="s">
        <v>460</v>
      </c>
      <c r="RB2" s="179" t="s">
        <v>461</v>
      </c>
      <c r="RC2" s="179" t="s">
        <v>462</v>
      </c>
      <c r="RD2" s="179" t="s">
        <v>463</v>
      </c>
      <c r="RE2" s="179" t="s">
        <v>464</v>
      </c>
      <c r="RF2" s="179" t="s">
        <v>465</v>
      </c>
      <c r="RG2" s="179" t="s">
        <v>466</v>
      </c>
      <c r="RH2" s="179" t="s">
        <v>467</v>
      </c>
      <c r="RI2" s="179" t="s">
        <v>468</v>
      </c>
      <c r="RJ2" s="179" t="s">
        <v>469</v>
      </c>
      <c r="RK2" s="179" t="s">
        <v>470</v>
      </c>
      <c r="RL2" s="179" t="s">
        <v>471</v>
      </c>
      <c r="RM2" s="179" t="s">
        <v>472</v>
      </c>
      <c r="RN2" s="179" t="s">
        <v>473</v>
      </c>
      <c r="RO2" s="179" t="s">
        <v>474</v>
      </c>
      <c r="RP2" s="179" t="s">
        <v>475</v>
      </c>
      <c r="RQ2" s="179" t="s">
        <v>476</v>
      </c>
      <c r="RR2" s="179" t="s">
        <v>477</v>
      </c>
      <c r="RS2" s="80" t="s">
        <v>25</v>
      </c>
      <c r="UV2" s="80" t="s">
        <v>26</v>
      </c>
      <c r="XY2" s="80" t="s">
        <v>27</v>
      </c>
      <c r="ABB2" s="80" t="s">
        <v>28</v>
      </c>
      <c r="AEE2" s="80" t="s">
        <v>29</v>
      </c>
      <c r="AHH2" s="80" t="s">
        <v>30</v>
      </c>
    </row>
    <row r="3" spans="1:972" s="126" customFormat="1" x14ac:dyDescent="0.25">
      <c r="HL3" s="168"/>
      <c r="KO3" s="168"/>
      <c r="OP3">
        <v>9149472</v>
      </c>
      <c r="OQ3" t="s">
        <v>224</v>
      </c>
      <c r="OR3">
        <v>1734706317</v>
      </c>
      <c r="OS3">
        <v>1734706317</v>
      </c>
      <c r="OT3">
        <v>9781734706314</v>
      </c>
      <c r="OU3" t="s">
        <v>346</v>
      </c>
      <c r="OV3" t="s">
        <v>226</v>
      </c>
      <c r="OW3">
        <v>466</v>
      </c>
      <c r="OX3" t="s">
        <v>227</v>
      </c>
      <c r="OY3" t="s">
        <v>228</v>
      </c>
      <c r="OZ3">
        <v>9.57</v>
      </c>
      <c r="PA3">
        <v>35</v>
      </c>
      <c r="PB3">
        <v>1</v>
      </c>
      <c r="PC3">
        <v>9.57</v>
      </c>
      <c r="PD3">
        <v>9.57</v>
      </c>
      <c r="PE3">
        <v>35.005224660000003</v>
      </c>
      <c r="PF3">
        <v>3.35</v>
      </c>
      <c r="PG3">
        <v>6.22</v>
      </c>
      <c r="PH3">
        <v>6.22</v>
      </c>
      <c r="PI3">
        <v>-5.5</v>
      </c>
      <c r="PJ3">
        <v>-5.5</v>
      </c>
      <c r="PK3">
        <v>0.72</v>
      </c>
      <c r="PL3">
        <v>0</v>
      </c>
      <c r="PM3">
        <v>0</v>
      </c>
      <c r="PN3">
        <v>0.72</v>
      </c>
      <c r="PO3">
        <v>1</v>
      </c>
      <c r="PP3">
        <v>9.57</v>
      </c>
      <c r="PQ3">
        <v>9.57</v>
      </c>
      <c r="PR3">
        <v>35.005224660000003</v>
      </c>
      <c r="PS3">
        <v>3.35</v>
      </c>
      <c r="PT3">
        <v>6.22</v>
      </c>
      <c r="PU3">
        <v>6.22</v>
      </c>
      <c r="PV3">
        <v>-5.5</v>
      </c>
      <c r="PW3">
        <v>-5.5</v>
      </c>
      <c r="PX3">
        <v>0.72</v>
      </c>
      <c r="PY3">
        <v>0</v>
      </c>
      <c r="PZ3">
        <v>0</v>
      </c>
      <c r="QA3">
        <v>0.72</v>
      </c>
      <c r="QB3">
        <v>0</v>
      </c>
      <c r="QC3" t="s">
        <v>132</v>
      </c>
      <c r="QD3" s="180">
        <v>44367</v>
      </c>
      <c r="QE3">
        <v>0</v>
      </c>
      <c r="QF3">
        <v>0</v>
      </c>
      <c r="QG3">
        <v>0</v>
      </c>
      <c r="QH3">
        <v>0</v>
      </c>
      <c r="QI3">
        <v>0</v>
      </c>
      <c r="QJ3">
        <v>0</v>
      </c>
      <c r="QK3">
        <v>0</v>
      </c>
      <c r="QL3">
        <v>0</v>
      </c>
      <c r="QM3">
        <v>0</v>
      </c>
      <c r="QN3">
        <v>1</v>
      </c>
      <c r="QO3">
        <v>6.22</v>
      </c>
      <c r="QP3">
        <v>0.72</v>
      </c>
      <c r="QQ3">
        <v>1</v>
      </c>
      <c r="QR3">
        <v>6.22</v>
      </c>
      <c r="QS3">
        <v>0.72</v>
      </c>
      <c r="QT3" t="s">
        <v>229</v>
      </c>
      <c r="QU3"/>
      <c r="QV3" t="s">
        <v>351</v>
      </c>
      <c r="QW3"/>
      <c r="QX3" t="s">
        <v>230</v>
      </c>
      <c r="QY3"/>
      <c r="QZ3"/>
      <c r="RA3"/>
      <c r="RB3"/>
      <c r="RC3" t="s">
        <v>231</v>
      </c>
      <c r="RD3">
        <v>9781734706314</v>
      </c>
      <c r="RE3">
        <v>0</v>
      </c>
      <c r="RF3">
        <v>0</v>
      </c>
      <c r="RG3">
        <v>0</v>
      </c>
      <c r="RH3"/>
      <c r="RI3">
        <v>0</v>
      </c>
      <c r="RJ3">
        <v>0</v>
      </c>
      <c r="RK3">
        <v>0</v>
      </c>
      <c r="RL3"/>
      <c r="RM3" t="s">
        <v>232</v>
      </c>
      <c r="RN3"/>
      <c r="RO3">
        <v>0</v>
      </c>
      <c r="RP3">
        <v>0</v>
      </c>
      <c r="RQ3">
        <v>0</v>
      </c>
      <c r="RR3">
        <v>0</v>
      </c>
      <c r="TX3" s="168"/>
      <c r="XA3" s="168"/>
      <c r="XY3">
        <v>9149472</v>
      </c>
      <c r="XZ3" t="s">
        <v>224</v>
      </c>
      <c r="YA3">
        <v>1734706317</v>
      </c>
      <c r="YB3">
        <v>1734706317</v>
      </c>
      <c r="YC3">
        <v>9781734706314</v>
      </c>
      <c r="YD3" t="s">
        <v>346</v>
      </c>
      <c r="YE3" t="s">
        <v>226</v>
      </c>
      <c r="YF3">
        <v>466</v>
      </c>
      <c r="YG3" t="s">
        <v>227</v>
      </c>
      <c r="YH3" t="s">
        <v>228</v>
      </c>
      <c r="YI3">
        <v>11.95</v>
      </c>
      <c r="YJ3">
        <v>30</v>
      </c>
      <c r="YK3">
        <v>1</v>
      </c>
      <c r="YL3">
        <v>11.95</v>
      </c>
      <c r="YM3">
        <v>11.95</v>
      </c>
      <c r="YN3">
        <v>29.958158995815801</v>
      </c>
      <c r="YO3">
        <v>3.58</v>
      </c>
      <c r="YP3">
        <v>8.3699999999999992</v>
      </c>
      <c r="YQ3">
        <v>8.3699999999999992</v>
      </c>
      <c r="YR3">
        <v>-7.01</v>
      </c>
      <c r="YS3">
        <v>-7.01</v>
      </c>
      <c r="YT3">
        <v>1.36</v>
      </c>
      <c r="YU3">
        <v>0</v>
      </c>
      <c r="YV3">
        <v>0</v>
      </c>
      <c r="YW3">
        <v>1.36</v>
      </c>
      <c r="YX3">
        <v>1</v>
      </c>
      <c r="YY3">
        <v>11.95</v>
      </c>
      <c r="YZ3">
        <v>11.95</v>
      </c>
      <c r="ZA3">
        <v>29.958158995815801</v>
      </c>
      <c r="ZB3">
        <v>3.58</v>
      </c>
      <c r="ZC3">
        <v>8.3699999999999992</v>
      </c>
      <c r="ZD3">
        <v>8.3699999999999992</v>
      </c>
      <c r="ZE3">
        <v>-7.01</v>
      </c>
      <c r="ZF3">
        <v>-7.01</v>
      </c>
      <c r="ZG3">
        <v>1.36</v>
      </c>
      <c r="ZH3">
        <v>0</v>
      </c>
      <c r="ZI3">
        <v>0</v>
      </c>
      <c r="ZJ3">
        <v>1.36</v>
      </c>
      <c r="ZK3">
        <v>0</v>
      </c>
      <c r="ZL3" t="s">
        <v>202</v>
      </c>
      <c r="ZM3" t="s">
        <v>347</v>
      </c>
      <c r="ZN3">
        <v>0</v>
      </c>
      <c r="ZO3">
        <v>0</v>
      </c>
      <c r="ZP3">
        <v>0</v>
      </c>
      <c r="ZQ3">
        <v>0</v>
      </c>
      <c r="ZR3">
        <v>0</v>
      </c>
      <c r="ZS3">
        <v>0</v>
      </c>
      <c r="ZT3">
        <v>0</v>
      </c>
      <c r="ZU3">
        <v>0</v>
      </c>
      <c r="ZV3">
        <v>0</v>
      </c>
      <c r="ZW3">
        <v>1</v>
      </c>
      <c r="ZX3">
        <v>8.3699999999999992</v>
      </c>
      <c r="ZY3">
        <v>1.36</v>
      </c>
      <c r="ZZ3">
        <v>1</v>
      </c>
      <c r="AAA3">
        <v>8.3699999999999992</v>
      </c>
      <c r="AAB3">
        <v>1.36</v>
      </c>
      <c r="AAC3" t="s">
        <v>229</v>
      </c>
      <c r="AAD3"/>
      <c r="AAE3" t="s">
        <v>351</v>
      </c>
      <c r="AAF3"/>
      <c r="AAG3" t="s">
        <v>230</v>
      </c>
      <c r="AAH3"/>
      <c r="AAI3"/>
      <c r="AAJ3"/>
      <c r="AAK3"/>
      <c r="AAL3" t="s">
        <v>231</v>
      </c>
      <c r="AAM3">
        <v>9781734706314</v>
      </c>
      <c r="AAN3">
        <v>0</v>
      </c>
      <c r="AAO3">
        <v>0</v>
      </c>
      <c r="AAP3">
        <v>0</v>
      </c>
      <c r="AAQ3" t="s">
        <v>31</v>
      </c>
      <c r="AAR3">
        <v>0</v>
      </c>
      <c r="AAS3">
        <v>0</v>
      </c>
      <c r="AAT3">
        <v>0</v>
      </c>
      <c r="AAU3" t="s">
        <v>31</v>
      </c>
      <c r="AAV3" t="s">
        <v>352</v>
      </c>
      <c r="AAW3"/>
      <c r="AAX3">
        <v>0</v>
      </c>
      <c r="AAY3">
        <v>0</v>
      </c>
      <c r="AAZ3">
        <v>0</v>
      </c>
      <c r="ABA3">
        <v>0</v>
      </c>
      <c r="ABB3">
        <v>9149472</v>
      </c>
      <c r="ABC3" t="s">
        <v>224</v>
      </c>
      <c r="ABD3">
        <v>1734706317</v>
      </c>
      <c r="ABE3">
        <v>1734706317</v>
      </c>
      <c r="ABF3">
        <v>9781734706314</v>
      </c>
      <c r="ABG3" t="s">
        <v>346</v>
      </c>
      <c r="ABH3" t="s">
        <v>226</v>
      </c>
      <c r="ABI3">
        <v>466</v>
      </c>
      <c r="ABJ3" t="s">
        <v>227</v>
      </c>
      <c r="ABK3" t="s">
        <v>228</v>
      </c>
      <c r="ABL3">
        <v>11.95</v>
      </c>
      <c r="ABM3">
        <v>30</v>
      </c>
      <c r="ABN3">
        <v>6</v>
      </c>
      <c r="ABO3">
        <v>11.95</v>
      </c>
      <c r="ABP3">
        <v>71.7</v>
      </c>
      <c r="ABQ3">
        <v>29.958158995815801</v>
      </c>
      <c r="ABR3">
        <v>21.48</v>
      </c>
      <c r="ABS3">
        <v>8.3699999999999992</v>
      </c>
      <c r="ABT3">
        <v>50.22</v>
      </c>
      <c r="ABU3">
        <v>-7.01</v>
      </c>
      <c r="ABV3">
        <v>-42.06</v>
      </c>
      <c r="ABW3">
        <v>8.16</v>
      </c>
      <c r="ABX3">
        <v>0</v>
      </c>
      <c r="ABY3">
        <v>0</v>
      </c>
      <c r="ABZ3">
        <v>8.16</v>
      </c>
      <c r="ACA3">
        <v>7</v>
      </c>
      <c r="ACB3">
        <v>11.95</v>
      </c>
      <c r="ACC3">
        <v>71.7</v>
      </c>
      <c r="ACD3">
        <v>29.958158995815801</v>
      </c>
      <c r="ACE3">
        <v>21.48</v>
      </c>
      <c r="ACF3">
        <v>8.3699999999999992</v>
      </c>
      <c r="ACG3">
        <v>58.59</v>
      </c>
      <c r="ACH3">
        <v>-7.01</v>
      </c>
      <c r="ACI3">
        <v>-49.07</v>
      </c>
      <c r="ACJ3">
        <v>9.52</v>
      </c>
      <c r="ACK3">
        <v>0</v>
      </c>
      <c r="ACL3">
        <v>0</v>
      </c>
      <c r="ACM3">
        <v>9.52</v>
      </c>
      <c r="ACN3">
        <v>0</v>
      </c>
      <c r="ACO3" t="s">
        <v>202</v>
      </c>
      <c r="ACP3" t="s">
        <v>369</v>
      </c>
      <c r="ACQ3">
        <v>0</v>
      </c>
      <c r="ACR3">
        <v>0</v>
      </c>
      <c r="ACS3">
        <v>0</v>
      </c>
      <c r="ACT3">
        <v>0</v>
      </c>
      <c r="ACU3">
        <v>0</v>
      </c>
      <c r="ACV3">
        <v>0</v>
      </c>
      <c r="ACW3">
        <v>0</v>
      </c>
      <c r="ACX3">
        <v>0</v>
      </c>
      <c r="ACY3">
        <v>0</v>
      </c>
      <c r="ACZ3">
        <v>6</v>
      </c>
      <c r="ADA3">
        <v>50.22</v>
      </c>
      <c r="ADB3">
        <v>8.16</v>
      </c>
      <c r="ADC3">
        <v>7</v>
      </c>
      <c r="ADD3">
        <v>58.59</v>
      </c>
      <c r="ADE3">
        <v>9.52</v>
      </c>
      <c r="ADF3" t="s">
        <v>229</v>
      </c>
      <c r="ADG3"/>
      <c r="ADH3" t="s">
        <v>351</v>
      </c>
      <c r="ADI3"/>
      <c r="ADJ3" t="s">
        <v>230</v>
      </c>
      <c r="ADK3"/>
      <c r="ADL3"/>
      <c r="ADM3"/>
      <c r="ADN3"/>
      <c r="ADO3" t="s">
        <v>231</v>
      </c>
      <c r="ADP3">
        <v>9781734706314</v>
      </c>
      <c r="ADQ3">
        <v>0</v>
      </c>
      <c r="ADR3">
        <v>0</v>
      </c>
      <c r="ADS3">
        <v>0</v>
      </c>
      <c r="ADT3" t="s">
        <v>31</v>
      </c>
      <c r="ADU3">
        <v>0</v>
      </c>
      <c r="ADV3">
        <v>0</v>
      </c>
      <c r="ADW3">
        <v>0</v>
      </c>
      <c r="ADX3" t="s">
        <v>31</v>
      </c>
      <c r="ADY3" t="s">
        <v>352</v>
      </c>
      <c r="ADZ3"/>
      <c r="AEA3">
        <v>0</v>
      </c>
      <c r="AEB3">
        <v>0</v>
      </c>
      <c r="AEC3">
        <v>0</v>
      </c>
      <c r="AED3">
        <v>0</v>
      </c>
      <c r="AEE3">
        <v>9149472</v>
      </c>
      <c r="AEF3" t="s">
        <v>224</v>
      </c>
      <c r="AEG3">
        <v>1734706317</v>
      </c>
      <c r="AEH3">
        <v>1734706317</v>
      </c>
      <c r="AEI3">
        <v>9781734706314</v>
      </c>
      <c r="AEJ3" t="s">
        <v>383</v>
      </c>
      <c r="AEK3" t="s">
        <v>226</v>
      </c>
      <c r="AEL3">
        <v>466</v>
      </c>
      <c r="AEM3" t="s">
        <v>227</v>
      </c>
      <c r="AEN3" t="s">
        <v>384</v>
      </c>
      <c r="AEO3">
        <v>11.95</v>
      </c>
      <c r="AEP3">
        <v>30</v>
      </c>
      <c r="AEQ3">
        <v>3</v>
      </c>
      <c r="AER3">
        <v>11.95</v>
      </c>
      <c r="AES3">
        <v>35.85</v>
      </c>
      <c r="AET3">
        <v>29.958158995815801</v>
      </c>
      <c r="AEU3">
        <v>10.74</v>
      </c>
      <c r="AEV3">
        <v>8.3699999999999992</v>
      </c>
      <c r="AEW3">
        <v>25.11</v>
      </c>
      <c r="AEX3">
        <v>-7.01</v>
      </c>
      <c r="AEY3">
        <v>-21.03</v>
      </c>
      <c r="AEZ3">
        <v>4.08</v>
      </c>
      <c r="AFA3">
        <v>0</v>
      </c>
      <c r="AFB3">
        <v>0</v>
      </c>
      <c r="AFC3">
        <v>4.08</v>
      </c>
      <c r="AFD3">
        <v>10</v>
      </c>
      <c r="AFE3">
        <v>11.95</v>
      </c>
      <c r="AFF3">
        <v>35.85</v>
      </c>
      <c r="AFG3">
        <v>29.958158995815801</v>
      </c>
      <c r="AFH3">
        <v>10.74</v>
      </c>
      <c r="AFI3">
        <v>8.3699999999999992</v>
      </c>
      <c r="AFJ3">
        <v>83.7</v>
      </c>
      <c r="AFK3">
        <v>-7.01</v>
      </c>
      <c r="AFL3">
        <v>-70.099999999999994</v>
      </c>
      <c r="AFM3">
        <v>13.6</v>
      </c>
      <c r="AFN3">
        <v>0</v>
      </c>
      <c r="AFO3">
        <v>0</v>
      </c>
      <c r="AFP3">
        <v>13.6</v>
      </c>
      <c r="AFQ3">
        <v>0</v>
      </c>
      <c r="AFR3" t="s">
        <v>202</v>
      </c>
      <c r="AFS3" t="s">
        <v>385</v>
      </c>
      <c r="AFT3">
        <v>0</v>
      </c>
      <c r="AFU3">
        <v>0</v>
      </c>
      <c r="AFV3">
        <v>0</v>
      </c>
      <c r="AFW3">
        <v>0</v>
      </c>
      <c r="AFX3">
        <v>0</v>
      </c>
      <c r="AFY3">
        <v>0</v>
      </c>
      <c r="AFZ3">
        <v>0</v>
      </c>
      <c r="AGA3">
        <v>0</v>
      </c>
      <c r="AGB3">
        <v>0</v>
      </c>
      <c r="AGC3">
        <v>3</v>
      </c>
      <c r="AGD3">
        <v>25.11</v>
      </c>
      <c r="AGE3">
        <v>4.08</v>
      </c>
      <c r="AGF3">
        <v>10</v>
      </c>
      <c r="AGG3">
        <v>83.7</v>
      </c>
      <c r="AGH3">
        <v>13.6</v>
      </c>
      <c r="AGI3" t="s">
        <v>229</v>
      </c>
      <c r="AGJ3"/>
      <c r="AGK3" t="s">
        <v>351</v>
      </c>
      <c r="AGL3"/>
      <c r="AGM3" t="s">
        <v>230</v>
      </c>
      <c r="AGN3"/>
      <c r="AGO3"/>
      <c r="AGP3"/>
      <c r="AGQ3"/>
      <c r="AGR3" t="s">
        <v>231</v>
      </c>
      <c r="AGS3">
        <v>9781734706314</v>
      </c>
      <c r="AGT3">
        <v>0</v>
      </c>
      <c r="AGU3">
        <v>0</v>
      </c>
      <c r="AGV3">
        <v>0</v>
      </c>
      <c r="AGW3" t="s">
        <v>31</v>
      </c>
      <c r="AGX3">
        <v>0</v>
      </c>
      <c r="AGY3">
        <v>0</v>
      </c>
      <c r="AGZ3">
        <v>0</v>
      </c>
      <c r="AHA3" t="s">
        <v>31</v>
      </c>
      <c r="AHB3" t="s">
        <v>352</v>
      </c>
      <c r="AHC3"/>
      <c r="AHD3">
        <v>0</v>
      </c>
      <c r="AHE3">
        <v>0</v>
      </c>
      <c r="AHF3">
        <v>0</v>
      </c>
      <c r="AHG3">
        <v>0</v>
      </c>
      <c r="AHH3">
        <v>9149472</v>
      </c>
      <c r="AHI3" t="s">
        <v>224</v>
      </c>
      <c r="AHJ3">
        <v>1734706309</v>
      </c>
      <c r="AHK3">
        <v>1734706309</v>
      </c>
      <c r="AHL3">
        <v>9781734706307</v>
      </c>
      <c r="AHM3" t="s">
        <v>512</v>
      </c>
      <c r="AHN3" t="s">
        <v>226</v>
      </c>
      <c r="AHO3">
        <v>388</v>
      </c>
      <c r="AHP3" t="s">
        <v>227</v>
      </c>
      <c r="AHQ3" t="s">
        <v>513</v>
      </c>
      <c r="AHR3">
        <v>16.25</v>
      </c>
      <c r="AHS3">
        <v>55</v>
      </c>
      <c r="AHT3">
        <v>1</v>
      </c>
      <c r="AHU3">
        <v>16.25</v>
      </c>
      <c r="AHV3">
        <v>16.25</v>
      </c>
      <c r="AHW3">
        <v>55.015384615384598</v>
      </c>
      <c r="AHX3">
        <v>8.94</v>
      </c>
      <c r="AHY3">
        <v>7.31</v>
      </c>
      <c r="AHZ3">
        <v>7.31</v>
      </c>
      <c r="AIA3">
        <v>-6.03</v>
      </c>
      <c r="AIB3">
        <v>-6.03</v>
      </c>
      <c r="AIC3">
        <v>1.28</v>
      </c>
      <c r="AID3">
        <v>0</v>
      </c>
      <c r="AIE3">
        <v>0</v>
      </c>
      <c r="AIF3">
        <v>1.28</v>
      </c>
      <c r="AIG3">
        <v>1</v>
      </c>
      <c r="AIH3">
        <v>16.25</v>
      </c>
      <c r="AII3">
        <v>16.25</v>
      </c>
      <c r="AIJ3">
        <v>55.015384615384598</v>
      </c>
      <c r="AIK3">
        <v>8.94</v>
      </c>
      <c r="AIL3">
        <v>7.31</v>
      </c>
      <c r="AIM3">
        <v>7.31</v>
      </c>
      <c r="AIN3">
        <v>-6.03</v>
      </c>
      <c r="AIO3">
        <v>-6.03</v>
      </c>
      <c r="AIP3">
        <v>1.28</v>
      </c>
      <c r="AIQ3">
        <v>0</v>
      </c>
      <c r="AIR3">
        <v>0</v>
      </c>
      <c r="AIS3">
        <v>1.28</v>
      </c>
      <c r="AIT3">
        <v>0</v>
      </c>
      <c r="AIU3" t="s">
        <v>202</v>
      </c>
      <c r="AIV3" t="s">
        <v>514</v>
      </c>
      <c r="AIW3">
        <v>0</v>
      </c>
      <c r="AIX3">
        <v>0</v>
      </c>
      <c r="AIY3">
        <v>0</v>
      </c>
      <c r="AIZ3">
        <v>0</v>
      </c>
      <c r="AJA3">
        <v>0</v>
      </c>
      <c r="AJB3">
        <v>0</v>
      </c>
      <c r="AJC3">
        <v>0</v>
      </c>
      <c r="AJD3">
        <v>0</v>
      </c>
      <c r="AJE3">
        <v>0</v>
      </c>
      <c r="AJF3">
        <v>1</v>
      </c>
      <c r="AJG3">
        <v>7.31</v>
      </c>
      <c r="AJH3">
        <v>1.28</v>
      </c>
      <c r="AJI3">
        <v>1</v>
      </c>
      <c r="AJJ3">
        <v>7.31</v>
      </c>
      <c r="AJK3">
        <v>1.28</v>
      </c>
      <c r="AJL3" t="s">
        <v>229</v>
      </c>
      <c r="AJM3"/>
      <c r="AJN3" t="s">
        <v>351</v>
      </c>
      <c r="AJO3"/>
      <c r="AJP3" t="s">
        <v>230</v>
      </c>
      <c r="AJQ3"/>
      <c r="AJR3"/>
      <c r="AJS3"/>
      <c r="AJT3"/>
      <c r="AJU3" t="s">
        <v>231</v>
      </c>
      <c r="AJV3">
        <v>9781734706307</v>
      </c>
      <c r="AJW3">
        <v>0</v>
      </c>
      <c r="AJX3">
        <v>0</v>
      </c>
      <c r="AJY3">
        <v>0</v>
      </c>
      <c r="AJZ3" t="s">
        <v>31</v>
      </c>
      <c r="AKA3">
        <v>0</v>
      </c>
      <c r="AKB3">
        <v>0</v>
      </c>
      <c r="AKC3">
        <v>0</v>
      </c>
      <c r="AKD3" t="s">
        <v>31</v>
      </c>
      <c r="AKE3" t="s">
        <v>352</v>
      </c>
      <c r="AKF3"/>
      <c r="AKG3">
        <v>0</v>
      </c>
      <c r="AKH3">
        <v>0</v>
      </c>
      <c r="AKI3">
        <v>0</v>
      </c>
      <c r="AKJ3">
        <v>0</v>
      </c>
    </row>
    <row r="4" spans="1:972" x14ac:dyDescent="0.25">
      <c r="BF4" s="134"/>
      <c r="EI4" s="134"/>
      <c r="HL4" s="134"/>
      <c r="KO4" s="134"/>
      <c r="NR4" s="134"/>
      <c r="QU4" s="134"/>
      <c r="TX4" s="134"/>
      <c r="XA4" s="134"/>
      <c r="XY4">
        <v>9149472</v>
      </c>
      <c r="XZ4" t="s">
        <v>224</v>
      </c>
      <c r="YA4">
        <v>1734706325</v>
      </c>
      <c r="YB4">
        <v>1734706325</v>
      </c>
      <c r="YC4">
        <v>9781734706321</v>
      </c>
      <c r="YD4" t="s">
        <v>348</v>
      </c>
      <c r="YE4" t="s">
        <v>226</v>
      </c>
      <c r="YF4">
        <v>384</v>
      </c>
      <c r="YG4" t="s">
        <v>349</v>
      </c>
      <c r="YH4" t="s">
        <v>350</v>
      </c>
      <c r="YI4">
        <v>29.67</v>
      </c>
      <c r="YJ4">
        <v>55</v>
      </c>
      <c r="YK4">
        <v>4</v>
      </c>
      <c r="YL4">
        <v>29.67</v>
      </c>
      <c r="YM4">
        <v>118.68</v>
      </c>
      <c r="YN4">
        <v>55.005055611728999</v>
      </c>
      <c r="YO4">
        <v>65.28</v>
      </c>
      <c r="YP4">
        <v>13.35</v>
      </c>
      <c r="YQ4">
        <v>53.4</v>
      </c>
      <c r="YR4">
        <v>-12.13</v>
      </c>
      <c r="YS4">
        <v>-48.52</v>
      </c>
      <c r="YT4">
        <v>4.88</v>
      </c>
      <c r="YU4">
        <v>0</v>
      </c>
      <c r="YV4">
        <v>0</v>
      </c>
      <c r="YW4">
        <v>4.88</v>
      </c>
      <c r="YX4">
        <v>4</v>
      </c>
      <c r="YY4">
        <v>29.67</v>
      </c>
      <c r="YZ4">
        <v>118.68</v>
      </c>
      <c r="ZA4">
        <v>55.005055611728999</v>
      </c>
      <c r="ZB4">
        <v>65.28</v>
      </c>
      <c r="ZC4">
        <v>13.35</v>
      </c>
      <c r="ZD4">
        <v>53.4</v>
      </c>
      <c r="ZE4">
        <v>-12.13</v>
      </c>
      <c r="ZF4">
        <v>-48.52</v>
      </c>
      <c r="ZG4">
        <v>4.88</v>
      </c>
      <c r="ZH4">
        <v>0</v>
      </c>
      <c r="ZI4">
        <v>0</v>
      </c>
      <c r="ZJ4">
        <v>4.88</v>
      </c>
      <c r="ZK4">
        <v>0</v>
      </c>
      <c r="ZL4" t="s">
        <v>202</v>
      </c>
      <c r="ZM4" t="s">
        <v>347</v>
      </c>
      <c r="ZN4">
        <v>0</v>
      </c>
      <c r="ZO4">
        <v>0</v>
      </c>
      <c r="ZP4">
        <v>0</v>
      </c>
      <c r="ZQ4">
        <v>0</v>
      </c>
      <c r="ZR4">
        <v>0</v>
      </c>
      <c r="ZS4">
        <v>0</v>
      </c>
      <c r="ZT4">
        <v>0</v>
      </c>
      <c r="ZU4">
        <v>0</v>
      </c>
      <c r="ZV4">
        <v>0</v>
      </c>
      <c r="ZW4">
        <v>4</v>
      </c>
      <c r="ZX4">
        <v>53.4</v>
      </c>
      <c r="ZY4">
        <v>4.88</v>
      </c>
      <c r="ZZ4">
        <v>4</v>
      </c>
      <c r="AAA4">
        <v>53.4</v>
      </c>
      <c r="AAB4">
        <v>4.88</v>
      </c>
      <c r="AAC4" t="s">
        <v>229</v>
      </c>
      <c r="AAE4" t="s">
        <v>351</v>
      </c>
      <c r="AAG4" t="s">
        <v>230</v>
      </c>
      <c r="AAL4" t="s">
        <v>231</v>
      </c>
      <c r="AAM4">
        <v>9781734706321</v>
      </c>
      <c r="AAN4">
        <v>0</v>
      </c>
      <c r="AAO4">
        <v>0</v>
      </c>
      <c r="AAP4">
        <v>0</v>
      </c>
      <c r="AAQ4" t="s">
        <v>31</v>
      </c>
      <c r="AAR4">
        <v>0</v>
      </c>
      <c r="AAS4">
        <v>0</v>
      </c>
      <c r="AAT4">
        <v>0</v>
      </c>
      <c r="AAU4" t="s">
        <v>31</v>
      </c>
      <c r="AAV4" t="s">
        <v>352</v>
      </c>
      <c r="AAX4">
        <v>0</v>
      </c>
      <c r="AAY4">
        <v>0</v>
      </c>
      <c r="AAZ4">
        <v>0</v>
      </c>
      <c r="ABA4">
        <v>0</v>
      </c>
      <c r="ABB4">
        <v>9149472</v>
      </c>
      <c r="ABC4" t="s">
        <v>224</v>
      </c>
      <c r="ABD4">
        <v>1734706325</v>
      </c>
      <c r="ABE4">
        <v>1734706325</v>
      </c>
      <c r="ABF4">
        <v>9781734706321</v>
      </c>
      <c r="ABG4" t="s">
        <v>348</v>
      </c>
      <c r="ABH4" t="s">
        <v>226</v>
      </c>
      <c r="ABI4">
        <v>384</v>
      </c>
      <c r="ABJ4" t="s">
        <v>349</v>
      </c>
      <c r="ABK4" t="s">
        <v>350</v>
      </c>
      <c r="ABL4">
        <v>29.67</v>
      </c>
      <c r="ABM4">
        <v>55</v>
      </c>
      <c r="ABN4">
        <v>8</v>
      </c>
      <c r="ABO4">
        <v>29.67</v>
      </c>
      <c r="ABP4">
        <v>237.36</v>
      </c>
      <c r="ABQ4">
        <v>55.005055611728999</v>
      </c>
      <c r="ABR4">
        <v>130.56</v>
      </c>
      <c r="ABS4">
        <v>13.35</v>
      </c>
      <c r="ABT4">
        <v>106.8</v>
      </c>
      <c r="ABU4">
        <v>-12.13</v>
      </c>
      <c r="ABV4">
        <v>-97.04</v>
      </c>
      <c r="ABW4">
        <v>9.76</v>
      </c>
      <c r="ABX4">
        <v>0</v>
      </c>
      <c r="ABY4">
        <v>0</v>
      </c>
      <c r="ABZ4">
        <v>9.76</v>
      </c>
      <c r="ACA4">
        <v>12</v>
      </c>
      <c r="ACB4">
        <v>29.67</v>
      </c>
      <c r="ACC4">
        <v>237.36</v>
      </c>
      <c r="ACD4">
        <v>55.005055611728999</v>
      </c>
      <c r="ACE4">
        <v>130.56</v>
      </c>
      <c r="ACF4">
        <v>13.35</v>
      </c>
      <c r="ACG4">
        <v>160.19999999999999</v>
      </c>
      <c r="ACH4">
        <v>-12.13</v>
      </c>
      <c r="ACI4">
        <v>-145.56</v>
      </c>
      <c r="ACJ4">
        <v>14.64</v>
      </c>
      <c r="ACK4">
        <v>0</v>
      </c>
      <c r="ACL4">
        <v>0</v>
      </c>
      <c r="ACM4">
        <v>14.64</v>
      </c>
      <c r="ACN4">
        <v>0</v>
      </c>
      <c r="ACO4" t="s">
        <v>202</v>
      </c>
      <c r="ACP4" t="s">
        <v>369</v>
      </c>
      <c r="ACQ4">
        <v>0</v>
      </c>
      <c r="ACR4">
        <v>0</v>
      </c>
      <c r="ACS4">
        <v>0</v>
      </c>
      <c r="ACT4">
        <v>0</v>
      </c>
      <c r="ACU4">
        <v>0</v>
      </c>
      <c r="ACV4">
        <v>0</v>
      </c>
      <c r="ACW4">
        <v>0</v>
      </c>
      <c r="ACX4">
        <v>0</v>
      </c>
      <c r="ACY4">
        <v>0</v>
      </c>
      <c r="ACZ4">
        <v>8</v>
      </c>
      <c r="ADA4">
        <v>106.8</v>
      </c>
      <c r="ADB4">
        <v>9.76</v>
      </c>
      <c r="ADC4">
        <v>12</v>
      </c>
      <c r="ADD4">
        <v>160.19999999999999</v>
      </c>
      <c r="ADE4">
        <v>14.64</v>
      </c>
      <c r="ADF4" t="s">
        <v>229</v>
      </c>
      <c r="ADH4" t="s">
        <v>351</v>
      </c>
      <c r="ADJ4" t="s">
        <v>230</v>
      </c>
      <c r="ADO4" t="s">
        <v>231</v>
      </c>
      <c r="ADP4">
        <v>9781734706321</v>
      </c>
      <c r="ADQ4">
        <v>0</v>
      </c>
      <c r="ADR4">
        <v>0</v>
      </c>
      <c r="ADS4">
        <v>0</v>
      </c>
      <c r="ADT4" t="s">
        <v>31</v>
      </c>
      <c r="ADU4">
        <v>0</v>
      </c>
      <c r="ADV4">
        <v>0</v>
      </c>
      <c r="ADW4">
        <v>0</v>
      </c>
      <c r="ADX4" t="s">
        <v>31</v>
      </c>
      <c r="ADY4" t="s">
        <v>352</v>
      </c>
      <c r="AEA4">
        <v>0</v>
      </c>
      <c r="AEB4">
        <v>0</v>
      </c>
      <c r="AEC4">
        <v>0</v>
      </c>
      <c r="AED4">
        <v>0</v>
      </c>
      <c r="AEE4">
        <v>9149472</v>
      </c>
      <c r="AEF4" t="s">
        <v>224</v>
      </c>
      <c r="AEG4">
        <v>1734706325</v>
      </c>
      <c r="AEH4">
        <v>1734706325</v>
      </c>
      <c r="AEI4">
        <v>9781734706321</v>
      </c>
      <c r="AEJ4" t="s">
        <v>348</v>
      </c>
      <c r="AEK4" t="s">
        <v>226</v>
      </c>
      <c r="AEL4">
        <v>384</v>
      </c>
      <c r="AEM4" t="s">
        <v>349</v>
      </c>
      <c r="AEN4" t="s">
        <v>350</v>
      </c>
      <c r="AEO4">
        <v>29.67</v>
      </c>
      <c r="AEP4">
        <v>55</v>
      </c>
      <c r="AEQ4">
        <v>3</v>
      </c>
      <c r="AER4">
        <v>29.67</v>
      </c>
      <c r="AES4">
        <v>89.01</v>
      </c>
      <c r="AET4">
        <v>55.005055611728999</v>
      </c>
      <c r="AEU4">
        <v>48.96</v>
      </c>
      <c r="AEV4">
        <v>13.35</v>
      </c>
      <c r="AEW4">
        <v>40.049999999999997</v>
      </c>
      <c r="AEX4">
        <v>-12.13</v>
      </c>
      <c r="AEY4">
        <v>-36.39</v>
      </c>
      <c r="AEZ4">
        <v>3.66</v>
      </c>
      <c r="AFA4">
        <v>0</v>
      </c>
      <c r="AFB4">
        <v>0</v>
      </c>
      <c r="AFC4">
        <v>3.66</v>
      </c>
      <c r="AFD4">
        <v>15</v>
      </c>
      <c r="AFE4">
        <v>29.67</v>
      </c>
      <c r="AFF4">
        <v>89.01</v>
      </c>
      <c r="AFG4">
        <v>55.005055611728999</v>
      </c>
      <c r="AFH4">
        <v>48.96</v>
      </c>
      <c r="AFI4">
        <v>13.35</v>
      </c>
      <c r="AFJ4">
        <v>200.25</v>
      </c>
      <c r="AFK4">
        <v>-12.13</v>
      </c>
      <c r="AFL4">
        <v>-181.95</v>
      </c>
      <c r="AFM4">
        <v>18.3</v>
      </c>
      <c r="AFN4">
        <v>0</v>
      </c>
      <c r="AFO4">
        <v>0</v>
      </c>
      <c r="AFP4">
        <v>18.3</v>
      </c>
      <c r="AFQ4">
        <v>0</v>
      </c>
      <c r="AFR4" t="s">
        <v>202</v>
      </c>
      <c r="AFS4" t="s">
        <v>385</v>
      </c>
      <c r="AFT4">
        <v>0</v>
      </c>
      <c r="AFU4">
        <v>0</v>
      </c>
      <c r="AFV4">
        <v>0</v>
      </c>
      <c r="AFW4">
        <v>0</v>
      </c>
      <c r="AFX4">
        <v>0</v>
      </c>
      <c r="AFY4">
        <v>0</v>
      </c>
      <c r="AFZ4">
        <v>0</v>
      </c>
      <c r="AGA4">
        <v>0</v>
      </c>
      <c r="AGB4">
        <v>0</v>
      </c>
      <c r="AGC4">
        <v>3</v>
      </c>
      <c r="AGD4">
        <v>40.049999999999997</v>
      </c>
      <c r="AGE4">
        <v>3.66</v>
      </c>
      <c r="AGF4">
        <v>15</v>
      </c>
      <c r="AGG4">
        <v>200.25</v>
      </c>
      <c r="AGH4">
        <v>18.3</v>
      </c>
      <c r="AGI4" t="s">
        <v>229</v>
      </c>
      <c r="AGK4" t="s">
        <v>351</v>
      </c>
      <c r="AGM4" t="s">
        <v>230</v>
      </c>
      <c r="AGR4" t="s">
        <v>231</v>
      </c>
      <c r="AGS4">
        <v>9781734706321</v>
      </c>
      <c r="AGT4">
        <v>0</v>
      </c>
      <c r="AGU4">
        <v>0</v>
      </c>
      <c r="AGV4">
        <v>0</v>
      </c>
      <c r="AGW4" t="s">
        <v>31</v>
      </c>
      <c r="AGX4">
        <v>0</v>
      </c>
      <c r="AGY4">
        <v>0</v>
      </c>
      <c r="AGZ4">
        <v>0</v>
      </c>
      <c r="AHA4" t="s">
        <v>31</v>
      </c>
      <c r="AHB4" t="s">
        <v>352</v>
      </c>
      <c r="AHD4">
        <v>0</v>
      </c>
      <c r="AHE4">
        <v>0</v>
      </c>
      <c r="AHF4">
        <v>0</v>
      </c>
      <c r="AHG4">
        <v>0</v>
      </c>
      <c r="AHH4">
        <v>9149472</v>
      </c>
      <c r="AHI4" t="s">
        <v>224</v>
      </c>
      <c r="AHJ4">
        <v>1734706317</v>
      </c>
      <c r="AHK4">
        <v>1734706317</v>
      </c>
      <c r="AHL4">
        <v>9781734706314</v>
      </c>
      <c r="AHM4" t="s">
        <v>383</v>
      </c>
      <c r="AHN4" t="s">
        <v>226</v>
      </c>
      <c r="AHO4">
        <v>466</v>
      </c>
      <c r="AHP4" t="s">
        <v>227</v>
      </c>
      <c r="AHQ4" t="s">
        <v>384</v>
      </c>
      <c r="AHR4">
        <v>11.95</v>
      </c>
      <c r="AHS4">
        <v>30</v>
      </c>
      <c r="AHT4">
        <v>2</v>
      </c>
      <c r="AHU4">
        <v>11.95</v>
      </c>
      <c r="AHV4">
        <v>23.9</v>
      </c>
      <c r="AHW4">
        <v>29.958158995815801</v>
      </c>
      <c r="AHX4">
        <v>7.16</v>
      </c>
      <c r="AHY4">
        <v>8.3699999999999992</v>
      </c>
      <c r="AHZ4">
        <v>16.739999999999998</v>
      </c>
      <c r="AIA4">
        <v>-7.01</v>
      </c>
      <c r="AIB4">
        <v>-14.02</v>
      </c>
      <c r="AIC4">
        <v>2.72</v>
      </c>
      <c r="AID4">
        <v>0</v>
      </c>
      <c r="AIE4">
        <v>0</v>
      </c>
      <c r="AIF4">
        <v>2.72</v>
      </c>
      <c r="AIG4">
        <v>12</v>
      </c>
      <c r="AIH4">
        <v>11.95</v>
      </c>
      <c r="AII4">
        <v>23.9</v>
      </c>
      <c r="AIJ4">
        <v>29.958158995815801</v>
      </c>
      <c r="AIK4">
        <v>7.16</v>
      </c>
      <c r="AIL4">
        <v>8.3699999999999992</v>
      </c>
      <c r="AIM4">
        <v>100.44</v>
      </c>
      <c r="AIN4">
        <v>-7.01</v>
      </c>
      <c r="AIO4">
        <v>-84.12</v>
      </c>
      <c r="AIP4">
        <v>16.32</v>
      </c>
      <c r="AIQ4">
        <v>0</v>
      </c>
      <c r="AIR4">
        <v>0</v>
      </c>
      <c r="AIS4">
        <v>16.32</v>
      </c>
      <c r="AIT4">
        <v>0</v>
      </c>
      <c r="AIU4" t="s">
        <v>202</v>
      </c>
      <c r="AIV4" t="s">
        <v>514</v>
      </c>
      <c r="AIW4">
        <v>0</v>
      </c>
      <c r="AIX4">
        <v>0</v>
      </c>
      <c r="AIY4">
        <v>0</v>
      </c>
      <c r="AIZ4">
        <v>0</v>
      </c>
      <c r="AJA4">
        <v>0</v>
      </c>
      <c r="AJB4">
        <v>0</v>
      </c>
      <c r="AJC4">
        <v>0</v>
      </c>
      <c r="AJD4">
        <v>0</v>
      </c>
      <c r="AJE4">
        <v>0</v>
      </c>
      <c r="AJF4">
        <v>2</v>
      </c>
      <c r="AJG4">
        <v>16.739999999999998</v>
      </c>
      <c r="AJH4">
        <v>2.72</v>
      </c>
      <c r="AJI4">
        <v>12</v>
      </c>
      <c r="AJJ4">
        <v>100.44</v>
      </c>
      <c r="AJK4">
        <v>16.32</v>
      </c>
      <c r="AJL4" t="s">
        <v>229</v>
      </c>
      <c r="AJN4" t="s">
        <v>351</v>
      </c>
      <c r="AJP4" t="s">
        <v>230</v>
      </c>
      <c r="AJU4" t="s">
        <v>231</v>
      </c>
      <c r="AJV4">
        <v>9781734706314</v>
      </c>
      <c r="AJW4">
        <v>0</v>
      </c>
      <c r="AJX4">
        <v>0</v>
      </c>
      <c r="AJY4">
        <v>0</v>
      </c>
      <c r="AJZ4" t="s">
        <v>31</v>
      </c>
      <c r="AKA4">
        <v>0</v>
      </c>
      <c r="AKB4">
        <v>0</v>
      </c>
      <c r="AKC4">
        <v>0</v>
      </c>
      <c r="AKD4" t="s">
        <v>31</v>
      </c>
      <c r="AKE4" t="s">
        <v>352</v>
      </c>
      <c r="AKG4">
        <v>0</v>
      </c>
      <c r="AKH4">
        <v>0</v>
      </c>
      <c r="AKI4">
        <v>0</v>
      </c>
      <c r="AKJ4">
        <v>0</v>
      </c>
    </row>
    <row r="5" spans="1:972" x14ac:dyDescent="0.25">
      <c r="AHH5">
        <v>9149472</v>
      </c>
      <c r="AHI5" t="s">
        <v>224</v>
      </c>
      <c r="AHJ5">
        <v>1734706325</v>
      </c>
      <c r="AHK5">
        <v>1734706325</v>
      </c>
      <c r="AHL5">
        <v>9781734706321</v>
      </c>
      <c r="AHM5" t="s">
        <v>348</v>
      </c>
      <c r="AHN5" t="s">
        <v>226</v>
      </c>
      <c r="AHO5">
        <v>384</v>
      </c>
      <c r="AHP5" t="s">
        <v>349</v>
      </c>
      <c r="AHQ5" t="s">
        <v>350</v>
      </c>
      <c r="AHR5">
        <v>29.67</v>
      </c>
      <c r="AHS5">
        <v>55</v>
      </c>
      <c r="AHT5">
        <v>0</v>
      </c>
      <c r="AHU5">
        <v>29.67</v>
      </c>
      <c r="AHV5">
        <v>0</v>
      </c>
      <c r="AHW5">
        <v>55</v>
      </c>
      <c r="AHX5">
        <v>0</v>
      </c>
      <c r="AHY5">
        <v>13.35</v>
      </c>
      <c r="AHZ5">
        <v>0</v>
      </c>
      <c r="AIA5">
        <v>0</v>
      </c>
      <c r="AIB5">
        <v>0</v>
      </c>
      <c r="AIC5">
        <v>0</v>
      </c>
      <c r="AID5">
        <v>0</v>
      </c>
      <c r="AIE5">
        <v>0</v>
      </c>
      <c r="AIF5">
        <v>0</v>
      </c>
      <c r="AIG5">
        <v>15</v>
      </c>
      <c r="AIH5">
        <v>29.67</v>
      </c>
      <c r="AII5">
        <v>0</v>
      </c>
      <c r="AIJ5">
        <v>55.005055611728999</v>
      </c>
      <c r="AIK5">
        <v>0</v>
      </c>
      <c r="AIL5">
        <v>13.35</v>
      </c>
      <c r="AIM5">
        <v>200.25</v>
      </c>
      <c r="AIN5">
        <v>-12.13</v>
      </c>
      <c r="AIO5">
        <v>-181.95</v>
      </c>
      <c r="AIP5">
        <v>18.3</v>
      </c>
      <c r="AIQ5">
        <v>0</v>
      </c>
      <c r="AIR5">
        <v>0</v>
      </c>
      <c r="AIS5">
        <v>18.3</v>
      </c>
      <c r="AIT5">
        <v>0</v>
      </c>
      <c r="AIU5" t="s">
        <v>202</v>
      </c>
      <c r="AIV5" t="s">
        <v>514</v>
      </c>
      <c r="AIW5">
        <v>0</v>
      </c>
      <c r="AIX5">
        <v>0</v>
      </c>
      <c r="AIY5">
        <v>0</v>
      </c>
      <c r="AIZ5">
        <v>0</v>
      </c>
      <c r="AJA5">
        <v>0</v>
      </c>
      <c r="AJB5">
        <v>0</v>
      </c>
      <c r="AJC5">
        <v>0</v>
      </c>
      <c r="AJD5">
        <v>0</v>
      </c>
      <c r="AJE5">
        <v>0</v>
      </c>
      <c r="AJF5">
        <v>0</v>
      </c>
      <c r="AJG5">
        <v>0</v>
      </c>
      <c r="AJH5">
        <v>0</v>
      </c>
      <c r="AJI5">
        <v>15</v>
      </c>
      <c r="AJJ5">
        <v>200.25</v>
      </c>
      <c r="AJK5">
        <v>18.3</v>
      </c>
      <c r="AJL5" t="s">
        <v>229</v>
      </c>
      <c r="AJN5" t="s">
        <v>351</v>
      </c>
      <c r="AJP5" t="s">
        <v>230</v>
      </c>
      <c r="AJU5" t="s">
        <v>231</v>
      </c>
      <c r="AJV5">
        <v>9781734706321</v>
      </c>
      <c r="AJW5">
        <v>0</v>
      </c>
      <c r="AJX5">
        <v>0</v>
      </c>
      <c r="AJY5">
        <v>0</v>
      </c>
      <c r="AJZ5" t="s">
        <v>31</v>
      </c>
      <c r="AKA5">
        <v>0</v>
      </c>
      <c r="AKB5">
        <v>0</v>
      </c>
      <c r="AKC5">
        <v>0</v>
      </c>
      <c r="AKD5" t="s">
        <v>31</v>
      </c>
      <c r="AKE5" t="s">
        <v>352</v>
      </c>
      <c r="AKG5">
        <v>0</v>
      </c>
      <c r="AKH5">
        <v>0</v>
      </c>
      <c r="AKI5">
        <v>0</v>
      </c>
      <c r="AKJ5">
        <v>0</v>
      </c>
    </row>
  </sheetData>
  <hyperlinks>
    <hyperlink ref="D1" location="'IngramSpark Data'!A3" display="January" xr:uid="{09621349-E64A-C740-8B0A-001E52B52A51}"/>
    <hyperlink ref="E1" location="'IngramSpark Data'!CD3" display="February" xr:uid="{D7D4C3DA-2AD6-5640-B759-0911BDA30C23}"/>
    <hyperlink ref="F1" location="'IngramSpark Data'!FG3" display="March" xr:uid="{364A5FA1-92CD-364A-9986-337ADFEC299B}"/>
    <hyperlink ref="G1" location="'IngramSpark Data'!IJ3" display="April" xr:uid="{F93531B0-49A8-5444-85F9-B2764624CF3F}"/>
    <hyperlink ref="H1" location="'IngramSpark Data'!LM3" display="May" xr:uid="{6DFF9369-8231-6C42-845E-CB6EA8DB5DF6}"/>
    <hyperlink ref="I1" location="'IngramSpark Data'!OP3" display="June" xr:uid="{2AE93EA3-5E08-7443-9F6C-C61F9807EE42}"/>
    <hyperlink ref="J1" location="'IngramSpark Data'!RS3" display="July" xr:uid="{92885BF5-9206-274E-A7AD-09EC25AFE115}"/>
    <hyperlink ref="K1" location="'IngramSpark Data'!UV3" display="August" xr:uid="{16C53F0E-15AD-0A44-B63A-032E192A797E}"/>
    <hyperlink ref="L1" location="'IngramSpark Data'!XY3" display="September" xr:uid="{1B8C8DE9-0854-4941-9DAB-ED2DCBA967CB}"/>
    <hyperlink ref="M1" location="'IngramSpark Data'!ABB3" display="October" xr:uid="{4611E95D-FEBA-C04A-8C64-D36069E79FE6}"/>
    <hyperlink ref="N1" location="'IngramSpark Data'!AEE3" display="November" xr:uid="{59F92818-9EA8-004C-AEC3-283683939767}"/>
    <hyperlink ref="O1" location="'IngramSpark Data'!AHH3" display="December" xr:uid="{24691A1C-6977-6743-A6E6-82A1A753C99E}"/>
    <hyperlink ref="CD1" location="'IngramSpark Data'!A1" display="Click to go back to beginning of spreadsheet" xr:uid="{12E2274C-5729-EF42-93E2-562CD3DE4594}"/>
    <hyperlink ref="FG1" location="'IngramSpark Data'!A1" display="Click to go back to beginning of spreadsheet" xr:uid="{23A56600-B959-1345-B985-0B5E4229F042}"/>
    <hyperlink ref="IJ1" location="'IngramSpark Data'!A1" display="Click to go back to beginning of spreadsheet" xr:uid="{9C95A1C1-1DB2-FE49-B522-DDC91402D389}"/>
    <hyperlink ref="LM1" location="'IngramSpark Data'!A1" display="Click to go back to beginning of spreadsheet" xr:uid="{9C8255BA-D240-FA40-A835-A3A7C2D12CAB}"/>
    <hyperlink ref="OP1" location="'IngramSpark Data'!A1" display="Click to go back to beginning of spreadsheet" xr:uid="{2410B354-EBE3-8F4B-9069-66AD0A3F194E}"/>
    <hyperlink ref="RS1" location="'IngramSpark Data'!A1" display="Click to go back to beginning of spreadsheet" xr:uid="{9B812390-2679-4F43-9FB0-9BA84145490C}"/>
    <hyperlink ref="UV1" location="'IngramSpark Data'!A1" display="Click to go back to beginning of spreadsheet" xr:uid="{D1552717-08B8-E34D-B4F7-6FB57210779E}"/>
    <hyperlink ref="XY1" location="'IngramSpark Data'!A1" display="Click to go back to beginning of spreadsheet" xr:uid="{CAC2FC7B-7576-0A4F-918D-D24B68C4C111}"/>
    <hyperlink ref="ABB1" location="'IngramSpark Data'!A1" display="Click to go back to beginning of spreadsheet" xr:uid="{0669F5BE-4752-C843-B5FC-4E978941E36A}"/>
    <hyperlink ref="AEE1" location="'IngramSpark Data'!A1" display="Click to go back to beginning of spreadsheet" xr:uid="{57A842C4-BC14-2F43-958F-078DA75BEEBC}"/>
    <hyperlink ref="AHH1" location="'IngramSpark Data'!A1" display="Click to go back to beginning of spreadsheet" xr:uid="{84B99F3C-0C49-3644-BBA3-6CC62AB504D6}"/>
    <hyperlink ref="A1" location="Menu!A1" display="Menu" xr:uid="{5BF66038-BF6B-BE42-AB67-6ECB37CC6143}"/>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1F89F-B37F-1C45-8B1C-CE9AAABD9740}">
  <dimension ref="A1:P18"/>
  <sheetViews>
    <sheetView zoomScale="130" zoomScaleNormal="130" workbookViewId="0"/>
  </sheetViews>
  <sheetFormatPr defaultColWidth="11" defaultRowHeight="15.75" x14ac:dyDescent="0.25"/>
  <cols>
    <col min="1" max="1" width="12.625" style="6" customWidth="1"/>
    <col min="2" max="3" width="28.375" customWidth="1"/>
    <col min="4" max="5" width="8.625" customWidth="1"/>
    <col min="6" max="6" width="28.375" customWidth="1"/>
  </cols>
  <sheetData>
    <row r="1" spans="1:16" ht="36" x14ac:dyDescent="0.25">
      <c r="A1" s="130" t="s">
        <v>185</v>
      </c>
    </row>
    <row r="2" spans="1:16" x14ac:dyDescent="0.25">
      <c r="A2" s="337" t="s">
        <v>0</v>
      </c>
      <c r="B2" s="329" t="s">
        <v>11</v>
      </c>
      <c r="C2" s="338" t="s">
        <v>13</v>
      </c>
      <c r="D2" s="329" t="s">
        <v>1</v>
      </c>
      <c r="E2" s="113"/>
      <c r="F2" t="s">
        <v>10</v>
      </c>
    </row>
    <row r="3" spans="1:16" x14ac:dyDescent="0.25">
      <c r="A3" s="337"/>
      <c r="B3" s="329"/>
      <c r="C3" s="338"/>
      <c r="D3" s="329"/>
      <c r="E3" s="113"/>
      <c r="P3" t="s">
        <v>162</v>
      </c>
    </row>
    <row r="4" spans="1:16" x14ac:dyDescent="0.25">
      <c r="A4" s="6">
        <v>44022</v>
      </c>
      <c r="B4" t="s">
        <v>238</v>
      </c>
      <c r="C4" t="s">
        <v>196</v>
      </c>
      <c r="D4">
        <v>1</v>
      </c>
      <c r="F4" s="20" t="str">
        <f>IF(ISBLANK(Lookups!$A$3),"",Lookups!$A$3)</f>
        <v>Soulstealer: A Supernatural Thriller</v>
      </c>
      <c r="G4">
        <f>SUMIFS($D:$D,$C:$C,Lookups!A3)</f>
        <v>4</v>
      </c>
      <c r="P4" t="str">
        <f>Lookups!A3</f>
        <v>Soulstealer: A Supernatural Thriller</v>
      </c>
    </row>
    <row r="5" spans="1:16" x14ac:dyDescent="0.25">
      <c r="A5" s="6">
        <v>44046</v>
      </c>
      <c r="B5" t="s">
        <v>241</v>
      </c>
      <c r="C5" t="s">
        <v>196</v>
      </c>
      <c r="D5">
        <v>1</v>
      </c>
      <c r="F5" s="20" t="str">
        <f>IF(ISBLANK(Lookups!$A$4),"",Lookups!$A$4)</f>
        <v>Soulstealer</v>
      </c>
      <c r="G5">
        <f>SUMIFS($D:$D,$C:$C,Lookups!A4)</f>
        <v>0</v>
      </c>
      <c r="P5" t="str">
        <f>Lookups!A4</f>
        <v>Soulstealer</v>
      </c>
    </row>
    <row r="6" spans="1:16" x14ac:dyDescent="0.25">
      <c r="A6" s="6">
        <v>44066</v>
      </c>
      <c r="B6" t="s">
        <v>239</v>
      </c>
      <c r="C6" t="s">
        <v>196</v>
      </c>
      <c r="D6">
        <v>1</v>
      </c>
      <c r="F6" s="20" t="str">
        <f>IF(ISBLANK(Lookups!$A$5),"",Lookups!$A$5)</f>
        <v>Soulstealer (Hardcover)</v>
      </c>
      <c r="G6">
        <f>SUMIFS($D:$D,$C:$C,Lookups!A5)</f>
        <v>0</v>
      </c>
      <c r="P6" t="str">
        <f>Lookups!A5</f>
        <v>Soulstealer (Hardcover)</v>
      </c>
    </row>
    <row r="7" spans="1:16" x14ac:dyDescent="0.25">
      <c r="A7" s="6">
        <v>44068</v>
      </c>
      <c r="B7" t="s">
        <v>240</v>
      </c>
      <c r="C7" t="s">
        <v>196</v>
      </c>
      <c r="D7">
        <v>1</v>
      </c>
      <c r="F7" s="20" t="str">
        <f>IF(ISBLANK(Lookups!$A$6),"",Lookups!$A$6)</f>
        <v>Soulstealer (Mass Market Paperback)</v>
      </c>
      <c r="G7">
        <f>SUMIFS($D:$D,$C:$C,Lookups!A6)</f>
        <v>0</v>
      </c>
      <c r="P7" t="str">
        <f>Lookups!A6</f>
        <v>Soulstealer (Mass Market Paperback)</v>
      </c>
    </row>
    <row r="8" spans="1:16" x14ac:dyDescent="0.25">
      <c r="F8" s="20" t="str">
        <f>IF(ISBLANK(Lookups!$A$7),"",Lookups!$A$7)</f>
        <v>Soulstealer (Travel Size Paperback)</v>
      </c>
      <c r="G8">
        <f>SUMIFS($D:$D,$C:$C,Lookups!A7)</f>
        <v>0</v>
      </c>
      <c r="P8" t="str">
        <f>Lookups!A7</f>
        <v>Soulstealer (Travel Size Paperback)</v>
      </c>
    </row>
    <row r="9" spans="1:16" x14ac:dyDescent="0.25">
      <c r="F9" s="20" t="str">
        <f>IF(ISBLANK(Lookups!$A$8),"",Lookups!$A$8)</f>
        <v>Soulstealer (Trade Paperback)</v>
      </c>
      <c r="G9">
        <f>SUMIFS($D:$D,$C:$C,Lookups!A8)</f>
        <v>0</v>
      </c>
      <c r="P9" t="str">
        <f>Lookups!A8</f>
        <v>Soulstealer (Trade Paperback)</v>
      </c>
    </row>
    <row r="10" spans="1:16" x14ac:dyDescent="0.25">
      <c r="F10" s="20" t="str">
        <f>IF(ISBLANK(Lookups!$A$9),"",Lookups!$A$9)</f>
        <v/>
      </c>
      <c r="G10">
        <f>SUMIFS($D:$D,$C:$C,Lookups!A9)</f>
        <v>0</v>
      </c>
      <c r="P10">
        <f>Lookups!A9</f>
        <v>0</v>
      </c>
    </row>
    <row r="11" spans="1:16" x14ac:dyDescent="0.25">
      <c r="F11" s="20" t="str">
        <f>IF(ISBLANK(Lookups!$A$10),"",Lookups!$A$10)</f>
        <v/>
      </c>
      <c r="G11">
        <f>SUMIFS($D:$D,$C:$C,Lookups!A10)</f>
        <v>0</v>
      </c>
      <c r="P11">
        <f>Lookups!A10</f>
        <v>0</v>
      </c>
    </row>
    <row r="12" spans="1:16" x14ac:dyDescent="0.25">
      <c r="F12" s="20" t="str">
        <f>IF(ISBLANK(Lookups!$A$11),"",Lookups!$A$11)</f>
        <v/>
      </c>
      <c r="G12">
        <f>SUMIFS($D:$D,$C:$C,Lookups!A11)</f>
        <v>0</v>
      </c>
      <c r="P12">
        <f>Lookups!A11</f>
        <v>0</v>
      </c>
    </row>
    <row r="13" spans="1:16" x14ac:dyDescent="0.25">
      <c r="F13" s="20" t="str">
        <f>IF(ISBLANK(Lookups!$A$12),"",Lookups!$A$12)</f>
        <v/>
      </c>
      <c r="G13">
        <f>SUMIFS($D:$D,$C:$C,Lookups!A12)</f>
        <v>0</v>
      </c>
      <c r="P13">
        <f>Lookups!A12</f>
        <v>0</v>
      </c>
    </row>
    <row r="14" spans="1:16" x14ac:dyDescent="0.25">
      <c r="F14" s="20" t="str">
        <f>IF(ISBLANK(Lookups!$A$13),"",Lookups!$A$13)</f>
        <v/>
      </c>
      <c r="G14">
        <f>SUMIFS($D:$D,$C:$C,Lookups!A13)</f>
        <v>0</v>
      </c>
      <c r="P14">
        <f>Lookups!A13</f>
        <v>0</v>
      </c>
    </row>
    <row r="15" spans="1:16" x14ac:dyDescent="0.25">
      <c r="F15" s="20" t="str">
        <f>IF(ISBLANK(Lookups!$A$14),"",Lookups!$A$14)</f>
        <v/>
      </c>
      <c r="G15">
        <f>SUMIFS($D:$D,$C:$C,Lookups!A14)</f>
        <v>0</v>
      </c>
      <c r="P15">
        <f>Lookups!A14</f>
        <v>0</v>
      </c>
    </row>
    <row r="16" spans="1:16" x14ac:dyDescent="0.25">
      <c r="F16" s="20" t="str">
        <f>IF(ISBLANK(Lookups!$A$15),"",Lookups!$A$15)</f>
        <v/>
      </c>
      <c r="G16">
        <f>SUMIFS($D:$D,$C:$C,Lookups!A15)</f>
        <v>0</v>
      </c>
      <c r="P16">
        <f>Lookups!A15</f>
        <v>0</v>
      </c>
    </row>
    <row r="17" spans="6:16" x14ac:dyDescent="0.25">
      <c r="F17" s="20" t="str">
        <f>IF(ISBLANK(Lookups!$A$16),"",Lookups!$A$16)</f>
        <v/>
      </c>
      <c r="G17">
        <f>SUMIFS($D:$D,$C:$C,Lookups!A16)</f>
        <v>0</v>
      </c>
      <c r="P17">
        <f>Lookups!A16</f>
        <v>0</v>
      </c>
    </row>
    <row r="18" spans="6:16" x14ac:dyDescent="0.25">
      <c r="F18" s="20" t="str">
        <f>IF(ISBLANK(Lookups!$A$17),"",Lookups!$A$17)</f>
        <v/>
      </c>
      <c r="G18">
        <f>SUMIFS($D:$D,$C:$C,Lookups!A17)</f>
        <v>0</v>
      </c>
      <c r="P18">
        <f>Lookups!A17</f>
        <v>0</v>
      </c>
    </row>
  </sheetData>
  <mergeCells count="4">
    <mergeCell ref="A2:A3"/>
    <mergeCell ref="B2:B3"/>
    <mergeCell ref="C2:C3"/>
    <mergeCell ref="D2:D3"/>
  </mergeCells>
  <dataValidations count="1">
    <dataValidation type="list" allowBlank="1" showInputMessage="1" showErrorMessage="1" sqref="C4:C194" xr:uid="{2E1FB57C-1833-7D41-AE12-C935ED0BEEBB}">
      <formula1>$P$4:$P$18</formula1>
    </dataValidation>
  </dataValidations>
  <hyperlinks>
    <hyperlink ref="A1" location="Menu!A1" display="Menu" xr:uid="{CEB6CA95-9CDC-FB40-9A97-FB778CC82C9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BE1C1-CD91-E742-9A36-A27E1918C1E4}">
  <dimension ref="A1:F9"/>
  <sheetViews>
    <sheetView zoomScale="130" zoomScaleNormal="130" workbookViewId="0">
      <selection activeCell="B5" sqref="B5"/>
    </sheetView>
  </sheetViews>
  <sheetFormatPr defaultColWidth="11" defaultRowHeight="15.75" x14ac:dyDescent="0.25"/>
  <cols>
    <col min="1" max="1" width="53.5" customWidth="1"/>
    <col min="2" max="2" width="17.375" customWidth="1"/>
  </cols>
  <sheetData>
    <row r="1" spans="1:6" ht="36" x14ac:dyDescent="0.25">
      <c r="A1" s="130" t="s">
        <v>185</v>
      </c>
    </row>
    <row r="2" spans="1:6" x14ac:dyDescent="0.25">
      <c r="A2" s="329" t="s">
        <v>40</v>
      </c>
      <c r="B2" s="329"/>
    </row>
    <row r="3" spans="1:6" x14ac:dyDescent="0.25">
      <c r="A3" t="s">
        <v>8</v>
      </c>
      <c r="B3" s="7">
        <f>SUM('In-Person Sales'!AG6,'Website Sales'!AH6)</f>
        <v>0</v>
      </c>
    </row>
    <row r="4" spans="1:6" x14ac:dyDescent="0.25">
      <c r="A4" t="s">
        <v>9</v>
      </c>
      <c r="B4" s="7">
        <f>SUM('In-Person Sales'!AG5,'Website Sales'!AH5)</f>
        <v>0</v>
      </c>
    </row>
    <row r="5" spans="1:6" x14ac:dyDescent="0.25">
      <c r="A5" t="s">
        <v>6</v>
      </c>
      <c r="B5" s="7">
        <f>SUM('In-Person Sales'!AG4,'Website Sales'!AH4)</f>
        <v>0</v>
      </c>
    </row>
    <row r="6" spans="1:6" x14ac:dyDescent="0.25">
      <c r="A6" t="s">
        <v>7</v>
      </c>
      <c r="B6" s="7">
        <f>SUM('Website Sales'!AH3,'In-Person Sales'!AG3)</f>
        <v>0</v>
      </c>
    </row>
    <row r="8" spans="1:6" x14ac:dyDescent="0.25">
      <c r="C8" s="1"/>
      <c r="D8" s="1"/>
      <c r="E8" s="2"/>
      <c r="F8" s="1"/>
    </row>
    <row r="9" spans="1:6" x14ac:dyDescent="0.25">
      <c r="C9" s="3"/>
      <c r="D9" s="1"/>
      <c r="E9" s="1"/>
      <c r="F9" s="1"/>
    </row>
  </sheetData>
  <mergeCells count="1">
    <mergeCell ref="A2:B2"/>
  </mergeCells>
  <hyperlinks>
    <hyperlink ref="A1" location="Menu!A1" display="Menu" xr:uid="{FB686E3E-536C-7343-83CF-3B7827900B05}"/>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8311-5B6B-E64B-828B-E324AB2A31C6}">
  <dimension ref="A1:C14"/>
  <sheetViews>
    <sheetView zoomScale="130" zoomScaleNormal="130" workbookViewId="0"/>
  </sheetViews>
  <sheetFormatPr defaultColWidth="11" defaultRowHeight="15.75" x14ac:dyDescent="0.25"/>
  <cols>
    <col min="1" max="1" width="25.125" customWidth="1"/>
    <col min="2" max="2" width="14" style="4" customWidth="1"/>
    <col min="3" max="3" width="19.625" style="4" customWidth="1"/>
  </cols>
  <sheetData>
    <row r="1" spans="1:3" ht="36" x14ac:dyDescent="0.25">
      <c r="A1" s="130" t="s">
        <v>185</v>
      </c>
    </row>
    <row r="2" spans="1:3" x14ac:dyDescent="0.25">
      <c r="A2" t="s">
        <v>103</v>
      </c>
      <c r="B2" s="4">
        <f>'Running Totals'!G6</f>
        <v>930.39714307904842</v>
      </c>
    </row>
    <row r="3" spans="1:3" x14ac:dyDescent="0.25">
      <c r="A3" t="s">
        <v>107</v>
      </c>
      <c r="B3" s="107">
        <v>0.1</v>
      </c>
    </row>
    <row r="4" spans="1:3" x14ac:dyDescent="0.25">
      <c r="A4" t="s">
        <v>106</v>
      </c>
      <c r="B4" s="4">
        <f>B2*B3</f>
        <v>93.039714307904845</v>
      </c>
    </row>
    <row r="5" spans="1:3" x14ac:dyDescent="0.25">
      <c r="A5" t="s">
        <v>108</v>
      </c>
      <c r="B5" s="4">
        <f>SUM(B11:B163)</f>
        <v>0</v>
      </c>
    </row>
    <row r="6" spans="1:3" x14ac:dyDescent="0.25">
      <c r="A6" t="s">
        <v>109</v>
      </c>
      <c r="B6" s="4">
        <f>B4-B5</f>
        <v>93.039714307904845</v>
      </c>
    </row>
    <row r="10" spans="1:3" x14ac:dyDescent="0.25">
      <c r="A10" t="s">
        <v>0</v>
      </c>
      <c r="B10" s="4" t="s">
        <v>104</v>
      </c>
      <c r="C10" s="4" t="s">
        <v>105</v>
      </c>
    </row>
    <row r="11" spans="1:3" x14ac:dyDescent="0.25">
      <c r="A11" s="6"/>
    </row>
    <row r="12" spans="1:3" x14ac:dyDescent="0.25">
      <c r="A12" s="6"/>
    </row>
    <row r="13" spans="1:3" x14ac:dyDescent="0.25">
      <c r="A13" s="6"/>
    </row>
    <row r="14" spans="1:3" x14ac:dyDescent="0.25">
      <c r="A14" s="6"/>
    </row>
  </sheetData>
  <hyperlinks>
    <hyperlink ref="A1" location="Menu!A1" display="Menu" xr:uid="{B9450F88-1875-C447-9DA5-4332FB3A8C9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F0C4-564A-D349-8DB5-7EED49CA952B}">
  <dimension ref="A1:R23"/>
  <sheetViews>
    <sheetView zoomScale="130" zoomScaleNormal="130" workbookViewId="0"/>
  </sheetViews>
  <sheetFormatPr defaultColWidth="11" defaultRowHeight="15.75" x14ac:dyDescent="0.25"/>
  <cols>
    <col min="1" max="1" width="14.875" customWidth="1"/>
    <col min="4" max="4" width="10.875" style="4"/>
    <col min="6" max="6" width="10.875" style="4"/>
    <col min="8" max="9" width="10.875" style="4"/>
    <col min="11" max="15" width="10.875" style="4"/>
    <col min="17" max="17" width="10.875" style="4"/>
  </cols>
  <sheetData>
    <row r="1" spans="1:18" ht="36" x14ac:dyDescent="0.25">
      <c r="A1" s="130" t="s">
        <v>185</v>
      </c>
    </row>
    <row r="2" spans="1:18" s="110" customFormat="1" ht="47.25" x14ac:dyDescent="0.25">
      <c r="A2" s="109" t="s">
        <v>113</v>
      </c>
      <c r="B2" s="109" t="s">
        <v>114</v>
      </c>
      <c r="C2" s="109" t="s">
        <v>115</v>
      </c>
      <c r="D2" s="111" t="s">
        <v>116</v>
      </c>
      <c r="E2" s="109" t="s">
        <v>117</v>
      </c>
      <c r="F2" s="111" t="s">
        <v>118</v>
      </c>
      <c r="G2" s="109" t="s">
        <v>119</v>
      </c>
      <c r="H2" s="111" t="s">
        <v>120</v>
      </c>
      <c r="I2" s="111" t="s">
        <v>125</v>
      </c>
      <c r="J2" s="109"/>
      <c r="K2" s="111" t="s">
        <v>121</v>
      </c>
      <c r="L2" s="111" t="s">
        <v>127</v>
      </c>
      <c r="M2" s="111" t="s">
        <v>122</v>
      </c>
      <c r="N2" s="111" t="s">
        <v>123</v>
      </c>
      <c r="O2" s="111" t="s">
        <v>126</v>
      </c>
      <c r="P2" s="109"/>
      <c r="Q2" s="111" t="s">
        <v>124</v>
      </c>
      <c r="R2" s="109" t="s">
        <v>128</v>
      </c>
    </row>
    <row r="3" spans="1:18" x14ac:dyDescent="0.25">
      <c r="A3" s="112"/>
      <c r="I3" s="4">
        <f t="shared" ref="I3" si="0">SUM(D3,F3,H3)</f>
        <v>0</v>
      </c>
      <c r="O3" s="4">
        <f>SUM(K3,M3,N3,L3)</f>
        <v>0</v>
      </c>
      <c r="Q3" s="4">
        <f t="shared" ref="Q3" si="1">I3-O3</f>
        <v>0</v>
      </c>
    </row>
    <row r="4" spans="1:18" x14ac:dyDescent="0.25">
      <c r="I4" s="4">
        <f>SUM(D4,F4,H4)</f>
        <v>0</v>
      </c>
      <c r="O4" s="4">
        <f t="shared" ref="O4:O23" si="2">SUM(K4,M4,N4,L4)</f>
        <v>0</v>
      </c>
      <c r="Q4" s="4">
        <f t="shared" ref="Q4:Q23" si="3">I4-O4</f>
        <v>0</v>
      </c>
    </row>
    <row r="5" spans="1:18" x14ac:dyDescent="0.25">
      <c r="I5" s="4">
        <f t="shared" ref="I5:I23" si="4">SUM(D5,F5,H5)</f>
        <v>0</v>
      </c>
      <c r="O5" s="4">
        <f t="shared" si="2"/>
        <v>0</v>
      </c>
      <c r="Q5" s="4">
        <f t="shared" si="3"/>
        <v>0</v>
      </c>
    </row>
    <row r="6" spans="1:18" x14ac:dyDescent="0.25">
      <c r="I6" s="4">
        <f t="shared" si="4"/>
        <v>0</v>
      </c>
      <c r="O6" s="4">
        <f t="shared" si="2"/>
        <v>0</v>
      </c>
      <c r="Q6" s="4">
        <f t="shared" si="3"/>
        <v>0</v>
      </c>
    </row>
    <row r="7" spans="1:18" x14ac:dyDescent="0.25">
      <c r="I7" s="4">
        <f t="shared" si="4"/>
        <v>0</v>
      </c>
      <c r="O7" s="4">
        <f t="shared" si="2"/>
        <v>0</v>
      </c>
      <c r="Q7" s="4">
        <f t="shared" si="3"/>
        <v>0</v>
      </c>
    </row>
    <row r="8" spans="1:18" x14ac:dyDescent="0.25">
      <c r="I8" s="4">
        <f t="shared" si="4"/>
        <v>0</v>
      </c>
      <c r="O8" s="4">
        <f t="shared" si="2"/>
        <v>0</v>
      </c>
      <c r="Q8" s="4">
        <f t="shared" si="3"/>
        <v>0</v>
      </c>
    </row>
    <row r="9" spans="1:18" x14ac:dyDescent="0.25">
      <c r="I9" s="4">
        <f t="shared" si="4"/>
        <v>0</v>
      </c>
      <c r="O9" s="4">
        <f t="shared" si="2"/>
        <v>0</v>
      </c>
      <c r="Q9" s="4">
        <f t="shared" si="3"/>
        <v>0</v>
      </c>
    </row>
    <row r="10" spans="1:18" x14ac:dyDescent="0.25">
      <c r="I10" s="4">
        <f t="shared" si="4"/>
        <v>0</v>
      </c>
      <c r="O10" s="4">
        <f t="shared" si="2"/>
        <v>0</v>
      </c>
      <c r="Q10" s="4">
        <f t="shared" si="3"/>
        <v>0</v>
      </c>
    </row>
    <row r="11" spans="1:18" x14ac:dyDescent="0.25">
      <c r="I11" s="4">
        <f t="shared" si="4"/>
        <v>0</v>
      </c>
      <c r="O11" s="4">
        <f t="shared" si="2"/>
        <v>0</v>
      </c>
      <c r="Q11" s="4">
        <f t="shared" si="3"/>
        <v>0</v>
      </c>
    </row>
    <row r="12" spans="1:18" x14ac:dyDescent="0.25">
      <c r="I12" s="4">
        <f t="shared" si="4"/>
        <v>0</v>
      </c>
      <c r="O12" s="4">
        <f t="shared" si="2"/>
        <v>0</v>
      </c>
      <c r="Q12" s="4">
        <f t="shared" si="3"/>
        <v>0</v>
      </c>
    </row>
    <row r="13" spans="1:18" x14ac:dyDescent="0.25">
      <c r="I13" s="4">
        <f t="shared" si="4"/>
        <v>0</v>
      </c>
      <c r="O13" s="4">
        <f t="shared" si="2"/>
        <v>0</v>
      </c>
      <c r="Q13" s="4">
        <f t="shared" si="3"/>
        <v>0</v>
      </c>
    </row>
    <row r="14" spans="1:18" x14ac:dyDescent="0.25">
      <c r="I14" s="4">
        <f t="shared" si="4"/>
        <v>0</v>
      </c>
      <c r="O14" s="4">
        <f t="shared" si="2"/>
        <v>0</v>
      </c>
      <c r="Q14" s="4">
        <f t="shared" si="3"/>
        <v>0</v>
      </c>
    </row>
    <row r="15" spans="1:18" x14ac:dyDescent="0.25">
      <c r="I15" s="4">
        <f t="shared" si="4"/>
        <v>0</v>
      </c>
      <c r="O15" s="4">
        <f t="shared" si="2"/>
        <v>0</v>
      </c>
      <c r="Q15" s="4">
        <f t="shared" si="3"/>
        <v>0</v>
      </c>
    </row>
    <row r="16" spans="1:18" x14ac:dyDescent="0.25">
      <c r="I16" s="4">
        <f t="shared" si="4"/>
        <v>0</v>
      </c>
      <c r="O16" s="4">
        <f t="shared" si="2"/>
        <v>0</v>
      </c>
      <c r="Q16" s="4">
        <f t="shared" si="3"/>
        <v>0</v>
      </c>
    </row>
    <row r="17" spans="9:17" x14ac:dyDescent="0.25">
      <c r="I17" s="4">
        <f t="shared" si="4"/>
        <v>0</v>
      </c>
      <c r="O17" s="4">
        <f t="shared" si="2"/>
        <v>0</v>
      </c>
      <c r="Q17" s="4">
        <f t="shared" si="3"/>
        <v>0</v>
      </c>
    </row>
    <row r="18" spans="9:17" x14ac:dyDescent="0.25">
      <c r="I18" s="4">
        <f t="shared" si="4"/>
        <v>0</v>
      </c>
      <c r="O18" s="4">
        <f t="shared" si="2"/>
        <v>0</v>
      </c>
      <c r="Q18" s="4">
        <f t="shared" si="3"/>
        <v>0</v>
      </c>
    </row>
    <row r="19" spans="9:17" x14ac:dyDescent="0.25">
      <c r="I19" s="4">
        <f t="shared" si="4"/>
        <v>0</v>
      </c>
      <c r="O19" s="4">
        <f t="shared" si="2"/>
        <v>0</v>
      </c>
      <c r="Q19" s="4">
        <f t="shared" si="3"/>
        <v>0</v>
      </c>
    </row>
    <row r="20" spans="9:17" x14ac:dyDescent="0.25">
      <c r="I20" s="4">
        <f t="shared" si="4"/>
        <v>0</v>
      </c>
      <c r="O20" s="4">
        <f t="shared" si="2"/>
        <v>0</v>
      </c>
      <c r="Q20" s="4">
        <f t="shared" si="3"/>
        <v>0</v>
      </c>
    </row>
    <row r="21" spans="9:17" x14ac:dyDescent="0.25">
      <c r="I21" s="4">
        <f t="shared" si="4"/>
        <v>0</v>
      </c>
      <c r="O21" s="4">
        <f t="shared" si="2"/>
        <v>0</v>
      </c>
      <c r="Q21" s="4">
        <f t="shared" si="3"/>
        <v>0</v>
      </c>
    </row>
    <row r="22" spans="9:17" x14ac:dyDescent="0.25">
      <c r="I22" s="4">
        <f t="shared" si="4"/>
        <v>0</v>
      </c>
      <c r="O22" s="4">
        <f t="shared" si="2"/>
        <v>0</v>
      </c>
      <c r="Q22" s="4">
        <f t="shared" si="3"/>
        <v>0</v>
      </c>
    </row>
    <row r="23" spans="9:17" x14ac:dyDescent="0.25">
      <c r="I23" s="4">
        <f t="shared" si="4"/>
        <v>0</v>
      </c>
      <c r="O23" s="4">
        <f t="shared" si="2"/>
        <v>0</v>
      </c>
      <c r="Q23" s="4">
        <f t="shared" si="3"/>
        <v>0</v>
      </c>
    </row>
  </sheetData>
  <hyperlinks>
    <hyperlink ref="A1" location="Menu!A1" display="Menu" xr:uid="{8CB57C55-9F21-2C4A-8214-B85CDB447A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A8857-56E5-4E65-92D6-035104F65B5F}">
  <dimension ref="A1:L38"/>
  <sheetViews>
    <sheetView workbookViewId="0">
      <pane xSplit="1" topLeftCell="B1" activePane="topRight" state="frozen"/>
      <selection pane="topRight" activeCell="F27" sqref="A2:F27"/>
    </sheetView>
  </sheetViews>
  <sheetFormatPr defaultRowHeight="15.75" x14ac:dyDescent="0.25"/>
  <cols>
    <col min="1" max="1" width="13.25" style="182" customWidth="1"/>
    <col min="2" max="2" width="17.625" style="177" customWidth="1"/>
    <col min="3" max="3" width="11.5" customWidth="1"/>
    <col min="4" max="4" width="12.875" style="4" customWidth="1"/>
    <col min="5" max="5" width="42.5" style="178" customWidth="1"/>
    <col min="6" max="6" width="23.5" style="150" customWidth="1"/>
    <col min="7" max="7" width="11.5" style="177" bestFit="1" customWidth="1"/>
    <col min="8" max="8" width="12.75" style="184" bestFit="1" customWidth="1"/>
    <col min="9" max="9" width="17.25" style="187" bestFit="1" customWidth="1"/>
    <col min="10" max="10" width="38.875" style="193" customWidth="1"/>
    <col min="11" max="11" width="15.625" style="189" customWidth="1"/>
    <col min="12" max="12" width="22.125" style="191" customWidth="1"/>
  </cols>
  <sheetData>
    <row r="1" spans="1:12" x14ac:dyDescent="0.25">
      <c r="A1" s="182" t="s">
        <v>0</v>
      </c>
      <c r="B1" s="177" t="s">
        <v>13</v>
      </c>
      <c r="C1" t="s">
        <v>478</v>
      </c>
      <c r="D1" s="4" t="s">
        <v>479</v>
      </c>
      <c r="E1" s="178" t="s">
        <v>480</v>
      </c>
      <c r="F1" s="184" t="s">
        <v>495</v>
      </c>
      <c r="G1" s="177" t="s">
        <v>482</v>
      </c>
      <c r="H1" s="184" t="s">
        <v>484</v>
      </c>
      <c r="I1" s="186" t="s">
        <v>487</v>
      </c>
      <c r="J1" s="192" t="s">
        <v>486</v>
      </c>
      <c r="K1" s="188" t="s">
        <v>488</v>
      </c>
      <c r="L1" s="190" t="s">
        <v>489</v>
      </c>
    </row>
    <row r="2" spans="1:12" x14ac:dyDescent="0.25">
      <c r="A2" s="182">
        <v>44040</v>
      </c>
      <c r="B2" s="177" t="s">
        <v>481</v>
      </c>
      <c r="C2" t="str">
        <f>IF(ISNUMBER(SEARCH("*amazon*",E2)),"Amazon",  IF(ISNUMBER(SEARCH("*audible*",E2)),"Audible",  IF(ISNUMBER(SEARCH("*LSI*",E2)),"Ingram - Lightning Source Inc",  IF(ISNUMBER(SEARCH("*dividend*",E2)),"NFCU","")  )  )  )</f>
        <v>Amazon</v>
      </c>
      <c r="D2" s="4">
        <v>127.9</v>
      </c>
      <c r="E2" s="178" t="s">
        <v>500</v>
      </c>
      <c r="F2" s="194" t="s">
        <v>490</v>
      </c>
      <c r="G2" s="177" t="s">
        <v>485</v>
      </c>
      <c r="H2" s="184" t="s">
        <v>485</v>
      </c>
      <c r="I2" s="187" t="str">
        <f>IF(  (ISNUMBER(SEARCH("*Navy Federal*",C2))), "Invoice - Dividends", "Invoice - Book Sales")</f>
        <v>Invoice - Book Sales</v>
      </c>
      <c r="J2" s="193" t="str">
        <f>TRIM(  IF((ISNUMBER(SEARCH("-",E2))),  "Payment - Royalty: "&amp; RIGHT(E2, LEN(E2)-FIND("-",E2)) &amp;" ("&amp;F2&amp;")",  "Payment - "&amp; E2  ))</f>
        <v>Payment - Royalty: AMAZON.CO1614403 (May 2020 Sales)</v>
      </c>
      <c r="K2" s="189" t="str">
        <f>IF(  (ISNUMBER(SEARCH("*Navy Federal*",C2))), "Deposits - Dividends", "Deposits - Book Sales")</f>
        <v>Deposits - Book Sales</v>
      </c>
      <c r="L2" s="191" t="str">
        <f>TRIM(  IF((ISNUMBER(SEARCH("-",E2))),  "Deposit -"&amp;TEXT(A2," yyyy mmm dd: ")&amp; RIGHT(E2, LEN(E2)-FIND("-",E2)) &amp;" ("&amp;F2&amp;")",  "Deposit - "&amp;TEXT(A2," yyyy mmm dd: ")&amp; E2  ))</f>
        <v>Deposit - 2020 Jul 28: AMAZON.CO1614403 (May 2020 Sales)</v>
      </c>
    </row>
    <row r="3" spans="1:12" x14ac:dyDescent="0.25">
      <c r="A3" s="182">
        <v>44040</v>
      </c>
      <c r="B3" s="177" t="s">
        <v>481</v>
      </c>
      <c r="C3" t="str">
        <f t="shared" ref="C3:C38" si="0">IF(ISNUMBER(SEARCH("*amazon*",E3)),"Amazon",  IF(ISNUMBER(SEARCH("*audible*",E3)),"Audible",  IF(ISNUMBER(SEARCH("*LSI*",E3)),"Ingram - Lightning Source Inc",  IF(ISNUMBER(SEARCH("*dividend*",E3)),"Navy Federal Credit Union","")  )  )  )</f>
        <v>Amazon</v>
      </c>
      <c r="D3" s="4">
        <v>0.1</v>
      </c>
      <c r="E3" s="178" t="s">
        <v>501</v>
      </c>
      <c r="F3" s="194" t="s">
        <v>490</v>
      </c>
      <c r="G3" s="184" t="s">
        <v>485</v>
      </c>
      <c r="H3" s="184" t="s">
        <v>485</v>
      </c>
      <c r="I3" s="187" t="str">
        <f t="shared" ref="I3:I21" si="1">IF(  (ISNUMBER(SEARCH("*Navy Federal*",C3))), "Invoice - Dividends", "Invoice - Book Sales")</f>
        <v>Invoice - Book Sales</v>
      </c>
      <c r="J3" s="193" t="str">
        <f t="shared" ref="J3:J21" si="2">TRIM(  IF((ISNUMBER(SEARCH("-",E3))),  "Payment - Royalty: "&amp; RIGHT(E3, LEN(E3)-FIND("-",E3)) &amp;" ("&amp;F3&amp;")",  "Payment - "&amp; E3  ))</f>
        <v>Payment - Royalty: Amazon As1614133 (May 2020 Sales)</v>
      </c>
      <c r="K3" s="189" t="str">
        <f t="shared" ref="K3:K21" si="3">IF(  (ISNUMBER(SEARCH("*Navy Federal*",C3))), "Deposits - Dividends", "Deposits - Book Sales")</f>
        <v>Deposits - Book Sales</v>
      </c>
      <c r="L3" s="191" t="str">
        <f t="shared" ref="L3:L21" si="4">TRIM(  IF((ISNUMBER(SEARCH("-",E3))),  "Deposit -"&amp;TEXT(A3," yyyy mmm dd: ")&amp; RIGHT(E3, LEN(E3)-FIND("-",E3)) &amp;" ("&amp;F3&amp;")",  "Deposit - "&amp;TEXT(A3," yyyy mmm dd: ")&amp; E3  ))</f>
        <v>Deposit - 2020 Jul 28: Amazon As1614133 (May 2020 Sales)</v>
      </c>
    </row>
    <row r="4" spans="1:12" x14ac:dyDescent="0.25">
      <c r="A4" s="182">
        <v>44041</v>
      </c>
      <c r="B4" s="177" t="s">
        <v>481</v>
      </c>
      <c r="C4" t="str">
        <f t="shared" si="0"/>
        <v>Audible</v>
      </c>
      <c r="D4" s="4">
        <f>279.94+34.99</f>
        <v>314.93</v>
      </c>
      <c r="E4" s="178" t="s">
        <v>505</v>
      </c>
      <c r="F4" s="195" t="s">
        <v>499</v>
      </c>
      <c r="G4" s="184" t="s">
        <v>485</v>
      </c>
      <c r="H4" s="184" t="s">
        <v>485</v>
      </c>
      <c r="I4" s="187" t="str">
        <f t="shared" si="1"/>
        <v>Invoice - Book Sales</v>
      </c>
      <c r="J4" s="193" t="str">
        <f t="shared" si="2"/>
        <v>Payment - Royalty: Audible, Inc. (Jun 2020 Sales + Bonus)</v>
      </c>
      <c r="K4" s="189" t="str">
        <f t="shared" si="3"/>
        <v>Deposits - Book Sales</v>
      </c>
      <c r="L4" s="191" t="str">
        <f t="shared" si="4"/>
        <v>Deposit - 2020 Jul 29: Audible, Inc. (Jun 2020 Sales + Bonus)</v>
      </c>
    </row>
    <row r="5" spans="1:12" x14ac:dyDescent="0.25">
      <c r="A5" s="182">
        <v>44041</v>
      </c>
      <c r="B5" s="177" t="s">
        <v>481</v>
      </c>
      <c r="C5" t="str">
        <f t="shared" si="0"/>
        <v>Amazon</v>
      </c>
      <c r="D5" s="4">
        <v>0.67</v>
      </c>
      <c r="E5" s="178" t="s">
        <v>502</v>
      </c>
      <c r="F5" s="194" t="s">
        <v>490</v>
      </c>
      <c r="G5" s="184" t="s">
        <v>485</v>
      </c>
      <c r="H5" s="184" t="s">
        <v>485</v>
      </c>
      <c r="I5" s="187" t="str">
        <f t="shared" si="1"/>
        <v>Invoice - Book Sales</v>
      </c>
      <c r="J5" s="193" t="str">
        <f t="shared" si="2"/>
        <v>Payment - Royalty: AMAZON MEDIA EU (May 2020 Sales)</v>
      </c>
      <c r="K5" s="189" t="str">
        <f t="shared" si="3"/>
        <v>Deposits - Book Sales</v>
      </c>
      <c r="L5" s="191" t="str">
        <f t="shared" si="4"/>
        <v>Deposit - 2020 Jul 29: AMAZON MEDIA EU (May 2020 Sales)</v>
      </c>
    </row>
    <row r="6" spans="1:12" x14ac:dyDescent="0.25">
      <c r="A6" s="182">
        <v>44041</v>
      </c>
      <c r="B6" s="177" t="s">
        <v>481</v>
      </c>
      <c r="C6" t="str">
        <f t="shared" si="0"/>
        <v>Amazon</v>
      </c>
      <c r="D6" s="4">
        <v>0.57999999999999996</v>
      </c>
      <c r="E6" s="178" t="s">
        <v>503</v>
      </c>
      <c r="F6" s="194" t="s">
        <v>490</v>
      </c>
      <c r="G6" s="184" t="s">
        <v>485</v>
      </c>
      <c r="H6" s="184" t="s">
        <v>485</v>
      </c>
      <c r="I6" s="187" t="str">
        <f t="shared" si="1"/>
        <v>Invoice - Book Sales</v>
      </c>
      <c r="J6" s="193" t="str">
        <f t="shared" si="2"/>
        <v>Payment - Royalty: AMAZON.COM.CA, I (May 2020 Sales)</v>
      </c>
      <c r="K6" s="189" t="str">
        <f t="shared" si="3"/>
        <v>Deposits - Book Sales</v>
      </c>
      <c r="L6" s="191" t="str">
        <f t="shared" si="4"/>
        <v>Deposit - 2020 Jul 29: AMAZON.COM.CA, I (May 2020 Sales)</v>
      </c>
    </row>
    <row r="7" spans="1:12" x14ac:dyDescent="0.25">
      <c r="A7" s="182">
        <v>44071</v>
      </c>
      <c r="B7" s="177" t="s">
        <v>481</v>
      </c>
      <c r="C7" t="str">
        <f t="shared" si="0"/>
        <v>Amazon</v>
      </c>
      <c r="D7" s="4">
        <v>152.51</v>
      </c>
      <c r="E7" s="178" t="s">
        <v>504</v>
      </c>
      <c r="F7" s="194" t="s">
        <v>491</v>
      </c>
      <c r="G7" s="184" t="s">
        <v>485</v>
      </c>
      <c r="H7" s="184" t="s">
        <v>485</v>
      </c>
      <c r="I7" s="187" t="str">
        <f t="shared" si="1"/>
        <v>Invoice - Book Sales</v>
      </c>
      <c r="J7" s="193" t="str">
        <f t="shared" si="2"/>
        <v>Payment - Royalty: AMAZON.CO1642945 (Jun 2020 Sales)</v>
      </c>
      <c r="K7" s="189" t="str">
        <f t="shared" si="3"/>
        <v>Deposits - Book Sales</v>
      </c>
      <c r="L7" s="191" t="str">
        <f t="shared" si="4"/>
        <v>Deposit - 2020 Aug 28: AMAZON.CO1642945 (Jun 2020 Sales)</v>
      </c>
    </row>
    <row r="8" spans="1:12" x14ac:dyDescent="0.25">
      <c r="A8" s="182">
        <v>44074</v>
      </c>
      <c r="B8" s="177" t="s">
        <v>481</v>
      </c>
      <c r="C8" t="str">
        <f t="shared" si="0"/>
        <v>Navy Federal Credit Union</v>
      </c>
      <c r="D8" s="4">
        <v>0.02</v>
      </c>
      <c r="E8" s="178" t="s">
        <v>483</v>
      </c>
      <c r="F8" s="185"/>
      <c r="G8" s="184" t="s">
        <v>485</v>
      </c>
      <c r="H8" s="184" t="s">
        <v>485</v>
      </c>
      <c r="I8" s="187" t="str">
        <f t="shared" si="1"/>
        <v>Invoice - Dividends</v>
      </c>
      <c r="J8" s="193" t="str">
        <f t="shared" si="2"/>
        <v>Payment - Dividend</v>
      </c>
      <c r="K8" s="189" t="str">
        <f t="shared" si="3"/>
        <v>Deposits - Dividends</v>
      </c>
      <c r="L8" s="191" t="str">
        <f t="shared" si="4"/>
        <v>Deposit - 2020 Aug 31: Dividend</v>
      </c>
    </row>
    <row r="9" spans="1:12" x14ac:dyDescent="0.25">
      <c r="A9" s="182">
        <v>44074</v>
      </c>
      <c r="B9" s="177" t="s">
        <v>481</v>
      </c>
      <c r="C9" t="str">
        <f t="shared" si="0"/>
        <v>Audible</v>
      </c>
      <c r="D9" s="4">
        <v>11.38</v>
      </c>
      <c r="E9" s="178" t="s">
        <v>505</v>
      </c>
      <c r="F9" s="195" t="s">
        <v>492</v>
      </c>
      <c r="G9" s="184" t="s">
        <v>485</v>
      </c>
      <c r="H9" s="184" t="s">
        <v>485</v>
      </c>
      <c r="I9" s="187" t="str">
        <f t="shared" si="1"/>
        <v>Invoice - Book Sales</v>
      </c>
      <c r="J9" s="193" t="str">
        <f t="shared" si="2"/>
        <v>Payment - Royalty: Audible, Inc. (Jul 2020 Sales)</v>
      </c>
      <c r="K9" s="189" t="str">
        <f t="shared" si="3"/>
        <v>Deposits - Book Sales</v>
      </c>
      <c r="L9" s="191" t="str">
        <f t="shared" si="4"/>
        <v>Deposit - 2020 Aug 31: Audible, Inc. (Jul 2020 Sales)</v>
      </c>
    </row>
    <row r="10" spans="1:12" x14ac:dyDescent="0.25">
      <c r="A10" s="182">
        <v>44091</v>
      </c>
      <c r="B10" s="177" t="s">
        <v>481</v>
      </c>
      <c r="C10" t="str">
        <f>IF(ISNUMBER(SEARCH("*amazon*",E10)),"Amazon",  IF(ISNUMBER(SEARCH("*audible*",E10)),"Audible",  IF(ISNUMBER(SEARCH("*LSI*",E10)),"Ingram - Lightning Source Inc",  IF(ISNUMBER(SEARCH("*dividend*",E10)),"Navy Federal Credit Union","")  )  )  )</f>
        <v>Ingram - Lightning Source Inc</v>
      </c>
      <c r="D10" s="4">
        <v>0.89</v>
      </c>
      <c r="E10" s="178" t="s">
        <v>511</v>
      </c>
      <c r="F10" s="196" t="s">
        <v>491</v>
      </c>
      <c r="G10" s="184" t="s">
        <v>485</v>
      </c>
      <c r="H10" s="184" t="s">
        <v>485</v>
      </c>
      <c r="I10" s="187" t="str">
        <f t="shared" si="1"/>
        <v>Invoice - Book Sales</v>
      </c>
      <c r="J10" s="193" t="str">
        <f t="shared" si="2"/>
        <v>Payment - Royalty: LSI (Jun 2020 Sales)</v>
      </c>
      <c r="K10" s="189" t="str">
        <f t="shared" si="3"/>
        <v>Deposits - Book Sales</v>
      </c>
      <c r="L10" s="191" t="str">
        <f t="shared" si="4"/>
        <v>Deposit - 2020 Sep 17: LSI (Jun 2020 Sales)</v>
      </c>
    </row>
    <row r="11" spans="1:12" x14ac:dyDescent="0.25">
      <c r="A11" s="182">
        <v>44102</v>
      </c>
      <c r="B11" s="177" t="s">
        <v>481</v>
      </c>
      <c r="C11" t="str">
        <f t="shared" si="0"/>
        <v>Amazon</v>
      </c>
      <c r="D11" s="4">
        <v>30.22</v>
      </c>
      <c r="E11" s="178" t="s">
        <v>506</v>
      </c>
      <c r="F11" s="194" t="s">
        <v>492</v>
      </c>
      <c r="G11" s="184" t="s">
        <v>485</v>
      </c>
      <c r="H11" s="184" t="s">
        <v>485</v>
      </c>
      <c r="I11" s="187" t="str">
        <f t="shared" si="1"/>
        <v>Invoice - Book Sales</v>
      </c>
      <c r="J11" s="193" t="str">
        <f t="shared" si="2"/>
        <v>Payment - Royalty: AMAZON.CO1670371 (Jul 2020 Sales)</v>
      </c>
      <c r="K11" s="189" t="str">
        <f t="shared" si="3"/>
        <v>Deposits - Book Sales</v>
      </c>
      <c r="L11" s="191" t="str">
        <f t="shared" si="4"/>
        <v>Deposit - 2020 Sep 28: AMAZON.CO1670371 (Jul 2020 Sales)</v>
      </c>
    </row>
    <row r="12" spans="1:12" x14ac:dyDescent="0.25">
      <c r="A12" s="182">
        <v>44104</v>
      </c>
      <c r="B12" s="177" t="s">
        <v>481</v>
      </c>
      <c r="C12" t="str">
        <f t="shared" si="0"/>
        <v>Navy Federal Credit Union</v>
      </c>
      <c r="D12" s="4">
        <v>0.03</v>
      </c>
      <c r="E12" s="178" t="s">
        <v>483</v>
      </c>
      <c r="F12" s="185"/>
      <c r="G12" s="184" t="s">
        <v>485</v>
      </c>
      <c r="H12" s="184" t="s">
        <v>485</v>
      </c>
      <c r="I12" s="187" t="str">
        <f t="shared" si="1"/>
        <v>Invoice - Dividends</v>
      </c>
      <c r="J12" s="193" t="str">
        <f t="shared" si="2"/>
        <v>Payment - Dividend</v>
      </c>
      <c r="K12" s="189" t="str">
        <f t="shared" si="3"/>
        <v>Deposits - Dividends</v>
      </c>
      <c r="L12" s="191" t="str">
        <f t="shared" si="4"/>
        <v>Deposit - 2020 Sep 30: Dividend</v>
      </c>
    </row>
    <row r="13" spans="1:12" x14ac:dyDescent="0.25">
      <c r="A13" s="182">
        <v>44132</v>
      </c>
      <c r="B13" s="177" t="s">
        <v>481</v>
      </c>
      <c r="C13" t="str">
        <f t="shared" si="0"/>
        <v>Amazon</v>
      </c>
      <c r="D13" s="4">
        <v>75.52</v>
      </c>
      <c r="E13" s="178" t="s">
        <v>507</v>
      </c>
      <c r="F13" s="194" t="s">
        <v>493</v>
      </c>
      <c r="G13" s="184" t="s">
        <v>485</v>
      </c>
      <c r="H13" s="184" t="s">
        <v>485</v>
      </c>
      <c r="I13" s="187" t="str">
        <f t="shared" si="1"/>
        <v>Invoice - Book Sales</v>
      </c>
      <c r="J13" s="193" t="str">
        <f t="shared" si="2"/>
        <v>Payment - Royalty: AMAZON.CO1699100 (Aug 2020 Sales)</v>
      </c>
      <c r="K13" s="189" t="str">
        <f t="shared" si="3"/>
        <v>Deposits - Book Sales</v>
      </c>
      <c r="L13" s="191" t="str">
        <f t="shared" si="4"/>
        <v>Deposit - 2020 Oct 28: AMAZON.CO1699100 (Aug 2020 Sales)</v>
      </c>
    </row>
    <row r="14" spans="1:12" x14ac:dyDescent="0.25">
      <c r="A14" s="182">
        <v>44134</v>
      </c>
      <c r="B14" s="177" t="s">
        <v>481</v>
      </c>
      <c r="C14" t="str">
        <f t="shared" si="0"/>
        <v>Navy Federal Credit Union</v>
      </c>
      <c r="D14" s="4">
        <v>0.03</v>
      </c>
      <c r="E14" s="178" t="s">
        <v>483</v>
      </c>
      <c r="F14" s="185"/>
      <c r="G14" s="184" t="s">
        <v>485</v>
      </c>
      <c r="H14" s="184" t="s">
        <v>485</v>
      </c>
      <c r="I14" s="187" t="str">
        <f t="shared" si="1"/>
        <v>Invoice - Dividends</v>
      </c>
      <c r="J14" s="193" t="str">
        <f t="shared" si="2"/>
        <v>Payment - Dividend</v>
      </c>
      <c r="K14" s="189" t="str">
        <f t="shared" si="3"/>
        <v>Deposits - Dividends</v>
      </c>
      <c r="L14" s="191" t="str">
        <f t="shared" si="4"/>
        <v>Deposit - 2020 Oct 30: Dividend</v>
      </c>
    </row>
    <row r="15" spans="1:12" x14ac:dyDescent="0.25">
      <c r="A15" s="182">
        <v>44162</v>
      </c>
      <c r="B15" s="177" t="s">
        <v>481</v>
      </c>
      <c r="C15" t="str">
        <f t="shared" si="0"/>
        <v>Amazon</v>
      </c>
      <c r="D15" s="4">
        <v>23.07</v>
      </c>
      <c r="E15" s="178" t="s">
        <v>508</v>
      </c>
      <c r="F15" s="194" t="s">
        <v>494</v>
      </c>
      <c r="G15" s="184" t="s">
        <v>485</v>
      </c>
      <c r="H15" s="184" t="s">
        <v>485</v>
      </c>
      <c r="I15" s="187" t="str">
        <f t="shared" si="1"/>
        <v>Invoice - Book Sales</v>
      </c>
      <c r="J15" s="193" t="str">
        <f t="shared" si="2"/>
        <v>Payment - Royalty: AMAZON.CO1730116 (Sep 2020 Sales)</v>
      </c>
      <c r="K15" s="189" t="str">
        <f t="shared" si="3"/>
        <v>Deposits - Book Sales</v>
      </c>
      <c r="L15" s="191" t="str">
        <f t="shared" si="4"/>
        <v>Deposit - 2020 Nov 27: AMAZON.CO1730116 (Sep 2020 Sales)</v>
      </c>
    </row>
    <row r="16" spans="1:12" x14ac:dyDescent="0.25">
      <c r="A16" s="182">
        <v>44165</v>
      </c>
      <c r="B16" s="177" t="s">
        <v>481</v>
      </c>
      <c r="C16" t="str">
        <f t="shared" si="0"/>
        <v>Navy Federal Credit Union</v>
      </c>
      <c r="D16" s="4">
        <v>0.03</v>
      </c>
      <c r="E16" s="178" t="s">
        <v>483</v>
      </c>
      <c r="F16" s="185"/>
      <c r="G16" s="184" t="s">
        <v>485</v>
      </c>
      <c r="H16" s="184" t="s">
        <v>485</v>
      </c>
      <c r="I16" s="187" t="str">
        <f t="shared" si="1"/>
        <v>Invoice - Dividends</v>
      </c>
      <c r="J16" s="193" t="str">
        <f t="shared" si="2"/>
        <v>Payment - Dividend</v>
      </c>
      <c r="K16" s="189" t="str">
        <f t="shared" si="3"/>
        <v>Deposits - Dividends</v>
      </c>
      <c r="L16" s="191" t="str">
        <f t="shared" si="4"/>
        <v>Deposit - 2020 Nov 30: Dividend</v>
      </c>
    </row>
    <row r="17" spans="1:12" x14ac:dyDescent="0.25">
      <c r="A17" s="182">
        <v>44165</v>
      </c>
      <c r="B17" s="177" t="s">
        <v>481</v>
      </c>
      <c r="C17" t="str">
        <f t="shared" si="0"/>
        <v>Amazon</v>
      </c>
      <c r="D17" s="4">
        <v>0.5</v>
      </c>
      <c r="E17" s="178" t="s">
        <v>503</v>
      </c>
      <c r="F17" s="194" t="s">
        <v>494</v>
      </c>
      <c r="G17" s="184" t="s">
        <v>485</v>
      </c>
      <c r="H17" s="184" t="s">
        <v>485</v>
      </c>
      <c r="I17" s="187" t="str">
        <f t="shared" si="1"/>
        <v>Invoice - Book Sales</v>
      </c>
      <c r="J17" s="193" t="str">
        <f t="shared" si="2"/>
        <v>Payment - Royalty: AMAZON.COM.CA, I (Sep 2020 Sales)</v>
      </c>
      <c r="K17" s="189" t="str">
        <f t="shared" si="3"/>
        <v>Deposits - Book Sales</v>
      </c>
      <c r="L17" s="191" t="str">
        <f t="shared" si="4"/>
        <v>Deposit - 2020 Nov 30: AMAZON.COM.CA, I (Sep 2020 Sales)</v>
      </c>
    </row>
    <row r="18" spans="1:12" x14ac:dyDescent="0.25">
      <c r="A18" s="182">
        <v>44166</v>
      </c>
      <c r="B18" s="177" t="s">
        <v>481</v>
      </c>
      <c r="C18" t="str">
        <f t="shared" si="0"/>
        <v>Audible</v>
      </c>
      <c r="D18" s="4">
        <f>2.52+5.19+6.98</f>
        <v>14.690000000000001</v>
      </c>
      <c r="E18" s="178" t="s">
        <v>509</v>
      </c>
      <c r="F18" s="195" t="s">
        <v>496</v>
      </c>
      <c r="G18" s="184" t="s">
        <v>485</v>
      </c>
      <c r="H18" s="184" t="s">
        <v>485</v>
      </c>
      <c r="I18" s="187" t="str">
        <f t="shared" si="1"/>
        <v>Invoice - Book Sales</v>
      </c>
      <c r="J18" s="193" t="str">
        <f t="shared" si="2"/>
        <v>Payment - Royalty: Audible, Inc. EDI PYMNTS (Aug, Sep, Oct 2020 Sales)</v>
      </c>
      <c r="K18" s="189" t="str">
        <f t="shared" si="3"/>
        <v>Deposits - Book Sales</v>
      </c>
      <c r="L18" s="191" t="str">
        <f t="shared" si="4"/>
        <v>Deposit - 2020 Dec 01: Audible, Inc. EDI PYMNTS (Aug, Sep, Oct 2020 Sales)</v>
      </c>
    </row>
    <row r="19" spans="1:12" x14ac:dyDescent="0.25">
      <c r="A19" s="182">
        <v>44188</v>
      </c>
      <c r="B19" s="177" t="s">
        <v>481</v>
      </c>
      <c r="C19" t="str">
        <f t="shared" si="0"/>
        <v>Audible</v>
      </c>
      <c r="D19" s="4">
        <v>60.67</v>
      </c>
      <c r="E19" s="178" t="s">
        <v>509</v>
      </c>
      <c r="F19" s="195" t="s">
        <v>497</v>
      </c>
      <c r="G19" s="184" t="s">
        <v>485</v>
      </c>
      <c r="H19" s="184" t="s">
        <v>485</v>
      </c>
      <c r="I19" s="187" t="str">
        <f t="shared" si="1"/>
        <v>Invoice - Book Sales</v>
      </c>
      <c r="J19" s="193" t="str">
        <f t="shared" si="2"/>
        <v>Payment - Royalty: Audible, Inc. EDI PYMNTS (Nov 2020 Sales)</v>
      </c>
      <c r="K19" s="189" t="str">
        <f t="shared" si="3"/>
        <v>Deposits - Book Sales</v>
      </c>
      <c r="L19" s="191" t="str">
        <f t="shared" si="4"/>
        <v>Deposit - 2020 Dec 23: Audible, Inc. EDI PYMNTS (Nov 2020 Sales)</v>
      </c>
    </row>
    <row r="20" spans="1:12" x14ac:dyDescent="0.25">
      <c r="A20" s="182">
        <v>44193</v>
      </c>
      <c r="B20" s="177" t="s">
        <v>481</v>
      </c>
      <c r="C20" t="str">
        <f t="shared" si="0"/>
        <v>Amazon</v>
      </c>
      <c r="D20" s="4">
        <v>43.99</v>
      </c>
      <c r="E20" s="178" t="s">
        <v>510</v>
      </c>
      <c r="F20" s="194" t="s">
        <v>498</v>
      </c>
      <c r="G20" s="184" t="s">
        <v>485</v>
      </c>
      <c r="H20" s="184" t="s">
        <v>485</v>
      </c>
      <c r="I20" s="187" t="str">
        <f t="shared" si="1"/>
        <v>Invoice - Book Sales</v>
      </c>
      <c r="J20" s="193" t="str">
        <f>TRIM(  IF((ISNUMBER(SEARCH("-",E20))),  "Payment - Royalty: "&amp; RIGHT(E20, LEN(E20)-FIND("-",E20)) &amp;" ("&amp;F20&amp;")",  "Payment - "&amp; E20  ))</f>
        <v>Payment - Royalty: AMAZON.CO1760241EDI PYMNTS (Oct 2020 Sales)</v>
      </c>
      <c r="K20" s="189" t="str">
        <f t="shared" si="3"/>
        <v>Deposits - Book Sales</v>
      </c>
      <c r="L20" s="191" t="str">
        <f t="shared" si="4"/>
        <v>Deposit - 2020 Dec 28: AMAZON.CO1760241EDI PYMNTS (Oct 2020 Sales)</v>
      </c>
    </row>
    <row r="21" spans="1:12" x14ac:dyDescent="0.25">
      <c r="A21" s="182">
        <v>44196</v>
      </c>
      <c r="B21" s="177" t="s">
        <v>481</v>
      </c>
      <c r="C21" t="str">
        <f t="shared" si="0"/>
        <v>Navy Federal Credit Union</v>
      </c>
      <c r="D21" s="4">
        <v>0.01</v>
      </c>
      <c r="E21" s="178" t="s">
        <v>483</v>
      </c>
      <c r="G21" s="184" t="s">
        <v>485</v>
      </c>
      <c r="H21" s="184" t="s">
        <v>485</v>
      </c>
      <c r="I21" s="187" t="str">
        <f t="shared" si="1"/>
        <v>Invoice - Dividends</v>
      </c>
      <c r="J21" s="193" t="str">
        <f t="shared" si="2"/>
        <v>Payment - Dividend</v>
      </c>
      <c r="K21" s="189" t="str">
        <f t="shared" si="3"/>
        <v>Deposits - Dividends</v>
      </c>
      <c r="L21" s="191" t="str">
        <f t="shared" si="4"/>
        <v>Deposit - 2020 Dec 31: Dividend</v>
      </c>
    </row>
    <row r="22" spans="1:12" x14ac:dyDescent="0.25">
      <c r="A22" s="182">
        <v>44200</v>
      </c>
      <c r="B22" s="197" t="s">
        <v>481</v>
      </c>
      <c r="C22" t="str">
        <f t="shared" si="0"/>
        <v>Ingram - Lightning Source Inc</v>
      </c>
      <c r="D22" s="4">
        <v>6.24</v>
      </c>
      <c r="E22" s="183" t="s">
        <v>515</v>
      </c>
      <c r="F22" s="196" t="s">
        <v>494</v>
      </c>
    </row>
    <row r="23" spans="1:12" x14ac:dyDescent="0.25">
      <c r="A23" s="182">
        <v>44223</v>
      </c>
      <c r="B23" s="197" t="s">
        <v>481</v>
      </c>
      <c r="C23" t="str">
        <f t="shared" si="0"/>
        <v>Amazon</v>
      </c>
      <c r="D23" s="4">
        <v>0.38</v>
      </c>
      <c r="E23" s="178" t="s">
        <v>516</v>
      </c>
      <c r="F23" s="194" t="s">
        <v>519</v>
      </c>
    </row>
    <row r="24" spans="1:12" x14ac:dyDescent="0.25">
      <c r="A24" s="182">
        <v>44224</v>
      </c>
      <c r="B24" s="197" t="s">
        <v>481</v>
      </c>
      <c r="C24" t="str">
        <f t="shared" si="0"/>
        <v>Amazon</v>
      </c>
      <c r="D24" s="4">
        <v>31.07</v>
      </c>
      <c r="E24" s="178" t="s">
        <v>517</v>
      </c>
      <c r="F24" s="194" t="s">
        <v>497</v>
      </c>
    </row>
    <row r="25" spans="1:12" x14ac:dyDescent="0.25">
      <c r="A25" s="182">
        <v>44225</v>
      </c>
      <c r="B25" s="197" t="s">
        <v>481</v>
      </c>
      <c r="C25" t="str">
        <f t="shared" si="0"/>
        <v>Audible</v>
      </c>
      <c r="D25" s="4">
        <v>20.88</v>
      </c>
      <c r="E25" s="178" t="s">
        <v>509</v>
      </c>
      <c r="F25" s="195" t="s">
        <v>519</v>
      </c>
    </row>
    <row r="26" spans="1:12" x14ac:dyDescent="0.25">
      <c r="A26" s="182">
        <v>44225</v>
      </c>
      <c r="B26" s="197" t="s">
        <v>481</v>
      </c>
      <c r="C26" t="str">
        <f t="shared" si="0"/>
        <v>Navy Federal Credit Union</v>
      </c>
      <c r="D26" s="4">
        <v>0.01</v>
      </c>
      <c r="E26" s="198" t="s">
        <v>483</v>
      </c>
    </row>
    <row r="27" spans="1:12" x14ac:dyDescent="0.25">
      <c r="A27" s="182">
        <v>44228</v>
      </c>
      <c r="B27" s="197" t="s">
        <v>481</v>
      </c>
      <c r="C27" t="str">
        <f t="shared" si="0"/>
        <v>Ingram - Lightning Source Inc</v>
      </c>
      <c r="D27" s="4">
        <v>17.920000000000002</v>
      </c>
      <c r="E27" s="178" t="s">
        <v>518</v>
      </c>
      <c r="F27" s="196" t="s">
        <v>498</v>
      </c>
    </row>
    <row r="28" spans="1:12" x14ac:dyDescent="0.25">
      <c r="C28" t="str">
        <f t="shared" si="0"/>
        <v/>
      </c>
    </row>
    <row r="29" spans="1:12" x14ac:dyDescent="0.25">
      <c r="C29" t="str">
        <f t="shared" si="0"/>
        <v/>
      </c>
    </row>
    <row r="30" spans="1:12" x14ac:dyDescent="0.25">
      <c r="C30" t="str">
        <f t="shared" si="0"/>
        <v/>
      </c>
    </row>
    <row r="31" spans="1:12" x14ac:dyDescent="0.25">
      <c r="C31" t="str">
        <f t="shared" si="0"/>
        <v/>
      </c>
    </row>
    <row r="32" spans="1:12" x14ac:dyDescent="0.25">
      <c r="C32" t="str">
        <f t="shared" si="0"/>
        <v/>
      </c>
    </row>
    <row r="33" spans="3:3" x14ac:dyDescent="0.25">
      <c r="C33" t="str">
        <f t="shared" si="0"/>
        <v/>
      </c>
    </row>
    <row r="34" spans="3:3" x14ac:dyDescent="0.25">
      <c r="C34" t="str">
        <f t="shared" si="0"/>
        <v/>
      </c>
    </row>
    <row r="35" spans="3:3" x14ac:dyDescent="0.25">
      <c r="C35" t="str">
        <f t="shared" si="0"/>
        <v/>
      </c>
    </row>
    <row r="36" spans="3:3" x14ac:dyDescent="0.25">
      <c r="C36" t="str">
        <f t="shared" si="0"/>
        <v/>
      </c>
    </row>
    <row r="37" spans="3:3" x14ac:dyDescent="0.25">
      <c r="C37" t="str">
        <f t="shared" si="0"/>
        <v/>
      </c>
    </row>
    <row r="38" spans="3:3" x14ac:dyDescent="0.25">
      <c r="C38" t="str">
        <f t="shared" si="0"/>
        <v/>
      </c>
    </row>
  </sheetData>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889B1-90C4-2F4C-8FC8-DD9BE022A6A5}">
  <dimension ref="A1:T27"/>
  <sheetViews>
    <sheetView zoomScale="140" zoomScaleNormal="140" workbookViewId="0"/>
  </sheetViews>
  <sheetFormatPr defaultColWidth="11" defaultRowHeight="15.75" x14ac:dyDescent="0.25"/>
  <cols>
    <col min="1" max="2" width="21.625" customWidth="1"/>
    <col min="3" max="3" width="22.125" style="7" customWidth="1"/>
    <col min="5" max="5" width="14.5" customWidth="1"/>
  </cols>
  <sheetData>
    <row r="1" spans="1:20" ht="36" x14ac:dyDescent="0.25">
      <c r="A1" s="130" t="s">
        <v>185</v>
      </c>
    </row>
    <row r="2" spans="1:20" ht="47.25" x14ac:dyDescent="0.25">
      <c r="A2" s="80" t="s">
        <v>80</v>
      </c>
      <c r="B2" s="80" t="s">
        <v>161</v>
      </c>
      <c r="C2" s="108" t="s">
        <v>81</v>
      </c>
      <c r="D2" s="80" t="s">
        <v>110</v>
      </c>
      <c r="E2" s="109" t="s">
        <v>111</v>
      </c>
      <c r="F2" s="80" t="s">
        <v>112</v>
      </c>
      <c r="G2" s="109" t="s">
        <v>143</v>
      </c>
      <c r="H2" s="109" t="s">
        <v>146</v>
      </c>
      <c r="I2" s="109" t="s">
        <v>147</v>
      </c>
      <c r="J2" s="109" t="s">
        <v>148</v>
      </c>
      <c r="K2" s="109" t="s">
        <v>149</v>
      </c>
      <c r="L2" s="109" t="s">
        <v>150</v>
      </c>
      <c r="M2" s="109" t="s">
        <v>151</v>
      </c>
      <c r="N2" s="109" t="s">
        <v>152</v>
      </c>
      <c r="O2" s="109" t="s">
        <v>153</v>
      </c>
      <c r="P2" s="109" t="s">
        <v>154</v>
      </c>
      <c r="Q2" s="109" t="s">
        <v>155</v>
      </c>
      <c r="R2" s="109" t="s">
        <v>156</v>
      </c>
      <c r="S2" s="109" t="s">
        <v>157</v>
      </c>
    </row>
    <row r="3" spans="1:20" x14ac:dyDescent="0.25">
      <c r="A3" t="s">
        <v>196</v>
      </c>
      <c r="C3" s="7">
        <v>6</v>
      </c>
      <c r="D3">
        <v>6.0000000000000001E-3</v>
      </c>
      <c r="E3" s="7">
        <v>1.99</v>
      </c>
      <c r="F3" t="s">
        <v>19</v>
      </c>
      <c r="G3" s="181">
        <f t="shared" ref="G3:G6" si="0">16.44/3909</f>
        <v>4.2056792018419038E-3</v>
      </c>
      <c r="H3" s="181">
        <f t="shared" ref="H3:I14" si="1">0.52/172</f>
        <v>3.0232558139534887E-3</v>
      </c>
      <c r="I3" s="181">
        <f t="shared" si="1"/>
        <v>3.0232558139534887E-3</v>
      </c>
      <c r="J3" s="181">
        <f t="shared" ref="J3:J6" si="2">0.78/208</f>
        <v>3.7500000000000003E-3</v>
      </c>
      <c r="K3" s="181">
        <f t="shared" ref="K3:K6" si="3">7.83/105</f>
        <v>7.4571428571428566E-2</v>
      </c>
      <c r="L3" s="181">
        <v>3.8999999999999998E-3</v>
      </c>
      <c r="M3" s="181">
        <v>4.4999999999999997E-3</v>
      </c>
      <c r="N3" s="181">
        <v>0.56000000000000005</v>
      </c>
      <c r="O3" s="181">
        <v>4.4999999999999997E-3</v>
      </c>
      <c r="P3" s="181">
        <v>4.4999999999999997E-3</v>
      </c>
      <c r="Q3" s="181">
        <v>1.09E-2</v>
      </c>
      <c r="R3" s="181">
        <v>7.4999999999999997E-2</v>
      </c>
      <c r="S3" s="181">
        <v>4.4999999999999997E-3</v>
      </c>
      <c r="T3" t="s">
        <v>167</v>
      </c>
    </row>
    <row r="4" spans="1:20" x14ac:dyDescent="0.25">
      <c r="A4" t="s">
        <v>225</v>
      </c>
      <c r="B4" t="s">
        <v>233</v>
      </c>
      <c r="C4" s="7">
        <v>6</v>
      </c>
      <c r="D4">
        <v>6.0000000000000001E-3</v>
      </c>
      <c r="E4" s="7">
        <v>2.99</v>
      </c>
      <c r="F4" t="s">
        <v>20</v>
      </c>
      <c r="G4" s="181">
        <f t="shared" si="0"/>
        <v>4.2056792018419038E-3</v>
      </c>
      <c r="H4" s="181">
        <f t="shared" si="1"/>
        <v>3.0232558139534887E-3</v>
      </c>
      <c r="I4" s="181">
        <f t="shared" si="1"/>
        <v>3.0232558139534887E-3</v>
      </c>
      <c r="J4" s="181">
        <f t="shared" si="2"/>
        <v>3.7500000000000003E-3</v>
      </c>
      <c r="K4" s="181">
        <f t="shared" si="3"/>
        <v>7.4571428571428566E-2</v>
      </c>
      <c r="L4" s="181">
        <v>3.8999999999999998E-3</v>
      </c>
      <c r="M4" s="181">
        <v>4.4999999999999997E-3</v>
      </c>
      <c r="N4" s="181">
        <v>0.56000000000000005</v>
      </c>
      <c r="O4" s="181">
        <v>4.4999999999999997E-3</v>
      </c>
      <c r="P4" s="181">
        <v>4.4999999999999997E-3</v>
      </c>
      <c r="Q4" s="181">
        <v>1.09E-2</v>
      </c>
      <c r="R4" s="181">
        <v>7.4999999999999997E-2</v>
      </c>
      <c r="S4" s="181">
        <v>4.4999999999999997E-3</v>
      </c>
      <c r="T4" s="126" t="s">
        <v>168</v>
      </c>
    </row>
    <row r="5" spans="1:20" x14ac:dyDescent="0.25">
      <c r="A5" t="s">
        <v>348</v>
      </c>
      <c r="C5" s="7">
        <v>6</v>
      </c>
      <c r="D5">
        <v>6.0000000000000001E-3</v>
      </c>
      <c r="E5" s="7">
        <v>3.99</v>
      </c>
      <c r="F5" t="s">
        <v>21</v>
      </c>
      <c r="G5" s="181">
        <f t="shared" si="0"/>
        <v>4.2056792018419038E-3</v>
      </c>
      <c r="H5" s="181">
        <f t="shared" si="1"/>
        <v>3.0232558139534887E-3</v>
      </c>
      <c r="I5" s="181">
        <f t="shared" si="1"/>
        <v>3.0232558139534887E-3</v>
      </c>
      <c r="J5" s="181">
        <f t="shared" si="2"/>
        <v>3.7500000000000003E-3</v>
      </c>
      <c r="K5" s="181">
        <f t="shared" si="3"/>
        <v>7.4571428571428566E-2</v>
      </c>
      <c r="L5" s="181">
        <v>3.8999999999999998E-3</v>
      </c>
      <c r="M5" s="181">
        <v>4.4999999999999997E-3</v>
      </c>
      <c r="N5" s="181">
        <v>0.56000000000000005</v>
      </c>
      <c r="O5" s="181">
        <v>4.4999999999999997E-3</v>
      </c>
      <c r="P5" s="181">
        <v>4.4999999999999997E-3</v>
      </c>
      <c r="Q5" s="181">
        <v>1.09E-2</v>
      </c>
      <c r="R5" s="181">
        <v>7.4999999999999997E-2</v>
      </c>
      <c r="S5" s="181">
        <v>4.4999999999999997E-3</v>
      </c>
      <c r="T5" t="s">
        <v>129</v>
      </c>
    </row>
    <row r="6" spans="1:20" x14ac:dyDescent="0.25">
      <c r="A6" t="s">
        <v>346</v>
      </c>
      <c r="C6" s="7">
        <v>6</v>
      </c>
      <c r="D6">
        <v>6.0000000000000001E-3</v>
      </c>
      <c r="E6" s="7">
        <v>4.99</v>
      </c>
      <c r="F6" t="s">
        <v>22</v>
      </c>
      <c r="G6" s="181">
        <f t="shared" si="0"/>
        <v>4.2056792018419038E-3</v>
      </c>
      <c r="H6" s="181">
        <f t="shared" si="1"/>
        <v>3.0232558139534887E-3</v>
      </c>
      <c r="I6" s="181">
        <f t="shared" si="1"/>
        <v>3.0232558139534887E-3</v>
      </c>
      <c r="J6" s="181">
        <f t="shared" si="2"/>
        <v>3.7500000000000003E-3</v>
      </c>
      <c r="K6" s="181">
        <f t="shared" si="3"/>
        <v>7.4571428571428566E-2</v>
      </c>
      <c r="L6" s="181">
        <v>3.8999999999999998E-3</v>
      </c>
      <c r="M6" s="181">
        <v>4.4999999999999997E-3</v>
      </c>
      <c r="N6" s="181">
        <v>0.56000000000000005</v>
      </c>
      <c r="O6" s="181">
        <v>4.4999999999999997E-3</v>
      </c>
      <c r="P6" s="181">
        <v>4.4999999999999997E-3</v>
      </c>
      <c r="Q6" s="181">
        <v>1.09E-2</v>
      </c>
      <c r="R6" s="181">
        <v>7.4999999999999997E-2</v>
      </c>
      <c r="S6" s="181">
        <v>4.4999999999999997E-3</v>
      </c>
      <c r="T6" t="s">
        <v>130</v>
      </c>
    </row>
    <row r="7" spans="1:20" x14ac:dyDescent="0.25">
      <c r="A7" t="s">
        <v>383</v>
      </c>
      <c r="C7" s="7">
        <v>6</v>
      </c>
      <c r="D7">
        <v>6.0000000000000001E-3</v>
      </c>
      <c r="E7" s="7">
        <v>5.99</v>
      </c>
      <c r="F7" t="s">
        <v>23</v>
      </c>
      <c r="G7" s="181">
        <f>16.44/3909</f>
        <v>4.2056792018419038E-3</v>
      </c>
      <c r="H7" s="181">
        <f>0.52/172</f>
        <v>3.0232558139534887E-3</v>
      </c>
      <c r="I7" s="181">
        <f t="shared" si="1"/>
        <v>3.0232558139534887E-3</v>
      </c>
      <c r="J7" s="181">
        <f>0.78/208</f>
        <v>3.7500000000000003E-3</v>
      </c>
      <c r="K7" s="181">
        <f>7.83/105</f>
        <v>7.4571428571428566E-2</v>
      </c>
      <c r="L7" s="181">
        <v>3.8999999999999998E-3</v>
      </c>
      <c r="M7" s="181">
        <v>4.4999999999999997E-3</v>
      </c>
      <c r="N7" s="181">
        <v>0.56000000000000005</v>
      </c>
      <c r="O7" s="181">
        <v>4.4999999999999997E-3</v>
      </c>
      <c r="P7" s="181">
        <v>4.4999999999999997E-3</v>
      </c>
      <c r="Q7" s="181">
        <v>1.09E-2</v>
      </c>
      <c r="R7" s="181">
        <v>7.4999999999999997E-2</v>
      </c>
      <c r="S7" s="181">
        <v>4.4999999999999997E-3</v>
      </c>
      <c r="T7" t="s">
        <v>131</v>
      </c>
    </row>
    <row r="8" spans="1:20" x14ac:dyDescent="0.25">
      <c r="A8" t="s">
        <v>512</v>
      </c>
      <c r="E8" s="7">
        <v>6.99</v>
      </c>
      <c r="F8" t="s">
        <v>24</v>
      </c>
      <c r="G8" s="181">
        <f>74.68/16421</f>
        <v>4.5478350892150295E-3</v>
      </c>
      <c r="H8" s="181">
        <f t="shared" ref="H8:H14" si="4">0.52/172</f>
        <v>3.0232558139534887E-3</v>
      </c>
      <c r="I8" s="181">
        <f t="shared" si="1"/>
        <v>3.0232558139534887E-3</v>
      </c>
      <c r="J8" s="181">
        <f t="shared" ref="J8:J10" si="5">0.78/208</f>
        <v>3.7500000000000003E-3</v>
      </c>
      <c r="K8" s="181">
        <f t="shared" ref="K8:K14" si="6">7.83/105</f>
        <v>7.4571428571428566E-2</v>
      </c>
      <c r="L8" s="181">
        <v>3.8999999999999998E-3</v>
      </c>
      <c r="M8" s="181">
        <v>4.4999999999999997E-3</v>
      </c>
      <c r="N8" s="181">
        <v>0.56000000000000005</v>
      </c>
      <c r="O8" s="181">
        <v>4.4999999999999997E-3</v>
      </c>
      <c r="P8" s="181">
        <v>4.4999999999999997E-3</v>
      </c>
      <c r="Q8" s="181">
        <v>1.09E-2</v>
      </c>
      <c r="R8" s="181">
        <v>7.4999999999999997E-2</v>
      </c>
      <c r="S8" s="181">
        <v>4.4999999999999997E-3</v>
      </c>
    </row>
    <row r="9" spans="1:20" x14ac:dyDescent="0.25">
      <c r="E9" s="7">
        <v>7.99</v>
      </c>
      <c r="F9" t="s">
        <v>25</v>
      </c>
      <c r="G9" s="181">
        <f>16.68/3884</f>
        <v>4.2945417095777549E-3</v>
      </c>
      <c r="H9" s="181">
        <f t="shared" si="4"/>
        <v>3.0232558139534887E-3</v>
      </c>
      <c r="I9" s="181">
        <f t="shared" si="1"/>
        <v>3.0232558139534887E-3</v>
      </c>
      <c r="J9" s="181">
        <f t="shared" si="5"/>
        <v>3.7500000000000003E-3</v>
      </c>
      <c r="K9" s="181">
        <f t="shared" si="6"/>
        <v>7.4571428571428566E-2</v>
      </c>
      <c r="L9" s="181">
        <v>3.8999999999999998E-3</v>
      </c>
      <c r="M9" s="181">
        <v>4.4999999999999997E-3</v>
      </c>
      <c r="N9" s="181">
        <v>0.56000000000000005</v>
      </c>
      <c r="O9" s="181">
        <v>4.4999999999999997E-3</v>
      </c>
      <c r="P9" s="181">
        <v>4.4999999999999997E-3</v>
      </c>
      <c r="Q9" s="181">
        <v>1.09E-2</v>
      </c>
      <c r="R9" s="181">
        <v>7.4999999999999997E-2</v>
      </c>
      <c r="S9" s="181">
        <v>4.4999999999999997E-3</v>
      </c>
      <c r="T9" t="s">
        <v>144</v>
      </c>
    </row>
    <row r="10" spans="1:20" x14ac:dyDescent="0.25">
      <c r="E10" s="7">
        <v>8.99</v>
      </c>
      <c r="F10" t="s">
        <v>26</v>
      </c>
      <c r="G10" s="181">
        <f>12.91/2987</f>
        <v>4.3220622698359554E-3</v>
      </c>
      <c r="H10" s="181">
        <f t="shared" si="4"/>
        <v>3.0232558139534887E-3</v>
      </c>
      <c r="I10" s="181">
        <f t="shared" si="1"/>
        <v>3.0232558139534887E-3</v>
      </c>
      <c r="J10" s="181">
        <f t="shared" si="5"/>
        <v>3.7500000000000003E-3</v>
      </c>
      <c r="K10" s="181">
        <f t="shared" si="6"/>
        <v>7.4571428571428566E-2</v>
      </c>
      <c r="L10" s="181">
        <v>3.8999999999999998E-3</v>
      </c>
      <c r="M10" s="181">
        <v>4.4999999999999997E-3</v>
      </c>
      <c r="N10" s="181">
        <v>0.56000000000000005</v>
      </c>
      <c r="O10" s="181">
        <v>4.4999999999999997E-3</v>
      </c>
      <c r="P10" s="181">
        <v>4.4999999999999997E-3</v>
      </c>
      <c r="Q10" s="181">
        <v>1.09E-2</v>
      </c>
      <c r="R10" s="181">
        <v>7.4999999999999997E-2</v>
      </c>
      <c r="S10" s="181">
        <v>4.4999999999999997E-3</v>
      </c>
      <c r="T10" t="s">
        <v>145</v>
      </c>
    </row>
    <row r="11" spans="1:20" x14ac:dyDescent="0.25">
      <c r="E11" s="7">
        <v>9.99</v>
      </c>
      <c r="F11" t="s">
        <v>27</v>
      </c>
      <c r="G11" s="181">
        <f>5.62/1223</f>
        <v>4.595257563368765E-3</v>
      </c>
      <c r="H11" s="181">
        <f t="shared" si="4"/>
        <v>3.0232558139534887E-3</v>
      </c>
      <c r="I11" s="181">
        <f t="shared" si="1"/>
        <v>3.0232558139534887E-3</v>
      </c>
      <c r="J11" s="181">
        <f>0.65/159</f>
        <v>4.0880503144654088E-3</v>
      </c>
      <c r="K11" s="181">
        <f t="shared" si="6"/>
        <v>7.4571428571428566E-2</v>
      </c>
      <c r="L11" s="181">
        <v>3.8999999999999998E-3</v>
      </c>
      <c r="M11" s="181">
        <v>4.4999999999999997E-3</v>
      </c>
      <c r="N11" s="181">
        <v>0.56000000000000005</v>
      </c>
      <c r="O11" s="181">
        <v>4.4999999999999997E-3</v>
      </c>
      <c r="P11" s="181">
        <v>4.4999999999999997E-3</v>
      </c>
      <c r="Q11" s="181">
        <v>1.09E-2</v>
      </c>
      <c r="R11" s="181">
        <v>7.4999999999999997E-2</v>
      </c>
      <c r="S11" s="181">
        <v>4.4999999999999997E-3</v>
      </c>
    </row>
    <row r="12" spans="1:20" x14ac:dyDescent="0.25">
      <c r="E12" s="7">
        <v>10.99</v>
      </c>
      <c r="F12" t="s">
        <v>28</v>
      </c>
      <c r="G12" s="181">
        <f>4.67/1029</f>
        <v>4.5383867832847428E-3</v>
      </c>
      <c r="H12" s="181">
        <f t="shared" si="4"/>
        <v>3.0232558139534887E-3</v>
      </c>
      <c r="I12" s="181">
        <f t="shared" si="1"/>
        <v>3.0232558139534887E-3</v>
      </c>
      <c r="J12" s="181">
        <f t="shared" ref="J12:J14" si="7">0.65/159</f>
        <v>4.0880503144654088E-3</v>
      </c>
      <c r="K12" s="181">
        <f t="shared" si="6"/>
        <v>7.4571428571428566E-2</v>
      </c>
      <c r="L12" s="181">
        <v>3.8999999999999998E-3</v>
      </c>
      <c r="M12" s="181">
        <v>4.4999999999999997E-3</v>
      </c>
      <c r="N12" s="181">
        <v>0.56000000000000005</v>
      </c>
      <c r="O12" s="181">
        <v>4.4999999999999997E-3</v>
      </c>
      <c r="P12" s="181">
        <v>4.4999999999999997E-3</v>
      </c>
      <c r="Q12" s="181">
        <v>1.09E-2</v>
      </c>
      <c r="R12" s="181">
        <v>7.4999999999999997E-2</v>
      </c>
      <c r="S12" s="181">
        <v>4.4999999999999997E-3</v>
      </c>
      <c r="T12" t="s">
        <v>169</v>
      </c>
    </row>
    <row r="13" spans="1:20" x14ac:dyDescent="0.25">
      <c r="E13" s="7">
        <v>11.99</v>
      </c>
      <c r="F13" t="s">
        <v>29</v>
      </c>
      <c r="G13" s="181">
        <v>3.9812446717818004E-3</v>
      </c>
      <c r="H13" s="181">
        <f t="shared" si="4"/>
        <v>3.0232558139534887E-3</v>
      </c>
      <c r="I13" s="181">
        <f t="shared" si="1"/>
        <v>3.0232558139534887E-3</v>
      </c>
      <c r="J13" s="181">
        <f t="shared" si="7"/>
        <v>4.0880503144654088E-3</v>
      </c>
      <c r="K13" s="181">
        <f t="shared" si="6"/>
        <v>7.4571428571428566E-2</v>
      </c>
      <c r="L13" s="181">
        <v>3.8999999999999998E-3</v>
      </c>
      <c r="M13" s="181">
        <v>4.4999999999999997E-3</v>
      </c>
      <c r="N13" s="181">
        <v>0.56000000000000005</v>
      </c>
      <c r="O13" s="181">
        <v>4.4999999999999997E-3</v>
      </c>
      <c r="P13" s="181">
        <v>4.4999999999999997E-3</v>
      </c>
      <c r="Q13" s="181">
        <v>1.09E-2</v>
      </c>
      <c r="R13" s="181">
        <v>7.4999999999999997E-2</v>
      </c>
      <c r="S13" s="181">
        <v>4.4999999999999997E-3</v>
      </c>
      <c r="T13" t="s">
        <v>170</v>
      </c>
    </row>
    <row r="14" spans="1:20" x14ac:dyDescent="0.25">
      <c r="E14" s="7">
        <v>12.99</v>
      </c>
      <c r="F14" t="s">
        <v>30</v>
      </c>
      <c r="G14" s="181">
        <f t="shared" ref="G14" si="8">16.44/3909</f>
        <v>4.2056792018419038E-3</v>
      </c>
      <c r="H14" s="181">
        <f t="shared" si="4"/>
        <v>3.0232558139534887E-3</v>
      </c>
      <c r="I14" s="181">
        <f t="shared" si="1"/>
        <v>3.0232558139534887E-3</v>
      </c>
      <c r="J14" s="181">
        <f t="shared" si="7"/>
        <v>4.0880503144654088E-3</v>
      </c>
      <c r="K14" s="181">
        <f t="shared" si="6"/>
        <v>7.4571428571428566E-2</v>
      </c>
      <c r="L14" s="181">
        <v>3.8999999999999998E-3</v>
      </c>
      <c r="M14" s="181">
        <v>4.4999999999999997E-3</v>
      </c>
      <c r="N14" s="181">
        <v>0.56000000000000005</v>
      </c>
      <c r="O14" s="181">
        <v>4.4999999999999997E-3</v>
      </c>
      <c r="P14" s="181">
        <v>4.4999999999999997E-3</v>
      </c>
      <c r="Q14" s="181">
        <v>1.09E-2</v>
      </c>
      <c r="R14" s="181">
        <v>7.4999999999999997E-2</v>
      </c>
      <c r="S14" s="181">
        <v>4.4999999999999997E-3</v>
      </c>
    </row>
    <row r="15" spans="1:20" x14ac:dyDescent="0.25">
      <c r="E15" s="7">
        <v>13.99</v>
      </c>
    </row>
    <row r="16" spans="1:20" x14ac:dyDescent="0.25">
      <c r="E16" s="7">
        <v>14.99</v>
      </c>
      <c r="F16" s="80" t="s">
        <v>140</v>
      </c>
    </row>
    <row r="17" spans="5:8" x14ac:dyDescent="0.25">
      <c r="E17" s="7">
        <v>15.99</v>
      </c>
      <c r="F17" t="s">
        <v>132</v>
      </c>
      <c r="G17" s="122">
        <v>1.36</v>
      </c>
      <c r="H17" t="s">
        <v>141</v>
      </c>
    </row>
    <row r="18" spans="5:8" x14ac:dyDescent="0.25">
      <c r="E18" s="7">
        <v>16.989999999999998</v>
      </c>
      <c r="F18" t="s">
        <v>136</v>
      </c>
      <c r="G18" s="122">
        <v>1.22</v>
      </c>
      <c r="H18" t="s">
        <v>142</v>
      </c>
    </row>
    <row r="19" spans="5:8" x14ac:dyDescent="0.25">
      <c r="E19" s="7">
        <v>17.989999999999998</v>
      </c>
      <c r="F19" t="s">
        <v>137</v>
      </c>
      <c r="G19" s="122">
        <v>9.7000000000000003E-3</v>
      </c>
    </row>
    <row r="20" spans="5:8" x14ac:dyDescent="0.25">
      <c r="E20" s="7">
        <v>18.989999999999998</v>
      </c>
      <c r="F20" t="s">
        <v>134</v>
      </c>
      <c r="G20" s="122">
        <v>1.4E-2</v>
      </c>
    </row>
    <row r="21" spans="5:8" x14ac:dyDescent="0.25">
      <c r="E21" s="7">
        <v>19.989999999999998</v>
      </c>
      <c r="F21" t="s">
        <v>135</v>
      </c>
      <c r="G21" s="122">
        <v>0.78</v>
      </c>
    </row>
    <row r="22" spans="5:8" x14ac:dyDescent="0.25">
      <c r="E22" s="7">
        <v>20.99</v>
      </c>
      <c r="F22" t="s">
        <v>139</v>
      </c>
      <c r="G22" s="122">
        <v>0.19</v>
      </c>
    </row>
    <row r="23" spans="5:8" x14ac:dyDescent="0.25">
      <c r="E23" s="7">
        <v>21.99</v>
      </c>
      <c r="F23" t="s">
        <v>138</v>
      </c>
      <c r="G23" s="122">
        <v>0.05</v>
      </c>
    </row>
    <row r="24" spans="5:8" x14ac:dyDescent="0.25">
      <c r="E24" s="7">
        <v>22.99</v>
      </c>
      <c r="F24" t="s">
        <v>133</v>
      </c>
      <c r="G24" s="122">
        <v>0.77</v>
      </c>
    </row>
    <row r="25" spans="5:8" x14ac:dyDescent="0.25">
      <c r="E25" s="7">
        <v>23.99</v>
      </c>
    </row>
    <row r="26" spans="5:8" x14ac:dyDescent="0.25">
      <c r="E26" s="7">
        <v>24.99</v>
      </c>
    </row>
    <row r="27" spans="5:8" x14ac:dyDescent="0.25">
      <c r="E27" s="7">
        <v>25.99</v>
      </c>
    </row>
  </sheetData>
  <hyperlinks>
    <hyperlink ref="T4" r:id="rId1" display="https://www.writtenwordmedia.com/2018/10/19/kdp-global-fund-payouts/" xr:uid="{9F15AD88-AE32-6F41-BC86-0AAE42C9EB3D}"/>
    <hyperlink ref="A1" location="Menu!A1" display="Menu" xr:uid="{9A1CCEC0-C6D2-6F4A-902E-C7BE0AB5C1DF}"/>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8CC3-3C7A-5C46-BDBD-6E4068E530FC}">
  <dimension ref="A1:AO368"/>
  <sheetViews>
    <sheetView zoomScaleNormal="100" workbookViewId="0"/>
  </sheetViews>
  <sheetFormatPr defaultColWidth="11" defaultRowHeight="15.75" x14ac:dyDescent="0.25"/>
  <cols>
    <col min="1" max="1" width="17.125" customWidth="1"/>
    <col min="2" max="2" width="9.625" customWidth="1"/>
    <col min="3" max="3" width="11.375" style="7" customWidth="1"/>
    <col min="4" max="4" width="9.625" customWidth="1"/>
    <col min="5" max="5" width="9.625" style="7" customWidth="1"/>
    <col min="6" max="6" width="9.625" customWidth="1"/>
    <col min="7" max="7" width="11.5" style="7" customWidth="1"/>
    <col min="8" max="8" width="9.625" customWidth="1"/>
    <col min="9" max="9" width="9.625" style="7" customWidth="1"/>
    <col min="10" max="10" width="9.625" customWidth="1"/>
    <col min="11" max="11" width="9.625" style="7" customWidth="1"/>
    <col min="12" max="12" width="9.625" customWidth="1"/>
    <col min="13" max="13" width="9.625" style="7" customWidth="1"/>
    <col min="14" max="14" width="9.625" customWidth="1"/>
    <col min="15" max="15" width="9.625" style="7" customWidth="1"/>
    <col min="16" max="16" width="10.125" bestFit="1" customWidth="1"/>
    <col min="17" max="17" width="9.625" style="7" customWidth="1"/>
    <col min="18" max="18" width="9.625" customWidth="1"/>
    <col min="19" max="19" width="9.625" style="7" customWidth="1"/>
    <col min="20" max="20" width="9.625" customWidth="1"/>
    <col min="21" max="21" width="9.625" style="7" customWidth="1"/>
    <col min="22" max="22" width="9.625" customWidth="1"/>
    <col min="23" max="23" width="9.625" style="7" customWidth="1"/>
    <col min="24" max="24" width="9.625" customWidth="1"/>
    <col min="25" max="25" width="9.625" style="7" customWidth="1"/>
    <col min="26" max="26" width="9.625" customWidth="1"/>
    <col min="27" max="27" width="9.625" style="7" customWidth="1"/>
    <col min="28" max="28" width="9.625" customWidth="1"/>
    <col min="29" max="29" width="9.625" style="7" customWidth="1"/>
    <col min="30" max="30" width="9.625" customWidth="1"/>
    <col min="31" max="31" width="9.625" style="7" customWidth="1"/>
    <col min="32" max="32" width="9.625" customWidth="1"/>
    <col min="33" max="33" width="9.625" style="7" customWidth="1"/>
    <col min="34" max="34" width="9.625" customWidth="1"/>
    <col min="35" max="38" width="9.625" style="7" customWidth="1"/>
  </cols>
  <sheetData>
    <row r="1" spans="1:41" ht="35.1" customHeight="1" thickBot="1" x14ac:dyDescent="0.3">
      <c r="A1" s="130" t="s">
        <v>185</v>
      </c>
    </row>
    <row r="2" spans="1:41" ht="17.25" thickTop="1" thickBot="1" x14ac:dyDescent="0.3">
      <c r="A2" s="323" t="s">
        <v>35</v>
      </c>
      <c r="B2" s="324"/>
      <c r="C2" s="324"/>
      <c r="D2" s="324"/>
      <c r="E2" s="324"/>
      <c r="F2" s="324"/>
      <c r="G2" s="324"/>
      <c r="H2" s="324"/>
      <c r="I2" s="327" t="s">
        <v>32</v>
      </c>
      <c r="J2" s="315"/>
      <c r="K2" s="315"/>
      <c r="L2" s="315"/>
      <c r="M2" s="315"/>
      <c r="N2" s="315"/>
      <c r="O2" s="315"/>
      <c r="P2" s="315"/>
      <c r="Q2" s="315"/>
      <c r="R2" s="315"/>
      <c r="S2" s="315"/>
      <c r="T2" s="315"/>
      <c r="U2" s="315"/>
      <c r="V2" s="315"/>
      <c r="W2" s="316"/>
      <c r="X2" s="79"/>
      <c r="Y2" s="92"/>
      <c r="Z2" s="78"/>
      <c r="AA2" s="79"/>
      <c r="AB2" s="78"/>
      <c r="AC2" s="79"/>
      <c r="AD2" s="78"/>
      <c r="AE2" s="79"/>
      <c r="AF2" s="78"/>
      <c r="AG2" s="79"/>
      <c r="AH2" s="78"/>
      <c r="AI2" s="79"/>
      <c r="AJ2" s="79"/>
      <c r="AK2" s="79"/>
      <c r="AL2" s="79"/>
    </row>
    <row r="3" spans="1:41" ht="16.5" thickBot="1" x14ac:dyDescent="0.3">
      <c r="A3" s="93" t="s">
        <v>50</v>
      </c>
      <c r="B3" s="95">
        <f t="shared" ref="B3:C8" si="0">SUM(B42,B71,B100,B129,B158,B187,B216,B245,B274,B303,B332,B361)</f>
        <v>0</v>
      </c>
      <c r="C3" s="96">
        <f t="shared" si="0"/>
        <v>0</v>
      </c>
      <c r="D3" s="61"/>
      <c r="E3" s="66"/>
      <c r="F3" s="61"/>
      <c r="G3" s="67"/>
      <c r="H3" s="94"/>
      <c r="I3" s="325"/>
      <c r="J3" s="326"/>
      <c r="K3" s="100" t="s">
        <v>19</v>
      </c>
      <c r="L3" s="101" t="s">
        <v>20</v>
      </c>
      <c r="M3" s="100" t="s">
        <v>21</v>
      </c>
      <c r="N3" s="101" t="s">
        <v>22</v>
      </c>
      <c r="O3" s="100" t="s">
        <v>23</v>
      </c>
      <c r="P3" s="101" t="s">
        <v>24</v>
      </c>
      <c r="Q3" s="100" t="s">
        <v>25</v>
      </c>
      <c r="R3" s="101" t="s">
        <v>26</v>
      </c>
      <c r="S3" s="100" t="s">
        <v>27</v>
      </c>
      <c r="T3" s="101" t="s">
        <v>28</v>
      </c>
      <c r="U3" s="100" t="s">
        <v>29</v>
      </c>
      <c r="V3" s="101" t="s">
        <v>30</v>
      </c>
      <c r="W3" s="70"/>
      <c r="X3" s="79"/>
      <c r="Y3" s="92"/>
      <c r="Z3" s="78"/>
      <c r="AA3" s="79"/>
      <c r="AB3" s="78"/>
      <c r="AC3" s="79"/>
      <c r="AD3" s="78"/>
      <c r="AE3" s="79"/>
      <c r="AF3" s="78"/>
      <c r="AG3" s="79"/>
      <c r="AH3" s="78"/>
      <c r="AI3" s="79"/>
      <c r="AJ3" s="79"/>
      <c r="AK3" s="79"/>
      <c r="AL3" s="79"/>
    </row>
    <row r="4" spans="1:41" ht="16.5" thickBot="1" x14ac:dyDescent="0.3">
      <c r="A4" s="93" t="s">
        <v>49</v>
      </c>
      <c r="B4" s="49">
        <f t="shared" si="0"/>
        <v>77</v>
      </c>
      <c r="C4" s="50">
        <f t="shared" si="0"/>
        <v>385.25532399999997</v>
      </c>
      <c r="D4" s="61"/>
      <c r="E4" s="293" t="s">
        <v>56</v>
      </c>
      <c r="F4" s="293"/>
      <c r="G4" s="59">
        <f>SUM(B3,B4,B5,B7,B8)</f>
        <v>213</v>
      </c>
      <c r="H4" s="94"/>
      <c r="I4" s="309" t="s">
        <v>56</v>
      </c>
      <c r="J4" s="293"/>
      <c r="K4" s="98">
        <f>G43</f>
        <v>0</v>
      </c>
      <c r="L4" s="98">
        <f>G72</f>
        <v>0</v>
      </c>
      <c r="M4" s="98">
        <f>G101</f>
        <v>0</v>
      </c>
      <c r="N4" s="98">
        <f>G130</f>
        <v>0</v>
      </c>
      <c r="O4" s="98">
        <f>G159</f>
        <v>33</v>
      </c>
      <c r="P4" s="98">
        <f>G188</f>
        <v>80</v>
      </c>
      <c r="Q4" s="98">
        <f>G217</f>
        <v>6</v>
      </c>
      <c r="R4" s="98">
        <f>G246</f>
        <v>19</v>
      </c>
      <c r="S4" s="98">
        <f>G275</f>
        <v>11</v>
      </c>
      <c r="T4" s="98">
        <f>G304</f>
        <v>29</v>
      </c>
      <c r="U4" s="98">
        <f>G333</f>
        <v>23</v>
      </c>
      <c r="V4" s="98">
        <f>G362</f>
        <v>12</v>
      </c>
      <c r="W4" s="99"/>
      <c r="X4" s="79"/>
      <c r="Y4" s="92"/>
      <c r="Z4" s="78"/>
      <c r="AA4" s="79"/>
      <c r="AB4" s="78"/>
      <c r="AC4" s="79"/>
      <c r="AD4" s="78"/>
      <c r="AE4" s="79"/>
      <c r="AF4" s="78"/>
      <c r="AG4" s="79"/>
      <c r="AH4" s="78"/>
      <c r="AI4" s="79"/>
      <c r="AJ4" s="79"/>
      <c r="AK4" s="79"/>
      <c r="AL4" s="79"/>
    </row>
    <row r="5" spans="1:41" ht="16.5" thickBot="1" x14ac:dyDescent="0.3">
      <c r="A5" s="93" t="s">
        <v>51</v>
      </c>
      <c r="B5" s="51">
        <f t="shared" si="0"/>
        <v>62</v>
      </c>
      <c r="C5" s="52">
        <f t="shared" si="0"/>
        <v>201.99</v>
      </c>
      <c r="D5" s="61"/>
      <c r="E5" s="293" t="s">
        <v>57</v>
      </c>
      <c r="F5" s="293"/>
      <c r="G5" s="59">
        <f>B6</f>
        <v>31622</v>
      </c>
      <c r="H5" s="94"/>
      <c r="I5" s="309" t="s">
        <v>57</v>
      </c>
      <c r="J5" s="293"/>
      <c r="K5" s="98">
        <f>G44</f>
        <v>0</v>
      </c>
      <c r="L5" s="98">
        <f t="shared" ref="L5:L6" si="1">G73</f>
        <v>0</v>
      </c>
      <c r="M5" s="98">
        <f t="shared" ref="M5:M6" si="2">G102</f>
        <v>0</v>
      </c>
      <c r="N5" s="98">
        <f t="shared" ref="N5:N6" si="3">G131</f>
        <v>0</v>
      </c>
      <c r="O5" s="98">
        <f t="shared" ref="O5:O6" si="4">G160</f>
        <v>4394</v>
      </c>
      <c r="P5" s="98">
        <f t="shared" ref="P5:P6" si="5">G189</f>
        <v>16421</v>
      </c>
      <c r="Q5" s="98">
        <f t="shared" ref="Q5:Q6" si="6">G218</f>
        <v>3884</v>
      </c>
      <c r="R5" s="98">
        <f t="shared" ref="R5:R6" si="7">G247</f>
        <v>2987</v>
      </c>
      <c r="S5" s="98">
        <f t="shared" ref="S5:S6" si="8">G276</f>
        <v>1382</v>
      </c>
      <c r="T5" s="98">
        <f t="shared" ref="T5:T6" si="9">G305</f>
        <v>1029</v>
      </c>
      <c r="U5" s="98">
        <f t="shared" ref="U5:U6" si="10">G334</f>
        <v>1173</v>
      </c>
      <c r="V5" s="98">
        <f t="shared" ref="V5:V6" si="11">G363</f>
        <v>352</v>
      </c>
      <c r="W5" s="99"/>
      <c r="X5" s="79"/>
      <c r="Y5" s="92"/>
      <c r="Z5" s="78"/>
      <c r="AA5" s="79"/>
      <c r="AB5" s="78"/>
      <c r="AC5" s="79"/>
      <c r="AD5" s="78"/>
      <c r="AE5" s="79"/>
      <c r="AF5" s="78"/>
      <c r="AG5" s="79"/>
      <c r="AH5" s="78"/>
      <c r="AI5" s="79"/>
      <c r="AJ5" s="79"/>
      <c r="AK5" s="79"/>
      <c r="AL5" s="79"/>
    </row>
    <row r="6" spans="1:41" ht="16.5" thickBot="1" x14ac:dyDescent="0.3">
      <c r="A6" s="93" t="s">
        <v>52</v>
      </c>
      <c r="B6" s="53">
        <f t="shared" si="0"/>
        <v>31622</v>
      </c>
      <c r="C6" s="54">
        <f t="shared" si="0"/>
        <v>139.08261907904838</v>
      </c>
      <c r="D6" s="61"/>
      <c r="E6" s="293" t="s">
        <v>58</v>
      </c>
      <c r="F6" s="293"/>
      <c r="G6" s="60">
        <f>SUM(C3:C8)</f>
        <v>930.39714307904842</v>
      </c>
      <c r="H6" s="94"/>
      <c r="I6" s="309" t="s">
        <v>58</v>
      </c>
      <c r="J6" s="293"/>
      <c r="K6" s="97">
        <f>G45</f>
        <v>0</v>
      </c>
      <c r="L6" s="97">
        <f t="shared" si="1"/>
        <v>0</v>
      </c>
      <c r="M6" s="97">
        <f t="shared" si="2"/>
        <v>0</v>
      </c>
      <c r="N6" s="97">
        <f t="shared" si="3"/>
        <v>0</v>
      </c>
      <c r="O6" s="97">
        <f t="shared" si="4"/>
        <v>129.32522</v>
      </c>
      <c r="P6" s="97">
        <f t="shared" si="5"/>
        <v>433.43125000000003</v>
      </c>
      <c r="Q6" s="97">
        <f t="shared" si="6"/>
        <v>41.595533000000003</v>
      </c>
      <c r="R6" s="97">
        <f t="shared" si="7"/>
        <v>78.044941000000009</v>
      </c>
      <c r="S6" s="97">
        <f t="shared" si="8"/>
        <v>35.006600000000006</v>
      </c>
      <c r="T6" s="97">
        <f t="shared" si="9"/>
        <v>68.894000000000005</v>
      </c>
      <c r="U6" s="97">
        <f t="shared" si="10"/>
        <v>98.704400000000035</v>
      </c>
      <c r="V6" s="97">
        <f t="shared" si="11"/>
        <v>45.395199079048353</v>
      </c>
      <c r="W6" s="70"/>
      <c r="X6" s="79"/>
      <c r="Y6" s="92"/>
      <c r="Z6" s="78"/>
      <c r="AA6" s="79"/>
      <c r="AB6" s="78"/>
      <c r="AC6" s="79"/>
      <c r="AD6" s="78"/>
      <c r="AE6" s="79"/>
      <c r="AF6" s="78"/>
      <c r="AG6" s="79"/>
      <c r="AH6" s="78"/>
      <c r="AI6" s="79"/>
      <c r="AJ6" s="79"/>
      <c r="AK6" s="79"/>
      <c r="AL6" s="79"/>
    </row>
    <row r="7" spans="1:41" x14ac:dyDescent="0.25">
      <c r="A7" s="93" t="s">
        <v>53</v>
      </c>
      <c r="B7" s="55">
        <f t="shared" si="0"/>
        <v>45</v>
      </c>
      <c r="C7" s="56">
        <f t="shared" si="0"/>
        <v>167.19000000000003</v>
      </c>
      <c r="D7" s="61"/>
      <c r="E7" s="66"/>
      <c r="F7" s="61"/>
      <c r="G7" s="67"/>
      <c r="H7" s="94"/>
      <c r="I7" s="70"/>
      <c r="J7" s="69"/>
      <c r="K7" s="70"/>
      <c r="L7" s="69"/>
      <c r="M7" s="70"/>
      <c r="N7" s="69"/>
      <c r="O7" s="70"/>
      <c r="P7" s="69"/>
      <c r="Q7" s="70"/>
      <c r="R7" s="69"/>
      <c r="S7" s="70"/>
      <c r="T7" s="69"/>
      <c r="U7" s="70"/>
      <c r="V7" s="69"/>
      <c r="W7" s="70"/>
      <c r="X7" s="79"/>
      <c r="Y7" s="92"/>
      <c r="Z7" s="78"/>
      <c r="AA7" s="79"/>
      <c r="AB7" s="78"/>
      <c r="AC7" s="79"/>
      <c r="AD7" s="78"/>
      <c r="AE7" s="79"/>
      <c r="AF7" s="78"/>
      <c r="AG7" s="79"/>
      <c r="AH7" s="78"/>
      <c r="AI7" s="79"/>
      <c r="AJ7" s="79"/>
      <c r="AK7" s="79"/>
      <c r="AL7" s="79"/>
    </row>
    <row r="8" spans="1:41" ht="16.5" thickBot="1" x14ac:dyDescent="0.3">
      <c r="A8" s="93" t="s">
        <v>54</v>
      </c>
      <c r="B8" s="102">
        <f t="shared" si="0"/>
        <v>29</v>
      </c>
      <c r="C8" s="103">
        <f t="shared" si="0"/>
        <v>36.879200000000004</v>
      </c>
      <c r="D8" s="61"/>
      <c r="E8" s="66"/>
      <c r="F8" s="61"/>
      <c r="G8" s="67"/>
      <c r="H8" s="94"/>
      <c r="I8" s="70"/>
      <c r="J8" s="69"/>
      <c r="K8" s="70"/>
      <c r="L8" s="69"/>
      <c r="M8" s="70"/>
      <c r="N8" s="69"/>
      <c r="O8" s="70"/>
      <c r="P8" s="69"/>
      <c r="Q8" s="70"/>
      <c r="R8" s="69"/>
      <c r="S8" s="70"/>
      <c r="T8" s="69"/>
      <c r="U8" s="70"/>
      <c r="V8" s="69"/>
      <c r="W8" s="70"/>
      <c r="X8" s="79"/>
      <c r="Y8" s="92"/>
      <c r="Z8" s="78"/>
      <c r="AA8" s="79"/>
      <c r="AB8" s="78"/>
      <c r="AC8" s="79"/>
      <c r="AD8" s="78"/>
      <c r="AE8" s="79"/>
      <c r="AF8" s="78"/>
      <c r="AG8" s="79"/>
      <c r="AH8" s="78"/>
      <c r="AI8" s="79"/>
      <c r="AJ8" s="79"/>
      <c r="AK8" s="79"/>
      <c r="AL8" s="79"/>
    </row>
    <row r="9" spans="1:41" ht="17.25" thickTop="1" thickBot="1" x14ac:dyDescent="0.3">
      <c r="A9" s="314" t="s">
        <v>36</v>
      </c>
      <c r="B9" s="315"/>
      <c r="C9" s="315"/>
      <c r="D9" s="315"/>
      <c r="E9" s="315"/>
      <c r="F9" s="315"/>
      <c r="G9" s="315"/>
      <c r="H9" s="315"/>
      <c r="I9" s="315"/>
      <c r="J9" s="315"/>
      <c r="K9" s="315"/>
      <c r="L9" s="315"/>
      <c r="M9" s="315"/>
      <c r="N9" s="315"/>
      <c r="O9" s="315"/>
      <c r="P9" s="315"/>
      <c r="Q9" s="315"/>
      <c r="R9" s="316"/>
      <c r="X9" s="79"/>
      <c r="Y9" s="92"/>
    </row>
    <row r="10" spans="1:41" ht="34.5" thickBot="1" x14ac:dyDescent="0.3">
      <c r="A10" s="325"/>
      <c r="B10" s="326"/>
      <c r="C10" s="132" t="str">
        <f>IF(ISBLANK(Lookups!$A$3),"",Lookups!$A$3)</f>
        <v>Soulstealer: A Supernatural Thriller</v>
      </c>
      <c r="D10" s="132" t="str">
        <f>IF(ISBLANK(Lookups!$A$4),"",Lookups!$A$4)</f>
        <v>Soulstealer</v>
      </c>
      <c r="E10" s="132" t="str">
        <f>IF(ISBLANK(Lookups!$A$5),"",Lookups!$A$5)</f>
        <v>Soulstealer (Hardcover)</v>
      </c>
      <c r="F10" s="132" t="str">
        <f>IF(ISBLANK(Lookups!$A$6),"",Lookups!$A$6)</f>
        <v>Soulstealer (Mass Market Paperback)</v>
      </c>
      <c r="G10" s="132" t="str">
        <f>IF(ISBLANK(Lookups!$A$7),"",Lookups!$A$7)</f>
        <v>Soulstealer (Travel Size Paperback)</v>
      </c>
      <c r="H10" s="132" t="str">
        <f>IF(ISBLANK(Lookups!$A$8),"",Lookups!$A$8)</f>
        <v>Soulstealer (Trade Paperback)</v>
      </c>
      <c r="I10" s="132" t="str">
        <f>IF(ISBLANK(Lookups!$A$9),"",Lookups!$A$9)</f>
        <v/>
      </c>
      <c r="J10" s="132" t="str">
        <f>IF(ISBLANK(Lookups!$A$10),"",Lookups!$A$10)</f>
        <v/>
      </c>
      <c r="K10" s="132" t="str">
        <f>IF(ISBLANK(Lookups!$A$11),"",Lookups!$A$11)</f>
        <v/>
      </c>
      <c r="L10" s="132" t="str">
        <f>IF(ISBLANK(Lookups!$A$12),"",Lookups!$A$12)</f>
        <v/>
      </c>
      <c r="M10" s="132" t="str">
        <f>IF(ISBLANK(Lookups!$A$13),"",Lookups!$A$13)</f>
        <v/>
      </c>
      <c r="N10" s="132" t="str">
        <f>IF(ISBLANK(Lookups!$A$14),"",Lookups!$A$14)</f>
        <v/>
      </c>
      <c r="O10" s="132" t="str">
        <f>IF(ISBLANK(Lookups!$A$15),"",Lookups!$A$15)</f>
        <v/>
      </c>
      <c r="P10" s="132" t="str">
        <f>IF(ISBLANK(Lookups!$A$16),"",Lookups!$A$16)</f>
        <v/>
      </c>
      <c r="Q10" s="132" t="str">
        <f>IF(ISBLANK(Lookups!$A$17),"",Lookups!$A$17)</f>
        <v/>
      </c>
      <c r="R10" s="70"/>
      <c r="S10"/>
      <c r="T10" s="7"/>
      <c r="U10"/>
      <c r="V10" s="7"/>
      <c r="W10"/>
      <c r="X10" s="79"/>
      <c r="Y10" s="92"/>
      <c r="Z10" s="7"/>
      <c r="AA10"/>
      <c r="AB10" s="7"/>
      <c r="AC10"/>
      <c r="AD10" s="7"/>
      <c r="AE10"/>
      <c r="AF10" s="7"/>
      <c r="AG10"/>
      <c r="AH10" s="7"/>
      <c r="AI10"/>
      <c r="AK10"/>
      <c r="AM10" s="7"/>
      <c r="AN10" s="7"/>
      <c r="AO10" s="7"/>
    </row>
    <row r="11" spans="1:41" ht="16.5" thickBot="1" x14ac:dyDescent="0.3">
      <c r="A11" s="309" t="s">
        <v>56</v>
      </c>
      <c r="B11" s="293"/>
      <c r="C11" s="98">
        <f>SUM(AJ24,AJ53,AJ82,AJ111,AJ140,AJ169,AJ198,AJ227,AJ256,AJ285,AJ314,AJ343)</f>
        <v>62</v>
      </c>
      <c r="D11" s="98">
        <f>SUM(AJ25,AJ54,AJ83,AJ112,AJ141,AJ170,AJ199,AJ228,AJ257,AJ286,AJ315,AJ344)</f>
        <v>122</v>
      </c>
      <c r="E11" s="98">
        <f>SUM(AJ26,AJ55,AJ84,AJ113,AJ142,AJ171,AJ200,AJ229,AJ258,AJ287,AJ316,AJ345)</f>
        <v>15</v>
      </c>
      <c r="F11" s="98">
        <f>SUM(AJ27,AJ56,AJ85,AJ114,AJ143,AJ172,AJ201,AJ230,AJ259,AJ288,AJ317,AJ346)</f>
        <v>8</v>
      </c>
      <c r="G11" s="98">
        <f>SUM(AJ28,AJ57,AJ86,AJ115,AJ144,AJ173,AJ202,AJ231,AJ260,AJ289,AJ318,AJ347)</f>
        <v>5</v>
      </c>
      <c r="H11" s="98">
        <f>SUM(AJ29,AJ58,AJ87,AJ116,AJ145,AJ174,AJ203,AJ232,AJ261,AJ290,AJ319,AJ348)</f>
        <v>1</v>
      </c>
      <c r="I11" s="98">
        <f>SUM(AJ30,AJ59,AJ88,AJ117,AJ146,AJ175,AJ204,AJ233,AJ262,AJ291,AJ320,AJ349)</f>
        <v>0</v>
      </c>
      <c r="J11" s="98">
        <f>SUM(AJ31,AJ60,AJ89,AJ118,AJ147,AJ176,AJ205,AJ234,AJ263,AJ292,AJ321,AJ350)</f>
        <v>0</v>
      </c>
      <c r="K11" s="98">
        <f>SUM(AJ32,AJ61,AJ90,AJ119,AJ148,AJ177,AJ206,AJ235,AJ264,AJ293,AJ322,AJ351)</f>
        <v>0</v>
      </c>
      <c r="L11" s="98">
        <f>SUM(AJ33,AJ62,AJ91,AJ120,AJ149,AJ178,AJ207,AJ236,AJ265,AJ294,AJ323,AJ352)</f>
        <v>0</v>
      </c>
      <c r="M11" s="98">
        <f>SUM(AJ34,AJ63,AJ92,AJ121,AJ150,AJ179,AJ208,AJ237,AJ266,AJ295,AJ324,AJ353)</f>
        <v>0</v>
      </c>
      <c r="N11" s="98">
        <f>SUM(AJ35,AJ64,AJ93,AJ122,AJ151,AJ180,AJ209,AJ238,AJ267,AJ296,AJ325,AJ354)</f>
        <v>0</v>
      </c>
      <c r="O11" s="98">
        <f>SUM(AJ36,AJ65,AJ94,AJ123,AJ152,AJ181,AJ210,AJ239,AJ268,AJ297,AJ326,AJ355)</f>
        <v>0</v>
      </c>
      <c r="P11" s="98">
        <f>SUM(AJ37,AJ66,AJ95,AJ124,AJ153,AJ182,AJ211,AJ240,AJ269,AJ298,AJ327,AJ356)</f>
        <v>0</v>
      </c>
      <c r="Q11" s="98">
        <f>SUM(AJ38,AJ67,AJ96,AJ125,AJ154,AJ183,AJ212,AJ241,AJ270,AJ299,AJ328,AJ357)</f>
        <v>0</v>
      </c>
      <c r="R11" s="99"/>
      <c r="S11"/>
      <c r="T11" s="7"/>
      <c r="U11"/>
      <c r="V11" s="7"/>
      <c r="W11"/>
      <c r="X11" s="79"/>
      <c r="Y11" s="92"/>
      <c r="Z11" s="7"/>
      <c r="AA11"/>
      <c r="AB11" s="7"/>
      <c r="AC11"/>
      <c r="AD11" s="7"/>
      <c r="AE11"/>
      <c r="AF11" s="7"/>
      <c r="AG11"/>
      <c r="AH11" s="7"/>
      <c r="AI11"/>
      <c r="AK11"/>
      <c r="AM11" s="7"/>
      <c r="AN11" s="7"/>
      <c r="AO11" s="7"/>
    </row>
    <row r="12" spans="1:41" ht="16.5" thickBot="1" x14ac:dyDescent="0.3">
      <c r="A12" s="309" t="s">
        <v>57</v>
      </c>
      <c r="B12" s="293"/>
      <c r="C12" s="98">
        <f>SUM(AK24,AK53,AK82,AK111,AK140,AK169,AK198,AK227,AK256,AK285,AK314,AK343)</f>
        <v>31622</v>
      </c>
      <c r="D12" s="98">
        <f>SUM(AK25,AK54,AK83,AK112,AK141,AK170,AK199,AK228,AK257,AK286,AK315,AK344)</f>
        <v>0</v>
      </c>
      <c r="E12" s="98">
        <f>SUM(AK26,AK55,AK84,AK113,AK142,AK171,AK200,AK229,AK258,AK287,AK316,AK345)</f>
        <v>0</v>
      </c>
      <c r="F12" s="98">
        <f>SUM(AK27,AK56,AK85,AK114,AK143,AK172,AK201,AK230,AK259,AK288,AK317,AK346)</f>
        <v>0</v>
      </c>
      <c r="G12" s="98">
        <f>SUM(AK28,AK57,AK86,AK115,AK144,AK173,AK202,AK231,AK260,AK289,AK318,AK347)</f>
        <v>0</v>
      </c>
      <c r="H12" s="98">
        <f>SUM(AK29,AK58,AK87,AK116,AK145,AK174,AK203,AK232,AK261,AK290,AK319,AK348)</f>
        <v>0</v>
      </c>
      <c r="I12" s="98">
        <f>SUM(AK30,AK59,AK88,AK117,AK146,AK175,AK204,AK233,AK262,AK291,AK320,AK349)</f>
        <v>0</v>
      </c>
      <c r="J12" s="98">
        <f>SUM(AK31,AK60,AK89,AK118,AK147,AK176,AK205,AK234,AK263,AK292,AK321,AK350)</f>
        <v>0</v>
      </c>
      <c r="K12" s="98">
        <f>SUM(AK32,AK61,AK90,AK119,AK148,AK177,AK206,AK235,AK264,AK293,AK322,AK351)</f>
        <v>0</v>
      </c>
      <c r="L12" s="98">
        <f>SUM(AK33,AK62,AK91,AK120,AK149,AK178,AK207,AK236,AK265,AK294,AK323,AK352)</f>
        <v>0</v>
      </c>
      <c r="M12" s="98">
        <f>SUM(AK34,AK63,AK92,AK121,AK150,AK179,AK208,AK237,AK266,AK295,AK324,AK353)</f>
        <v>0</v>
      </c>
      <c r="N12" s="98">
        <f>SUM(AK35,AK64,AK93,AK122,AK151,AK180,AK209,AK238,AK267,AK296,AK325,AK354)</f>
        <v>0</v>
      </c>
      <c r="O12" s="98">
        <f>SUM(AK36,AK65,AK94,AK123,AK152,AK181,AK210,AK239,AK268,AK297,AK326,AK355)</f>
        <v>0</v>
      </c>
      <c r="P12" s="98">
        <f>SUM(AK37,AK66,AK95,AK124,AK153,AK182,AK211,AK240,AK269,AK298,AK327,AK356)</f>
        <v>0</v>
      </c>
      <c r="Q12" s="98">
        <f>SUM(AK38,AK67,AK96,AK125,AK154,AK183,AK212,AK241,AK270,AK299,AK33)</f>
        <v>0</v>
      </c>
      <c r="R12" s="99"/>
      <c r="S12"/>
      <c r="T12" s="7"/>
      <c r="U12"/>
      <c r="V12" s="7"/>
      <c r="W12"/>
      <c r="X12" s="79"/>
      <c r="Y12" s="92"/>
      <c r="Z12" s="7"/>
      <c r="AA12"/>
      <c r="AB12" s="7"/>
      <c r="AC12"/>
      <c r="AD12" s="7"/>
      <c r="AE12"/>
      <c r="AF12" s="7"/>
      <c r="AG12"/>
      <c r="AH12" s="7"/>
      <c r="AI12"/>
      <c r="AK12"/>
      <c r="AM12" s="7"/>
      <c r="AN12" s="7"/>
      <c r="AO12" s="7"/>
    </row>
    <row r="13" spans="1:41" ht="16.5" thickBot="1" x14ac:dyDescent="0.3">
      <c r="A13" s="309" t="s">
        <v>58</v>
      </c>
      <c r="B13" s="293"/>
      <c r="C13" s="97">
        <f>SUM(AL24,AL53,AL82,AL111,AL140,AL169,AL198,AL227,AL256,AL285,AL314,AL343)</f>
        <v>341.07261907904848</v>
      </c>
      <c r="D13" s="97">
        <f>SUM(AL25,AL54,AL83,AL112,AL141,AL170,AL199,AL228,AL257,AL286,AL315,AL344)</f>
        <v>552.44532400000003</v>
      </c>
      <c r="E13" s="97">
        <f>SUM(AL26,AL55,AL84,AL113,AL142,AL171,AL200,AL229,AL258,AL287,AL316,AL345)</f>
        <v>18.3</v>
      </c>
      <c r="F13" s="97">
        <f>SUM(AL27,AL56,AL85,AL114,AL143,AL172,AL201,AL230,AL259,AL288,AL317,AL346)</f>
        <v>10.4992</v>
      </c>
      <c r="G13" s="97">
        <f>SUM(AL28,AL57,AL86,AL115,AL144,AL173,AL202,AL231,AL260,AL289,AL318,AL347)</f>
        <v>6.8000000000000007</v>
      </c>
      <c r="H13" s="97">
        <f>SUM(AL29,AL58,AL87,AL116,AL145,AL174,AL203,AL232,AL261,AL290,AL319,AL348)</f>
        <v>1.28</v>
      </c>
      <c r="I13" s="97">
        <f>SUM(AL30,AL59,AL88,AL117,AL146,AL175,AL204,AL233,AL262,AL291,AL320,AL349)</f>
        <v>0</v>
      </c>
      <c r="J13" s="97">
        <f>SUM(AL31,AL60,AL89,AL118,AL147,AL176,AL205,AL234,AL263,AL292,AL321,AL350)</f>
        <v>0</v>
      </c>
      <c r="K13" s="97">
        <f>SUM(AL32,AL61,AL90,AL119,AL148,AL177,AL206,AL235,AL264,AL293,AL322,AL351)</f>
        <v>0</v>
      </c>
      <c r="L13" s="97">
        <f>SUM(AL33,AL62,AL91,AL120,AL149,AL178,AL207,AL236,AL265,AL294,AL323,AL352)</f>
        <v>0</v>
      </c>
      <c r="M13" s="97">
        <f>SUM(AL34,AL63,AL92,AL121,AL150,AL179,AL208,AL237,AL266,AL295,AL324,AL353)</f>
        <v>0</v>
      </c>
      <c r="N13" s="97">
        <f>SUM(AL35,AL64,AL93,AL122,AL151,AL180,AL209,AL238,AL267,AL296,AL325,AL354)</f>
        <v>0</v>
      </c>
      <c r="O13" s="97">
        <f>SUM(AL36,AL65,AL94,AL123,AL152,AL181,AL210,AL239,AL268,AL297,AL326,AL355)</f>
        <v>0</v>
      </c>
      <c r="P13" s="97">
        <f>SUM(AL37,AL66,AL95,AL124,AL153,AL182,AL211,AL240,AL269,AL298,AL327,AL356)</f>
        <v>0</v>
      </c>
      <c r="Q13" s="97">
        <f>SUM(AL38,AL67,AL96,AL125,AL154,AL183,AL212,AL241,AL270,AL299,AL328,AL357)</f>
        <v>0</v>
      </c>
      <c r="R13" s="70"/>
      <c r="S13"/>
      <c r="T13" s="7"/>
      <c r="U13"/>
      <c r="V13" s="7"/>
      <c r="W13"/>
      <c r="X13" s="79"/>
      <c r="Y13" s="92"/>
      <c r="Z13" s="7"/>
      <c r="AA13"/>
      <c r="AB13" s="7"/>
      <c r="AC13"/>
      <c r="AD13" s="7"/>
      <c r="AE13"/>
      <c r="AF13" s="7"/>
      <c r="AG13"/>
      <c r="AH13" s="7"/>
      <c r="AI13"/>
      <c r="AK13"/>
      <c r="AM13" s="7"/>
      <c r="AN13" s="7"/>
      <c r="AO13" s="7"/>
    </row>
    <row r="14" spans="1:41" x14ac:dyDescent="0.25">
      <c r="A14" s="70"/>
      <c r="B14" s="69"/>
      <c r="C14" s="70"/>
      <c r="D14" s="69"/>
      <c r="E14" s="70"/>
      <c r="F14" s="69"/>
      <c r="G14" s="70"/>
      <c r="H14" s="69"/>
      <c r="I14" s="70"/>
      <c r="J14" s="69"/>
      <c r="K14" s="70"/>
      <c r="L14" s="70"/>
      <c r="M14" s="70"/>
      <c r="N14" s="70"/>
      <c r="O14" s="69"/>
      <c r="P14" s="70"/>
      <c r="Q14" s="69"/>
      <c r="R14" s="70"/>
      <c r="S14"/>
      <c r="T14" s="7"/>
      <c r="U14"/>
      <c r="V14" s="7"/>
      <c r="W14"/>
      <c r="X14" s="79"/>
      <c r="Y14" s="92"/>
      <c r="Z14" s="7"/>
      <c r="AA14"/>
      <c r="AB14" s="7"/>
      <c r="AC14"/>
      <c r="AD14" s="7"/>
      <c r="AE14"/>
      <c r="AF14" s="7"/>
      <c r="AG14"/>
      <c r="AH14" s="7"/>
      <c r="AI14"/>
      <c r="AK14"/>
      <c r="AM14" s="7"/>
      <c r="AN14" s="7"/>
      <c r="AO14" s="7"/>
    </row>
    <row r="15" spans="1:41" x14ac:dyDescent="0.25">
      <c r="A15" s="70"/>
      <c r="B15" s="69"/>
      <c r="C15" s="70"/>
      <c r="D15" s="69"/>
      <c r="E15" s="70"/>
      <c r="F15" s="69"/>
      <c r="G15" s="70"/>
      <c r="H15" s="69"/>
      <c r="I15" s="70"/>
      <c r="J15" s="69"/>
      <c r="K15" s="70"/>
      <c r="L15" s="70"/>
      <c r="M15" s="70"/>
      <c r="N15" s="70"/>
      <c r="O15" s="69"/>
      <c r="P15" s="70"/>
      <c r="Q15" s="69"/>
      <c r="R15" s="70"/>
      <c r="S15"/>
      <c r="T15" s="7"/>
      <c r="U15"/>
      <c r="V15" s="7"/>
      <c r="W15"/>
      <c r="X15" s="79"/>
      <c r="Y15" s="92"/>
      <c r="Z15" s="7"/>
      <c r="AA15"/>
      <c r="AB15" s="7"/>
      <c r="AC15"/>
      <c r="AD15" s="7"/>
      <c r="AE15"/>
      <c r="AF15" s="7"/>
      <c r="AG15"/>
      <c r="AH15" s="7"/>
      <c r="AI15"/>
      <c r="AK15"/>
      <c r="AM15" s="7"/>
      <c r="AN15" s="7"/>
      <c r="AO15" s="7"/>
    </row>
    <row r="16" spans="1:41" ht="16.5" thickBot="1" x14ac:dyDescent="0.3">
      <c r="X16" s="79"/>
      <c r="Y16" s="92"/>
    </row>
    <row r="17" spans="1:38" ht="16.5" thickBot="1" x14ac:dyDescent="0.3">
      <c r="A17" s="81" t="s">
        <v>64</v>
      </c>
      <c r="B17" s="127" t="s">
        <v>19</v>
      </c>
      <c r="C17" s="128" t="s">
        <v>20</v>
      </c>
      <c r="D17" s="127" t="s">
        <v>21</v>
      </c>
      <c r="E17" s="128" t="s">
        <v>22</v>
      </c>
      <c r="F17" s="127" t="s">
        <v>23</v>
      </c>
      <c r="G17" s="128" t="s">
        <v>24</v>
      </c>
      <c r="H17" s="127" t="s">
        <v>25</v>
      </c>
      <c r="I17" s="128" t="s">
        <v>26</v>
      </c>
      <c r="J17" s="127" t="s">
        <v>27</v>
      </c>
      <c r="K17" s="128" t="s">
        <v>28</v>
      </c>
      <c r="L17" s="127" t="s">
        <v>29</v>
      </c>
      <c r="M17" s="129" t="s">
        <v>30</v>
      </c>
      <c r="N17" s="104"/>
    </row>
    <row r="19" spans="1:38" x14ac:dyDescent="0.25">
      <c r="A19" s="75"/>
      <c r="B19" s="75"/>
      <c r="C19" s="77"/>
      <c r="D19" s="75"/>
      <c r="E19" s="77"/>
      <c r="F19" s="75"/>
      <c r="G19" s="77"/>
      <c r="H19" s="75"/>
      <c r="I19" s="77"/>
      <c r="J19" s="75"/>
      <c r="K19" s="77"/>
      <c r="L19" s="75"/>
      <c r="M19" s="77"/>
      <c r="N19" s="75"/>
      <c r="O19" s="77"/>
      <c r="P19" s="75"/>
      <c r="Q19" s="77"/>
      <c r="R19" s="75"/>
      <c r="S19" s="77"/>
      <c r="T19" s="75"/>
      <c r="U19" s="77"/>
      <c r="V19" s="75"/>
      <c r="W19" s="77"/>
      <c r="X19" s="75"/>
      <c r="Y19" s="77"/>
      <c r="Z19" s="75"/>
      <c r="AA19" s="77"/>
      <c r="AB19" s="75"/>
      <c r="AC19" s="77"/>
      <c r="AD19" s="75"/>
      <c r="AE19" s="77"/>
      <c r="AF19" s="75"/>
      <c r="AG19" s="77"/>
      <c r="AH19" s="75"/>
      <c r="AI19" s="77"/>
      <c r="AJ19" s="77"/>
      <c r="AK19" s="77"/>
      <c r="AL19" s="77"/>
    </row>
    <row r="20" spans="1:38" ht="16.5" thickBot="1" x14ac:dyDescent="0.3">
      <c r="A20" s="75"/>
      <c r="B20" s="75"/>
      <c r="C20" s="77"/>
      <c r="D20" s="75"/>
      <c r="E20" s="77"/>
      <c r="F20" s="75"/>
      <c r="G20" s="77"/>
      <c r="H20" s="75"/>
      <c r="I20" s="77"/>
      <c r="J20" s="75"/>
      <c r="K20" s="77"/>
      <c r="L20" s="75"/>
      <c r="M20" s="77"/>
      <c r="N20" s="75"/>
      <c r="O20" s="77"/>
      <c r="P20" s="75"/>
      <c r="Q20" s="77"/>
      <c r="R20" s="75"/>
      <c r="S20" s="77"/>
      <c r="T20" s="75"/>
      <c r="U20" s="77"/>
      <c r="V20" s="75"/>
      <c r="W20" s="77"/>
      <c r="X20" s="75"/>
      <c r="Y20" s="77"/>
      <c r="Z20" s="75"/>
      <c r="AA20" s="77"/>
      <c r="AB20" s="75"/>
      <c r="AC20" s="77"/>
      <c r="AD20" s="75"/>
      <c r="AE20" s="77"/>
      <c r="AF20" s="75"/>
      <c r="AG20" s="77"/>
      <c r="AH20" s="75"/>
      <c r="AI20" s="77"/>
      <c r="AJ20" s="77"/>
      <c r="AK20" s="77"/>
      <c r="AL20" s="77"/>
    </row>
    <row r="21" spans="1:38" ht="16.5" thickBot="1" x14ac:dyDescent="0.3">
      <c r="A21" s="297" t="s">
        <v>19</v>
      </c>
      <c r="B21" s="300" t="s">
        <v>50</v>
      </c>
      <c r="C21" s="301"/>
      <c r="D21" s="301"/>
      <c r="E21" s="301"/>
      <c r="F21" s="302" t="s">
        <v>49</v>
      </c>
      <c r="G21" s="302"/>
      <c r="H21" s="302"/>
      <c r="I21" s="302"/>
      <c r="J21" s="302"/>
      <c r="K21" s="302"/>
      <c r="L21" s="307" t="s">
        <v>51</v>
      </c>
      <c r="M21" s="307"/>
      <c r="N21" s="307"/>
      <c r="O21" s="307"/>
      <c r="P21" s="307"/>
      <c r="Q21" s="307"/>
      <c r="R21" s="308" t="s">
        <v>52</v>
      </c>
      <c r="S21" s="308"/>
      <c r="T21" s="308"/>
      <c r="U21" s="308"/>
      <c r="V21" s="308"/>
      <c r="W21" s="308"/>
      <c r="X21" s="310" t="s">
        <v>53</v>
      </c>
      <c r="Y21" s="310"/>
      <c r="Z21" s="310"/>
      <c r="AA21" s="310"/>
      <c r="AB21" s="310"/>
      <c r="AC21" s="310"/>
      <c r="AD21" s="303" t="s">
        <v>54</v>
      </c>
      <c r="AE21" s="303"/>
      <c r="AF21" s="303"/>
      <c r="AG21" s="303"/>
      <c r="AH21" s="303"/>
      <c r="AI21" s="304"/>
      <c r="AJ21" s="317" t="s">
        <v>55</v>
      </c>
      <c r="AK21" s="318"/>
      <c r="AL21" s="319"/>
    </row>
    <row r="22" spans="1:38" ht="16.5" thickBot="1" x14ac:dyDescent="0.3">
      <c r="A22" s="298"/>
      <c r="B22" s="311" t="s">
        <v>47</v>
      </c>
      <c r="C22" s="305"/>
      <c r="D22" s="305" t="s">
        <v>48</v>
      </c>
      <c r="E22" s="305"/>
      <c r="F22" s="305" t="s">
        <v>44</v>
      </c>
      <c r="G22" s="305"/>
      <c r="H22" s="305" t="s">
        <v>14</v>
      </c>
      <c r="I22" s="305"/>
      <c r="J22" s="305" t="s">
        <v>15</v>
      </c>
      <c r="K22" s="305"/>
      <c r="L22" s="305" t="s">
        <v>44</v>
      </c>
      <c r="M22" s="305"/>
      <c r="N22" s="305" t="s">
        <v>14</v>
      </c>
      <c r="O22" s="305"/>
      <c r="P22" s="305" t="s">
        <v>15</v>
      </c>
      <c r="Q22" s="305"/>
      <c r="R22" s="305" t="s">
        <v>44</v>
      </c>
      <c r="S22" s="305"/>
      <c r="T22" s="305" t="s">
        <v>14</v>
      </c>
      <c r="U22" s="305"/>
      <c r="V22" s="305" t="s">
        <v>15</v>
      </c>
      <c r="W22" s="305"/>
      <c r="X22" s="305" t="s">
        <v>44</v>
      </c>
      <c r="Y22" s="305"/>
      <c r="Z22" s="305" t="s">
        <v>14</v>
      </c>
      <c r="AA22" s="305"/>
      <c r="AB22" s="305" t="s">
        <v>15</v>
      </c>
      <c r="AC22" s="305"/>
      <c r="AD22" s="305" t="s">
        <v>159</v>
      </c>
      <c r="AE22" s="305"/>
      <c r="AF22" s="305" t="s">
        <v>14</v>
      </c>
      <c r="AG22" s="305"/>
      <c r="AH22" s="305" t="s">
        <v>15</v>
      </c>
      <c r="AI22" s="306"/>
      <c r="AJ22" s="320"/>
      <c r="AK22" s="321"/>
      <c r="AL22" s="322"/>
    </row>
    <row r="23" spans="1:38" ht="16.5" thickBot="1" x14ac:dyDescent="0.3">
      <c r="A23" s="299"/>
      <c r="B23" s="22" t="s">
        <v>1</v>
      </c>
      <c r="C23" s="23" t="s">
        <v>43</v>
      </c>
      <c r="D23" s="24" t="s">
        <v>1</v>
      </c>
      <c r="E23" s="23" t="s">
        <v>43</v>
      </c>
      <c r="F23" s="24" t="s">
        <v>1</v>
      </c>
      <c r="G23" s="23" t="s">
        <v>33</v>
      </c>
      <c r="H23" s="24" t="s">
        <v>1</v>
      </c>
      <c r="I23" s="23" t="s">
        <v>33</v>
      </c>
      <c r="J23" s="24" t="s">
        <v>1</v>
      </c>
      <c r="K23" s="23" t="s">
        <v>33</v>
      </c>
      <c r="L23" s="24" t="s">
        <v>1</v>
      </c>
      <c r="M23" s="23" t="s">
        <v>33</v>
      </c>
      <c r="N23" s="24" t="s">
        <v>1</v>
      </c>
      <c r="O23" s="23" t="s">
        <v>33</v>
      </c>
      <c r="P23" s="24" t="s">
        <v>1</v>
      </c>
      <c r="Q23" s="23" t="s">
        <v>33</v>
      </c>
      <c r="R23" s="24" t="s">
        <v>1</v>
      </c>
      <c r="S23" s="23" t="s">
        <v>33</v>
      </c>
      <c r="T23" s="24" t="s">
        <v>1</v>
      </c>
      <c r="U23" s="23" t="s">
        <v>33</v>
      </c>
      <c r="V23" s="24" t="s">
        <v>1</v>
      </c>
      <c r="W23" s="23" t="s">
        <v>33</v>
      </c>
      <c r="X23" s="24" t="s">
        <v>1</v>
      </c>
      <c r="Y23" s="23" t="s">
        <v>33</v>
      </c>
      <c r="Z23" s="24" t="s">
        <v>1</v>
      </c>
      <c r="AA23" s="23" t="s">
        <v>33</v>
      </c>
      <c r="AB23" s="24" t="s">
        <v>1</v>
      </c>
      <c r="AC23" s="23" t="s">
        <v>33</v>
      </c>
      <c r="AD23" s="24" t="s">
        <v>1</v>
      </c>
      <c r="AE23" s="23" t="s">
        <v>33</v>
      </c>
      <c r="AF23" s="24" t="s">
        <v>1</v>
      </c>
      <c r="AG23" s="23" t="s">
        <v>33</v>
      </c>
      <c r="AH23" s="24" t="s">
        <v>1</v>
      </c>
      <c r="AI23" s="84" t="s">
        <v>33</v>
      </c>
      <c r="AJ23" s="23" t="s">
        <v>1</v>
      </c>
      <c r="AK23" s="87" t="s">
        <v>65</v>
      </c>
      <c r="AL23" s="25" t="s">
        <v>33</v>
      </c>
    </row>
    <row r="24" spans="1:38" x14ac:dyDescent="0.25">
      <c r="A24" s="20" t="str">
        <f>IF(ISBLANK(Lookups!$A$3),"",Lookups!$A$3)</f>
        <v>Soulstealer: A Supernatural Thriller</v>
      </c>
      <c r="B24" s="26">
        <f>'Website Sales'!$AG$10</f>
        <v>0</v>
      </c>
      <c r="C24" s="27">
        <f>'Website Sales'!$AJ$10</f>
        <v>0</v>
      </c>
      <c r="D24" s="26">
        <f>'In-Person Sales'!$AF$10</f>
        <v>0</v>
      </c>
      <c r="E24" s="27">
        <f>'In-Person Sales'!$AI$10</f>
        <v>0</v>
      </c>
      <c r="F24" s="26">
        <f>Audiobooks!$B$11</f>
        <v>0</v>
      </c>
      <c r="G24" s="27">
        <f>Audiobooks!$C$11</f>
        <v>0</v>
      </c>
      <c r="H24" s="26">
        <f>Audiobooks!$D$11</f>
        <v>0</v>
      </c>
      <c r="I24" s="27">
        <f>Audiobooks!$E$11</f>
        <v>0</v>
      </c>
      <c r="J24" s="26">
        <f>Audiobooks!$F$11</f>
        <v>0</v>
      </c>
      <c r="K24" s="27">
        <f>Audiobooks!$G$11</f>
        <v>0</v>
      </c>
      <c r="L24" s="26">
        <f>'E-book sales'!$B$11</f>
        <v>0</v>
      </c>
      <c r="M24" s="27">
        <f>'E-book sales'!$C$11</f>
        <v>0</v>
      </c>
      <c r="N24" s="26">
        <f>'E-book sales'!$D$11</f>
        <v>0</v>
      </c>
      <c r="O24" s="27">
        <f>'E-book sales'!$E$11</f>
        <v>0</v>
      </c>
      <c r="P24" s="26">
        <f>'E-book sales'!$F$11</f>
        <v>0</v>
      </c>
      <c r="Q24" s="27">
        <f>'E-book sales'!$G$11</f>
        <v>0</v>
      </c>
      <c r="R24" s="26">
        <f>'KENP Pages'!$B$11</f>
        <v>0</v>
      </c>
      <c r="S24" s="27">
        <f>'KENP Pages'!$C$11</f>
        <v>0</v>
      </c>
      <c r="T24" s="26">
        <f>'KENP Pages'!$D$11</f>
        <v>0</v>
      </c>
      <c r="U24" s="27">
        <f>'KENP Pages'!$E$11</f>
        <v>0</v>
      </c>
      <c r="V24" s="26">
        <f>'KENP Pages'!$F$11</f>
        <v>0</v>
      </c>
      <c r="W24" s="27">
        <f>'KENP Pages'!$G$11</f>
        <v>0</v>
      </c>
      <c r="X24" s="26">
        <f>'KDP Paperbacks'!$B$11</f>
        <v>0</v>
      </c>
      <c r="Y24" s="27">
        <f>'KDP Paperbacks'!$C$11</f>
        <v>0</v>
      </c>
      <c r="Z24" s="26">
        <f>'KDP Paperbacks'!$D$11</f>
        <v>0</v>
      </c>
      <c r="AA24" s="27">
        <f>'KDP Paperbacks'!$E$11</f>
        <v>0</v>
      </c>
      <c r="AB24" s="26">
        <f>'KDP Paperbacks'!$F$11</f>
        <v>0</v>
      </c>
      <c r="AC24" s="27">
        <f>'KDP Paperbacks'!$G$11</f>
        <v>0</v>
      </c>
      <c r="AD24" s="26">
        <f>SUM(IngramSpark!$B$11,IngramSpark!$V$11)</f>
        <v>0</v>
      </c>
      <c r="AE24" s="147">
        <f>SUM(IngramSpark!$C$11,IngramSpark!$W$11)</f>
        <v>0</v>
      </c>
      <c r="AF24" s="26">
        <f>SUM(IngramSpark!$D$11,IngramSpark!$X$11)</f>
        <v>0</v>
      </c>
      <c r="AG24" s="147">
        <f>SUM(IngramSpark!$E$11,IngramSpark!$Y$11)</f>
        <v>0</v>
      </c>
      <c r="AH24" s="26">
        <f>SUM(IngramSpark!$F$11,IngramSpark!$Z$11)</f>
        <v>0</v>
      </c>
      <c r="AI24" s="147">
        <f>SUM(IngramSpark!$G$11,IngramSpark!$AA$11)</f>
        <v>0</v>
      </c>
      <c r="AJ24" s="28">
        <f>SUM(B24,D24,F24,H24,J24,L24,N24,P24,X24,Z24,AB24,AD24,AF24,AH24)</f>
        <v>0</v>
      </c>
      <c r="AK24" s="28">
        <f>SUM(R24,T24,V24)</f>
        <v>0</v>
      </c>
      <c r="AL24" s="86">
        <f>SUM(AI24,AG24,AE24,AC24,AA24,Y24,W24,U24,S24,Q24,O24,M24,K24,I24,G24,E24,C24)</f>
        <v>0</v>
      </c>
    </row>
    <row r="25" spans="1:38" x14ac:dyDescent="0.25">
      <c r="A25" s="20" t="str">
        <f>IF(ISBLANK(Lookups!$A$4),"",Lookups!$A$4)</f>
        <v>Soulstealer</v>
      </c>
      <c r="B25" s="28">
        <f>'Website Sales'!$AK$10</f>
        <v>0</v>
      </c>
      <c r="C25" s="29">
        <f>'Website Sales'!$AN$10</f>
        <v>0</v>
      </c>
      <c r="D25" s="28">
        <f>'In-Person Sales'!$AJ$10</f>
        <v>0</v>
      </c>
      <c r="E25" s="29">
        <f>'In-Person Sales'!$AM$10</f>
        <v>0</v>
      </c>
      <c r="F25" s="28">
        <f>Audiobooks!$H$11</f>
        <v>0</v>
      </c>
      <c r="G25" s="29">
        <f>Audiobooks!$I$11</f>
        <v>0</v>
      </c>
      <c r="H25" s="28">
        <f>Audiobooks!$J$11</f>
        <v>0</v>
      </c>
      <c r="I25" s="29">
        <f>Audiobooks!$K$11</f>
        <v>0</v>
      </c>
      <c r="J25" s="28">
        <f>Audiobooks!$L$11</f>
        <v>0</v>
      </c>
      <c r="K25" s="29">
        <f>Audiobooks!$M$11</f>
        <v>0</v>
      </c>
      <c r="L25" s="28">
        <f>'E-book sales'!$H$11</f>
        <v>0</v>
      </c>
      <c r="M25" s="29">
        <f>'E-book sales'!$I$11</f>
        <v>0</v>
      </c>
      <c r="N25" s="28">
        <f>'E-book sales'!$J$11</f>
        <v>0</v>
      </c>
      <c r="O25" s="29">
        <f>'E-book sales'!$K$11</f>
        <v>0</v>
      </c>
      <c r="P25" s="28">
        <f>'E-book sales'!$L$11</f>
        <v>0</v>
      </c>
      <c r="Q25" s="29">
        <f>'E-book sales'!$M$11</f>
        <v>0</v>
      </c>
      <c r="R25" s="28">
        <f>'KENP Pages'!$H$11</f>
        <v>0</v>
      </c>
      <c r="S25" s="29">
        <f>'KENP Pages'!$I$11</f>
        <v>0</v>
      </c>
      <c r="T25" s="28">
        <f>'KENP Pages'!$J$11</f>
        <v>0</v>
      </c>
      <c r="U25" s="29">
        <f>'KENP Pages'!$K$11</f>
        <v>0</v>
      </c>
      <c r="V25" s="28">
        <f>'KENP Pages'!$L$11</f>
        <v>0</v>
      </c>
      <c r="W25" s="29">
        <f>'KENP Pages'!$M$11</f>
        <v>0</v>
      </c>
      <c r="X25" s="28">
        <f>'KDP Paperbacks'!$H$11</f>
        <v>0</v>
      </c>
      <c r="Y25" s="29">
        <f>'KDP Paperbacks'!$I$11</f>
        <v>0</v>
      </c>
      <c r="Z25" s="28">
        <f>'KDP Paperbacks'!$J$11</f>
        <v>0</v>
      </c>
      <c r="AA25" s="29">
        <f>'KDP Paperbacks'!$K$11</f>
        <v>0</v>
      </c>
      <c r="AB25" s="28">
        <f>'KDP Paperbacks'!$L$11</f>
        <v>0</v>
      </c>
      <c r="AC25" s="29">
        <f>'KDP Paperbacks'!$M$11</f>
        <v>0</v>
      </c>
      <c r="AD25" s="28">
        <f>SUM(IngramSpark!$H$11,IngramSpark!$AB$11)</f>
        <v>0</v>
      </c>
      <c r="AE25" s="148">
        <f>SUM(IngramSpark!$I$11,IngramSpark!$AC$11)</f>
        <v>0</v>
      </c>
      <c r="AF25" s="28">
        <f>SUM(IngramSpark!$J$11,IngramSpark!$AD$11)</f>
        <v>0</v>
      </c>
      <c r="AG25" s="148">
        <f>SUM(IngramSpark!$K$11,IngramSpark!$AE$11)</f>
        <v>0</v>
      </c>
      <c r="AH25" s="28">
        <f>SUM(IngramSpark!$L$11,IngramSpark!$AF$11)</f>
        <v>0</v>
      </c>
      <c r="AI25" s="148">
        <f>SUM(IngramSpark!$M$11,IngramSpark!$AG$11)</f>
        <v>0</v>
      </c>
      <c r="AJ25" s="28">
        <f t="shared" ref="AJ25:AJ38" si="12">SUM(B25,D25,F25,H25,J25,L25,N25,P25,X25,Z25,AB25,AD25,AF25,AH25)</f>
        <v>0</v>
      </c>
      <c r="AK25" s="28">
        <f t="shared" ref="AK25:AK38" si="13">SUM(R25,T25,V25)</f>
        <v>0</v>
      </c>
      <c r="AL25" s="86">
        <f t="shared" ref="AL25:AL38" si="14">SUM(AI25,AG25,AE25,AC25,AA25,Y25,W25,U25,S25,Q25,O25,M25,K25,I25,G25,E25,C25)</f>
        <v>0</v>
      </c>
    </row>
    <row r="26" spans="1:38" x14ac:dyDescent="0.25">
      <c r="A26" s="20" t="str">
        <f>IF(ISBLANK(Lookups!$A$5),"",Lookups!$A$5)</f>
        <v>Soulstealer (Hardcover)</v>
      </c>
      <c r="B26" s="28">
        <f>'Website Sales'!$AO$10</f>
        <v>0</v>
      </c>
      <c r="C26" s="29">
        <f>'Website Sales'!$AR$10</f>
        <v>0</v>
      </c>
      <c r="D26" s="28">
        <f>'In-Person Sales'!$AN$10</f>
        <v>0</v>
      </c>
      <c r="E26" s="29">
        <f>'In-Person Sales'!$AQ$10</f>
        <v>0</v>
      </c>
      <c r="F26" s="28">
        <f>Audiobooks!$N$11</f>
        <v>0</v>
      </c>
      <c r="G26" s="29">
        <f>Audiobooks!$O$11</f>
        <v>0</v>
      </c>
      <c r="H26" s="28">
        <f>Audiobooks!$P$11</f>
        <v>0</v>
      </c>
      <c r="I26" s="29">
        <f>Audiobooks!$Q$11</f>
        <v>0</v>
      </c>
      <c r="J26" s="28">
        <f>Audiobooks!$R$11</f>
        <v>0</v>
      </c>
      <c r="K26" s="29">
        <f>Audiobooks!$S$11</f>
        <v>0</v>
      </c>
      <c r="L26" s="28">
        <f>'E-book sales'!$N$11</f>
        <v>0</v>
      </c>
      <c r="M26" s="29">
        <f>'E-book sales'!$O$11</f>
        <v>0</v>
      </c>
      <c r="N26" s="28">
        <f>'E-book sales'!$P$11</f>
        <v>0</v>
      </c>
      <c r="O26" s="29">
        <f>'E-book sales'!$Q$11</f>
        <v>0</v>
      </c>
      <c r="P26" s="28">
        <f>'E-book sales'!$R$11</f>
        <v>0</v>
      </c>
      <c r="Q26" s="29">
        <f>'E-book sales'!$S$11</f>
        <v>0</v>
      </c>
      <c r="R26" s="28">
        <f>'KENP Pages'!$N$11</f>
        <v>0</v>
      </c>
      <c r="S26" s="29">
        <f>'KENP Pages'!$O$11</f>
        <v>0</v>
      </c>
      <c r="T26" s="28">
        <f>'KENP Pages'!$P$11</f>
        <v>0</v>
      </c>
      <c r="U26" s="29">
        <f>'KENP Pages'!$Q$11</f>
        <v>0</v>
      </c>
      <c r="V26" s="28">
        <f>'KENP Pages'!$R$11</f>
        <v>0</v>
      </c>
      <c r="W26" s="29">
        <f>'KENP Pages'!$S$11</f>
        <v>0</v>
      </c>
      <c r="X26" s="28">
        <f>'KDP Paperbacks'!$N$11</f>
        <v>0</v>
      </c>
      <c r="Y26" s="29">
        <f>'KDP Paperbacks'!$O$11</f>
        <v>0</v>
      </c>
      <c r="Z26" s="28">
        <f>'KDP Paperbacks'!$P$11</f>
        <v>0</v>
      </c>
      <c r="AA26" s="29">
        <f>'KDP Paperbacks'!$Q$11</f>
        <v>0</v>
      </c>
      <c r="AB26" s="28">
        <f>'KDP Paperbacks'!$R$11</f>
        <v>0</v>
      </c>
      <c r="AC26" s="29">
        <f>'KDP Paperbacks'!$S$11</f>
        <v>0</v>
      </c>
      <c r="AD26" s="28">
        <f>SUM(IngramSpark!$N$11,IngramSpark!$AH$11)</f>
        <v>0</v>
      </c>
      <c r="AE26" s="148">
        <f>SUM(IngramSpark!$O$11,IngramSpark!$AI$11)</f>
        <v>0</v>
      </c>
      <c r="AF26" s="28">
        <f>SUM(IngramSpark!$P$11,IngramSpark!$AJ$11)</f>
        <v>0</v>
      </c>
      <c r="AG26" s="148">
        <f>SUM(IngramSpark!$Q$11,IngramSpark!$AK$11)</f>
        <v>0</v>
      </c>
      <c r="AH26" s="28">
        <f>SUM(IngramSpark!$R$11,IngramSpark!$AL$11)</f>
        <v>0</v>
      </c>
      <c r="AI26" s="148">
        <f>SUM(IngramSpark!$S$11,IngramSpark!$AM$11)</f>
        <v>0</v>
      </c>
      <c r="AJ26" s="28">
        <f t="shared" si="12"/>
        <v>0</v>
      </c>
      <c r="AK26" s="28">
        <f t="shared" si="13"/>
        <v>0</v>
      </c>
      <c r="AL26" s="86">
        <f t="shared" si="14"/>
        <v>0</v>
      </c>
    </row>
    <row r="27" spans="1:38" x14ac:dyDescent="0.25">
      <c r="A27" s="20" t="str">
        <f>IF(ISBLANK(Lookups!$A$6),"",Lookups!$A$6)</f>
        <v>Soulstealer (Mass Market Paperback)</v>
      </c>
      <c r="B27" s="28">
        <f>'Website Sales'!$AG$25</f>
        <v>0</v>
      </c>
      <c r="C27" s="29">
        <f>'Website Sales'!$AJ$25</f>
        <v>0</v>
      </c>
      <c r="D27" s="28">
        <f>'In-Person Sales'!$AF$25</f>
        <v>0</v>
      </c>
      <c r="E27" s="29">
        <f>'In-Person Sales'!$AI$25</f>
        <v>0</v>
      </c>
      <c r="F27" s="28">
        <f>Audiobooks!$B$26</f>
        <v>0</v>
      </c>
      <c r="G27" s="29">
        <f>Audiobooks!$C$26</f>
        <v>0</v>
      </c>
      <c r="H27" s="28">
        <f>Audiobooks!$D$26</f>
        <v>0</v>
      </c>
      <c r="I27" s="29">
        <f>Audiobooks!$E$26</f>
        <v>0</v>
      </c>
      <c r="J27" s="28">
        <f>Audiobooks!$F$26</f>
        <v>0</v>
      </c>
      <c r="K27" s="29">
        <f>Audiobooks!$G$26</f>
        <v>0</v>
      </c>
      <c r="L27" s="28">
        <f>'E-book sales'!$B$26</f>
        <v>0</v>
      </c>
      <c r="M27" s="29">
        <f>'E-book sales'!$C$26</f>
        <v>0</v>
      </c>
      <c r="N27" s="28">
        <f>'E-book sales'!$D$26</f>
        <v>0</v>
      </c>
      <c r="O27" s="29">
        <f>'E-book sales'!$E$26</f>
        <v>0</v>
      </c>
      <c r="P27" s="28">
        <f>'E-book sales'!$F$26</f>
        <v>0</v>
      </c>
      <c r="Q27" s="29">
        <f>'E-book sales'!$G$26</f>
        <v>0</v>
      </c>
      <c r="R27" s="28">
        <f>'KENP Pages'!$B$26</f>
        <v>0</v>
      </c>
      <c r="S27" s="29">
        <f>'KENP Pages'!$C$26</f>
        <v>0</v>
      </c>
      <c r="T27" s="28">
        <f>'KENP Pages'!$D$26</f>
        <v>0</v>
      </c>
      <c r="U27" s="29">
        <f>'KENP Pages'!$E$26</f>
        <v>0</v>
      </c>
      <c r="V27" s="28">
        <f>'KENP Pages'!$F$26</f>
        <v>0</v>
      </c>
      <c r="W27" s="29">
        <f>'KENP Pages'!$G$26</f>
        <v>0</v>
      </c>
      <c r="X27" s="28">
        <f>'KDP Paperbacks'!$B$26</f>
        <v>0</v>
      </c>
      <c r="Y27" s="29">
        <f>'KDP Paperbacks'!$C$26</f>
        <v>0</v>
      </c>
      <c r="Z27" s="28">
        <f>'KDP Paperbacks'!$D$26</f>
        <v>0</v>
      </c>
      <c r="AA27" s="29">
        <f>'KDP Paperbacks'!$E$26</f>
        <v>0</v>
      </c>
      <c r="AB27" s="28">
        <f>'KDP Paperbacks'!$F$26</f>
        <v>0</v>
      </c>
      <c r="AC27" s="29">
        <f>'KDP Paperbacks'!$G$26</f>
        <v>0</v>
      </c>
      <c r="AD27" s="28">
        <f>SUM(IngramSpark!$B$26,IngramSpark!$V$26)</f>
        <v>0</v>
      </c>
      <c r="AE27" s="148">
        <f>SUM(IngramSpark!$C$26,IngramSpark!$W$26)</f>
        <v>0</v>
      </c>
      <c r="AF27" s="28">
        <f>SUM(IngramSpark!$D$26,IngramSpark!$X$26)</f>
        <v>0</v>
      </c>
      <c r="AG27" s="148">
        <f>SUM(IngramSpark!$E$26,IngramSpark!$Y$26)</f>
        <v>0</v>
      </c>
      <c r="AH27" s="28">
        <f>SUM(IngramSpark!$F$26,IngramSpark!$Z$26)</f>
        <v>0</v>
      </c>
      <c r="AI27" s="148">
        <f>SUM(IngramSpark!$G$26,IngramSpark!$AA$26)</f>
        <v>0</v>
      </c>
      <c r="AJ27" s="28">
        <f t="shared" si="12"/>
        <v>0</v>
      </c>
      <c r="AK27" s="28">
        <f t="shared" si="13"/>
        <v>0</v>
      </c>
      <c r="AL27" s="86">
        <f t="shared" si="14"/>
        <v>0</v>
      </c>
    </row>
    <row r="28" spans="1:38" x14ac:dyDescent="0.25">
      <c r="A28" s="20" t="str">
        <f>IF(ISBLANK(Lookups!$A$7),"",Lookups!$A$7)</f>
        <v>Soulstealer (Travel Size Paperback)</v>
      </c>
      <c r="B28" s="28">
        <f>'Website Sales'!$AK$25</f>
        <v>0</v>
      </c>
      <c r="C28" s="29">
        <f>'Website Sales'!$AN$25</f>
        <v>0</v>
      </c>
      <c r="D28" s="28">
        <f>'In-Person Sales'!$AJ$25</f>
        <v>0</v>
      </c>
      <c r="E28" s="29">
        <f>'In-Person Sales'!$AM$25</f>
        <v>0</v>
      </c>
      <c r="F28" s="28">
        <f>Audiobooks!$H$26</f>
        <v>0</v>
      </c>
      <c r="G28" s="29">
        <f>Audiobooks!$I$26</f>
        <v>0</v>
      </c>
      <c r="H28" s="28">
        <f>Audiobooks!$J$26</f>
        <v>0</v>
      </c>
      <c r="I28" s="29">
        <f>Audiobooks!$K$26</f>
        <v>0</v>
      </c>
      <c r="J28" s="28">
        <f>Audiobooks!$L$26</f>
        <v>0</v>
      </c>
      <c r="K28" s="29">
        <f>Audiobooks!$M$26</f>
        <v>0</v>
      </c>
      <c r="L28" s="28">
        <f>'E-book sales'!$H$26</f>
        <v>0</v>
      </c>
      <c r="M28" s="29">
        <f>'E-book sales'!$I$26</f>
        <v>0</v>
      </c>
      <c r="N28" s="28">
        <f>'E-book sales'!$J$26</f>
        <v>0</v>
      </c>
      <c r="O28" s="29">
        <f>'E-book sales'!$K$26</f>
        <v>0</v>
      </c>
      <c r="P28" s="28">
        <f>'E-book sales'!$L$26</f>
        <v>0</v>
      </c>
      <c r="Q28" s="29">
        <f>'E-book sales'!$M$26</f>
        <v>0</v>
      </c>
      <c r="R28" s="28">
        <f>'KENP Pages'!$H$26</f>
        <v>0</v>
      </c>
      <c r="S28" s="29">
        <f>'KENP Pages'!$I$26</f>
        <v>0</v>
      </c>
      <c r="T28" s="28">
        <f>'KENP Pages'!$J$26</f>
        <v>0</v>
      </c>
      <c r="U28" s="29">
        <f>'KENP Pages'!$K$26</f>
        <v>0</v>
      </c>
      <c r="V28" s="28">
        <f>'KENP Pages'!$L$26</f>
        <v>0</v>
      </c>
      <c r="W28" s="29">
        <f>'KENP Pages'!$M$26</f>
        <v>0</v>
      </c>
      <c r="X28" s="28">
        <f>'KDP Paperbacks'!$H$26</f>
        <v>0</v>
      </c>
      <c r="Y28" s="29">
        <f>'KDP Paperbacks'!$I$26</f>
        <v>0</v>
      </c>
      <c r="Z28" s="28">
        <f>'KDP Paperbacks'!$J$26</f>
        <v>0</v>
      </c>
      <c r="AA28" s="29">
        <f>'KDP Paperbacks'!$K$26</f>
        <v>0</v>
      </c>
      <c r="AB28" s="28">
        <f>'KDP Paperbacks'!$L$26</f>
        <v>0</v>
      </c>
      <c r="AC28" s="29">
        <f>'KDP Paperbacks'!$M$26</f>
        <v>0</v>
      </c>
      <c r="AD28" s="28">
        <f>SUM(IngramSpark!$H$26,IngramSpark!$AB$26)</f>
        <v>0</v>
      </c>
      <c r="AE28" s="148">
        <f>SUM(IngramSpark!$I$26,IngramSpark!$AC$26)</f>
        <v>0</v>
      </c>
      <c r="AF28" s="28">
        <f>SUM(IngramSpark!$J$26,IngramSpark!$AD$26)</f>
        <v>0</v>
      </c>
      <c r="AG28" s="148">
        <f>SUM(IngramSpark!$K$26,IngramSpark!$AE$26)</f>
        <v>0</v>
      </c>
      <c r="AH28" s="28">
        <f>SUM(IngramSpark!$L$26,IngramSpark!$AF$26)</f>
        <v>0</v>
      </c>
      <c r="AI28" s="148">
        <f>SUM(IngramSpark!$M$26,IngramSpark!$AG$26)</f>
        <v>0</v>
      </c>
      <c r="AJ28" s="28">
        <f t="shared" si="12"/>
        <v>0</v>
      </c>
      <c r="AK28" s="28">
        <f t="shared" si="13"/>
        <v>0</v>
      </c>
      <c r="AL28" s="86">
        <f t="shared" si="14"/>
        <v>0</v>
      </c>
    </row>
    <row r="29" spans="1:38" x14ac:dyDescent="0.25">
      <c r="A29" s="20" t="str">
        <f>IF(ISBLANK(Lookups!$A$8),"",Lookups!$A$8)</f>
        <v>Soulstealer (Trade Paperback)</v>
      </c>
      <c r="B29" s="28">
        <f>'Website Sales'!$AO$25</f>
        <v>0</v>
      </c>
      <c r="C29" s="29">
        <f>'Website Sales'!$AR$25</f>
        <v>0</v>
      </c>
      <c r="D29" s="28">
        <f>'In-Person Sales'!$AN$25</f>
        <v>0</v>
      </c>
      <c r="E29" s="29">
        <f>'In-Person Sales'!$AQ$25</f>
        <v>0</v>
      </c>
      <c r="F29" s="28">
        <f>Audiobooks!$N$26</f>
        <v>0</v>
      </c>
      <c r="G29" s="29">
        <f>Audiobooks!$O$26</f>
        <v>0</v>
      </c>
      <c r="H29" s="28">
        <f>Audiobooks!$P$26</f>
        <v>0</v>
      </c>
      <c r="I29" s="29">
        <f>Audiobooks!$Q$26</f>
        <v>0</v>
      </c>
      <c r="J29" s="28">
        <f>Audiobooks!$R$26</f>
        <v>0</v>
      </c>
      <c r="K29" s="29">
        <f>Audiobooks!$S$26</f>
        <v>0</v>
      </c>
      <c r="L29" s="28">
        <f>'E-book sales'!$N$26</f>
        <v>0</v>
      </c>
      <c r="M29" s="29">
        <f>'E-book sales'!$O$26</f>
        <v>0</v>
      </c>
      <c r="N29" s="28">
        <f>'E-book sales'!$P$26</f>
        <v>0</v>
      </c>
      <c r="O29" s="29">
        <f>'E-book sales'!$Q$26</f>
        <v>0</v>
      </c>
      <c r="P29" s="28">
        <f>'E-book sales'!$R$26</f>
        <v>0</v>
      </c>
      <c r="Q29" s="29">
        <f>'E-book sales'!$S$26</f>
        <v>0</v>
      </c>
      <c r="R29" s="28">
        <f>'KENP Pages'!$N$26</f>
        <v>0</v>
      </c>
      <c r="S29" s="29">
        <f>'KENP Pages'!$O$26</f>
        <v>0</v>
      </c>
      <c r="T29" s="28">
        <f>'KENP Pages'!$P$26</f>
        <v>0</v>
      </c>
      <c r="U29" s="29">
        <f>'KENP Pages'!$Q$26</f>
        <v>0</v>
      </c>
      <c r="V29" s="28">
        <f>'KENP Pages'!$R$26</f>
        <v>0</v>
      </c>
      <c r="W29" s="29">
        <f>'KENP Pages'!$S$26</f>
        <v>0</v>
      </c>
      <c r="X29" s="28">
        <f>'KDP Paperbacks'!$N$26</f>
        <v>0</v>
      </c>
      <c r="Y29" s="29">
        <f>'KDP Paperbacks'!$O$26</f>
        <v>0</v>
      </c>
      <c r="Z29" s="28">
        <f>'KDP Paperbacks'!$P$26</f>
        <v>0</v>
      </c>
      <c r="AA29" s="29">
        <f>'KDP Paperbacks'!$Q$26</f>
        <v>0</v>
      </c>
      <c r="AB29" s="28">
        <f>'KDP Paperbacks'!$R$26</f>
        <v>0</v>
      </c>
      <c r="AC29" s="29">
        <f>'KDP Paperbacks'!$S$26</f>
        <v>0</v>
      </c>
      <c r="AD29" s="28">
        <f>SUM(IngramSpark!$N$26,IngramSpark!$AH$26)</f>
        <v>0</v>
      </c>
      <c r="AE29" s="148">
        <f>SUM(IngramSpark!$O$26,IngramSpark!$AI$26)</f>
        <v>0</v>
      </c>
      <c r="AF29" s="28">
        <f>SUM(IngramSpark!$P$26,IngramSpark!$AJ$26)</f>
        <v>0</v>
      </c>
      <c r="AG29" s="148">
        <f>SUM(IngramSpark!$Q$26,IngramSpark!$AK$26)</f>
        <v>0</v>
      </c>
      <c r="AH29" s="28">
        <f>SUM(IngramSpark!$R$26,IngramSpark!$AL$26)</f>
        <v>0</v>
      </c>
      <c r="AI29" s="148">
        <f>SUM(IngramSpark!$S$26,IngramSpark!$AM$26)</f>
        <v>0</v>
      </c>
      <c r="AJ29" s="28">
        <f t="shared" si="12"/>
        <v>0</v>
      </c>
      <c r="AK29" s="28">
        <f t="shared" si="13"/>
        <v>0</v>
      </c>
      <c r="AL29" s="86">
        <f t="shared" si="14"/>
        <v>0</v>
      </c>
    </row>
    <row r="30" spans="1:38" x14ac:dyDescent="0.25">
      <c r="A30" s="20" t="str">
        <f>IF(ISBLANK(Lookups!$A$9),"",Lookups!$A$9)</f>
        <v/>
      </c>
      <c r="B30" s="28">
        <f>'Website Sales'!$AG$40</f>
        <v>0</v>
      </c>
      <c r="C30" s="29">
        <f>'Website Sales'!$AJ$40</f>
        <v>0</v>
      </c>
      <c r="D30" s="28">
        <f>'In-Person Sales'!$AF$40</f>
        <v>0</v>
      </c>
      <c r="E30" s="29">
        <f>'In-Person Sales'!$AI$40</f>
        <v>0</v>
      </c>
      <c r="F30" s="28">
        <f>Audiobooks!$B$41</f>
        <v>0</v>
      </c>
      <c r="G30" s="29">
        <f>Audiobooks!$C$41</f>
        <v>0</v>
      </c>
      <c r="H30" s="28">
        <f>Audiobooks!$D$41</f>
        <v>0</v>
      </c>
      <c r="I30" s="29">
        <f>Audiobooks!$E$41</f>
        <v>0</v>
      </c>
      <c r="J30" s="28">
        <f>Audiobooks!$F$41</f>
        <v>0</v>
      </c>
      <c r="K30" s="29">
        <f>Audiobooks!$G$41</f>
        <v>0</v>
      </c>
      <c r="L30" s="28">
        <f>'E-book sales'!$B$41</f>
        <v>0</v>
      </c>
      <c r="M30" s="29">
        <f>'E-book sales'!$C$41</f>
        <v>0</v>
      </c>
      <c r="N30" s="28">
        <f>'E-book sales'!$D$41</f>
        <v>0</v>
      </c>
      <c r="O30" s="29">
        <f>'E-book sales'!$E$41</f>
        <v>0</v>
      </c>
      <c r="P30" s="28">
        <f>'E-book sales'!$F$41</f>
        <v>0</v>
      </c>
      <c r="Q30" s="29">
        <f>'E-book sales'!$G$41</f>
        <v>0</v>
      </c>
      <c r="R30" s="28">
        <f>'KENP Pages'!$B$41</f>
        <v>0</v>
      </c>
      <c r="S30" s="29">
        <f>'KENP Pages'!$C$41</f>
        <v>0</v>
      </c>
      <c r="T30" s="28">
        <f>'KENP Pages'!$D$41</f>
        <v>0</v>
      </c>
      <c r="U30" s="29">
        <f>'KENP Pages'!$E$41</f>
        <v>0</v>
      </c>
      <c r="V30" s="28">
        <f>'KENP Pages'!$F$41</f>
        <v>0</v>
      </c>
      <c r="W30" s="29">
        <f>'KENP Pages'!$G$41</f>
        <v>0</v>
      </c>
      <c r="X30" s="28">
        <f>'KDP Paperbacks'!$B$41</f>
        <v>0</v>
      </c>
      <c r="Y30" s="29">
        <f>'KDP Paperbacks'!$C$41</f>
        <v>0</v>
      </c>
      <c r="Z30" s="28">
        <f>'KDP Paperbacks'!$D$41</f>
        <v>0</v>
      </c>
      <c r="AA30" s="29">
        <f>'KDP Paperbacks'!$E$41</f>
        <v>0</v>
      </c>
      <c r="AB30" s="28">
        <f>'KDP Paperbacks'!$F$41</f>
        <v>0</v>
      </c>
      <c r="AC30" s="29">
        <f>'KDP Paperbacks'!$G$41</f>
        <v>0</v>
      </c>
      <c r="AD30" s="28">
        <f>SUM(IngramSpark!$B$41,IngramSpark!$V$41)</f>
        <v>0</v>
      </c>
      <c r="AE30" s="148">
        <f>SUM(IngramSpark!$C$41,IngramSpark!$W$41)</f>
        <v>0</v>
      </c>
      <c r="AF30" s="28">
        <f>SUM(IngramSpark!$D$41,IngramSpark!$X$41)</f>
        <v>0</v>
      </c>
      <c r="AG30" s="148">
        <f>SUM(IngramSpark!$E$41,IngramSpark!$Y$41)</f>
        <v>0</v>
      </c>
      <c r="AH30" s="28">
        <f>SUM(IngramSpark!$F$41,IngramSpark!$Z$41)</f>
        <v>0</v>
      </c>
      <c r="AI30" s="148">
        <f>SUM(IngramSpark!$G$41,IngramSpark!$AA$41)</f>
        <v>0</v>
      </c>
      <c r="AJ30" s="28">
        <f t="shared" si="12"/>
        <v>0</v>
      </c>
      <c r="AK30" s="28">
        <f t="shared" si="13"/>
        <v>0</v>
      </c>
      <c r="AL30" s="86">
        <f t="shared" si="14"/>
        <v>0</v>
      </c>
    </row>
    <row r="31" spans="1:38" x14ac:dyDescent="0.25">
      <c r="A31" s="20" t="str">
        <f>IF(ISBLANK(Lookups!$A$10),"",Lookups!$A$10)</f>
        <v/>
      </c>
      <c r="B31" s="28">
        <f>'Website Sales'!$AK$40</f>
        <v>0</v>
      </c>
      <c r="C31" s="29">
        <f>'Website Sales'!$AN$40</f>
        <v>0</v>
      </c>
      <c r="D31" s="28">
        <f>'In-Person Sales'!$AJ$40</f>
        <v>0</v>
      </c>
      <c r="E31" s="29">
        <f>'In-Person Sales'!$AM$40</f>
        <v>0</v>
      </c>
      <c r="F31" s="28">
        <f>Audiobooks!$H$41</f>
        <v>0</v>
      </c>
      <c r="G31" s="29">
        <f>Audiobooks!$I$41</f>
        <v>0</v>
      </c>
      <c r="H31" s="28">
        <f>Audiobooks!$J$41</f>
        <v>0</v>
      </c>
      <c r="I31" s="29">
        <f>Audiobooks!$K$41</f>
        <v>0</v>
      </c>
      <c r="J31" s="28">
        <f>Audiobooks!$L$41</f>
        <v>0</v>
      </c>
      <c r="K31" s="29">
        <f>Audiobooks!$M$41</f>
        <v>0</v>
      </c>
      <c r="L31" s="28">
        <f>'E-book sales'!$H$41</f>
        <v>0</v>
      </c>
      <c r="M31" s="29">
        <f>'E-book sales'!$I$41</f>
        <v>0</v>
      </c>
      <c r="N31" s="28">
        <f>'E-book sales'!$J$41</f>
        <v>0</v>
      </c>
      <c r="O31" s="29">
        <f>'E-book sales'!$K$41</f>
        <v>0</v>
      </c>
      <c r="P31" s="28">
        <f>'E-book sales'!$L$41</f>
        <v>0</v>
      </c>
      <c r="Q31" s="29">
        <f>'E-book sales'!$M$41</f>
        <v>0</v>
      </c>
      <c r="R31" s="28">
        <f>'KENP Pages'!$H$41</f>
        <v>0</v>
      </c>
      <c r="S31" s="29">
        <f>'KENP Pages'!$I$41</f>
        <v>0</v>
      </c>
      <c r="T31" s="28">
        <f>'KENP Pages'!$J$41</f>
        <v>0</v>
      </c>
      <c r="U31" s="29">
        <f>'KENP Pages'!$K$41</f>
        <v>0</v>
      </c>
      <c r="V31" s="28">
        <f>'KENP Pages'!$L$41</f>
        <v>0</v>
      </c>
      <c r="W31" s="29">
        <f>'KENP Pages'!$M$41</f>
        <v>0</v>
      </c>
      <c r="X31" s="28">
        <f>'KDP Paperbacks'!$H$41</f>
        <v>0</v>
      </c>
      <c r="Y31" s="29">
        <f>'KDP Paperbacks'!$I$41</f>
        <v>0</v>
      </c>
      <c r="Z31" s="28">
        <f>'KDP Paperbacks'!$J$41</f>
        <v>0</v>
      </c>
      <c r="AA31" s="29">
        <f>'KDP Paperbacks'!$K$41</f>
        <v>0</v>
      </c>
      <c r="AB31" s="28">
        <f>'KDP Paperbacks'!$L$41</f>
        <v>0</v>
      </c>
      <c r="AC31" s="29">
        <f>'KDP Paperbacks'!$M$41</f>
        <v>0</v>
      </c>
      <c r="AD31" s="28">
        <f>SUM(IngramSpark!$H$41,IngramSpark!$AB$41)</f>
        <v>0</v>
      </c>
      <c r="AE31" s="148">
        <f>SUM(IngramSpark!$I$41,IngramSpark!$AC$41)</f>
        <v>0</v>
      </c>
      <c r="AF31" s="28">
        <f>SUM(IngramSpark!$J$41,IngramSpark!$AD$41)</f>
        <v>0</v>
      </c>
      <c r="AG31" s="148">
        <f>SUM(IngramSpark!$K$41,IngramSpark!$AE$41)</f>
        <v>0</v>
      </c>
      <c r="AH31" s="28">
        <f>SUM(IngramSpark!$L$41,IngramSpark!$AF$41)</f>
        <v>0</v>
      </c>
      <c r="AI31" s="148">
        <f>SUM(IngramSpark!$M$41,IngramSpark!$AG$41)</f>
        <v>0</v>
      </c>
      <c r="AJ31" s="28">
        <f t="shared" si="12"/>
        <v>0</v>
      </c>
      <c r="AK31" s="28">
        <f t="shared" si="13"/>
        <v>0</v>
      </c>
      <c r="AL31" s="86">
        <f t="shared" si="14"/>
        <v>0</v>
      </c>
    </row>
    <row r="32" spans="1:38" x14ac:dyDescent="0.25">
      <c r="A32" s="20" t="str">
        <f>IF(ISBLANK(Lookups!$A$11),"",Lookups!$A$11)</f>
        <v/>
      </c>
      <c r="B32" s="28">
        <f>'Website Sales'!$AO$40</f>
        <v>0</v>
      </c>
      <c r="C32" s="29">
        <f>'Website Sales'!$AR$40</f>
        <v>0</v>
      </c>
      <c r="D32" s="28">
        <f>'In-Person Sales'!$AN$40</f>
        <v>0</v>
      </c>
      <c r="E32" s="29">
        <f>'In-Person Sales'!$AQ$40</f>
        <v>0</v>
      </c>
      <c r="F32" s="28">
        <f>Audiobooks!$N$41</f>
        <v>0</v>
      </c>
      <c r="G32" s="29">
        <f>Audiobooks!$O$41</f>
        <v>0</v>
      </c>
      <c r="H32" s="28">
        <f>Audiobooks!$P$41</f>
        <v>0</v>
      </c>
      <c r="I32" s="29">
        <f>Audiobooks!$Q$41</f>
        <v>0</v>
      </c>
      <c r="J32" s="28">
        <f>Audiobooks!$R$41</f>
        <v>0</v>
      </c>
      <c r="K32" s="29">
        <f>Audiobooks!$S$41</f>
        <v>0</v>
      </c>
      <c r="L32" s="28">
        <f>'E-book sales'!$N$41</f>
        <v>0</v>
      </c>
      <c r="M32" s="29">
        <f>'E-book sales'!$O$41</f>
        <v>0</v>
      </c>
      <c r="N32" s="28">
        <f>'E-book sales'!$P$41</f>
        <v>0</v>
      </c>
      <c r="O32" s="29">
        <f>'E-book sales'!$Q$41</f>
        <v>0</v>
      </c>
      <c r="P32" s="28">
        <f>'E-book sales'!$R$41</f>
        <v>0</v>
      </c>
      <c r="Q32" s="29">
        <f>'E-book sales'!$S$41</f>
        <v>0</v>
      </c>
      <c r="R32" s="28">
        <f>'KENP Pages'!$N$41</f>
        <v>0</v>
      </c>
      <c r="S32" s="29">
        <f>'KENP Pages'!$O$41</f>
        <v>0</v>
      </c>
      <c r="T32" s="28">
        <f>'KENP Pages'!$P$41</f>
        <v>0</v>
      </c>
      <c r="U32" s="29">
        <f>'KENP Pages'!$Q$41</f>
        <v>0</v>
      </c>
      <c r="V32" s="28">
        <f>'KENP Pages'!$R$41</f>
        <v>0</v>
      </c>
      <c r="W32" s="29">
        <f>'KENP Pages'!$S$41</f>
        <v>0</v>
      </c>
      <c r="X32" s="28">
        <f>'KDP Paperbacks'!$N$41</f>
        <v>0</v>
      </c>
      <c r="Y32" s="29">
        <f>'KDP Paperbacks'!$O$41</f>
        <v>0</v>
      </c>
      <c r="Z32" s="28">
        <f>'KDP Paperbacks'!$P$41</f>
        <v>0</v>
      </c>
      <c r="AA32" s="29">
        <f>'KDP Paperbacks'!$Q$41</f>
        <v>0</v>
      </c>
      <c r="AB32" s="28">
        <f>'KDP Paperbacks'!$R$41</f>
        <v>0</v>
      </c>
      <c r="AC32" s="29">
        <f>'KDP Paperbacks'!$S$41</f>
        <v>0</v>
      </c>
      <c r="AD32" s="28">
        <f>SUM(IngramSpark!$N$41,IngramSpark!$AH$41)</f>
        <v>0</v>
      </c>
      <c r="AE32" s="148">
        <f>SUM(IngramSpark!$O$41,IngramSpark!$AI$41)</f>
        <v>0</v>
      </c>
      <c r="AF32" s="28">
        <f>SUM(IngramSpark!$P$41,IngramSpark!$AJ$41)</f>
        <v>0</v>
      </c>
      <c r="AG32" s="148">
        <f>SUM(IngramSpark!$Q$41,IngramSpark!$AK$41)</f>
        <v>0</v>
      </c>
      <c r="AH32" s="28">
        <f>SUM(IngramSpark!$R$41,IngramSpark!$AL$41)</f>
        <v>0</v>
      </c>
      <c r="AI32" s="148">
        <f>SUM(IngramSpark!$S$41,IngramSpark!$AM$41)</f>
        <v>0</v>
      </c>
      <c r="AJ32" s="28">
        <f t="shared" si="12"/>
        <v>0</v>
      </c>
      <c r="AK32" s="28">
        <f t="shared" si="13"/>
        <v>0</v>
      </c>
      <c r="AL32" s="86">
        <f t="shared" si="14"/>
        <v>0</v>
      </c>
    </row>
    <row r="33" spans="1:38" x14ac:dyDescent="0.25">
      <c r="A33" s="20" t="str">
        <f>IF(ISBLANK(Lookups!$A$12),"",Lookups!$A$12)</f>
        <v/>
      </c>
      <c r="B33" s="28">
        <f>'Website Sales'!$AG$55</f>
        <v>0</v>
      </c>
      <c r="C33" s="29">
        <f>'Website Sales'!$AJ$55</f>
        <v>0</v>
      </c>
      <c r="D33" s="28">
        <f>'In-Person Sales'!$AF$55</f>
        <v>0</v>
      </c>
      <c r="E33" s="29">
        <f>'In-Person Sales'!$AI$55</f>
        <v>0</v>
      </c>
      <c r="F33" s="28">
        <f>Audiobooks!$B$56</f>
        <v>0</v>
      </c>
      <c r="G33" s="29">
        <f>Audiobooks!$C$56</f>
        <v>0</v>
      </c>
      <c r="H33" s="28">
        <f>Audiobooks!$D$56</f>
        <v>0</v>
      </c>
      <c r="I33" s="29">
        <f>Audiobooks!$E$56</f>
        <v>0</v>
      </c>
      <c r="J33" s="28">
        <f>Audiobooks!$F$56</f>
        <v>0</v>
      </c>
      <c r="K33" s="29">
        <f>Audiobooks!$G$56</f>
        <v>0</v>
      </c>
      <c r="L33" s="28">
        <f>'E-book sales'!$B$56</f>
        <v>0</v>
      </c>
      <c r="M33" s="29">
        <f>'E-book sales'!$C$56</f>
        <v>0</v>
      </c>
      <c r="N33" s="28">
        <f>'E-book sales'!$D$56</f>
        <v>0</v>
      </c>
      <c r="O33" s="29">
        <f>'E-book sales'!$E$56</f>
        <v>0</v>
      </c>
      <c r="P33" s="28">
        <f>'E-book sales'!$F$56</f>
        <v>0</v>
      </c>
      <c r="Q33" s="29">
        <f>'E-book sales'!$G$56</f>
        <v>0</v>
      </c>
      <c r="R33" s="28">
        <f>'KENP Pages'!$B$56</f>
        <v>0</v>
      </c>
      <c r="S33" s="29">
        <f>'KENP Pages'!$C$56</f>
        <v>0</v>
      </c>
      <c r="T33" s="28">
        <f>'KENP Pages'!$D$56</f>
        <v>0</v>
      </c>
      <c r="U33" s="29">
        <f>'KENP Pages'!$E$56</f>
        <v>0</v>
      </c>
      <c r="V33" s="28">
        <f>'KENP Pages'!$F$56</f>
        <v>0</v>
      </c>
      <c r="W33" s="29">
        <f>'KENP Pages'!$G$56</f>
        <v>0</v>
      </c>
      <c r="X33" s="28">
        <f>'KDP Paperbacks'!$B$56</f>
        <v>0</v>
      </c>
      <c r="Y33" s="29">
        <f>'KDP Paperbacks'!$C$56</f>
        <v>0</v>
      </c>
      <c r="Z33" s="28">
        <f>'KDP Paperbacks'!$D$56</f>
        <v>0</v>
      </c>
      <c r="AA33" s="29">
        <f>'KDP Paperbacks'!$E$56</f>
        <v>0</v>
      </c>
      <c r="AB33" s="28">
        <f>'KDP Paperbacks'!$F$56</f>
        <v>0</v>
      </c>
      <c r="AC33" s="29">
        <f>'KDP Paperbacks'!$G$56</f>
        <v>0</v>
      </c>
      <c r="AD33" s="28">
        <f>SUM(IngramSpark!$B$56,IngramSpark!$V$56)</f>
        <v>0</v>
      </c>
      <c r="AE33" s="148">
        <f>SUM(IngramSpark!$C$56,IngramSpark!$W$56)</f>
        <v>0</v>
      </c>
      <c r="AF33" s="28">
        <f>SUM(IngramSpark!$D$56,IngramSpark!$X$56)</f>
        <v>0</v>
      </c>
      <c r="AG33" s="148">
        <f>SUM(IngramSpark!$E$56,IngramSpark!$Y$56)</f>
        <v>0</v>
      </c>
      <c r="AH33" s="28">
        <f>SUM(IngramSpark!$F$56,IngramSpark!$Z$56)</f>
        <v>0</v>
      </c>
      <c r="AI33" s="148">
        <f>SUM(IngramSpark!$G$56,IngramSpark!$AA$56)</f>
        <v>0</v>
      </c>
      <c r="AJ33" s="28">
        <f t="shared" si="12"/>
        <v>0</v>
      </c>
      <c r="AK33" s="28">
        <f t="shared" si="13"/>
        <v>0</v>
      </c>
      <c r="AL33" s="86">
        <f t="shared" si="14"/>
        <v>0</v>
      </c>
    </row>
    <row r="34" spans="1:38" x14ac:dyDescent="0.25">
      <c r="A34" s="20" t="str">
        <f>IF(ISBLANK(Lookups!$A$13),"",Lookups!$A$13)</f>
        <v/>
      </c>
      <c r="B34" s="28">
        <f>'Website Sales'!$AK$55</f>
        <v>0</v>
      </c>
      <c r="C34" s="29">
        <f>'Website Sales'!$AN$55</f>
        <v>0</v>
      </c>
      <c r="D34" s="28">
        <f>'In-Person Sales'!$AJ$55</f>
        <v>0</v>
      </c>
      <c r="E34" s="29">
        <f>'In-Person Sales'!$AM$55</f>
        <v>0</v>
      </c>
      <c r="F34" s="28">
        <f>Audiobooks!$H$56</f>
        <v>0</v>
      </c>
      <c r="G34" s="29">
        <f>Audiobooks!$I$56</f>
        <v>0</v>
      </c>
      <c r="H34" s="28">
        <f>Audiobooks!$J$56</f>
        <v>0</v>
      </c>
      <c r="I34" s="29">
        <f>Audiobooks!$K$56</f>
        <v>0</v>
      </c>
      <c r="J34" s="28">
        <f>Audiobooks!$L$56</f>
        <v>0</v>
      </c>
      <c r="K34" s="29">
        <f>Audiobooks!$M$56</f>
        <v>0</v>
      </c>
      <c r="L34" s="28">
        <f>'E-book sales'!$H$56</f>
        <v>0</v>
      </c>
      <c r="M34" s="29">
        <f>'E-book sales'!$I$56</f>
        <v>0</v>
      </c>
      <c r="N34" s="28">
        <f>'E-book sales'!$J$56</f>
        <v>0</v>
      </c>
      <c r="O34" s="29">
        <f>'E-book sales'!$K$56</f>
        <v>0</v>
      </c>
      <c r="P34" s="28">
        <f>'E-book sales'!$L$56</f>
        <v>0</v>
      </c>
      <c r="Q34" s="29">
        <f>'E-book sales'!$M$56</f>
        <v>0</v>
      </c>
      <c r="R34" s="28">
        <f>'KENP Pages'!$H$56</f>
        <v>0</v>
      </c>
      <c r="S34" s="29">
        <f>'KENP Pages'!$I$56</f>
        <v>0</v>
      </c>
      <c r="T34" s="28">
        <f>'KENP Pages'!$J$56</f>
        <v>0</v>
      </c>
      <c r="U34" s="29">
        <f>'KENP Pages'!$K$56</f>
        <v>0</v>
      </c>
      <c r="V34" s="28">
        <f>'KENP Pages'!$L$56</f>
        <v>0</v>
      </c>
      <c r="W34" s="29">
        <f>'KENP Pages'!$M$56</f>
        <v>0</v>
      </c>
      <c r="X34" s="28">
        <f>'KDP Paperbacks'!$H$56</f>
        <v>0</v>
      </c>
      <c r="Y34" s="29">
        <f>'KDP Paperbacks'!$I$56</f>
        <v>0</v>
      </c>
      <c r="Z34" s="28">
        <f>'KDP Paperbacks'!$J$56</f>
        <v>0</v>
      </c>
      <c r="AA34" s="29">
        <f>'KDP Paperbacks'!$K$56</f>
        <v>0</v>
      </c>
      <c r="AB34" s="28">
        <f>'KDP Paperbacks'!$L$56</f>
        <v>0</v>
      </c>
      <c r="AC34" s="29">
        <f>'KDP Paperbacks'!$M$56</f>
        <v>0</v>
      </c>
      <c r="AD34" s="28">
        <f>SUM(IngramSpark!$H$56,IngramSpark!$AB$56)</f>
        <v>0</v>
      </c>
      <c r="AE34" s="148">
        <f>SUM(IngramSpark!$I$56,IngramSpark!$AC$56)</f>
        <v>0</v>
      </c>
      <c r="AF34" s="28">
        <f>SUM(IngramSpark!$J$56,IngramSpark!$AD$56)</f>
        <v>0</v>
      </c>
      <c r="AG34" s="148">
        <f>SUM(IngramSpark!$K$56,IngramSpark!$AE$56)</f>
        <v>0</v>
      </c>
      <c r="AH34" s="28">
        <f>SUM(IngramSpark!$L$56,IngramSpark!$AF$56)</f>
        <v>0</v>
      </c>
      <c r="AI34" s="148">
        <f>SUM(IngramSpark!$M$56,IngramSpark!$AG$56)</f>
        <v>0</v>
      </c>
      <c r="AJ34" s="28">
        <f t="shared" si="12"/>
        <v>0</v>
      </c>
      <c r="AK34" s="28">
        <f t="shared" si="13"/>
        <v>0</v>
      </c>
      <c r="AL34" s="86">
        <f t="shared" si="14"/>
        <v>0</v>
      </c>
    </row>
    <row r="35" spans="1:38" x14ac:dyDescent="0.25">
      <c r="A35" s="20" t="str">
        <f>IF(ISBLANK(Lookups!$A$14),"",Lookups!$A$14)</f>
        <v/>
      </c>
      <c r="B35" s="28">
        <f>'Website Sales'!$AO$55</f>
        <v>0</v>
      </c>
      <c r="C35" s="29">
        <f>'Website Sales'!$AR$55</f>
        <v>0</v>
      </c>
      <c r="D35" s="28">
        <f>'In-Person Sales'!$AN$55</f>
        <v>0</v>
      </c>
      <c r="E35" s="29">
        <f>'In-Person Sales'!$AQ$55</f>
        <v>0</v>
      </c>
      <c r="F35" s="28">
        <f>Audiobooks!$N$56</f>
        <v>0</v>
      </c>
      <c r="G35" s="29">
        <f>Audiobooks!$O$56</f>
        <v>0</v>
      </c>
      <c r="H35" s="28">
        <f>Audiobooks!$P$56</f>
        <v>0</v>
      </c>
      <c r="I35" s="29">
        <f>Audiobooks!$Q$56</f>
        <v>0</v>
      </c>
      <c r="J35" s="28">
        <f>Audiobooks!$R$56</f>
        <v>0</v>
      </c>
      <c r="K35" s="29">
        <f>Audiobooks!$S$56</f>
        <v>0</v>
      </c>
      <c r="L35" s="28">
        <f>'E-book sales'!$N$56</f>
        <v>0</v>
      </c>
      <c r="M35" s="29">
        <f>'E-book sales'!$O$56</f>
        <v>0</v>
      </c>
      <c r="N35" s="28">
        <f>'E-book sales'!$P$56</f>
        <v>0</v>
      </c>
      <c r="O35" s="29">
        <f>'E-book sales'!$Q$56</f>
        <v>0</v>
      </c>
      <c r="P35" s="28">
        <f>'E-book sales'!$R$56</f>
        <v>0</v>
      </c>
      <c r="Q35" s="29">
        <f>'E-book sales'!$S$56</f>
        <v>0</v>
      </c>
      <c r="R35" s="28">
        <f>'KENP Pages'!$N$56</f>
        <v>0</v>
      </c>
      <c r="S35" s="29">
        <f>'KENP Pages'!$O$56</f>
        <v>0</v>
      </c>
      <c r="T35" s="28">
        <f>'KENP Pages'!$P$56</f>
        <v>0</v>
      </c>
      <c r="U35" s="29">
        <f>'KENP Pages'!$Q$56</f>
        <v>0</v>
      </c>
      <c r="V35" s="28">
        <f>'KENP Pages'!$R$56</f>
        <v>0</v>
      </c>
      <c r="W35" s="29">
        <f>'KENP Pages'!$S$56</f>
        <v>0</v>
      </c>
      <c r="X35" s="28">
        <f>'KDP Paperbacks'!$N$56</f>
        <v>0</v>
      </c>
      <c r="Y35" s="29">
        <f>'KDP Paperbacks'!$O$56</f>
        <v>0</v>
      </c>
      <c r="Z35" s="28">
        <f>'KDP Paperbacks'!$P$56</f>
        <v>0</v>
      </c>
      <c r="AA35" s="29">
        <f>'KDP Paperbacks'!$Q$56</f>
        <v>0</v>
      </c>
      <c r="AB35" s="28">
        <f>'KDP Paperbacks'!$R$56</f>
        <v>0</v>
      </c>
      <c r="AC35" s="29">
        <f>'KDP Paperbacks'!$S$56</f>
        <v>0</v>
      </c>
      <c r="AD35" s="28">
        <f>SUM(IngramSpark!$N$56,IngramSpark!$AH$56)</f>
        <v>0</v>
      </c>
      <c r="AE35" s="148">
        <f>SUM(IngramSpark!$O$56,IngramSpark!$AI$56)</f>
        <v>0</v>
      </c>
      <c r="AF35" s="28">
        <f>SUM(IngramSpark!$P$56,IngramSpark!$AJ$56)</f>
        <v>0</v>
      </c>
      <c r="AG35" s="148">
        <f>SUM(IngramSpark!$Q$56,IngramSpark!$AK$56)</f>
        <v>0</v>
      </c>
      <c r="AH35" s="28">
        <f>SUM(IngramSpark!$R$56,IngramSpark!$AL$56)</f>
        <v>0</v>
      </c>
      <c r="AI35" s="148">
        <f>SUM(IngramSpark!$S$56,IngramSpark!$AM$56)</f>
        <v>0</v>
      </c>
      <c r="AJ35" s="28">
        <f t="shared" si="12"/>
        <v>0</v>
      </c>
      <c r="AK35" s="28">
        <f t="shared" si="13"/>
        <v>0</v>
      </c>
      <c r="AL35" s="86">
        <f t="shared" si="14"/>
        <v>0</v>
      </c>
    </row>
    <row r="36" spans="1:38" x14ac:dyDescent="0.25">
      <c r="A36" s="20" t="str">
        <f>IF(ISBLANK(Lookups!$A$15),"",Lookups!$A$15)</f>
        <v/>
      </c>
      <c r="B36" s="28">
        <f>'Website Sales'!$AG$70</f>
        <v>0</v>
      </c>
      <c r="C36" s="29">
        <f>'Website Sales'!$AJ$70</f>
        <v>0</v>
      </c>
      <c r="D36" s="28">
        <f>'In-Person Sales'!$AF$70</f>
        <v>0</v>
      </c>
      <c r="E36" s="29">
        <f>'In-Person Sales'!$AI$70</f>
        <v>0</v>
      </c>
      <c r="F36" s="28">
        <f>Audiobooks!$B$71</f>
        <v>0</v>
      </c>
      <c r="G36" s="29">
        <f>Audiobooks!$C$71</f>
        <v>0</v>
      </c>
      <c r="H36" s="28">
        <f>Audiobooks!$D$71</f>
        <v>0</v>
      </c>
      <c r="I36" s="29">
        <f>Audiobooks!$E$71</f>
        <v>0</v>
      </c>
      <c r="J36" s="28">
        <f>Audiobooks!$F$71</f>
        <v>0</v>
      </c>
      <c r="K36" s="29">
        <f>Audiobooks!$G$71</f>
        <v>0</v>
      </c>
      <c r="L36" s="28">
        <f>'E-book sales'!$B$71</f>
        <v>0</v>
      </c>
      <c r="M36" s="29">
        <f>'E-book sales'!$C$71</f>
        <v>0</v>
      </c>
      <c r="N36" s="28">
        <f>'E-book sales'!$D$71</f>
        <v>0</v>
      </c>
      <c r="O36" s="29">
        <f>'E-book sales'!$E$71</f>
        <v>0</v>
      </c>
      <c r="P36" s="28">
        <f>'E-book sales'!$F$71</f>
        <v>0</v>
      </c>
      <c r="Q36" s="29">
        <f>'E-book sales'!$G$71</f>
        <v>0</v>
      </c>
      <c r="R36" s="28">
        <f>'KENP Pages'!$B$71</f>
        <v>0</v>
      </c>
      <c r="S36" s="29">
        <f>'KENP Pages'!$C$71</f>
        <v>0</v>
      </c>
      <c r="T36" s="28">
        <f>'KENP Pages'!$D$71</f>
        <v>0</v>
      </c>
      <c r="U36" s="29">
        <f>'KENP Pages'!$E$71</f>
        <v>0</v>
      </c>
      <c r="V36" s="28">
        <f>'KENP Pages'!$F$71</f>
        <v>0</v>
      </c>
      <c r="W36" s="29">
        <f>'KENP Pages'!$G$71</f>
        <v>0</v>
      </c>
      <c r="X36" s="28">
        <f>'KDP Paperbacks'!$B$71</f>
        <v>0</v>
      </c>
      <c r="Y36" s="29">
        <f>'KDP Paperbacks'!$C$71</f>
        <v>0</v>
      </c>
      <c r="Z36" s="28">
        <f>'KDP Paperbacks'!$D$71</f>
        <v>0</v>
      </c>
      <c r="AA36" s="29">
        <f>'KDP Paperbacks'!$E$71</f>
        <v>0</v>
      </c>
      <c r="AB36" s="28">
        <f>'KDP Paperbacks'!$F$71</f>
        <v>0</v>
      </c>
      <c r="AC36" s="29">
        <f>'KDP Paperbacks'!$G$71</f>
        <v>0</v>
      </c>
      <c r="AD36" s="28">
        <f>SUM(IngramSpark!$B$71,IngramSpark!$V$71)</f>
        <v>0</v>
      </c>
      <c r="AE36" s="148">
        <f>SUM(IngramSpark!$C$71,IngramSpark!$W$71)</f>
        <v>0</v>
      </c>
      <c r="AF36" s="28">
        <f>SUM(IngramSpark!$D$71,IngramSpark!$X$71)</f>
        <v>0</v>
      </c>
      <c r="AG36" s="148">
        <f>SUM(IngramSpark!$E$71,IngramSpark!$Y$71)</f>
        <v>0</v>
      </c>
      <c r="AH36" s="28">
        <f>SUM(IngramSpark!$F$71,IngramSpark!$Z$71)</f>
        <v>0</v>
      </c>
      <c r="AI36" s="148">
        <f>SUM(IngramSpark!$G$71,IngramSpark!$AA$71)</f>
        <v>0</v>
      </c>
      <c r="AJ36" s="28">
        <f t="shared" si="12"/>
        <v>0</v>
      </c>
      <c r="AK36" s="28">
        <f t="shared" si="13"/>
        <v>0</v>
      </c>
      <c r="AL36" s="86">
        <f t="shared" si="14"/>
        <v>0</v>
      </c>
    </row>
    <row r="37" spans="1:38" x14ac:dyDescent="0.25">
      <c r="A37" s="20" t="str">
        <f>IF(ISBLANK(Lookups!$A$16),"",Lookups!$A$16)</f>
        <v/>
      </c>
      <c r="B37" s="28">
        <f>'Website Sales'!$AK$70</f>
        <v>0</v>
      </c>
      <c r="C37" s="29">
        <f>'Website Sales'!$AN$70</f>
        <v>0</v>
      </c>
      <c r="D37" s="28">
        <f>'In-Person Sales'!$AJ$70</f>
        <v>0</v>
      </c>
      <c r="E37" s="29">
        <f>'In-Person Sales'!$AM$70</f>
        <v>0</v>
      </c>
      <c r="F37" s="28">
        <f>Audiobooks!$H$71</f>
        <v>0</v>
      </c>
      <c r="G37" s="29">
        <f>Audiobooks!$I$71</f>
        <v>0</v>
      </c>
      <c r="H37" s="28">
        <f>Audiobooks!$J$71</f>
        <v>0</v>
      </c>
      <c r="I37" s="29">
        <f>Audiobooks!$K$71</f>
        <v>0</v>
      </c>
      <c r="J37" s="28">
        <f>Audiobooks!$L$71</f>
        <v>0</v>
      </c>
      <c r="K37" s="29">
        <f>Audiobooks!$M$71</f>
        <v>0</v>
      </c>
      <c r="L37" s="28">
        <f>'E-book sales'!$H$71</f>
        <v>0</v>
      </c>
      <c r="M37" s="29">
        <f>'E-book sales'!$I$71</f>
        <v>0</v>
      </c>
      <c r="N37" s="28">
        <f>'E-book sales'!$J$71</f>
        <v>0</v>
      </c>
      <c r="O37" s="29">
        <f>'E-book sales'!$K$71</f>
        <v>0</v>
      </c>
      <c r="P37" s="28">
        <f>'E-book sales'!$L$71</f>
        <v>0</v>
      </c>
      <c r="Q37" s="29">
        <f>'E-book sales'!$M$71</f>
        <v>0</v>
      </c>
      <c r="R37" s="28">
        <f>'KENP Pages'!$H$71</f>
        <v>0</v>
      </c>
      <c r="S37" s="29">
        <f>'KENP Pages'!$I$71</f>
        <v>0</v>
      </c>
      <c r="T37" s="28">
        <f>'KENP Pages'!$J$71</f>
        <v>0</v>
      </c>
      <c r="U37" s="29">
        <f>'KENP Pages'!$K$71</f>
        <v>0</v>
      </c>
      <c r="V37" s="28">
        <f>'KENP Pages'!$L$71</f>
        <v>0</v>
      </c>
      <c r="W37" s="29">
        <f>'KENP Pages'!$M$71</f>
        <v>0</v>
      </c>
      <c r="X37" s="28">
        <f>'KDP Paperbacks'!$H$71</f>
        <v>0</v>
      </c>
      <c r="Y37" s="29">
        <f>'KDP Paperbacks'!$I$71</f>
        <v>0</v>
      </c>
      <c r="Z37" s="28">
        <f>'KDP Paperbacks'!$J$71</f>
        <v>0</v>
      </c>
      <c r="AA37" s="29">
        <f>'KDP Paperbacks'!$K$71</f>
        <v>0</v>
      </c>
      <c r="AB37" s="28">
        <f>'KDP Paperbacks'!$L$71</f>
        <v>0</v>
      </c>
      <c r="AC37" s="29">
        <f>'KDP Paperbacks'!$M$71</f>
        <v>0</v>
      </c>
      <c r="AD37" s="28">
        <f>SUM(IngramSpark!$H$71,IngramSpark!$AB$71)</f>
        <v>0</v>
      </c>
      <c r="AE37" s="148">
        <f>SUM(IngramSpark!$I$71,IngramSpark!$AC$71)</f>
        <v>0</v>
      </c>
      <c r="AF37" s="28">
        <f>SUM(IngramSpark!$J$71,IngramSpark!$AD$71)</f>
        <v>0</v>
      </c>
      <c r="AG37" s="148">
        <f>SUM(IngramSpark!$K$71,IngramSpark!$AE$71)</f>
        <v>0</v>
      </c>
      <c r="AH37" s="28">
        <f>SUM(IngramSpark!$L$71,IngramSpark!$AF$71)</f>
        <v>0</v>
      </c>
      <c r="AI37" s="148">
        <f>SUM(IngramSpark!$M$71,IngramSpark!$AG$71)</f>
        <v>0</v>
      </c>
      <c r="AJ37" s="28">
        <f t="shared" si="12"/>
        <v>0</v>
      </c>
      <c r="AK37" s="28">
        <f t="shared" si="13"/>
        <v>0</v>
      </c>
      <c r="AL37" s="86">
        <f t="shared" si="14"/>
        <v>0</v>
      </c>
    </row>
    <row r="38" spans="1:38" ht="16.5" thickBot="1" x14ac:dyDescent="0.3">
      <c r="A38" s="20" t="str">
        <f>IF(ISBLANK(Lookups!$A$17),"",Lookups!$A$17)</f>
        <v/>
      </c>
      <c r="B38" s="28">
        <f>'Website Sales'!$AO$70</f>
        <v>0</v>
      </c>
      <c r="C38" s="29">
        <f>'Website Sales'!$AR$70</f>
        <v>0</v>
      </c>
      <c r="D38" s="28">
        <f>'In-Person Sales'!$AN$70</f>
        <v>0</v>
      </c>
      <c r="E38" s="29">
        <f>'In-Person Sales'!$AQ$70</f>
        <v>0</v>
      </c>
      <c r="F38" s="28">
        <f>Audiobooks!$N$71</f>
        <v>0</v>
      </c>
      <c r="G38" s="29">
        <f>Audiobooks!$O$71</f>
        <v>0</v>
      </c>
      <c r="H38" s="28">
        <f>Audiobooks!$P$71</f>
        <v>0</v>
      </c>
      <c r="I38" s="29">
        <f>Audiobooks!$Q$71</f>
        <v>0</v>
      </c>
      <c r="J38" s="28">
        <f>Audiobooks!$R$71</f>
        <v>0</v>
      </c>
      <c r="K38" s="29">
        <f>Audiobooks!$S$71</f>
        <v>0</v>
      </c>
      <c r="L38" s="28">
        <f>'E-book sales'!$N$71</f>
        <v>0</v>
      </c>
      <c r="M38" s="29">
        <f>'E-book sales'!$O$71</f>
        <v>0</v>
      </c>
      <c r="N38" s="28">
        <f>'E-book sales'!$P$71</f>
        <v>0</v>
      </c>
      <c r="O38" s="29">
        <f>'E-book sales'!$Q$71</f>
        <v>0</v>
      </c>
      <c r="P38" s="28">
        <f>'E-book sales'!$R$71</f>
        <v>0</v>
      </c>
      <c r="Q38" s="29">
        <f>'E-book sales'!$S$71</f>
        <v>0</v>
      </c>
      <c r="R38" s="28">
        <f>'KENP Pages'!$N$71</f>
        <v>0</v>
      </c>
      <c r="S38" s="29">
        <f>'KENP Pages'!$O$71</f>
        <v>0</v>
      </c>
      <c r="T38" s="28">
        <f>'KENP Pages'!$P$71</f>
        <v>0</v>
      </c>
      <c r="U38" s="29">
        <f>'KENP Pages'!$Q$71</f>
        <v>0</v>
      </c>
      <c r="V38" s="28">
        <f>'KENP Pages'!$R$71</f>
        <v>0</v>
      </c>
      <c r="W38" s="29">
        <f>'KENP Pages'!$S$71</f>
        <v>0</v>
      </c>
      <c r="X38" s="28">
        <f>'KDP Paperbacks'!$N$71</f>
        <v>0</v>
      </c>
      <c r="Y38" s="29">
        <f>'KDP Paperbacks'!$O$71</f>
        <v>0</v>
      </c>
      <c r="Z38" s="28">
        <f>'KDP Paperbacks'!$P$71</f>
        <v>0</v>
      </c>
      <c r="AA38" s="29">
        <f>'KDP Paperbacks'!$Q$71</f>
        <v>0</v>
      </c>
      <c r="AB38" s="28">
        <f>'KDP Paperbacks'!$R$71</f>
        <v>0</v>
      </c>
      <c r="AC38" s="29">
        <f>'KDP Paperbacks'!$S$71</f>
        <v>0</v>
      </c>
      <c r="AD38" s="28">
        <f>SUM(IngramSpark!$N$71,IngramSpark!$AH$71)</f>
        <v>0</v>
      </c>
      <c r="AE38" s="148">
        <f>SUM(IngramSpark!$O$71,IngramSpark!$AI$71)</f>
        <v>0</v>
      </c>
      <c r="AF38" s="28">
        <f>SUM(IngramSpark!$P$71,IngramSpark!$AJ$71)</f>
        <v>0</v>
      </c>
      <c r="AG38" s="148">
        <f>SUM(IngramSpark!$Q$71,IngramSpark!$AK$71)</f>
        <v>0</v>
      </c>
      <c r="AH38" s="28">
        <f>SUM(IngramSpark!$R$71,IngramSpark!$AL$71)</f>
        <v>0</v>
      </c>
      <c r="AI38" s="148">
        <f>SUM(IngramSpark!$S$71,IngramSpark!$AM$71)</f>
        <v>0</v>
      </c>
      <c r="AJ38" s="28">
        <f t="shared" si="12"/>
        <v>0</v>
      </c>
      <c r="AK38" s="28">
        <f t="shared" si="13"/>
        <v>0</v>
      </c>
      <c r="AL38" s="86">
        <f t="shared" si="14"/>
        <v>0</v>
      </c>
    </row>
    <row r="39" spans="1:38" ht="16.5" thickBot="1" x14ac:dyDescent="0.3">
      <c r="A39" s="34" t="s">
        <v>16</v>
      </c>
      <c r="B39" s="35">
        <f>SUM(B24:B38)</f>
        <v>0</v>
      </c>
      <c r="C39" s="36">
        <f t="shared" ref="C39:AI39" si="15">SUM(C24:C38)</f>
        <v>0</v>
      </c>
      <c r="D39" s="35">
        <f t="shared" si="15"/>
        <v>0</v>
      </c>
      <c r="E39" s="36">
        <f t="shared" si="15"/>
        <v>0</v>
      </c>
      <c r="F39" s="39">
        <f t="shared" si="15"/>
        <v>0</v>
      </c>
      <c r="G39" s="40">
        <f t="shared" si="15"/>
        <v>0</v>
      </c>
      <c r="H39" s="39">
        <f t="shared" si="15"/>
        <v>0</v>
      </c>
      <c r="I39" s="40">
        <f t="shared" si="15"/>
        <v>0</v>
      </c>
      <c r="J39" s="39">
        <f t="shared" si="15"/>
        <v>0</v>
      </c>
      <c r="K39" s="40">
        <f t="shared" si="15"/>
        <v>0</v>
      </c>
      <c r="L39" s="37">
        <f t="shared" si="15"/>
        <v>0</v>
      </c>
      <c r="M39" s="38">
        <f t="shared" si="15"/>
        <v>0</v>
      </c>
      <c r="N39" s="37">
        <f t="shared" si="15"/>
        <v>0</v>
      </c>
      <c r="O39" s="38">
        <f t="shared" si="15"/>
        <v>0</v>
      </c>
      <c r="P39" s="37">
        <f t="shared" si="15"/>
        <v>0</v>
      </c>
      <c r="Q39" s="38">
        <f t="shared" si="15"/>
        <v>0</v>
      </c>
      <c r="R39" s="41">
        <f t="shared" si="15"/>
        <v>0</v>
      </c>
      <c r="S39" s="42">
        <f t="shared" si="15"/>
        <v>0</v>
      </c>
      <c r="T39" s="41">
        <f t="shared" si="15"/>
        <v>0</v>
      </c>
      <c r="U39" s="42">
        <f t="shared" si="15"/>
        <v>0</v>
      </c>
      <c r="V39" s="41">
        <f t="shared" si="15"/>
        <v>0</v>
      </c>
      <c r="W39" s="42">
        <f t="shared" si="15"/>
        <v>0</v>
      </c>
      <c r="X39" s="43">
        <f t="shared" si="15"/>
        <v>0</v>
      </c>
      <c r="Y39" s="44">
        <f t="shared" si="15"/>
        <v>0</v>
      </c>
      <c r="Z39" s="43">
        <f t="shared" si="15"/>
        <v>0</v>
      </c>
      <c r="AA39" s="44">
        <f t="shared" si="15"/>
        <v>0</v>
      </c>
      <c r="AB39" s="43">
        <f t="shared" si="15"/>
        <v>0</v>
      </c>
      <c r="AC39" s="44">
        <f t="shared" si="15"/>
        <v>0</v>
      </c>
      <c r="AD39" s="45">
        <f t="shared" si="15"/>
        <v>0</v>
      </c>
      <c r="AE39" s="46">
        <f t="shared" si="15"/>
        <v>0</v>
      </c>
      <c r="AF39" s="45">
        <f t="shared" si="15"/>
        <v>0</v>
      </c>
      <c r="AG39" s="46">
        <f t="shared" si="15"/>
        <v>0</v>
      </c>
      <c r="AH39" s="45">
        <f t="shared" si="15"/>
        <v>0</v>
      </c>
      <c r="AI39" s="85">
        <f t="shared" si="15"/>
        <v>0</v>
      </c>
      <c r="AJ39" s="45">
        <f>SUM(AJ24:AJ38)</f>
        <v>0</v>
      </c>
      <c r="AK39" s="45">
        <f t="shared" ref="AK39:AL39" si="16">SUM(AK24:AK38)</f>
        <v>0</v>
      </c>
      <c r="AL39" s="46">
        <f t="shared" si="16"/>
        <v>0</v>
      </c>
    </row>
    <row r="40" spans="1:38" ht="16.5" thickBot="1" x14ac:dyDescent="0.3">
      <c r="A40" s="20"/>
      <c r="B40" s="30"/>
      <c r="C40" s="31"/>
      <c r="D40" s="32"/>
      <c r="E40" s="31"/>
      <c r="F40" s="32"/>
      <c r="G40" s="31"/>
      <c r="H40" s="32"/>
      <c r="I40" s="31"/>
      <c r="J40" s="32"/>
      <c r="K40" s="31"/>
      <c r="L40" s="32"/>
      <c r="M40" s="31"/>
      <c r="N40" s="32"/>
      <c r="O40" s="31"/>
      <c r="P40" s="32"/>
      <c r="Q40" s="31"/>
      <c r="R40" s="32"/>
      <c r="S40" s="31"/>
      <c r="T40" s="32"/>
      <c r="U40" s="31"/>
      <c r="V40" s="32"/>
      <c r="W40" s="31"/>
      <c r="X40" s="32"/>
      <c r="Y40" s="31"/>
      <c r="Z40" s="32"/>
      <c r="AA40" s="31"/>
      <c r="AB40" s="32"/>
      <c r="AC40" s="31"/>
      <c r="AD40" s="32"/>
      <c r="AE40" s="31"/>
      <c r="AF40" s="32"/>
      <c r="AG40" s="31"/>
      <c r="AH40" s="32"/>
      <c r="AI40" s="31"/>
      <c r="AJ40" s="31"/>
      <c r="AK40" s="31"/>
      <c r="AL40" s="33"/>
    </row>
    <row r="41" spans="1:38" ht="16.5" thickBot="1" x14ac:dyDescent="0.3">
      <c r="A41" s="294" t="s">
        <v>82</v>
      </c>
      <c r="B41" s="295"/>
      <c r="C41" s="295"/>
      <c r="D41" s="295"/>
      <c r="E41" s="295"/>
      <c r="F41" s="295"/>
      <c r="G41" s="296"/>
      <c r="H41" s="69"/>
      <c r="I41" s="70"/>
      <c r="J41" s="69"/>
      <c r="K41" s="70"/>
      <c r="L41" s="69"/>
      <c r="M41" s="70"/>
      <c r="N41" s="69"/>
      <c r="O41" s="70"/>
      <c r="P41" s="69"/>
      <c r="Q41" s="70"/>
      <c r="R41" s="69"/>
      <c r="S41" s="70"/>
      <c r="T41" s="69"/>
      <c r="U41" s="70"/>
      <c r="V41" s="69"/>
      <c r="W41" s="70"/>
      <c r="X41" s="69"/>
      <c r="Y41" s="70"/>
      <c r="Z41" s="69"/>
      <c r="AA41" s="70"/>
      <c r="AB41" s="69"/>
      <c r="AC41" s="70"/>
      <c r="AD41" s="69"/>
      <c r="AE41" s="70"/>
      <c r="AF41" s="69"/>
      <c r="AG41" s="70"/>
      <c r="AH41" s="69"/>
      <c r="AI41" s="71"/>
      <c r="AJ41" s="70"/>
      <c r="AK41" s="70"/>
      <c r="AL41" s="70"/>
    </row>
    <row r="42" spans="1:38" ht="16.5" thickBot="1" x14ac:dyDescent="0.3">
      <c r="A42" s="20" t="s">
        <v>50</v>
      </c>
      <c r="B42" s="47">
        <f>SUM(B39,D39)</f>
        <v>0</v>
      </c>
      <c r="C42" s="48">
        <f>SUM(C39,E39)</f>
        <v>0</v>
      </c>
      <c r="D42" s="61"/>
      <c r="E42" s="62"/>
      <c r="F42" s="63"/>
      <c r="G42" s="64"/>
      <c r="H42" s="69"/>
      <c r="I42" s="70"/>
      <c r="J42" s="69"/>
      <c r="K42" s="70"/>
      <c r="L42" s="69"/>
      <c r="M42" s="70"/>
      <c r="N42" s="69"/>
      <c r="O42" s="70"/>
      <c r="P42" s="69"/>
      <c r="Q42" s="70"/>
      <c r="R42" s="69"/>
      <c r="S42" s="70"/>
      <c r="T42" s="69"/>
      <c r="U42" s="70"/>
      <c r="V42" s="69"/>
      <c r="W42" s="70"/>
      <c r="X42" s="69"/>
      <c r="Y42" s="70"/>
      <c r="Z42" s="69"/>
      <c r="AA42" s="70"/>
      <c r="AB42" s="69"/>
      <c r="AC42" s="70"/>
      <c r="AD42" s="69"/>
      <c r="AE42" s="70"/>
      <c r="AF42" s="69"/>
      <c r="AG42" s="70"/>
      <c r="AH42" s="69"/>
      <c r="AI42" s="71"/>
      <c r="AJ42" s="70"/>
      <c r="AK42" s="70"/>
      <c r="AL42" s="70"/>
    </row>
    <row r="43" spans="1:38" ht="16.5" thickBot="1" x14ac:dyDescent="0.3">
      <c r="A43" s="20" t="s">
        <v>49</v>
      </c>
      <c r="B43" s="49">
        <f>SUM(F39,H39,J39)</f>
        <v>0</v>
      </c>
      <c r="C43" s="50">
        <f>SUM(G39,I39,K39)</f>
        <v>0</v>
      </c>
      <c r="D43" s="61"/>
      <c r="E43" s="293" t="s">
        <v>56</v>
      </c>
      <c r="F43" s="293"/>
      <c r="G43" s="59">
        <f>SUM(B42,B43,B44,B46,B47)</f>
        <v>0</v>
      </c>
      <c r="H43" s="69"/>
      <c r="I43" s="70"/>
      <c r="J43" s="69"/>
      <c r="K43" s="70"/>
      <c r="L43" s="69"/>
      <c r="M43" s="70"/>
      <c r="N43" s="69"/>
      <c r="O43" s="70"/>
      <c r="P43" s="69"/>
      <c r="Q43" s="70"/>
      <c r="R43" s="69"/>
      <c r="S43" s="70"/>
      <c r="T43" s="69"/>
      <c r="U43" s="70"/>
      <c r="V43" s="69"/>
      <c r="W43" s="70"/>
      <c r="X43" s="69"/>
      <c r="Y43" s="70"/>
      <c r="Z43" s="69"/>
      <c r="AA43" s="70"/>
      <c r="AB43" s="69"/>
      <c r="AC43" s="70"/>
      <c r="AD43" s="69"/>
      <c r="AE43" s="70"/>
      <c r="AF43" s="69"/>
      <c r="AG43" s="70"/>
      <c r="AH43" s="69"/>
      <c r="AI43" s="71"/>
      <c r="AJ43" s="70"/>
      <c r="AK43" s="70"/>
      <c r="AL43" s="70"/>
    </row>
    <row r="44" spans="1:38" ht="16.5" thickBot="1" x14ac:dyDescent="0.3">
      <c r="A44" s="20" t="s">
        <v>51</v>
      </c>
      <c r="B44" s="51">
        <f>SUM(L39,N39,P39)</f>
        <v>0</v>
      </c>
      <c r="C44" s="52">
        <f>SUM(M39,O39,Q39)</f>
        <v>0</v>
      </c>
      <c r="D44" s="61"/>
      <c r="E44" s="293" t="s">
        <v>57</v>
      </c>
      <c r="F44" s="293"/>
      <c r="G44" s="59">
        <f>B45</f>
        <v>0</v>
      </c>
      <c r="H44" s="69"/>
      <c r="I44" s="70"/>
      <c r="J44" s="69"/>
      <c r="K44" s="70"/>
      <c r="L44" s="69"/>
      <c r="M44" s="70"/>
      <c r="N44" s="69"/>
      <c r="O44" s="70"/>
      <c r="P44" s="69"/>
      <c r="Q44" s="70"/>
      <c r="R44" s="69"/>
      <c r="S44" s="70"/>
      <c r="T44" s="69"/>
      <c r="U44" s="70"/>
      <c r="V44" s="69"/>
      <c r="W44" s="70"/>
      <c r="X44" s="69"/>
      <c r="Y44" s="70"/>
      <c r="Z44" s="69"/>
      <c r="AA44" s="70"/>
      <c r="AB44" s="69"/>
      <c r="AC44" s="70"/>
      <c r="AD44" s="69"/>
      <c r="AE44" s="70"/>
      <c r="AF44" s="69"/>
      <c r="AG44" s="70"/>
      <c r="AH44" s="69"/>
      <c r="AI44" s="71"/>
      <c r="AJ44" s="70"/>
      <c r="AK44" s="70"/>
      <c r="AL44" s="70"/>
    </row>
    <row r="45" spans="1:38" ht="16.5" thickBot="1" x14ac:dyDescent="0.3">
      <c r="A45" s="20" t="s">
        <v>52</v>
      </c>
      <c r="B45" s="53">
        <f>SUM(R39,T39,V39)</f>
        <v>0</v>
      </c>
      <c r="C45" s="54">
        <f>SUM(S39,U39,W39)</f>
        <v>0</v>
      </c>
      <c r="D45" s="61"/>
      <c r="E45" s="293" t="s">
        <v>58</v>
      </c>
      <c r="F45" s="293"/>
      <c r="G45" s="60">
        <f>SUM(C42:C47)</f>
        <v>0</v>
      </c>
      <c r="H45" s="69"/>
      <c r="I45" s="70"/>
      <c r="J45" s="69"/>
      <c r="K45" s="70"/>
      <c r="L45" s="69"/>
      <c r="M45" s="70"/>
      <c r="N45" s="69"/>
      <c r="O45" s="70"/>
      <c r="P45" s="69"/>
      <c r="Q45" s="70"/>
      <c r="R45" s="69"/>
      <c r="S45" s="70"/>
      <c r="T45" s="69"/>
      <c r="U45" s="70"/>
      <c r="V45" s="69"/>
      <c r="W45" s="70"/>
      <c r="X45" s="69"/>
      <c r="Y45" s="70"/>
      <c r="Z45" s="69"/>
      <c r="AA45" s="70"/>
      <c r="AB45" s="69"/>
      <c r="AC45" s="70"/>
      <c r="AD45" s="69"/>
      <c r="AE45" s="70"/>
      <c r="AF45" s="69"/>
      <c r="AG45" s="70"/>
      <c r="AH45" s="69"/>
      <c r="AI45" s="71"/>
      <c r="AJ45" s="70"/>
      <c r="AK45" s="70"/>
      <c r="AL45" s="70"/>
    </row>
    <row r="46" spans="1:38" x14ac:dyDescent="0.25">
      <c r="A46" s="20" t="s">
        <v>53</v>
      </c>
      <c r="B46" s="55">
        <f>SUM(X39,Z39,AB39)</f>
        <v>0</v>
      </c>
      <c r="C46" s="56">
        <f>SUM(Y39,AA39,AC39)</f>
        <v>0</v>
      </c>
      <c r="D46" s="61"/>
      <c r="E46" s="66"/>
      <c r="F46" s="61"/>
      <c r="G46" s="67"/>
      <c r="H46" s="69"/>
      <c r="I46" s="70"/>
      <c r="J46" s="69"/>
      <c r="K46" s="70"/>
      <c r="L46" s="69"/>
      <c r="M46" s="70"/>
      <c r="N46" s="69"/>
      <c r="O46" s="70"/>
      <c r="P46" s="69"/>
      <c r="Q46" s="70"/>
      <c r="R46" s="69"/>
      <c r="S46" s="70"/>
      <c r="T46" s="69"/>
      <c r="U46" s="70"/>
      <c r="V46" s="69"/>
      <c r="W46" s="70"/>
      <c r="X46" s="69"/>
      <c r="Y46" s="70"/>
      <c r="Z46" s="69"/>
      <c r="AA46" s="70"/>
      <c r="AB46" s="69"/>
      <c r="AC46" s="70"/>
      <c r="AD46" s="69"/>
      <c r="AE46" s="70"/>
      <c r="AF46" s="69"/>
      <c r="AG46" s="70"/>
      <c r="AH46" s="69"/>
      <c r="AI46" s="71"/>
      <c r="AJ46" s="70"/>
      <c r="AK46" s="70"/>
      <c r="AL46" s="70"/>
    </row>
    <row r="47" spans="1:38" ht="16.5" thickBot="1" x14ac:dyDescent="0.3">
      <c r="A47" s="21" t="s">
        <v>54</v>
      </c>
      <c r="B47" s="57">
        <f>SUM(AD39,AF39,AH39)</f>
        <v>0</v>
      </c>
      <c r="C47" s="58">
        <f>SUM(AE39,AG39,AI39)</f>
        <v>0</v>
      </c>
      <c r="D47" s="65"/>
      <c r="E47" s="292" t="s">
        <v>188</v>
      </c>
      <c r="F47" s="292"/>
      <c r="G47" s="68"/>
      <c r="H47" s="72"/>
      <c r="I47" s="73"/>
      <c r="J47" s="72"/>
      <c r="K47" s="73"/>
      <c r="L47" s="72"/>
      <c r="M47" s="73"/>
      <c r="N47" s="72"/>
      <c r="O47" s="73"/>
      <c r="P47" s="72"/>
      <c r="Q47" s="73"/>
      <c r="R47" s="72"/>
      <c r="S47" s="73"/>
      <c r="T47" s="72"/>
      <c r="U47" s="73"/>
      <c r="V47" s="72"/>
      <c r="W47" s="73"/>
      <c r="X47" s="72"/>
      <c r="Y47" s="73"/>
      <c r="Z47" s="72"/>
      <c r="AA47" s="73"/>
      <c r="AB47" s="72"/>
      <c r="AC47" s="73"/>
      <c r="AD47" s="72"/>
      <c r="AE47" s="73"/>
      <c r="AF47" s="72"/>
      <c r="AG47" s="73"/>
      <c r="AH47" s="72"/>
      <c r="AI47" s="74"/>
      <c r="AJ47" s="70"/>
      <c r="AK47" s="70"/>
      <c r="AL47" s="70"/>
    </row>
    <row r="48" spans="1:38" ht="16.5" thickBot="1" x14ac:dyDescent="0.3">
      <c r="A48" s="75"/>
      <c r="B48" s="76"/>
      <c r="C48" s="77"/>
      <c r="D48" s="75"/>
      <c r="E48" s="292"/>
      <c r="F48" s="292"/>
      <c r="G48" s="77"/>
      <c r="H48" s="75"/>
      <c r="I48" s="77"/>
      <c r="J48" s="75"/>
      <c r="K48" s="77"/>
      <c r="L48" s="75"/>
      <c r="M48" s="77"/>
      <c r="N48" s="75"/>
      <c r="O48" s="77"/>
      <c r="P48" s="75"/>
      <c r="Q48" s="77"/>
      <c r="R48" s="75"/>
      <c r="S48" s="77"/>
      <c r="T48" s="75"/>
      <c r="U48" s="77"/>
      <c r="V48" s="75"/>
      <c r="W48" s="77"/>
      <c r="X48" s="75"/>
      <c r="Y48" s="77"/>
      <c r="Z48" s="75"/>
      <c r="AA48" s="77"/>
      <c r="AB48" s="75"/>
      <c r="AC48" s="77"/>
      <c r="AD48" s="75"/>
      <c r="AE48" s="77"/>
      <c r="AF48" s="75"/>
      <c r="AG48" s="77"/>
      <c r="AH48" s="75"/>
      <c r="AI48" s="77"/>
      <c r="AJ48" s="77"/>
      <c r="AK48" s="77"/>
      <c r="AL48" s="77"/>
    </row>
    <row r="49" spans="1:38" ht="16.5" thickBot="1" x14ac:dyDescent="0.3">
      <c r="A49" s="75"/>
      <c r="B49" s="76"/>
      <c r="C49" s="77"/>
      <c r="D49" s="75"/>
      <c r="E49" s="77"/>
      <c r="F49" s="75"/>
      <c r="G49" s="77"/>
      <c r="H49" s="75"/>
      <c r="I49" s="77"/>
      <c r="J49" s="75"/>
      <c r="K49" s="77"/>
      <c r="L49" s="75"/>
      <c r="M49" s="77"/>
      <c r="N49" s="75"/>
      <c r="O49" s="77"/>
      <c r="P49" s="75"/>
      <c r="Q49" s="77"/>
      <c r="R49" s="75"/>
      <c r="S49" s="77"/>
      <c r="T49" s="75"/>
      <c r="U49" s="77"/>
      <c r="V49" s="75"/>
      <c r="W49" s="77"/>
      <c r="X49" s="75"/>
      <c r="Y49" s="77"/>
      <c r="Z49" s="75"/>
      <c r="AA49" s="77"/>
      <c r="AB49" s="75"/>
      <c r="AC49" s="77"/>
      <c r="AD49" s="75"/>
      <c r="AE49" s="77"/>
      <c r="AF49" s="75"/>
      <c r="AG49" s="77"/>
      <c r="AH49" s="75"/>
      <c r="AI49" s="77"/>
      <c r="AJ49" s="77"/>
      <c r="AK49" s="77"/>
      <c r="AL49" s="77"/>
    </row>
    <row r="50" spans="1:38" ht="16.5" thickBot="1" x14ac:dyDescent="0.3">
      <c r="A50" s="297" t="s">
        <v>20</v>
      </c>
      <c r="B50" s="300" t="s">
        <v>50</v>
      </c>
      <c r="C50" s="301"/>
      <c r="D50" s="301"/>
      <c r="E50" s="301"/>
      <c r="F50" s="302" t="s">
        <v>49</v>
      </c>
      <c r="G50" s="302"/>
      <c r="H50" s="302"/>
      <c r="I50" s="302"/>
      <c r="J50" s="302"/>
      <c r="K50" s="302"/>
      <c r="L50" s="307" t="s">
        <v>51</v>
      </c>
      <c r="M50" s="307"/>
      <c r="N50" s="307"/>
      <c r="O50" s="307"/>
      <c r="P50" s="307"/>
      <c r="Q50" s="307"/>
      <c r="R50" s="308" t="s">
        <v>52</v>
      </c>
      <c r="S50" s="308"/>
      <c r="T50" s="308"/>
      <c r="U50" s="308"/>
      <c r="V50" s="308"/>
      <c r="W50" s="308"/>
      <c r="X50" s="310" t="s">
        <v>53</v>
      </c>
      <c r="Y50" s="310"/>
      <c r="Z50" s="310"/>
      <c r="AA50" s="310"/>
      <c r="AB50" s="310"/>
      <c r="AC50" s="310"/>
      <c r="AD50" s="303" t="s">
        <v>54</v>
      </c>
      <c r="AE50" s="303"/>
      <c r="AF50" s="303"/>
      <c r="AG50" s="303"/>
      <c r="AH50" s="303"/>
      <c r="AI50" s="313"/>
      <c r="AJ50" s="317" t="s">
        <v>55</v>
      </c>
      <c r="AK50" s="318"/>
      <c r="AL50" s="319"/>
    </row>
    <row r="51" spans="1:38" ht="16.5" thickBot="1" x14ac:dyDescent="0.3">
      <c r="A51" s="298"/>
      <c r="B51" s="311" t="s">
        <v>47</v>
      </c>
      <c r="C51" s="305"/>
      <c r="D51" s="305" t="s">
        <v>48</v>
      </c>
      <c r="E51" s="305"/>
      <c r="F51" s="305" t="s">
        <v>44</v>
      </c>
      <c r="G51" s="305"/>
      <c r="H51" s="305" t="s">
        <v>14</v>
      </c>
      <c r="I51" s="305"/>
      <c r="J51" s="305" t="s">
        <v>15</v>
      </c>
      <c r="K51" s="305"/>
      <c r="L51" s="305" t="s">
        <v>44</v>
      </c>
      <c r="M51" s="305"/>
      <c r="N51" s="305" t="s">
        <v>14</v>
      </c>
      <c r="O51" s="305"/>
      <c r="P51" s="305" t="s">
        <v>15</v>
      </c>
      <c r="Q51" s="305"/>
      <c r="R51" s="305" t="s">
        <v>44</v>
      </c>
      <c r="S51" s="305"/>
      <c r="T51" s="305" t="s">
        <v>14</v>
      </c>
      <c r="U51" s="305"/>
      <c r="V51" s="305" t="s">
        <v>15</v>
      </c>
      <c r="W51" s="305"/>
      <c r="X51" s="305" t="s">
        <v>44</v>
      </c>
      <c r="Y51" s="305"/>
      <c r="Z51" s="305" t="s">
        <v>14</v>
      </c>
      <c r="AA51" s="305"/>
      <c r="AB51" s="305" t="s">
        <v>15</v>
      </c>
      <c r="AC51" s="305"/>
      <c r="AD51" s="305" t="s">
        <v>159</v>
      </c>
      <c r="AE51" s="305"/>
      <c r="AF51" s="305" t="s">
        <v>14</v>
      </c>
      <c r="AG51" s="305"/>
      <c r="AH51" s="305" t="s">
        <v>15</v>
      </c>
      <c r="AI51" s="312"/>
      <c r="AJ51" s="320"/>
      <c r="AK51" s="321"/>
      <c r="AL51" s="322"/>
    </row>
    <row r="52" spans="1:38" ht="16.5" thickBot="1" x14ac:dyDescent="0.3">
      <c r="A52" s="299"/>
      <c r="B52" s="22" t="s">
        <v>1</v>
      </c>
      <c r="C52" s="23" t="s">
        <v>43</v>
      </c>
      <c r="D52" s="24" t="s">
        <v>1</v>
      </c>
      <c r="E52" s="23" t="s">
        <v>43</v>
      </c>
      <c r="F52" s="24" t="s">
        <v>1</v>
      </c>
      <c r="G52" s="23" t="s">
        <v>33</v>
      </c>
      <c r="H52" s="24" t="s">
        <v>1</v>
      </c>
      <c r="I52" s="23" t="s">
        <v>33</v>
      </c>
      <c r="J52" s="24" t="s">
        <v>1</v>
      </c>
      <c r="K52" s="23" t="s">
        <v>33</v>
      </c>
      <c r="L52" s="24" t="s">
        <v>1</v>
      </c>
      <c r="M52" s="23" t="s">
        <v>33</v>
      </c>
      <c r="N52" s="24" t="s">
        <v>1</v>
      </c>
      <c r="O52" s="23" t="s">
        <v>33</v>
      </c>
      <c r="P52" s="24" t="s">
        <v>1</v>
      </c>
      <c r="Q52" s="23" t="s">
        <v>33</v>
      </c>
      <c r="R52" s="24" t="s">
        <v>1</v>
      </c>
      <c r="S52" s="23" t="s">
        <v>33</v>
      </c>
      <c r="T52" s="24" t="s">
        <v>1</v>
      </c>
      <c r="U52" s="23" t="s">
        <v>33</v>
      </c>
      <c r="V52" s="24" t="s">
        <v>1</v>
      </c>
      <c r="W52" s="23" t="s">
        <v>33</v>
      </c>
      <c r="X52" s="24" t="s">
        <v>1</v>
      </c>
      <c r="Y52" s="23" t="s">
        <v>33</v>
      </c>
      <c r="Z52" s="24" t="s">
        <v>1</v>
      </c>
      <c r="AA52" s="23" t="s">
        <v>33</v>
      </c>
      <c r="AB52" s="24" t="s">
        <v>1</v>
      </c>
      <c r="AC52" s="23" t="s">
        <v>33</v>
      </c>
      <c r="AD52" s="24" t="s">
        <v>1</v>
      </c>
      <c r="AE52" s="23" t="s">
        <v>33</v>
      </c>
      <c r="AF52" s="24" t="s">
        <v>1</v>
      </c>
      <c r="AG52" s="23" t="s">
        <v>33</v>
      </c>
      <c r="AH52" s="24" t="s">
        <v>1</v>
      </c>
      <c r="AI52" s="25" t="s">
        <v>33</v>
      </c>
      <c r="AJ52" s="23" t="s">
        <v>1</v>
      </c>
      <c r="AK52" s="23" t="s">
        <v>65</v>
      </c>
      <c r="AL52" s="25" t="s">
        <v>33</v>
      </c>
    </row>
    <row r="53" spans="1:38" x14ac:dyDescent="0.25">
      <c r="A53" s="20" t="str">
        <f>IF(ISBLANK(Lookups!$A$3),"",Lookups!$A$3)</f>
        <v>Soulstealer: A Supernatural Thriller</v>
      </c>
      <c r="B53" s="26">
        <f>'Website Sales'!$AG$11</f>
        <v>0</v>
      </c>
      <c r="C53" s="27">
        <f>'Website Sales'!$AJ$11</f>
        <v>0</v>
      </c>
      <c r="D53" s="26">
        <f>'In-Person Sales'!$AF$11</f>
        <v>0</v>
      </c>
      <c r="E53" s="27">
        <f>'In-Person Sales'!$AI$11</f>
        <v>0</v>
      </c>
      <c r="F53" s="26">
        <f>Audiobooks!$B$12</f>
        <v>0</v>
      </c>
      <c r="G53" s="27">
        <f>Audiobooks!$C$12</f>
        <v>0</v>
      </c>
      <c r="H53" s="26">
        <f>Audiobooks!$D$12</f>
        <v>0</v>
      </c>
      <c r="I53" s="27">
        <f>Audiobooks!$E$12</f>
        <v>0</v>
      </c>
      <c r="J53" s="26">
        <f>Audiobooks!$F$12</f>
        <v>0</v>
      </c>
      <c r="K53" s="27">
        <f>Audiobooks!$G$12</f>
        <v>0</v>
      </c>
      <c r="L53" s="26">
        <f>'E-book sales'!$B$12</f>
        <v>0</v>
      </c>
      <c r="M53" s="27">
        <f>'E-book sales'!$C$12</f>
        <v>0</v>
      </c>
      <c r="N53" s="26">
        <f>'E-book sales'!$D$12</f>
        <v>0</v>
      </c>
      <c r="O53" s="27">
        <f>'E-book sales'!$E$12</f>
        <v>0</v>
      </c>
      <c r="P53" s="26">
        <f>'E-book sales'!$F$12</f>
        <v>0</v>
      </c>
      <c r="Q53" s="27">
        <f>'E-book sales'!$G$12</f>
        <v>0</v>
      </c>
      <c r="R53" s="26">
        <f>'KENP Pages'!$B$12</f>
        <v>0</v>
      </c>
      <c r="S53" s="27">
        <f>'KENP Pages'!$C$12</f>
        <v>0</v>
      </c>
      <c r="T53" s="26">
        <f>'KENP Pages'!$D$12</f>
        <v>0</v>
      </c>
      <c r="U53" s="27">
        <f>'KENP Pages'!$E$12</f>
        <v>0</v>
      </c>
      <c r="V53" s="26">
        <f>'KENP Pages'!$F$12</f>
        <v>0</v>
      </c>
      <c r="W53" s="27">
        <f>'KENP Pages'!$G$12</f>
        <v>0</v>
      </c>
      <c r="X53" s="26">
        <f>'KDP Paperbacks'!$B$12</f>
        <v>0</v>
      </c>
      <c r="Y53" s="27">
        <f>'KDP Paperbacks'!$C$12</f>
        <v>0</v>
      </c>
      <c r="Z53" s="26">
        <f>'KDP Paperbacks'!$D$12</f>
        <v>0</v>
      </c>
      <c r="AA53" s="27">
        <f>'KDP Paperbacks'!$E$12</f>
        <v>0</v>
      </c>
      <c r="AB53" s="26">
        <f>'KDP Paperbacks'!$F$12</f>
        <v>0</v>
      </c>
      <c r="AC53" s="27">
        <f>'KDP Paperbacks'!$G$12</f>
        <v>0</v>
      </c>
      <c r="AD53" s="26">
        <f>SUM(IngramSpark!$B$12,IngramSpark!$V$12)</f>
        <v>0</v>
      </c>
      <c r="AE53" s="147">
        <f>SUM(IngramSpark!$C$12,IngramSpark!$W$12)</f>
        <v>0</v>
      </c>
      <c r="AF53" s="26">
        <f>SUM(IngramSpark!$D$12,IngramSpark!$X$12)</f>
        <v>0</v>
      </c>
      <c r="AG53" s="147">
        <f>SUM(IngramSpark!$E$12,IngramSpark!$Y$12)</f>
        <v>0</v>
      </c>
      <c r="AH53" s="26">
        <f>SUM(IngramSpark!$F$12,IngramSpark!$Z$12)</f>
        <v>0</v>
      </c>
      <c r="AI53" s="147">
        <f>SUM(IngramSpark!$G$12,IngramSpark!$AA$12)</f>
        <v>0</v>
      </c>
      <c r="AJ53" s="28">
        <f t="shared" ref="AJ53:AJ67" si="17">SUM(B53,D53,F53,H53,J53,L53,N53,P53,X53,Z53,AB53,AD53,AF53,AH53)</f>
        <v>0</v>
      </c>
      <c r="AK53" s="28">
        <f t="shared" ref="AK53:AK67" si="18">SUM(R53,T53,V53)</f>
        <v>0</v>
      </c>
      <c r="AL53" s="86">
        <f t="shared" ref="AL53:AL67" si="19">SUM(AI53,AG53,AE53,AC53,AA53,Y53,W53,U53,S53,Q53,O53,M53,K53,I53,G53,E53,C53)</f>
        <v>0</v>
      </c>
    </row>
    <row r="54" spans="1:38" x14ac:dyDescent="0.25">
      <c r="A54" s="20" t="str">
        <f>IF(ISBLANK(Lookups!$A$4),"",Lookups!$A$4)</f>
        <v>Soulstealer</v>
      </c>
      <c r="B54" s="28">
        <f>'Website Sales'!$AK$11</f>
        <v>0</v>
      </c>
      <c r="C54" s="29">
        <f>'Website Sales'!$AN$11</f>
        <v>0</v>
      </c>
      <c r="D54" s="28">
        <f>'In-Person Sales'!$AJ$11</f>
        <v>0</v>
      </c>
      <c r="E54" s="29">
        <f>'In-Person Sales'!$AM$11</f>
        <v>0</v>
      </c>
      <c r="F54" s="28">
        <f>Audiobooks!$H$12</f>
        <v>0</v>
      </c>
      <c r="G54" s="29">
        <f>Audiobooks!$I$12</f>
        <v>0</v>
      </c>
      <c r="H54" s="28">
        <f>Audiobooks!$J$12</f>
        <v>0</v>
      </c>
      <c r="I54" s="29">
        <f>Audiobooks!$K$12</f>
        <v>0</v>
      </c>
      <c r="J54" s="28">
        <f>Audiobooks!$L$12</f>
        <v>0</v>
      </c>
      <c r="K54" s="29">
        <f>Audiobooks!$M$12</f>
        <v>0</v>
      </c>
      <c r="L54" s="28">
        <f>'E-book sales'!$H$12</f>
        <v>0</v>
      </c>
      <c r="M54" s="29">
        <f>'E-book sales'!$I$12</f>
        <v>0</v>
      </c>
      <c r="N54" s="28">
        <f>'E-book sales'!$J$12</f>
        <v>0</v>
      </c>
      <c r="O54" s="29">
        <f>'E-book sales'!$K$12</f>
        <v>0</v>
      </c>
      <c r="P54" s="28">
        <f>'E-book sales'!$L$12</f>
        <v>0</v>
      </c>
      <c r="Q54" s="29">
        <f>'E-book sales'!$M$12</f>
        <v>0</v>
      </c>
      <c r="R54" s="28">
        <f>'KENP Pages'!$H$12</f>
        <v>0</v>
      </c>
      <c r="S54" s="29">
        <f>'KENP Pages'!$I$12</f>
        <v>0</v>
      </c>
      <c r="T54" s="28">
        <f>'KENP Pages'!$J$12</f>
        <v>0</v>
      </c>
      <c r="U54" s="29">
        <f>'KENP Pages'!$K$12</f>
        <v>0</v>
      </c>
      <c r="V54" s="28">
        <f>'KENP Pages'!$L$12</f>
        <v>0</v>
      </c>
      <c r="W54" s="29">
        <f>'KENP Pages'!$M$12</f>
        <v>0</v>
      </c>
      <c r="X54" s="28">
        <f>'KDP Paperbacks'!$H$12</f>
        <v>0</v>
      </c>
      <c r="Y54" s="29">
        <f>'KDP Paperbacks'!$I$12</f>
        <v>0</v>
      </c>
      <c r="Z54" s="28">
        <f>'KDP Paperbacks'!$J$12</f>
        <v>0</v>
      </c>
      <c r="AA54" s="29">
        <f>'KDP Paperbacks'!$K$12</f>
        <v>0</v>
      </c>
      <c r="AB54" s="28">
        <f>'KDP Paperbacks'!$L$12</f>
        <v>0</v>
      </c>
      <c r="AC54" s="29">
        <f>'KDP Paperbacks'!$M$12</f>
        <v>0</v>
      </c>
      <c r="AD54" s="28">
        <f>SUM(IngramSpark!$H$12,IngramSpark!$AB$12)</f>
        <v>0</v>
      </c>
      <c r="AE54" s="148">
        <f>SUM(IngramSpark!$I$12,IngramSpark!$AC$12)</f>
        <v>0</v>
      </c>
      <c r="AF54" s="28">
        <f>SUM(IngramSpark!$J$12,IngramSpark!$AD$12)</f>
        <v>0</v>
      </c>
      <c r="AG54" s="148">
        <f>SUM(IngramSpark!$K$12,IngramSpark!$AE$12)</f>
        <v>0</v>
      </c>
      <c r="AH54" s="28">
        <f>SUM(IngramSpark!$L$12,IngramSpark!$AF$12)</f>
        <v>0</v>
      </c>
      <c r="AI54" s="148">
        <f>SUM(IngramSpark!$M$12,IngramSpark!$AG$12)</f>
        <v>0</v>
      </c>
      <c r="AJ54" s="28">
        <f t="shared" si="17"/>
        <v>0</v>
      </c>
      <c r="AK54" s="28">
        <f t="shared" si="18"/>
        <v>0</v>
      </c>
      <c r="AL54" s="86">
        <f t="shared" si="19"/>
        <v>0</v>
      </c>
    </row>
    <row r="55" spans="1:38" x14ac:dyDescent="0.25">
      <c r="A55" s="20" t="str">
        <f>IF(ISBLANK(Lookups!$A$5),"",Lookups!$A$5)</f>
        <v>Soulstealer (Hardcover)</v>
      </c>
      <c r="B55" s="28">
        <f>'Website Sales'!$AO$11</f>
        <v>0</v>
      </c>
      <c r="C55" s="29">
        <f>'Website Sales'!$AR$11</f>
        <v>0</v>
      </c>
      <c r="D55" s="28">
        <f>'In-Person Sales'!$AN$11</f>
        <v>0</v>
      </c>
      <c r="E55" s="29">
        <f>'In-Person Sales'!$AQ$11</f>
        <v>0</v>
      </c>
      <c r="F55" s="28">
        <f>Audiobooks!$N$12</f>
        <v>0</v>
      </c>
      <c r="G55" s="29">
        <f>Audiobooks!$O$12</f>
        <v>0</v>
      </c>
      <c r="H55" s="28">
        <f>Audiobooks!$P$12</f>
        <v>0</v>
      </c>
      <c r="I55" s="29">
        <f>Audiobooks!$Q$12</f>
        <v>0</v>
      </c>
      <c r="J55" s="28">
        <f>Audiobooks!$R$12</f>
        <v>0</v>
      </c>
      <c r="K55" s="29">
        <f>Audiobooks!$S$12</f>
        <v>0</v>
      </c>
      <c r="L55" s="28">
        <f>'E-book sales'!$N$12</f>
        <v>0</v>
      </c>
      <c r="M55" s="29">
        <f>'E-book sales'!$O$12</f>
        <v>0</v>
      </c>
      <c r="N55" s="28">
        <f>'E-book sales'!$P$12</f>
        <v>0</v>
      </c>
      <c r="O55" s="29">
        <f>'E-book sales'!$Q$12</f>
        <v>0</v>
      </c>
      <c r="P55" s="28">
        <f>'E-book sales'!$R$12</f>
        <v>0</v>
      </c>
      <c r="Q55" s="29">
        <f>'E-book sales'!$S$12</f>
        <v>0</v>
      </c>
      <c r="R55" s="28">
        <f>'KENP Pages'!$N$12</f>
        <v>0</v>
      </c>
      <c r="S55" s="29">
        <f>'KENP Pages'!$O$12</f>
        <v>0</v>
      </c>
      <c r="T55" s="28">
        <f>'KENP Pages'!$P$12</f>
        <v>0</v>
      </c>
      <c r="U55" s="29">
        <f>'KENP Pages'!$Q$12</f>
        <v>0</v>
      </c>
      <c r="V55" s="28">
        <f>'KENP Pages'!$R$12</f>
        <v>0</v>
      </c>
      <c r="W55" s="29">
        <f>'KENP Pages'!$S$12</f>
        <v>0</v>
      </c>
      <c r="X55" s="28">
        <f>'KDP Paperbacks'!$N$12</f>
        <v>0</v>
      </c>
      <c r="Y55" s="29">
        <f>'KDP Paperbacks'!$O$12</f>
        <v>0</v>
      </c>
      <c r="Z55" s="28">
        <f>'KDP Paperbacks'!$P$12</f>
        <v>0</v>
      </c>
      <c r="AA55" s="29">
        <f>'KDP Paperbacks'!$Q$12</f>
        <v>0</v>
      </c>
      <c r="AB55" s="28">
        <f>'KDP Paperbacks'!$R$12</f>
        <v>0</v>
      </c>
      <c r="AC55" s="29">
        <f>'KDP Paperbacks'!$S$12</f>
        <v>0</v>
      </c>
      <c r="AD55" s="28">
        <f>SUM(IngramSpark!$N$12,IngramSpark!$AH$12)</f>
        <v>0</v>
      </c>
      <c r="AE55" s="148">
        <f>SUM(IngramSpark!$O$12,IngramSpark!$AI$12)</f>
        <v>0</v>
      </c>
      <c r="AF55" s="28">
        <f>SUM(IngramSpark!$P$12,IngramSpark!$AJ$12)</f>
        <v>0</v>
      </c>
      <c r="AG55" s="148">
        <f>SUM(IngramSpark!$Q$12,IngramSpark!$AK$12)</f>
        <v>0</v>
      </c>
      <c r="AH55" s="28">
        <f>SUM(IngramSpark!$R$12,IngramSpark!$AL$12)</f>
        <v>0</v>
      </c>
      <c r="AI55" s="148">
        <f>SUM(IngramSpark!$S$12,IngramSpark!$AM$12)</f>
        <v>0</v>
      </c>
      <c r="AJ55" s="28">
        <f t="shared" si="17"/>
        <v>0</v>
      </c>
      <c r="AK55" s="28">
        <f t="shared" si="18"/>
        <v>0</v>
      </c>
      <c r="AL55" s="86">
        <f t="shared" si="19"/>
        <v>0</v>
      </c>
    </row>
    <row r="56" spans="1:38" x14ac:dyDescent="0.25">
      <c r="A56" s="20" t="str">
        <f>IF(ISBLANK(Lookups!$A$6),"",Lookups!$A$6)</f>
        <v>Soulstealer (Mass Market Paperback)</v>
      </c>
      <c r="B56" s="28">
        <f>'Website Sales'!$AG$26</f>
        <v>0</v>
      </c>
      <c r="C56" s="29">
        <f>'Website Sales'!$AJ$26</f>
        <v>0</v>
      </c>
      <c r="D56" s="28">
        <f>'In-Person Sales'!$AF$26</f>
        <v>0</v>
      </c>
      <c r="E56" s="29">
        <f>'In-Person Sales'!$AI$26</f>
        <v>0</v>
      </c>
      <c r="F56" s="28">
        <f>Audiobooks!$B$27</f>
        <v>0</v>
      </c>
      <c r="G56" s="29">
        <f>Audiobooks!$C$27</f>
        <v>0</v>
      </c>
      <c r="H56" s="28">
        <f>Audiobooks!$D$27</f>
        <v>0</v>
      </c>
      <c r="I56" s="29">
        <f>Audiobooks!$E$27</f>
        <v>0</v>
      </c>
      <c r="J56" s="28">
        <f>Audiobooks!$F$27</f>
        <v>0</v>
      </c>
      <c r="K56" s="29">
        <f>Audiobooks!$G$27</f>
        <v>0</v>
      </c>
      <c r="L56" s="28">
        <f>'E-book sales'!$B$27</f>
        <v>0</v>
      </c>
      <c r="M56" s="29">
        <f>'E-book sales'!$C$27</f>
        <v>0</v>
      </c>
      <c r="N56" s="28">
        <f>'E-book sales'!$D$27</f>
        <v>0</v>
      </c>
      <c r="O56" s="29">
        <f>'E-book sales'!$E$27</f>
        <v>0</v>
      </c>
      <c r="P56" s="28">
        <f>'E-book sales'!$F$27</f>
        <v>0</v>
      </c>
      <c r="Q56" s="29">
        <f>'E-book sales'!$G$27</f>
        <v>0</v>
      </c>
      <c r="R56" s="28">
        <f>'KENP Pages'!$B$27</f>
        <v>0</v>
      </c>
      <c r="S56" s="29">
        <f>'KENP Pages'!$C$27</f>
        <v>0</v>
      </c>
      <c r="T56" s="28">
        <f>'KENP Pages'!$D$27</f>
        <v>0</v>
      </c>
      <c r="U56" s="29">
        <f>'KENP Pages'!$E$27</f>
        <v>0</v>
      </c>
      <c r="V56" s="28">
        <f>'KENP Pages'!$F$27</f>
        <v>0</v>
      </c>
      <c r="W56" s="29">
        <f>'KENP Pages'!$G$27</f>
        <v>0</v>
      </c>
      <c r="X56" s="28">
        <f>'KDP Paperbacks'!$B$27</f>
        <v>0</v>
      </c>
      <c r="Y56" s="29">
        <f>'KDP Paperbacks'!$C$27</f>
        <v>0</v>
      </c>
      <c r="Z56" s="28">
        <f>'KDP Paperbacks'!$D$27</f>
        <v>0</v>
      </c>
      <c r="AA56" s="29">
        <f>'KDP Paperbacks'!$E$27</f>
        <v>0</v>
      </c>
      <c r="AB56" s="28">
        <f>'KDP Paperbacks'!$F$27</f>
        <v>0</v>
      </c>
      <c r="AC56" s="29">
        <f>'KDP Paperbacks'!$G$27</f>
        <v>0</v>
      </c>
      <c r="AD56" s="28">
        <f>SUM(IngramSpark!$B$27,IngramSpark!$V$27)</f>
        <v>0</v>
      </c>
      <c r="AE56" s="148">
        <f>SUM(IngramSpark!$C$27,IngramSpark!$W$27)</f>
        <v>0</v>
      </c>
      <c r="AF56" s="28">
        <f>SUM(IngramSpark!$D$27,IngramSpark!$X$27)</f>
        <v>0</v>
      </c>
      <c r="AG56" s="148">
        <f>SUM(IngramSpark!$E$27,IngramSpark!$Y$27)</f>
        <v>0</v>
      </c>
      <c r="AH56" s="28">
        <f>SUM(IngramSpark!$F$27,IngramSpark!$Z$27)</f>
        <v>0</v>
      </c>
      <c r="AI56" s="148">
        <f>SUM(IngramSpark!$G$27,IngramSpark!$AA$27)</f>
        <v>0</v>
      </c>
      <c r="AJ56" s="28">
        <f t="shared" si="17"/>
        <v>0</v>
      </c>
      <c r="AK56" s="28">
        <f t="shared" si="18"/>
        <v>0</v>
      </c>
      <c r="AL56" s="86">
        <f t="shared" si="19"/>
        <v>0</v>
      </c>
    </row>
    <row r="57" spans="1:38" x14ac:dyDescent="0.25">
      <c r="A57" s="20" t="str">
        <f>IF(ISBLANK(Lookups!$A$7),"",Lookups!$A$7)</f>
        <v>Soulstealer (Travel Size Paperback)</v>
      </c>
      <c r="B57" s="28">
        <f>'Website Sales'!$AK$26</f>
        <v>0</v>
      </c>
      <c r="C57" s="29">
        <f>'Website Sales'!$AN$26</f>
        <v>0</v>
      </c>
      <c r="D57" s="28">
        <f>'In-Person Sales'!$AJ$26</f>
        <v>0</v>
      </c>
      <c r="E57" s="29">
        <f>'In-Person Sales'!$AM$26</f>
        <v>0</v>
      </c>
      <c r="F57" s="28">
        <f>Audiobooks!$H$27</f>
        <v>0</v>
      </c>
      <c r="G57" s="29">
        <f>Audiobooks!$I$27</f>
        <v>0</v>
      </c>
      <c r="H57" s="28">
        <f>Audiobooks!$J$27</f>
        <v>0</v>
      </c>
      <c r="I57" s="29">
        <f>Audiobooks!$K$27</f>
        <v>0</v>
      </c>
      <c r="J57" s="28">
        <f>Audiobooks!$L$27</f>
        <v>0</v>
      </c>
      <c r="K57" s="29">
        <f>Audiobooks!$M$27</f>
        <v>0</v>
      </c>
      <c r="L57" s="28">
        <f>'E-book sales'!$H$27</f>
        <v>0</v>
      </c>
      <c r="M57" s="29">
        <f>'E-book sales'!$I$27</f>
        <v>0</v>
      </c>
      <c r="N57" s="28">
        <f>'E-book sales'!$J$27</f>
        <v>0</v>
      </c>
      <c r="O57" s="29">
        <f>'E-book sales'!$K$27</f>
        <v>0</v>
      </c>
      <c r="P57" s="28">
        <f>'E-book sales'!$L$27</f>
        <v>0</v>
      </c>
      <c r="Q57" s="29">
        <f>'E-book sales'!$M$27</f>
        <v>0</v>
      </c>
      <c r="R57" s="28">
        <f>'KENP Pages'!$H$27</f>
        <v>0</v>
      </c>
      <c r="S57" s="29">
        <f>'KENP Pages'!$I$27</f>
        <v>0</v>
      </c>
      <c r="T57" s="28">
        <f>'KENP Pages'!$J$27</f>
        <v>0</v>
      </c>
      <c r="U57" s="29">
        <f>'KENP Pages'!$K$27</f>
        <v>0</v>
      </c>
      <c r="V57" s="28">
        <f>'KENP Pages'!$L$27</f>
        <v>0</v>
      </c>
      <c r="W57" s="29">
        <f>'KENP Pages'!$M$27</f>
        <v>0</v>
      </c>
      <c r="X57" s="28">
        <f>'KDP Paperbacks'!$H$27</f>
        <v>0</v>
      </c>
      <c r="Y57" s="29">
        <f>'KDP Paperbacks'!$I$27</f>
        <v>0</v>
      </c>
      <c r="Z57" s="28">
        <f>'KDP Paperbacks'!$J$27</f>
        <v>0</v>
      </c>
      <c r="AA57" s="29">
        <f>'KDP Paperbacks'!$K$27</f>
        <v>0</v>
      </c>
      <c r="AB57" s="28">
        <f>'KDP Paperbacks'!$L$27</f>
        <v>0</v>
      </c>
      <c r="AC57" s="29">
        <f>'KDP Paperbacks'!$M$27</f>
        <v>0</v>
      </c>
      <c r="AD57" s="28">
        <f>SUM(IngramSpark!$H$27,IngramSpark!$AB$27)</f>
        <v>0</v>
      </c>
      <c r="AE57" s="148">
        <f>SUM(IngramSpark!$I$27,IngramSpark!$AC$27)</f>
        <v>0</v>
      </c>
      <c r="AF57" s="28">
        <f>SUM(IngramSpark!$J$27,IngramSpark!$AD$27)</f>
        <v>0</v>
      </c>
      <c r="AG57" s="148">
        <f>SUM(IngramSpark!$K$27,IngramSpark!$AE$27)</f>
        <v>0</v>
      </c>
      <c r="AH57" s="28">
        <f>SUM(IngramSpark!$L$27,IngramSpark!$AF$27)</f>
        <v>0</v>
      </c>
      <c r="AI57" s="148">
        <f>SUM(IngramSpark!$M$27,IngramSpark!$AG$27)</f>
        <v>0</v>
      </c>
      <c r="AJ57" s="28">
        <f t="shared" si="17"/>
        <v>0</v>
      </c>
      <c r="AK57" s="28">
        <f t="shared" si="18"/>
        <v>0</v>
      </c>
      <c r="AL57" s="86">
        <f t="shared" si="19"/>
        <v>0</v>
      </c>
    </row>
    <row r="58" spans="1:38" x14ac:dyDescent="0.25">
      <c r="A58" s="20" t="str">
        <f>IF(ISBLANK(Lookups!$A$8),"",Lookups!$A$8)</f>
        <v>Soulstealer (Trade Paperback)</v>
      </c>
      <c r="B58" s="28">
        <f>'Website Sales'!$AO$26</f>
        <v>0</v>
      </c>
      <c r="C58" s="29">
        <f>'Website Sales'!$AR$26</f>
        <v>0</v>
      </c>
      <c r="D58" s="28">
        <f>'In-Person Sales'!$AN$26</f>
        <v>0</v>
      </c>
      <c r="E58" s="29">
        <f>'In-Person Sales'!$AQ$26</f>
        <v>0</v>
      </c>
      <c r="F58" s="28">
        <f>Audiobooks!$N$27</f>
        <v>0</v>
      </c>
      <c r="G58" s="29">
        <f>Audiobooks!$O$27</f>
        <v>0</v>
      </c>
      <c r="H58" s="28">
        <f>Audiobooks!$P$27</f>
        <v>0</v>
      </c>
      <c r="I58" s="29">
        <f>Audiobooks!$Q$27</f>
        <v>0</v>
      </c>
      <c r="J58" s="28">
        <f>Audiobooks!$R$27</f>
        <v>0</v>
      </c>
      <c r="K58" s="29">
        <f>Audiobooks!$S$27</f>
        <v>0</v>
      </c>
      <c r="L58" s="28">
        <f>'E-book sales'!$N$27</f>
        <v>0</v>
      </c>
      <c r="M58" s="29">
        <f>'E-book sales'!$O$27</f>
        <v>0</v>
      </c>
      <c r="N58" s="28">
        <f>'E-book sales'!$P$27</f>
        <v>0</v>
      </c>
      <c r="O58" s="29">
        <f>'E-book sales'!$Q$27</f>
        <v>0</v>
      </c>
      <c r="P58" s="28">
        <f>'E-book sales'!$R$27</f>
        <v>0</v>
      </c>
      <c r="Q58" s="29">
        <f>'E-book sales'!$S$27</f>
        <v>0</v>
      </c>
      <c r="R58" s="28">
        <f>'KENP Pages'!$N$27</f>
        <v>0</v>
      </c>
      <c r="S58" s="29">
        <f>'KENP Pages'!$O$27</f>
        <v>0</v>
      </c>
      <c r="T58" s="28">
        <f>'KENP Pages'!$P$27</f>
        <v>0</v>
      </c>
      <c r="U58" s="29">
        <f>'KENP Pages'!$Q$27</f>
        <v>0</v>
      </c>
      <c r="V58" s="28">
        <f>'KENP Pages'!$R$27</f>
        <v>0</v>
      </c>
      <c r="W58" s="29">
        <f>'KENP Pages'!$S$27</f>
        <v>0</v>
      </c>
      <c r="X58" s="28">
        <f>'KDP Paperbacks'!$N$27</f>
        <v>0</v>
      </c>
      <c r="Y58" s="29">
        <f>'KDP Paperbacks'!$O$27</f>
        <v>0</v>
      </c>
      <c r="Z58" s="28">
        <f>'KDP Paperbacks'!$P$27</f>
        <v>0</v>
      </c>
      <c r="AA58" s="29">
        <f>'KDP Paperbacks'!$Q$27</f>
        <v>0</v>
      </c>
      <c r="AB58" s="28">
        <f>'KDP Paperbacks'!$R$27</f>
        <v>0</v>
      </c>
      <c r="AC58" s="29">
        <f>'KDP Paperbacks'!$S$27</f>
        <v>0</v>
      </c>
      <c r="AD58" s="28">
        <f>SUM(IngramSpark!$N$27,IngramSpark!$AH$27)</f>
        <v>0</v>
      </c>
      <c r="AE58" s="148">
        <f>SUM(IngramSpark!$O$27,IngramSpark!$AI$27)</f>
        <v>0</v>
      </c>
      <c r="AF58" s="28">
        <f>SUM(IngramSpark!$P$27,IngramSpark!$AJ$27)</f>
        <v>0</v>
      </c>
      <c r="AG58" s="148">
        <f>SUM(IngramSpark!$Q$27,IngramSpark!$AK$27)</f>
        <v>0</v>
      </c>
      <c r="AH58" s="28">
        <f>SUM(IngramSpark!$R$27,IngramSpark!$AL$27)</f>
        <v>0</v>
      </c>
      <c r="AI58" s="148">
        <f>SUM(IngramSpark!$S$27,IngramSpark!$AM$27)</f>
        <v>0</v>
      </c>
      <c r="AJ58" s="28">
        <f t="shared" si="17"/>
        <v>0</v>
      </c>
      <c r="AK58" s="28">
        <f t="shared" si="18"/>
        <v>0</v>
      </c>
      <c r="AL58" s="86">
        <f t="shared" si="19"/>
        <v>0</v>
      </c>
    </row>
    <row r="59" spans="1:38" x14ac:dyDescent="0.25">
      <c r="A59" s="20" t="str">
        <f>IF(ISBLANK(Lookups!$A$9),"",Lookups!$A$9)</f>
        <v/>
      </c>
      <c r="B59" s="28">
        <f>'Website Sales'!$AG$41</f>
        <v>0</v>
      </c>
      <c r="C59" s="29">
        <f>'Website Sales'!$AJ$41</f>
        <v>0</v>
      </c>
      <c r="D59" s="28">
        <f>'In-Person Sales'!$AF$41</f>
        <v>0</v>
      </c>
      <c r="E59" s="29">
        <f>'In-Person Sales'!$AI$41</f>
        <v>0</v>
      </c>
      <c r="F59" s="28">
        <f>Audiobooks!$B$42</f>
        <v>0</v>
      </c>
      <c r="G59" s="29">
        <f>Audiobooks!$C$42</f>
        <v>0</v>
      </c>
      <c r="H59" s="28">
        <f>Audiobooks!$D$42</f>
        <v>0</v>
      </c>
      <c r="I59" s="29">
        <f>Audiobooks!$E$42</f>
        <v>0</v>
      </c>
      <c r="J59" s="28">
        <f>Audiobooks!$F$42</f>
        <v>0</v>
      </c>
      <c r="K59" s="29">
        <f>Audiobooks!$G$42</f>
        <v>0</v>
      </c>
      <c r="L59" s="28">
        <f>'E-book sales'!$B$42</f>
        <v>0</v>
      </c>
      <c r="M59" s="29">
        <f>'E-book sales'!$C$42</f>
        <v>0</v>
      </c>
      <c r="N59" s="28">
        <f>'E-book sales'!$D$42</f>
        <v>0</v>
      </c>
      <c r="O59" s="29">
        <f>'E-book sales'!$E$42</f>
        <v>0</v>
      </c>
      <c r="P59" s="28">
        <f>'E-book sales'!$F$42</f>
        <v>0</v>
      </c>
      <c r="Q59" s="29">
        <f>'E-book sales'!$G$42</f>
        <v>0</v>
      </c>
      <c r="R59" s="28">
        <f>'KENP Pages'!$B$42</f>
        <v>0</v>
      </c>
      <c r="S59" s="29">
        <f>'KENP Pages'!$C$42</f>
        <v>0</v>
      </c>
      <c r="T59" s="28">
        <f>'KENP Pages'!$D$42</f>
        <v>0</v>
      </c>
      <c r="U59" s="29">
        <f>'KENP Pages'!$E$42</f>
        <v>0</v>
      </c>
      <c r="V59" s="28">
        <f>'KENP Pages'!$F$42</f>
        <v>0</v>
      </c>
      <c r="W59" s="29">
        <f>'KENP Pages'!$G$42</f>
        <v>0</v>
      </c>
      <c r="X59" s="28">
        <f>'KDP Paperbacks'!$B$42</f>
        <v>0</v>
      </c>
      <c r="Y59" s="29">
        <f>'KDP Paperbacks'!$C$42</f>
        <v>0</v>
      </c>
      <c r="Z59" s="28">
        <f>'KDP Paperbacks'!$D$42</f>
        <v>0</v>
      </c>
      <c r="AA59" s="29">
        <f>'KDP Paperbacks'!$E$42</f>
        <v>0</v>
      </c>
      <c r="AB59" s="28">
        <f>'KDP Paperbacks'!$F$42</f>
        <v>0</v>
      </c>
      <c r="AC59" s="29">
        <f>'KDP Paperbacks'!$G$42</f>
        <v>0</v>
      </c>
      <c r="AD59" s="28">
        <f>SUM(IngramSpark!$B$42,IngramSpark!$V$42)</f>
        <v>0</v>
      </c>
      <c r="AE59" s="148">
        <f>SUM(IngramSpark!$C$42,IngramSpark!$W$42)</f>
        <v>0</v>
      </c>
      <c r="AF59" s="28">
        <f>SUM(IngramSpark!$D$42,IngramSpark!$X$42)</f>
        <v>0</v>
      </c>
      <c r="AG59" s="148">
        <f>SUM(IngramSpark!$E$42,IngramSpark!$Y$42)</f>
        <v>0</v>
      </c>
      <c r="AH59" s="28">
        <f>SUM(IngramSpark!$F$42,IngramSpark!$Z$42)</f>
        <v>0</v>
      </c>
      <c r="AI59" s="148">
        <f>SUM(IngramSpark!$G$42,IngramSpark!$AA$42)</f>
        <v>0</v>
      </c>
      <c r="AJ59" s="28">
        <f t="shared" si="17"/>
        <v>0</v>
      </c>
      <c r="AK59" s="28">
        <f t="shared" si="18"/>
        <v>0</v>
      </c>
      <c r="AL59" s="86">
        <f t="shared" si="19"/>
        <v>0</v>
      </c>
    </row>
    <row r="60" spans="1:38" x14ac:dyDescent="0.25">
      <c r="A60" s="20" t="str">
        <f>IF(ISBLANK(Lookups!$A$10),"",Lookups!$A$10)</f>
        <v/>
      </c>
      <c r="B60" s="28">
        <f>'Website Sales'!$AK$41</f>
        <v>0</v>
      </c>
      <c r="C60" s="29">
        <f>'Website Sales'!$AN$41</f>
        <v>0</v>
      </c>
      <c r="D60" s="28">
        <f>'In-Person Sales'!$AJ$41</f>
        <v>0</v>
      </c>
      <c r="E60" s="29">
        <f>'In-Person Sales'!$AM$41</f>
        <v>0</v>
      </c>
      <c r="F60" s="28">
        <f>Audiobooks!$H$42</f>
        <v>0</v>
      </c>
      <c r="G60" s="29">
        <f>Audiobooks!$I$42</f>
        <v>0</v>
      </c>
      <c r="H60" s="28">
        <f>Audiobooks!$J$42</f>
        <v>0</v>
      </c>
      <c r="I60" s="29">
        <f>Audiobooks!$K$42</f>
        <v>0</v>
      </c>
      <c r="J60" s="28">
        <f>Audiobooks!$L$42</f>
        <v>0</v>
      </c>
      <c r="K60" s="29">
        <f>Audiobooks!$M$42</f>
        <v>0</v>
      </c>
      <c r="L60" s="28">
        <f>'E-book sales'!$H$42</f>
        <v>0</v>
      </c>
      <c r="M60" s="29">
        <f>'E-book sales'!$I$42</f>
        <v>0</v>
      </c>
      <c r="N60" s="28">
        <f>'E-book sales'!$J$42</f>
        <v>0</v>
      </c>
      <c r="O60" s="29">
        <f>'E-book sales'!$K$42</f>
        <v>0</v>
      </c>
      <c r="P60" s="28">
        <f>'E-book sales'!$L$42</f>
        <v>0</v>
      </c>
      <c r="Q60" s="29">
        <f>'E-book sales'!$M$42</f>
        <v>0</v>
      </c>
      <c r="R60" s="28">
        <f>'KENP Pages'!$H$42</f>
        <v>0</v>
      </c>
      <c r="S60" s="29">
        <f>'KENP Pages'!$I$42</f>
        <v>0</v>
      </c>
      <c r="T60" s="28">
        <f>'KENP Pages'!$J$42</f>
        <v>0</v>
      </c>
      <c r="U60" s="29">
        <f>'KENP Pages'!$K$42</f>
        <v>0</v>
      </c>
      <c r="V60" s="28">
        <f>'KENP Pages'!$L$42</f>
        <v>0</v>
      </c>
      <c r="W60" s="29">
        <f>'KENP Pages'!$M$42</f>
        <v>0</v>
      </c>
      <c r="X60" s="28">
        <f>'KDP Paperbacks'!$H$42</f>
        <v>0</v>
      </c>
      <c r="Y60" s="29">
        <f>'KDP Paperbacks'!$I$42</f>
        <v>0</v>
      </c>
      <c r="Z60" s="28">
        <f>'KDP Paperbacks'!$J$42</f>
        <v>0</v>
      </c>
      <c r="AA60" s="29">
        <f>'KDP Paperbacks'!$K$42</f>
        <v>0</v>
      </c>
      <c r="AB60" s="28">
        <f>'KDP Paperbacks'!$L$42</f>
        <v>0</v>
      </c>
      <c r="AC60" s="29">
        <f>'KDP Paperbacks'!$M$42</f>
        <v>0</v>
      </c>
      <c r="AD60" s="28">
        <f>SUM(IngramSpark!$H$42,IngramSpark!$AB$42)</f>
        <v>0</v>
      </c>
      <c r="AE60" s="148">
        <f>SUM(IngramSpark!$I$42,IngramSpark!$AC$42)</f>
        <v>0</v>
      </c>
      <c r="AF60" s="28">
        <f>SUM(IngramSpark!$J$42,IngramSpark!$AD$42)</f>
        <v>0</v>
      </c>
      <c r="AG60" s="148">
        <f>SUM(IngramSpark!$K$42,IngramSpark!$AE$42)</f>
        <v>0</v>
      </c>
      <c r="AH60" s="28">
        <f>SUM(IngramSpark!$L$42,IngramSpark!$AF$42)</f>
        <v>0</v>
      </c>
      <c r="AI60" s="148">
        <f>SUM(IngramSpark!$M$42,IngramSpark!$AG$42)</f>
        <v>0</v>
      </c>
      <c r="AJ60" s="28">
        <f t="shared" si="17"/>
        <v>0</v>
      </c>
      <c r="AK60" s="28">
        <f t="shared" si="18"/>
        <v>0</v>
      </c>
      <c r="AL60" s="86">
        <f t="shared" si="19"/>
        <v>0</v>
      </c>
    </row>
    <row r="61" spans="1:38" x14ac:dyDescent="0.25">
      <c r="A61" s="20" t="str">
        <f>IF(ISBLANK(Lookups!$A$11),"",Lookups!$A$11)</f>
        <v/>
      </c>
      <c r="B61" s="28">
        <f>'Website Sales'!$AO$41</f>
        <v>0</v>
      </c>
      <c r="C61" s="29">
        <f>'Website Sales'!$AR$41</f>
        <v>0</v>
      </c>
      <c r="D61" s="28">
        <f>'In-Person Sales'!$AN$41</f>
        <v>0</v>
      </c>
      <c r="E61" s="29">
        <f>'In-Person Sales'!$AQ$41</f>
        <v>0</v>
      </c>
      <c r="F61" s="28">
        <f>Audiobooks!$N$42</f>
        <v>0</v>
      </c>
      <c r="G61" s="29">
        <f>Audiobooks!$O$42</f>
        <v>0</v>
      </c>
      <c r="H61" s="28">
        <f>Audiobooks!$P$42</f>
        <v>0</v>
      </c>
      <c r="I61" s="29">
        <f>Audiobooks!$Q$42</f>
        <v>0</v>
      </c>
      <c r="J61" s="28">
        <f>Audiobooks!$R$42</f>
        <v>0</v>
      </c>
      <c r="K61" s="29">
        <f>Audiobooks!$S$42</f>
        <v>0</v>
      </c>
      <c r="L61" s="28">
        <f>'E-book sales'!$N$42</f>
        <v>0</v>
      </c>
      <c r="M61" s="29">
        <f>'E-book sales'!$O$42</f>
        <v>0</v>
      </c>
      <c r="N61" s="28">
        <f>'E-book sales'!$P$42</f>
        <v>0</v>
      </c>
      <c r="O61" s="29">
        <f>'E-book sales'!$Q$42</f>
        <v>0</v>
      </c>
      <c r="P61" s="28">
        <f>'E-book sales'!$R$42</f>
        <v>0</v>
      </c>
      <c r="Q61" s="29">
        <f>'E-book sales'!$S$42</f>
        <v>0</v>
      </c>
      <c r="R61" s="28">
        <f>'KENP Pages'!$N$42</f>
        <v>0</v>
      </c>
      <c r="S61" s="29">
        <f>'KENP Pages'!$O$42</f>
        <v>0</v>
      </c>
      <c r="T61" s="28">
        <f>'KENP Pages'!$P$42</f>
        <v>0</v>
      </c>
      <c r="U61" s="29">
        <f>'KENP Pages'!$Q$42</f>
        <v>0</v>
      </c>
      <c r="V61" s="28">
        <f>'KENP Pages'!$R$42</f>
        <v>0</v>
      </c>
      <c r="W61" s="29">
        <f>'KENP Pages'!$S$42</f>
        <v>0</v>
      </c>
      <c r="X61" s="28">
        <f>'KDP Paperbacks'!$N$42</f>
        <v>0</v>
      </c>
      <c r="Y61" s="29">
        <f>'KDP Paperbacks'!$O$42</f>
        <v>0</v>
      </c>
      <c r="Z61" s="28">
        <f>'KDP Paperbacks'!$P$42</f>
        <v>0</v>
      </c>
      <c r="AA61" s="29">
        <f>'KDP Paperbacks'!$Q$42</f>
        <v>0</v>
      </c>
      <c r="AB61" s="28">
        <f>'KDP Paperbacks'!$R$42</f>
        <v>0</v>
      </c>
      <c r="AC61" s="29">
        <f>'KDP Paperbacks'!$S$42</f>
        <v>0</v>
      </c>
      <c r="AD61" s="28">
        <f>SUM(IngramSpark!$N$42,IngramSpark!$AH$42)</f>
        <v>0</v>
      </c>
      <c r="AE61" s="148">
        <f>SUM(IngramSpark!$O$42,IngramSpark!$AI$42)</f>
        <v>0</v>
      </c>
      <c r="AF61" s="28">
        <f>SUM(IngramSpark!$P$42,IngramSpark!$AJ$42)</f>
        <v>0</v>
      </c>
      <c r="AG61" s="148">
        <f>SUM(IngramSpark!$Q$42,IngramSpark!$AK$42)</f>
        <v>0</v>
      </c>
      <c r="AH61" s="28">
        <f>SUM(IngramSpark!$R$42,IngramSpark!$AL$42)</f>
        <v>0</v>
      </c>
      <c r="AI61" s="148">
        <f>SUM(IngramSpark!$S$42,IngramSpark!$AM$42)</f>
        <v>0</v>
      </c>
      <c r="AJ61" s="28">
        <f t="shared" si="17"/>
        <v>0</v>
      </c>
      <c r="AK61" s="28">
        <f t="shared" si="18"/>
        <v>0</v>
      </c>
      <c r="AL61" s="86">
        <f t="shared" si="19"/>
        <v>0</v>
      </c>
    </row>
    <row r="62" spans="1:38" x14ac:dyDescent="0.25">
      <c r="A62" s="20" t="str">
        <f>IF(ISBLANK(Lookups!$A$12),"",Lookups!$A$12)</f>
        <v/>
      </c>
      <c r="B62" s="28">
        <f>'Website Sales'!$AG$56</f>
        <v>0</v>
      </c>
      <c r="C62" s="29">
        <f>'Website Sales'!$AJ$56</f>
        <v>0</v>
      </c>
      <c r="D62" s="28">
        <f>'In-Person Sales'!$AF$56</f>
        <v>0</v>
      </c>
      <c r="E62" s="29">
        <f>'In-Person Sales'!$AI$56</f>
        <v>0</v>
      </c>
      <c r="F62" s="28">
        <f>Audiobooks!$B$57</f>
        <v>0</v>
      </c>
      <c r="G62" s="29">
        <f>Audiobooks!$C$57</f>
        <v>0</v>
      </c>
      <c r="H62" s="28">
        <f>Audiobooks!$D$57</f>
        <v>0</v>
      </c>
      <c r="I62" s="29">
        <f>Audiobooks!$E$57</f>
        <v>0</v>
      </c>
      <c r="J62" s="28">
        <f>Audiobooks!$F$57</f>
        <v>0</v>
      </c>
      <c r="K62" s="29">
        <f>Audiobooks!$G$57</f>
        <v>0</v>
      </c>
      <c r="L62" s="28">
        <f>'E-book sales'!$B$57</f>
        <v>0</v>
      </c>
      <c r="M62" s="29">
        <f>'E-book sales'!$C$57</f>
        <v>0</v>
      </c>
      <c r="N62" s="28">
        <f>'E-book sales'!$D$57</f>
        <v>0</v>
      </c>
      <c r="O62" s="29">
        <f>'E-book sales'!$E$57</f>
        <v>0</v>
      </c>
      <c r="P62" s="28">
        <f>'E-book sales'!$F$57</f>
        <v>0</v>
      </c>
      <c r="Q62" s="29">
        <f>'E-book sales'!$G$57</f>
        <v>0</v>
      </c>
      <c r="R62" s="28">
        <f>'KENP Pages'!$B$57</f>
        <v>0</v>
      </c>
      <c r="S62" s="29">
        <f>'KENP Pages'!$C$57</f>
        <v>0</v>
      </c>
      <c r="T62" s="28">
        <f>'KENP Pages'!$D$57</f>
        <v>0</v>
      </c>
      <c r="U62" s="29">
        <f>'KENP Pages'!$E$57</f>
        <v>0</v>
      </c>
      <c r="V62" s="28">
        <f>'KENP Pages'!$F$57</f>
        <v>0</v>
      </c>
      <c r="W62" s="29">
        <f>'KENP Pages'!$G$57</f>
        <v>0</v>
      </c>
      <c r="X62" s="28">
        <f>'KDP Paperbacks'!$B$57</f>
        <v>0</v>
      </c>
      <c r="Y62" s="29">
        <f>'KDP Paperbacks'!$C$57</f>
        <v>0</v>
      </c>
      <c r="Z62" s="28">
        <f>'KDP Paperbacks'!$D$57</f>
        <v>0</v>
      </c>
      <c r="AA62" s="29">
        <f>'KDP Paperbacks'!$E$57</f>
        <v>0</v>
      </c>
      <c r="AB62" s="28">
        <f>'KDP Paperbacks'!$F$57</f>
        <v>0</v>
      </c>
      <c r="AC62" s="29">
        <f>'KDP Paperbacks'!$G$57</f>
        <v>0</v>
      </c>
      <c r="AD62" s="28">
        <f>SUM(IngramSpark!$B$57,IngramSpark!$V$57)</f>
        <v>0</v>
      </c>
      <c r="AE62" s="148">
        <f>SUM(IngramSpark!$C$57,IngramSpark!$W$57)</f>
        <v>0</v>
      </c>
      <c r="AF62" s="28">
        <f>SUM(IngramSpark!$D$57,IngramSpark!$X$57)</f>
        <v>0</v>
      </c>
      <c r="AG62" s="148">
        <f>SUM(IngramSpark!$E$57,IngramSpark!$Y$57)</f>
        <v>0</v>
      </c>
      <c r="AH62" s="28">
        <f>SUM(IngramSpark!$F$57,IngramSpark!$Z$57)</f>
        <v>0</v>
      </c>
      <c r="AI62" s="148">
        <f>SUM(IngramSpark!$G$57,IngramSpark!$AA$57)</f>
        <v>0</v>
      </c>
      <c r="AJ62" s="28">
        <f t="shared" si="17"/>
        <v>0</v>
      </c>
      <c r="AK62" s="28">
        <f t="shared" si="18"/>
        <v>0</v>
      </c>
      <c r="AL62" s="86">
        <f t="shared" si="19"/>
        <v>0</v>
      </c>
    </row>
    <row r="63" spans="1:38" x14ac:dyDescent="0.25">
      <c r="A63" s="20" t="str">
        <f>IF(ISBLANK(Lookups!$A$13),"",Lookups!$A$13)</f>
        <v/>
      </c>
      <c r="B63" s="28">
        <f>'Website Sales'!$AK$56</f>
        <v>0</v>
      </c>
      <c r="C63" s="29">
        <f>'Website Sales'!$AN$56</f>
        <v>0</v>
      </c>
      <c r="D63" s="28">
        <f>'In-Person Sales'!$AJ$56</f>
        <v>0</v>
      </c>
      <c r="E63" s="29">
        <f>'In-Person Sales'!$AM$56</f>
        <v>0</v>
      </c>
      <c r="F63" s="28">
        <f>Audiobooks!$H$57</f>
        <v>0</v>
      </c>
      <c r="G63" s="29">
        <f>Audiobooks!$I$57</f>
        <v>0</v>
      </c>
      <c r="H63" s="28">
        <f>Audiobooks!$J$57</f>
        <v>0</v>
      </c>
      <c r="I63" s="29">
        <f>Audiobooks!$K$57</f>
        <v>0</v>
      </c>
      <c r="J63" s="28">
        <f>Audiobooks!$L$57</f>
        <v>0</v>
      </c>
      <c r="K63" s="29">
        <f>Audiobooks!$M$57</f>
        <v>0</v>
      </c>
      <c r="L63" s="28">
        <f>'E-book sales'!$H$57</f>
        <v>0</v>
      </c>
      <c r="M63" s="29">
        <f>'E-book sales'!$I$57</f>
        <v>0</v>
      </c>
      <c r="N63" s="28">
        <f>'E-book sales'!$J$57</f>
        <v>0</v>
      </c>
      <c r="O63" s="29">
        <f>'E-book sales'!$K$57</f>
        <v>0</v>
      </c>
      <c r="P63" s="28">
        <f>'E-book sales'!$L$57</f>
        <v>0</v>
      </c>
      <c r="Q63" s="29">
        <f>'E-book sales'!$M$57</f>
        <v>0</v>
      </c>
      <c r="R63" s="28">
        <f>'KENP Pages'!$H$57</f>
        <v>0</v>
      </c>
      <c r="S63" s="29">
        <f>'KENP Pages'!$I$57</f>
        <v>0</v>
      </c>
      <c r="T63" s="28">
        <f>'KENP Pages'!$J$57</f>
        <v>0</v>
      </c>
      <c r="U63" s="29">
        <f>'KENP Pages'!$K$57</f>
        <v>0</v>
      </c>
      <c r="V63" s="28">
        <f>'KENP Pages'!$L$57</f>
        <v>0</v>
      </c>
      <c r="W63" s="29">
        <f>'KENP Pages'!$M$57</f>
        <v>0</v>
      </c>
      <c r="X63" s="28">
        <f>'KDP Paperbacks'!$H$57</f>
        <v>0</v>
      </c>
      <c r="Y63" s="29">
        <f>'KDP Paperbacks'!$I$57</f>
        <v>0</v>
      </c>
      <c r="Z63" s="28">
        <f>'KDP Paperbacks'!$J$57</f>
        <v>0</v>
      </c>
      <c r="AA63" s="29">
        <f>'KDP Paperbacks'!$K$57</f>
        <v>0</v>
      </c>
      <c r="AB63" s="28">
        <f>'KDP Paperbacks'!$L$57</f>
        <v>0</v>
      </c>
      <c r="AC63" s="29">
        <f>'KDP Paperbacks'!$M$57</f>
        <v>0</v>
      </c>
      <c r="AD63" s="28">
        <f>SUM(IngramSpark!$H$57,IngramSpark!$AB$57)</f>
        <v>0</v>
      </c>
      <c r="AE63" s="148">
        <f>SUM(IngramSpark!$I$57,IngramSpark!$AC$57)</f>
        <v>0</v>
      </c>
      <c r="AF63" s="28">
        <f>SUM(IngramSpark!$J$57,IngramSpark!$AD$57)</f>
        <v>0</v>
      </c>
      <c r="AG63" s="148">
        <f>SUM(IngramSpark!$K$57,IngramSpark!$AE$57)</f>
        <v>0</v>
      </c>
      <c r="AH63" s="28">
        <f>SUM(IngramSpark!$L$57,IngramSpark!$AF$57)</f>
        <v>0</v>
      </c>
      <c r="AI63" s="148">
        <f>SUM(IngramSpark!$M$57,IngramSpark!$AG$57)</f>
        <v>0</v>
      </c>
      <c r="AJ63" s="28">
        <f t="shared" si="17"/>
        <v>0</v>
      </c>
      <c r="AK63" s="28">
        <f t="shared" si="18"/>
        <v>0</v>
      </c>
      <c r="AL63" s="86">
        <f t="shared" si="19"/>
        <v>0</v>
      </c>
    </row>
    <row r="64" spans="1:38" x14ac:dyDescent="0.25">
      <c r="A64" s="20" t="str">
        <f>IF(ISBLANK(Lookups!$A$14),"",Lookups!$A$14)</f>
        <v/>
      </c>
      <c r="B64" s="28">
        <f>'Website Sales'!$AO$56</f>
        <v>0</v>
      </c>
      <c r="C64" s="29">
        <f>'Website Sales'!$AR$56</f>
        <v>0</v>
      </c>
      <c r="D64" s="28">
        <f>'In-Person Sales'!$AN$56</f>
        <v>0</v>
      </c>
      <c r="E64" s="29">
        <f>'In-Person Sales'!$AQ$56</f>
        <v>0</v>
      </c>
      <c r="F64" s="28">
        <f>Audiobooks!$N$57</f>
        <v>0</v>
      </c>
      <c r="G64" s="29">
        <f>Audiobooks!$O$57</f>
        <v>0</v>
      </c>
      <c r="H64" s="28">
        <f>Audiobooks!$P$57</f>
        <v>0</v>
      </c>
      <c r="I64" s="29">
        <f>Audiobooks!$Q$57</f>
        <v>0</v>
      </c>
      <c r="J64" s="28">
        <f>Audiobooks!$R$57</f>
        <v>0</v>
      </c>
      <c r="K64" s="29">
        <f>Audiobooks!$S$57</f>
        <v>0</v>
      </c>
      <c r="L64" s="28">
        <f>'E-book sales'!$N$57</f>
        <v>0</v>
      </c>
      <c r="M64" s="29">
        <f>'E-book sales'!$O$57</f>
        <v>0</v>
      </c>
      <c r="N64" s="28">
        <f>'E-book sales'!$P$57</f>
        <v>0</v>
      </c>
      <c r="O64" s="29">
        <f>'E-book sales'!$Q$57</f>
        <v>0</v>
      </c>
      <c r="P64" s="28">
        <f>'E-book sales'!$R$57</f>
        <v>0</v>
      </c>
      <c r="Q64" s="29">
        <f>'E-book sales'!$S$57</f>
        <v>0</v>
      </c>
      <c r="R64" s="28">
        <f>'KENP Pages'!$N$57</f>
        <v>0</v>
      </c>
      <c r="S64" s="29">
        <f>'KENP Pages'!$O$57</f>
        <v>0</v>
      </c>
      <c r="T64" s="28">
        <f>'KENP Pages'!$P$57</f>
        <v>0</v>
      </c>
      <c r="U64" s="29">
        <f>'KENP Pages'!$Q$57</f>
        <v>0</v>
      </c>
      <c r="V64" s="28">
        <f>'KENP Pages'!$R$57</f>
        <v>0</v>
      </c>
      <c r="W64" s="29">
        <f>'KENP Pages'!$S$57</f>
        <v>0</v>
      </c>
      <c r="X64" s="28">
        <f>'KDP Paperbacks'!$N$57</f>
        <v>0</v>
      </c>
      <c r="Y64" s="29">
        <f>'KDP Paperbacks'!$O$57</f>
        <v>0</v>
      </c>
      <c r="Z64" s="28">
        <f>'KDP Paperbacks'!$P$57</f>
        <v>0</v>
      </c>
      <c r="AA64" s="29">
        <f>'KDP Paperbacks'!$Q$57</f>
        <v>0</v>
      </c>
      <c r="AB64" s="28">
        <f>'KDP Paperbacks'!$R$57</f>
        <v>0</v>
      </c>
      <c r="AC64" s="29">
        <f>'KDP Paperbacks'!$S$57</f>
        <v>0</v>
      </c>
      <c r="AD64" s="28">
        <f>SUM(IngramSpark!$N$57,IngramSpark!$AH$57)</f>
        <v>0</v>
      </c>
      <c r="AE64" s="148">
        <f>SUM(IngramSpark!$O$57,IngramSpark!$AI$57)</f>
        <v>0</v>
      </c>
      <c r="AF64" s="28">
        <f>SUM(IngramSpark!$P$57,IngramSpark!$AJ$57)</f>
        <v>0</v>
      </c>
      <c r="AG64" s="148">
        <f>SUM(IngramSpark!$Q$57,IngramSpark!$AK$57)</f>
        <v>0</v>
      </c>
      <c r="AH64" s="28">
        <f>SUM(IngramSpark!$R$57,IngramSpark!$AL$57)</f>
        <v>0</v>
      </c>
      <c r="AI64" s="148">
        <f>SUM(IngramSpark!$S$57,IngramSpark!$AM$57)</f>
        <v>0</v>
      </c>
      <c r="AJ64" s="28">
        <f t="shared" si="17"/>
        <v>0</v>
      </c>
      <c r="AK64" s="28">
        <f t="shared" si="18"/>
        <v>0</v>
      </c>
      <c r="AL64" s="86">
        <f t="shared" si="19"/>
        <v>0</v>
      </c>
    </row>
    <row r="65" spans="1:38" x14ac:dyDescent="0.25">
      <c r="A65" s="20" t="str">
        <f>IF(ISBLANK(Lookups!$A$15),"",Lookups!$A$15)</f>
        <v/>
      </c>
      <c r="B65" s="28">
        <f>'Website Sales'!$AG$71</f>
        <v>0</v>
      </c>
      <c r="C65" s="29">
        <f>'Website Sales'!$AJ$71</f>
        <v>0</v>
      </c>
      <c r="D65" s="28">
        <f>'In-Person Sales'!$AF$71</f>
        <v>0</v>
      </c>
      <c r="E65" s="29">
        <f>'In-Person Sales'!$AI$71</f>
        <v>0</v>
      </c>
      <c r="F65" s="28">
        <f>Audiobooks!$B$72</f>
        <v>0</v>
      </c>
      <c r="G65" s="29">
        <f>Audiobooks!$C$72</f>
        <v>0</v>
      </c>
      <c r="H65" s="28">
        <f>Audiobooks!$D$72</f>
        <v>0</v>
      </c>
      <c r="I65" s="29">
        <f>Audiobooks!$E$72</f>
        <v>0</v>
      </c>
      <c r="J65" s="28">
        <f>Audiobooks!$F$72</f>
        <v>0</v>
      </c>
      <c r="K65" s="29">
        <f>Audiobooks!$G$72</f>
        <v>0</v>
      </c>
      <c r="L65" s="28">
        <f>'E-book sales'!$B$72</f>
        <v>0</v>
      </c>
      <c r="M65" s="29">
        <f>'E-book sales'!$C$72</f>
        <v>0</v>
      </c>
      <c r="N65" s="28">
        <f>'E-book sales'!$D$72</f>
        <v>0</v>
      </c>
      <c r="O65" s="29">
        <f>'E-book sales'!$E$72</f>
        <v>0</v>
      </c>
      <c r="P65" s="28">
        <f>'E-book sales'!$F$72</f>
        <v>0</v>
      </c>
      <c r="Q65" s="29">
        <f>'E-book sales'!$G$72</f>
        <v>0</v>
      </c>
      <c r="R65" s="28">
        <f>'KENP Pages'!$B$72</f>
        <v>0</v>
      </c>
      <c r="S65" s="29">
        <f>'KENP Pages'!$C$72</f>
        <v>0</v>
      </c>
      <c r="T65" s="28">
        <f>'KENP Pages'!$D$72</f>
        <v>0</v>
      </c>
      <c r="U65" s="29">
        <f>'KENP Pages'!$E$72</f>
        <v>0</v>
      </c>
      <c r="V65" s="28">
        <f>'KENP Pages'!$F$72</f>
        <v>0</v>
      </c>
      <c r="W65" s="29">
        <f>'KENP Pages'!$G$72</f>
        <v>0</v>
      </c>
      <c r="X65" s="28">
        <f>'KDP Paperbacks'!$B$72</f>
        <v>0</v>
      </c>
      <c r="Y65" s="29">
        <f>'KDP Paperbacks'!$C$72</f>
        <v>0</v>
      </c>
      <c r="Z65" s="28">
        <f>'KDP Paperbacks'!$D$72</f>
        <v>0</v>
      </c>
      <c r="AA65" s="29">
        <f>'KDP Paperbacks'!$E$72</f>
        <v>0</v>
      </c>
      <c r="AB65" s="28">
        <f>'KDP Paperbacks'!$F$72</f>
        <v>0</v>
      </c>
      <c r="AC65" s="29">
        <f>'KDP Paperbacks'!$G$72</f>
        <v>0</v>
      </c>
      <c r="AD65" s="28">
        <f>SUM(IngramSpark!$B$72,IngramSpark!$V$72)</f>
        <v>0</v>
      </c>
      <c r="AE65" s="148">
        <f>SUM(IngramSpark!$C$72,IngramSpark!$W$72)</f>
        <v>0</v>
      </c>
      <c r="AF65" s="28">
        <f>SUM(IngramSpark!$D$72,IngramSpark!$X$72)</f>
        <v>0</v>
      </c>
      <c r="AG65" s="148">
        <f>SUM(IngramSpark!$E$72,IngramSpark!$Y$72)</f>
        <v>0</v>
      </c>
      <c r="AH65" s="28">
        <f>SUM(IngramSpark!$F$72,IngramSpark!$Z$72)</f>
        <v>0</v>
      </c>
      <c r="AI65" s="148">
        <f>SUM(IngramSpark!$G$72,IngramSpark!$AA$72)</f>
        <v>0</v>
      </c>
      <c r="AJ65" s="28">
        <f t="shared" si="17"/>
        <v>0</v>
      </c>
      <c r="AK65" s="28">
        <f t="shared" si="18"/>
        <v>0</v>
      </c>
      <c r="AL65" s="86">
        <f t="shared" si="19"/>
        <v>0</v>
      </c>
    </row>
    <row r="66" spans="1:38" x14ac:dyDescent="0.25">
      <c r="A66" s="20" t="str">
        <f>IF(ISBLANK(Lookups!$A$16),"",Lookups!$A$16)</f>
        <v/>
      </c>
      <c r="B66" s="28">
        <f>'Website Sales'!$AK$71</f>
        <v>0</v>
      </c>
      <c r="C66" s="29">
        <f>'Website Sales'!$AN$71</f>
        <v>0</v>
      </c>
      <c r="D66" s="28">
        <f>'In-Person Sales'!$AJ$71</f>
        <v>0</v>
      </c>
      <c r="E66" s="29">
        <f>'In-Person Sales'!$AM$71</f>
        <v>0</v>
      </c>
      <c r="F66" s="28">
        <f>Audiobooks!$H$72</f>
        <v>0</v>
      </c>
      <c r="G66" s="29">
        <f>Audiobooks!$I$72</f>
        <v>0</v>
      </c>
      <c r="H66" s="28">
        <f>Audiobooks!$J$72</f>
        <v>0</v>
      </c>
      <c r="I66" s="29">
        <f>Audiobooks!$K$72</f>
        <v>0</v>
      </c>
      <c r="J66" s="28">
        <f>Audiobooks!$L$72</f>
        <v>0</v>
      </c>
      <c r="K66" s="29">
        <f>Audiobooks!$M$72</f>
        <v>0</v>
      </c>
      <c r="L66" s="28">
        <f>'E-book sales'!$H$72</f>
        <v>0</v>
      </c>
      <c r="M66" s="29">
        <f>'E-book sales'!$I$72</f>
        <v>0</v>
      </c>
      <c r="N66" s="28">
        <f>'E-book sales'!$J$72</f>
        <v>0</v>
      </c>
      <c r="O66" s="29">
        <f>'E-book sales'!$K$72</f>
        <v>0</v>
      </c>
      <c r="P66" s="28">
        <f>'E-book sales'!$L$72</f>
        <v>0</v>
      </c>
      <c r="Q66" s="29">
        <f>'E-book sales'!$M$72</f>
        <v>0</v>
      </c>
      <c r="R66" s="28">
        <f>'KENP Pages'!$H$72</f>
        <v>0</v>
      </c>
      <c r="S66" s="29">
        <f>'KENP Pages'!$I$72</f>
        <v>0</v>
      </c>
      <c r="T66" s="28">
        <f>'KENP Pages'!$J$72</f>
        <v>0</v>
      </c>
      <c r="U66" s="29">
        <f>'KENP Pages'!$K$72</f>
        <v>0</v>
      </c>
      <c r="V66" s="28">
        <f>'KENP Pages'!$L$72</f>
        <v>0</v>
      </c>
      <c r="W66" s="29">
        <f>'KENP Pages'!$M$72</f>
        <v>0</v>
      </c>
      <c r="X66" s="28">
        <f>'KDP Paperbacks'!$H$72</f>
        <v>0</v>
      </c>
      <c r="Y66" s="29">
        <f>'KDP Paperbacks'!$I$72</f>
        <v>0</v>
      </c>
      <c r="Z66" s="28">
        <f>'KDP Paperbacks'!$J$72</f>
        <v>0</v>
      </c>
      <c r="AA66" s="29">
        <f>'KDP Paperbacks'!$K$72</f>
        <v>0</v>
      </c>
      <c r="AB66" s="28">
        <f>'KDP Paperbacks'!$L$72</f>
        <v>0</v>
      </c>
      <c r="AC66" s="29">
        <f>'KDP Paperbacks'!$M$72</f>
        <v>0</v>
      </c>
      <c r="AD66" s="28">
        <f>SUM(IngramSpark!$H$72,IngramSpark!$AB$72)</f>
        <v>0</v>
      </c>
      <c r="AE66" s="148">
        <f>SUM(IngramSpark!$I$72,IngramSpark!$AC$72)</f>
        <v>0</v>
      </c>
      <c r="AF66" s="28">
        <f>SUM(IngramSpark!$J$72,IngramSpark!$AD$72)</f>
        <v>0</v>
      </c>
      <c r="AG66" s="148">
        <f>SUM(IngramSpark!$K$72,IngramSpark!$AE$72)</f>
        <v>0</v>
      </c>
      <c r="AH66" s="28">
        <f>SUM(IngramSpark!$L$72,IngramSpark!$AF$72)</f>
        <v>0</v>
      </c>
      <c r="AI66" s="148">
        <f>SUM(IngramSpark!$M$72,IngramSpark!$AG$72)</f>
        <v>0</v>
      </c>
      <c r="AJ66" s="28">
        <f t="shared" si="17"/>
        <v>0</v>
      </c>
      <c r="AK66" s="28">
        <f t="shared" si="18"/>
        <v>0</v>
      </c>
      <c r="AL66" s="86">
        <f t="shared" si="19"/>
        <v>0</v>
      </c>
    </row>
    <row r="67" spans="1:38" ht="16.5" thickBot="1" x14ac:dyDescent="0.3">
      <c r="A67" s="20" t="str">
        <f>IF(ISBLANK(Lookups!$A$17),"",Lookups!$A$17)</f>
        <v/>
      </c>
      <c r="B67" s="28">
        <f>'Website Sales'!$AO$71</f>
        <v>0</v>
      </c>
      <c r="C67" s="29">
        <f>'Website Sales'!$AR$71</f>
        <v>0</v>
      </c>
      <c r="D67" s="28">
        <f>'In-Person Sales'!$AN$71</f>
        <v>0</v>
      </c>
      <c r="E67" s="29">
        <f>'In-Person Sales'!$AQ$71</f>
        <v>0</v>
      </c>
      <c r="F67" s="28">
        <f>Audiobooks!$N$72</f>
        <v>0</v>
      </c>
      <c r="G67" s="29">
        <f>Audiobooks!$O$72</f>
        <v>0</v>
      </c>
      <c r="H67" s="28">
        <f>Audiobooks!$P$72</f>
        <v>0</v>
      </c>
      <c r="I67" s="29">
        <f>Audiobooks!$Q$72</f>
        <v>0</v>
      </c>
      <c r="J67" s="28">
        <f>Audiobooks!$R$72</f>
        <v>0</v>
      </c>
      <c r="K67" s="29">
        <f>Audiobooks!$S$72</f>
        <v>0</v>
      </c>
      <c r="L67" s="28">
        <f>'E-book sales'!$N$72</f>
        <v>0</v>
      </c>
      <c r="M67" s="29">
        <f>'E-book sales'!$O$72</f>
        <v>0</v>
      </c>
      <c r="N67" s="28">
        <f>'E-book sales'!$P$72</f>
        <v>0</v>
      </c>
      <c r="O67" s="29">
        <f>'E-book sales'!$Q$72</f>
        <v>0</v>
      </c>
      <c r="P67" s="28">
        <f>'E-book sales'!$R$72</f>
        <v>0</v>
      </c>
      <c r="Q67" s="29">
        <f>'E-book sales'!$S$72</f>
        <v>0</v>
      </c>
      <c r="R67" s="28">
        <f>'KENP Pages'!$N$72</f>
        <v>0</v>
      </c>
      <c r="S67" s="29">
        <f>'KENP Pages'!$O$72</f>
        <v>0</v>
      </c>
      <c r="T67" s="28">
        <f>'KENP Pages'!$P$72</f>
        <v>0</v>
      </c>
      <c r="U67" s="29">
        <f>'KENP Pages'!$Q$72</f>
        <v>0</v>
      </c>
      <c r="V67" s="28">
        <f>'KENP Pages'!$R$72</f>
        <v>0</v>
      </c>
      <c r="W67" s="29">
        <f>'KENP Pages'!$S$72</f>
        <v>0</v>
      </c>
      <c r="X67" s="28">
        <f>'KDP Paperbacks'!$N$72</f>
        <v>0</v>
      </c>
      <c r="Y67" s="29">
        <f>'KDP Paperbacks'!$O$72</f>
        <v>0</v>
      </c>
      <c r="Z67" s="28">
        <f>'KDP Paperbacks'!$P$72</f>
        <v>0</v>
      </c>
      <c r="AA67" s="29">
        <f>'KDP Paperbacks'!$Q$72</f>
        <v>0</v>
      </c>
      <c r="AB67" s="28">
        <f>'KDP Paperbacks'!$R$72</f>
        <v>0</v>
      </c>
      <c r="AC67" s="29">
        <f>'KDP Paperbacks'!$S$72</f>
        <v>0</v>
      </c>
      <c r="AD67" s="28">
        <f>SUM(IngramSpark!$N$72,IngramSpark!$AH$72)</f>
        <v>0</v>
      </c>
      <c r="AE67" s="148">
        <f>SUM(IngramSpark!$O$72,IngramSpark!$AI$72)</f>
        <v>0</v>
      </c>
      <c r="AF67" s="28">
        <f>SUM(IngramSpark!$P$72,IngramSpark!$AJ$72)</f>
        <v>0</v>
      </c>
      <c r="AG67" s="148">
        <f>SUM(IngramSpark!$Q$72,IngramSpark!$AK$72)</f>
        <v>0</v>
      </c>
      <c r="AH67" s="28">
        <f>SUM(IngramSpark!$R$72,IngramSpark!$AL$72)</f>
        <v>0</v>
      </c>
      <c r="AI67" s="148">
        <f>SUM(IngramSpark!$S$72,IngramSpark!$AM$72)</f>
        <v>0</v>
      </c>
      <c r="AJ67" s="28">
        <f t="shared" si="17"/>
        <v>0</v>
      </c>
      <c r="AK67" s="28">
        <f t="shared" si="18"/>
        <v>0</v>
      </c>
      <c r="AL67" s="86">
        <f t="shared" si="19"/>
        <v>0</v>
      </c>
    </row>
    <row r="68" spans="1:38" ht="16.5" thickBot="1" x14ac:dyDescent="0.3">
      <c r="A68" s="34" t="s">
        <v>16</v>
      </c>
      <c r="B68" s="35">
        <f t="shared" ref="B68:AJ68" si="20">SUM(B53:B67)</f>
        <v>0</v>
      </c>
      <c r="C68" s="36">
        <f t="shared" si="20"/>
        <v>0</v>
      </c>
      <c r="D68" s="35">
        <f t="shared" si="20"/>
        <v>0</v>
      </c>
      <c r="E68" s="36">
        <f t="shared" si="20"/>
        <v>0</v>
      </c>
      <c r="F68" s="39">
        <f t="shared" si="20"/>
        <v>0</v>
      </c>
      <c r="G68" s="40">
        <f t="shared" si="20"/>
        <v>0</v>
      </c>
      <c r="H68" s="39">
        <f t="shared" si="20"/>
        <v>0</v>
      </c>
      <c r="I68" s="40">
        <f t="shared" si="20"/>
        <v>0</v>
      </c>
      <c r="J68" s="39">
        <f t="shared" si="20"/>
        <v>0</v>
      </c>
      <c r="K68" s="40">
        <f t="shared" si="20"/>
        <v>0</v>
      </c>
      <c r="L68" s="37">
        <f t="shared" si="20"/>
        <v>0</v>
      </c>
      <c r="M68" s="38">
        <f t="shared" si="20"/>
        <v>0</v>
      </c>
      <c r="N68" s="37">
        <f t="shared" si="20"/>
        <v>0</v>
      </c>
      <c r="O68" s="38">
        <f t="shared" si="20"/>
        <v>0</v>
      </c>
      <c r="P68" s="37">
        <f t="shared" si="20"/>
        <v>0</v>
      </c>
      <c r="Q68" s="38">
        <f t="shared" si="20"/>
        <v>0</v>
      </c>
      <c r="R68" s="41">
        <f t="shared" si="20"/>
        <v>0</v>
      </c>
      <c r="S68" s="42">
        <f t="shared" si="20"/>
        <v>0</v>
      </c>
      <c r="T68" s="41">
        <f t="shared" si="20"/>
        <v>0</v>
      </c>
      <c r="U68" s="42">
        <f t="shared" si="20"/>
        <v>0</v>
      </c>
      <c r="V68" s="41">
        <f t="shared" si="20"/>
        <v>0</v>
      </c>
      <c r="W68" s="42">
        <f t="shared" si="20"/>
        <v>0</v>
      </c>
      <c r="X68" s="43">
        <f t="shared" si="20"/>
        <v>0</v>
      </c>
      <c r="Y68" s="44">
        <f t="shared" si="20"/>
        <v>0</v>
      </c>
      <c r="Z68" s="43">
        <f t="shared" si="20"/>
        <v>0</v>
      </c>
      <c r="AA68" s="44">
        <f t="shared" si="20"/>
        <v>0</v>
      </c>
      <c r="AB68" s="43">
        <f t="shared" si="20"/>
        <v>0</v>
      </c>
      <c r="AC68" s="44">
        <f t="shared" si="20"/>
        <v>0</v>
      </c>
      <c r="AD68" s="45">
        <f t="shared" si="20"/>
        <v>0</v>
      </c>
      <c r="AE68" s="46">
        <f t="shared" si="20"/>
        <v>0</v>
      </c>
      <c r="AF68" s="45">
        <f t="shared" si="20"/>
        <v>0</v>
      </c>
      <c r="AG68" s="46">
        <f t="shared" si="20"/>
        <v>0</v>
      </c>
      <c r="AH68" s="45">
        <f t="shared" si="20"/>
        <v>0</v>
      </c>
      <c r="AI68" s="46">
        <f t="shared" si="20"/>
        <v>0</v>
      </c>
      <c r="AJ68" s="45">
        <f t="shared" si="20"/>
        <v>0</v>
      </c>
      <c r="AK68" s="45">
        <f t="shared" ref="AK68" si="21">SUM(AK53:AK67)</f>
        <v>0</v>
      </c>
      <c r="AL68" s="46">
        <f t="shared" ref="AL68" si="22">SUM(AL53:AL67)</f>
        <v>0</v>
      </c>
    </row>
    <row r="69" spans="1:38" ht="16.5" thickBot="1" x14ac:dyDescent="0.3">
      <c r="A69" s="20"/>
      <c r="B69" s="30"/>
      <c r="C69" s="31"/>
      <c r="D69" s="32"/>
      <c r="E69" s="31"/>
      <c r="F69" s="32"/>
      <c r="G69" s="31"/>
      <c r="H69" s="32"/>
      <c r="I69" s="31"/>
      <c r="J69" s="32"/>
      <c r="K69" s="31"/>
      <c r="L69" s="32"/>
      <c r="M69" s="31"/>
      <c r="N69" s="32"/>
      <c r="O69" s="31"/>
      <c r="P69" s="32"/>
      <c r="Q69" s="31"/>
      <c r="R69" s="32"/>
      <c r="S69" s="31"/>
      <c r="T69" s="32"/>
      <c r="U69" s="31"/>
      <c r="V69" s="32"/>
      <c r="W69" s="31"/>
      <c r="X69" s="32"/>
      <c r="Y69" s="31"/>
      <c r="Z69" s="32"/>
      <c r="AA69" s="31"/>
      <c r="AB69" s="32"/>
      <c r="AC69" s="31"/>
      <c r="AD69" s="32"/>
      <c r="AE69" s="31"/>
      <c r="AF69" s="32"/>
      <c r="AG69" s="31"/>
      <c r="AH69" s="32"/>
      <c r="AI69" s="31"/>
      <c r="AJ69" s="31"/>
      <c r="AK69" s="19"/>
      <c r="AL69" s="19"/>
    </row>
    <row r="70" spans="1:38" ht="16.5" thickBot="1" x14ac:dyDescent="0.3">
      <c r="A70" s="294" t="s">
        <v>83</v>
      </c>
      <c r="B70" s="295"/>
      <c r="C70" s="295"/>
      <c r="D70" s="295"/>
      <c r="E70" s="295"/>
      <c r="F70" s="295"/>
      <c r="G70" s="296"/>
      <c r="H70" s="69"/>
      <c r="I70" s="70"/>
      <c r="J70" s="69"/>
      <c r="K70" s="70"/>
      <c r="L70" s="69"/>
      <c r="M70" s="70"/>
      <c r="N70" s="69"/>
      <c r="O70" s="70"/>
      <c r="P70" s="69"/>
      <c r="Q70" s="70"/>
      <c r="R70" s="69"/>
      <c r="S70" s="70"/>
      <c r="T70" s="69"/>
      <c r="U70" s="70"/>
      <c r="V70" s="69"/>
      <c r="W70" s="70"/>
      <c r="X70" s="69"/>
      <c r="Y70" s="70"/>
      <c r="Z70" s="69"/>
      <c r="AA70" s="70"/>
      <c r="AB70" s="69"/>
      <c r="AC70" s="70"/>
      <c r="AD70" s="69"/>
      <c r="AE70" s="70"/>
      <c r="AF70" s="69"/>
      <c r="AG70" s="70"/>
      <c r="AH70" s="69"/>
      <c r="AI70" s="71"/>
      <c r="AJ70" s="70"/>
      <c r="AK70" s="70"/>
      <c r="AL70" s="70"/>
    </row>
    <row r="71" spans="1:38" ht="16.5" thickBot="1" x14ac:dyDescent="0.3">
      <c r="A71" s="20" t="s">
        <v>50</v>
      </c>
      <c r="B71" s="47">
        <f>SUM(B68,D68)</f>
        <v>0</v>
      </c>
      <c r="C71" s="48">
        <f>SUM(C68,E68)</f>
        <v>0</v>
      </c>
      <c r="D71" s="61"/>
      <c r="E71" s="62"/>
      <c r="F71" s="63"/>
      <c r="G71" s="64"/>
      <c r="H71" s="69"/>
      <c r="I71" s="70"/>
      <c r="J71" s="69"/>
      <c r="K71" s="70"/>
      <c r="L71" s="69"/>
      <c r="M71" s="70"/>
      <c r="N71" s="69"/>
      <c r="O71" s="70"/>
      <c r="P71" s="69"/>
      <c r="Q71" s="70"/>
      <c r="R71" s="69"/>
      <c r="S71" s="70"/>
      <c r="T71" s="69"/>
      <c r="U71" s="70"/>
      <c r="V71" s="69"/>
      <c r="W71" s="70"/>
      <c r="X71" s="69"/>
      <c r="Y71" s="70"/>
      <c r="Z71" s="69"/>
      <c r="AA71" s="70"/>
      <c r="AB71" s="69"/>
      <c r="AC71" s="70"/>
      <c r="AD71" s="69"/>
      <c r="AE71" s="70"/>
      <c r="AF71" s="69"/>
      <c r="AG71" s="70"/>
      <c r="AH71" s="69"/>
      <c r="AI71" s="71"/>
      <c r="AJ71" s="70"/>
      <c r="AK71" s="70"/>
      <c r="AL71" s="70"/>
    </row>
    <row r="72" spans="1:38" ht="16.5" thickBot="1" x14ac:dyDescent="0.3">
      <c r="A72" s="20" t="s">
        <v>49</v>
      </c>
      <c r="B72" s="49">
        <f>SUM(F68,H68,J68)</f>
        <v>0</v>
      </c>
      <c r="C72" s="50">
        <f>SUM(G68,I68,K68)</f>
        <v>0</v>
      </c>
      <c r="D72" s="61"/>
      <c r="E72" s="293" t="s">
        <v>56</v>
      </c>
      <c r="F72" s="293"/>
      <c r="G72" s="59">
        <f>SUM(B71,B72,B73,B75,B76)</f>
        <v>0</v>
      </c>
      <c r="H72" s="69"/>
      <c r="I72" s="70"/>
      <c r="J72" s="69"/>
      <c r="K72" s="70"/>
      <c r="L72" s="69"/>
      <c r="M72" s="70"/>
      <c r="N72" s="69"/>
      <c r="O72" s="70"/>
      <c r="P72" s="69"/>
      <c r="Q72" s="70"/>
      <c r="R72" s="69"/>
      <c r="S72" s="70"/>
      <c r="T72" s="69"/>
      <c r="U72" s="70"/>
      <c r="V72" s="69"/>
      <c r="W72" s="70"/>
      <c r="X72" s="69"/>
      <c r="Y72" s="70"/>
      <c r="Z72" s="69"/>
      <c r="AA72" s="70"/>
      <c r="AB72" s="69"/>
      <c r="AC72" s="70"/>
      <c r="AD72" s="69"/>
      <c r="AE72" s="70"/>
      <c r="AF72" s="69"/>
      <c r="AG72" s="70"/>
      <c r="AH72" s="69"/>
      <c r="AI72" s="71"/>
      <c r="AJ72" s="70"/>
      <c r="AK72" s="70"/>
      <c r="AL72" s="70"/>
    </row>
    <row r="73" spans="1:38" ht="16.5" thickBot="1" x14ac:dyDescent="0.3">
      <c r="A73" s="20" t="s">
        <v>51</v>
      </c>
      <c r="B73" s="51">
        <f>SUM(L68,N68,P68)</f>
        <v>0</v>
      </c>
      <c r="C73" s="52">
        <f>SUM(M68,O68,Q68)</f>
        <v>0</v>
      </c>
      <c r="D73" s="61"/>
      <c r="E73" s="293" t="s">
        <v>57</v>
      </c>
      <c r="F73" s="293"/>
      <c r="G73" s="59">
        <f>B74</f>
        <v>0</v>
      </c>
      <c r="H73" s="69"/>
      <c r="I73" s="70"/>
      <c r="J73" s="69"/>
      <c r="K73" s="70"/>
      <c r="L73" s="69"/>
      <c r="M73" s="70"/>
      <c r="N73" s="69"/>
      <c r="O73" s="70"/>
      <c r="P73" s="69"/>
      <c r="Q73" s="70"/>
      <c r="R73" s="69"/>
      <c r="S73" s="70"/>
      <c r="T73" s="69"/>
      <c r="U73" s="70"/>
      <c r="V73" s="69"/>
      <c r="W73" s="70"/>
      <c r="X73" s="69"/>
      <c r="Y73" s="70"/>
      <c r="Z73" s="69"/>
      <c r="AA73" s="70"/>
      <c r="AB73" s="69"/>
      <c r="AC73" s="70"/>
      <c r="AD73" s="69"/>
      <c r="AE73" s="70"/>
      <c r="AF73" s="69"/>
      <c r="AG73" s="70"/>
      <c r="AH73" s="69"/>
      <c r="AI73" s="71"/>
      <c r="AJ73" s="70"/>
      <c r="AK73" s="70"/>
      <c r="AL73" s="70"/>
    </row>
    <row r="74" spans="1:38" ht="16.5" thickBot="1" x14ac:dyDescent="0.3">
      <c r="A74" s="20" t="s">
        <v>52</v>
      </c>
      <c r="B74" s="53">
        <f>SUM(R68,T68,V68)</f>
        <v>0</v>
      </c>
      <c r="C74" s="54">
        <f>SUM(S68,U68,W68)</f>
        <v>0</v>
      </c>
      <c r="D74" s="61"/>
      <c r="E74" s="293" t="s">
        <v>58</v>
      </c>
      <c r="F74" s="293"/>
      <c r="G74" s="60">
        <f>SUM(C71:C76)</f>
        <v>0</v>
      </c>
      <c r="H74" s="69"/>
      <c r="I74" s="70"/>
      <c r="J74" s="69"/>
      <c r="K74" s="70"/>
      <c r="L74" s="69"/>
      <c r="M74" s="70"/>
      <c r="N74" s="69"/>
      <c r="O74" s="70"/>
      <c r="P74" s="69"/>
      <c r="Q74" s="70"/>
      <c r="R74" s="69"/>
      <c r="S74" s="70"/>
      <c r="T74" s="69"/>
      <c r="U74" s="70"/>
      <c r="V74" s="69"/>
      <c r="W74" s="70"/>
      <c r="X74" s="69"/>
      <c r="Y74" s="70"/>
      <c r="Z74" s="69"/>
      <c r="AA74" s="70"/>
      <c r="AB74" s="69"/>
      <c r="AC74" s="70"/>
      <c r="AD74" s="69"/>
      <c r="AE74" s="70"/>
      <c r="AF74" s="69"/>
      <c r="AG74" s="70"/>
      <c r="AH74" s="69"/>
      <c r="AI74" s="71"/>
      <c r="AJ74" s="70"/>
      <c r="AK74" s="70"/>
      <c r="AL74" s="70"/>
    </row>
    <row r="75" spans="1:38" x14ac:dyDescent="0.25">
      <c r="A75" s="20" t="s">
        <v>53</v>
      </c>
      <c r="B75" s="55">
        <f>SUM(X68,Z68,AB68)</f>
        <v>0</v>
      </c>
      <c r="C75" s="56">
        <f>SUM(Y68,AA68,AC68)</f>
        <v>0</v>
      </c>
      <c r="D75" s="61"/>
      <c r="E75" s="66"/>
      <c r="F75" s="61"/>
      <c r="G75" s="67"/>
      <c r="H75" s="69"/>
      <c r="I75" s="70"/>
      <c r="J75" s="69"/>
      <c r="K75" s="70"/>
      <c r="L75" s="69"/>
      <c r="M75" s="70"/>
      <c r="N75" s="69"/>
      <c r="O75" s="70"/>
      <c r="P75" s="69"/>
      <c r="Q75" s="70"/>
      <c r="R75" s="69"/>
      <c r="S75" s="70"/>
      <c r="T75" s="69"/>
      <c r="U75" s="70"/>
      <c r="V75" s="69"/>
      <c r="W75" s="70"/>
      <c r="X75" s="69"/>
      <c r="Y75" s="70"/>
      <c r="Z75" s="69"/>
      <c r="AA75" s="70"/>
      <c r="AB75" s="69"/>
      <c r="AC75" s="70"/>
      <c r="AD75" s="69"/>
      <c r="AE75" s="70"/>
      <c r="AF75" s="69"/>
      <c r="AG75" s="70"/>
      <c r="AH75" s="69"/>
      <c r="AI75" s="71"/>
      <c r="AJ75" s="70"/>
      <c r="AK75" s="70"/>
      <c r="AL75" s="70"/>
    </row>
    <row r="76" spans="1:38" ht="16.5" thickBot="1" x14ac:dyDescent="0.3">
      <c r="A76" s="21" t="s">
        <v>54</v>
      </c>
      <c r="B76" s="57">
        <f>SUM(AD68,AF68,AH68)</f>
        <v>0</v>
      </c>
      <c r="C76" s="58">
        <f>SUM(AE68,AG68,AI68)</f>
        <v>0</v>
      </c>
      <c r="D76" s="65"/>
      <c r="E76" s="292" t="s">
        <v>188</v>
      </c>
      <c r="F76" s="292"/>
      <c r="G76" s="68"/>
      <c r="H76" s="72"/>
      <c r="I76" s="73"/>
      <c r="J76" s="72"/>
      <c r="K76" s="73"/>
      <c r="L76" s="72"/>
      <c r="M76" s="73"/>
      <c r="N76" s="72"/>
      <c r="O76" s="73"/>
      <c r="P76" s="72"/>
      <c r="Q76" s="73"/>
      <c r="R76" s="72"/>
      <c r="S76" s="73"/>
      <c r="T76" s="72"/>
      <c r="U76" s="73"/>
      <c r="V76" s="72"/>
      <c r="W76" s="73"/>
      <c r="X76" s="72"/>
      <c r="Y76" s="73"/>
      <c r="Z76" s="72"/>
      <c r="AA76" s="73"/>
      <c r="AB76" s="72"/>
      <c r="AC76" s="73"/>
      <c r="AD76" s="72"/>
      <c r="AE76" s="73"/>
      <c r="AF76" s="72"/>
      <c r="AG76" s="73"/>
      <c r="AH76" s="72"/>
      <c r="AI76" s="74"/>
      <c r="AJ76" s="70"/>
      <c r="AK76" s="70"/>
      <c r="AL76" s="70"/>
    </row>
    <row r="77" spans="1:38" ht="16.5" thickBot="1" x14ac:dyDescent="0.3">
      <c r="A77" s="75"/>
      <c r="B77" s="76"/>
      <c r="C77" s="77"/>
      <c r="D77" s="75"/>
      <c r="E77" s="292"/>
      <c r="F77" s="292"/>
      <c r="G77" s="77"/>
      <c r="H77" s="75"/>
      <c r="I77" s="77"/>
      <c r="J77" s="75"/>
      <c r="K77" s="77"/>
      <c r="L77" s="75"/>
      <c r="M77" s="77"/>
      <c r="N77" s="75"/>
      <c r="O77" s="77"/>
      <c r="P77" s="75"/>
      <c r="Q77" s="77"/>
      <c r="R77" s="75"/>
      <c r="S77" s="77"/>
      <c r="T77" s="75"/>
      <c r="U77" s="77"/>
      <c r="V77" s="75"/>
      <c r="W77" s="77"/>
      <c r="X77" s="75"/>
      <c r="Y77" s="77"/>
      <c r="Z77" s="75"/>
      <c r="AA77" s="77"/>
      <c r="AB77" s="75"/>
      <c r="AC77" s="77"/>
      <c r="AD77" s="75"/>
      <c r="AE77" s="77"/>
      <c r="AF77" s="75"/>
      <c r="AG77" s="77"/>
      <c r="AH77" s="75"/>
      <c r="AI77" s="77"/>
      <c r="AJ77" s="77"/>
      <c r="AK77" s="77"/>
      <c r="AL77" s="77"/>
    </row>
    <row r="78" spans="1:38" ht="16.5" thickBot="1" x14ac:dyDescent="0.3">
      <c r="A78" s="75"/>
      <c r="B78" s="76"/>
      <c r="C78" s="77"/>
      <c r="D78" s="75"/>
      <c r="E78" s="77"/>
      <c r="F78" s="75"/>
      <c r="G78" s="77"/>
      <c r="H78" s="75"/>
      <c r="I78" s="77"/>
      <c r="J78" s="75"/>
      <c r="K78" s="77"/>
      <c r="L78" s="75"/>
      <c r="M78" s="77"/>
      <c r="N78" s="75"/>
      <c r="O78" s="77"/>
      <c r="P78" s="75"/>
      <c r="Q78" s="77"/>
      <c r="R78" s="75"/>
      <c r="S78" s="77"/>
      <c r="T78" s="75"/>
      <c r="U78" s="77"/>
      <c r="V78" s="75"/>
      <c r="W78" s="77"/>
      <c r="X78" s="75"/>
      <c r="Y78" s="77"/>
      <c r="Z78" s="75"/>
      <c r="AA78" s="77"/>
      <c r="AB78" s="75"/>
      <c r="AC78" s="77"/>
      <c r="AD78" s="75"/>
      <c r="AE78" s="77"/>
      <c r="AF78" s="75"/>
      <c r="AG78" s="77"/>
      <c r="AH78" s="75"/>
      <c r="AI78" s="77"/>
      <c r="AJ78" s="77"/>
      <c r="AK78" s="77"/>
      <c r="AL78" s="77"/>
    </row>
    <row r="79" spans="1:38" ht="16.5" thickBot="1" x14ac:dyDescent="0.3">
      <c r="A79" s="297" t="s">
        <v>21</v>
      </c>
      <c r="B79" s="300" t="s">
        <v>50</v>
      </c>
      <c r="C79" s="301"/>
      <c r="D79" s="301"/>
      <c r="E79" s="301"/>
      <c r="F79" s="302" t="s">
        <v>49</v>
      </c>
      <c r="G79" s="302"/>
      <c r="H79" s="302"/>
      <c r="I79" s="302"/>
      <c r="J79" s="302"/>
      <c r="K79" s="302"/>
      <c r="L79" s="307" t="s">
        <v>51</v>
      </c>
      <c r="M79" s="307"/>
      <c r="N79" s="307"/>
      <c r="O79" s="307"/>
      <c r="P79" s="307"/>
      <c r="Q79" s="307"/>
      <c r="R79" s="308" t="s">
        <v>52</v>
      </c>
      <c r="S79" s="308"/>
      <c r="T79" s="308"/>
      <c r="U79" s="308"/>
      <c r="V79" s="308"/>
      <c r="W79" s="308"/>
      <c r="X79" s="310" t="s">
        <v>53</v>
      </c>
      <c r="Y79" s="310"/>
      <c r="Z79" s="310"/>
      <c r="AA79" s="310"/>
      <c r="AB79" s="310"/>
      <c r="AC79" s="310"/>
      <c r="AD79" s="303" t="s">
        <v>54</v>
      </c>
      <c r="AE79" s="303"/>
      <c r="AF79" s="303"/>
      <c r="AG79" s="303"/>
      <c r="AH79" s="303"/>
      <c r="AI79" s="313"/>
      <c r="AJ79" s="317" t="s">
        <v>55</v>
      </c>
      <c r="AK79" s="318"/>
      <c r="AL79" s="319"/>
    </row>
    <row r="80" spans="1:38" ht="16.5" thickBot="1" x14ac:dyDescent="0.3">
      <c r="A80" s="298"/>
      <c r="B80" s="311" t="s">
        <v>47</v>
      </c>
      <c r="C80" s="305"/>
      <c r="D80" s="305" t="s">
        <v>48</v>
      </c>
      <c r="E80" s="305"/>
      <c r="F80" s="305" t="s">
        <v>44</v>
      </c>
      <c r="G80" s="305"/>
      <c r="H80" s="305" t="s">
        <v>14</v>
      </c>
      <c r="I80" s="305"/>
      <c r="J80" s="305" t="s">
        <v>15</v>
      </c>
      <c r="K80" s="305"/>
      <c r="L80" s="305" t="s">
        <v>44</v>
      </c>
      <c r="M80" s="305"/>
      <c r="N80" s="305" t="s">
        <v>14</v>
      </c>
      <c r="O80" s="305"/>
      <c r="P80" s="305" t="s">
        <v>15</v>
      </c>
      <c r="Q80" s="305"/>
      <c r="R80" s="305" t="s">
        <v>44</v>
      </c>
      <c r="S80" s="305"/>
      <c r="T80" s="305" t="s">
        <v>14</v>
      </c>
      <c r="U80" s="305"/>
      <c r="V80" s="305" t="s">
        <v>15</v>
      </c>
      <c r="W80" s="305"/>
      <c r="X80" s="305" t="s">
        <v>44</v>
      </c>
      <c r="Y80" s="305"/>
      <c r="Z80" s="305" t="s">
        <v>14</v>
      </c>
      <c r="AA80" s="305"/>
      <c r="AB80" s="305" t="s">
        <v>15</v>
      </c>
      <c r="AC80" s="305"/>
      <c r="AD80" s="305" t="s">
        <v>159</v>
      </c>
      <c r="AE80" s="305"/>
      <c r="AF80" s="305" t="s">
        <v>14</v>
      </c>
      <c r="AG80" s="305"/>
      <c r="AH80" s="305" t="s">
        <v>15</v>
      </c>
      <c r="AI80" s="312"/>
      <c r="AJ80" s="320"/>
      <c r="AK80" s="321"/>
      <c r="AL80" s="322"/>
    </row>
    <row r="81" spans="1:38" ht="16.5" thickBot="1" x14ac:dyDescent="0.3">
      <c r="A81" s="299"/>
      <c r="B81" s="22" t="s">
        <v>1</v>
      </c>
      <c r="C81" s="23" t="s">
        <v>43</v>
      </c>
      <c r="D81" s="24" t="s">
        <v>1</v>
      </c>
      <c r="E81" s="23" t="s">
        <v>43</v>
      </c>
      <c r="F81" s="24" t="s">
        <v>1</v>
      </c>
      <c r="G81" s="23" t="s">
        <v>33</v>
      </c>
      <c r="H81" s="24" t="s">
        <v>1</v>
      </c>
      <c r="I81" s="23" t="s">
        <v>33</v>
      </c>
      <c r="J81" s="24" t="s">
        <v>1</v>
      </c>
      <c r="K81" s="23" t="s">
        <v>33</v>
      </c>
      <c r="L81" s="24" t="s">
        <v>1</v>
      </c>
      <c r="M81" s="23" t="s">
        <v>33</v>
      </c>
      <c r="N81" s="24" t="s">
        <v>1</v>
      </c>
      <c r="O81" s="23" t="s">
        <v>33</v>
      </c>
      <c r="P81" s="24" t="s">
        <v>1</v>
      </c>
      <c r="Q81" s="23" t="s">
        <v>33</v>
      </c>
      <c r="R81" s="24" t="s">
        <v>1</v>
      </c>
      <c r="S81" s="23" t="s">
        <v>33</v>
      </c>
      <c r="T81" s="24" t="s">
        <v>1</v>
      </c>
      <c r="U81" s="23" t="s">
        <v>33</v>
      </c>
      <c r="V81" s="24" t="s">
        <v>1</v>
      </c>
      <c r="W81" s="23" t="s">
        <v>33</v>
      </c>
      <c r="X81" s="24" t="s">
        <v>1</v>
      </c>
      <c r="Y81" s="23" t="s">
        <v>33</v>
      </c>
      <c r="Z81" s="24" t="s">
        <v>1</v>
      </c>
      <c r="AA81" s="23" t="s">
        <v>33</v>
      </c>
      <c r="AB81" s="24" t="s">
        <v>1</v>
      </c>
      <c r="AC81" s="23" t="s">
        <v>33</v>
      </c>
      <c r="AD81" s="24" t="s">
        <v>1</v>
      </c>
      <c r="AE81" s="23" t="s">
        <v>33</v>
      </c>
      <c r="AF81" s="24" t="s">
        <v>1</v>
      </c>
      <c r="AG81" s="23" t="s">
        <v>33</v>
      </c>
      <c r="AH81" s="24" t="s">
        <v>1</v>
      </c>
      <c r="AI81" s="25" t="s">
        <v>33</v>
      </c>
      <c r="AJ81" s="23" t="s">
        <v>1</v>
      </c>
      <c r="AK81" s="23" t="s">
        <v>65</v>
      </c>
      <c r="AL81" s="25" t="s">
        <v>33</v>
      </c>
    </row>
    <row r="82" spans="1:38" x14ac:dyDescent="0.25">
      <c r="A82" s="20" t="str">
        <f>IF(ISBLANK(Lookups!$A$3),"",Lookups!$A$3)</f>
        <v>Soulstealer: A Supernatural Thriller</v>
      </c>
      <c r="B82" s="26">
        <f>'Website Sales'!$AG$12</f>
        <v>0</v>
      </c>
      <c r="C82" s="27">
        <f>'Website Sales'!$AJ$12</f>
        <v>0</v>
      </c>
      <c r="D82" s="26">
        <f>'In-Person Sales'!$AF$12</f>
        <v>0</v>
      </c>
      <c r="E82" s="27">
        <f>'In-Person Sales'!$AI$12</f>
        <v>0</v>
      </c>
      <c r="F82" s="26">
        <f>Audiobooks!$B$13</f>
        <v>0</v>
      </c>
      <c r="G82" s="27">
        <f>Audiobooks!$C$13</f>
        <v>0</v>
      </c>
      <c r="H82" s="26">
        <f>Audiobooks!$D$13</f>
        <v>0</v>
      </c>
      <c r="I82" s="27">
        <f>Audiobooks!$E$13</f>
        <v>0</v>
      </c>
      <c r="J82" s="26">
        <f>Audiobooks!$F$13</f>
        <v>0</v>
      </c>
      <c r="K82" s="27">
        <f>Audiobooks!$G$13</f>
        <v>0</v>
      </c>
      <c r="L82" s="26">
        <f>'E-book sales'!$B$13</f>
        <v>0</v>
      </c>
      <c r="M82" s="27">
        <f>'E-book sales'!$C$13</f>
        <v>0</v>
      </c>
      <c r="N82" s="26">
        <f>'E-book sales'!$D$13</f>
        <v>0</v>
      </c>
      <c r="O82" s="27">
        <f>'E-book sales'!$E$13</f>
        <v>0</v>
      </c>
      <c r="P82" s="26">
        <f>'E-book sales'!$F$13</f>
        <v>0</v>
      </c>
      <c r="Q82" s="27">
        <f>'E-book sales'!$G$13</f>
        <v>0</v>
      </c>
      <c r="R82" s="26">
        <f>'KENP Pages'!$B$13</f>
        <v>0</v>
      </c>
      <c r="S82" s="27">
        <f>'KENP Pages'!$C$13</f>
        <v>0</v>
      </c>
      <c r="T82" s="26">
        <f>'KENP Pages'!$D$13</f>
        <v>0</v>
      </c>
      <c r="U82" s="27">
        <f>'KENP Pages'!$E$13</f>
        <v>0</v>
      </c>
      <c r="V82" s="26">
        <f>'KENP Pages'!$F$13</f>
        <v>0</v>
      </c>
      <c r="W82" s="27">
        <f>'KENP Pages'!$G$13</f>
        <v>0</v>
      </c>
      <c r="X82" s="26">
        <f>'KDP Paperbacks'!$B$13</f>
        <v>0</v>
      </c>
      <c r="Y82" s="27">
        <f>'KDP Paperbacks'!$C$13</f>
        <v>0</v>
      </c>
      <c r="Z82" s="26">
        <f>'KDP Paperbacks'!$D$13</f>
        <v>0</v>
      </c>
      <c r="AA82" s="27">
        <f>'KDP Paperbacks'!$E$13</f>
        <v>0</v>
      </c>
      <c r="AB82" s="26">
        <f>'KDP Paperbacks'!$F$13</f>
        <v>0</v>
      </c>
      <c r="AC82" s="27">
        <f>'KDP Paperbacks'!$G$13</f>
        <v>0</v>
      </c>
      <c r="AD82" s="26">
        <f>SUM(IngramSpark!$B$13,IngramSpark!$V$13)</f>
        <v>0</v>
      </c>
      <c r="AE82" s="147">
        <f>SUM(IngramSpark!$C$13,IngramSpark!$W$13)</f>
        <v>0</v>
      </c>
      <c r="AF82" s="26">
        <f>SUM(IngramSpark!$D$13,IngramSpark!$X$13)</f>
        <v>0</v>
      </c>
      <c r="AG82" s="147">
        <f>SUM(IngramSpark!$E$13,IngramSpark!$Y$13)</f>
        <v>0</v>
      </c>
      <c r="AH82" s="26">
        <f>SUM(IngramSpark!$F$13,IngramSpark!$Z$13)</f>
        <v>0</v>
      </c>
      <c r="AI82" s="147">
        <f>SUM(IngramSpark!$G$13,IngramSpark!$AA$13)</f>
        <v>0</v>
      </c>
      <c r="AJ82" s="28">
        <f t="shared" ref="AJ82:AJ96" si="23">SUM(B82,D82,F82,H82,J82,L82,N82,P82,X82,Z82,AB82,AD82,AF82,AH82)</f>
        <v>0</v>
      </c>
      <c r="AK82" s="28">
        <f t="shared" ref="AK82:AK96" si="24">SUM(R82,T82,V82)</f>
        <v>0</v>
      </c>
      <c r="AL82" s="86">
        <f t="shared" ref="AL82:AL96" si="25">SUM(AI82,AG82,AE82,AC82,AA82,Y82,W82,U82,S82,Q82,O82,M82,K82,I82,G82,E82,C82)</f>
        <v>0</v>
      </c>
    </row>
    <row r="83" spans="1:38" x14ac:dyDescent="0.25">
      <c r="A83" s="20" t="str">
        <f>IF(ISBLANK(Lookups!$A$4),"",Lookups!$A$4)</f>
        <v>Soulstealer</v>
      </c>
      <c r="B83" s="28">
        <f>'Website Sales'!$AK$12</f>
        <v>0</v>
      </c>
      <c r="C83" s="29">
        <f>'Website Sales'!$AN$12</f>
        <v>0</v>
      </c>
      <c r="D83" s="28">
        <f>'In-Person Sales'!$AJ$12</f>
        <v>0</v>
      </c>
      <c r="E83" s="29">
        <f>'In-Person Sales'!$AM$12</f>
        <v>0</v>
      </c>
      <c r="F83" s="28">
        <f>Audiobooks!$H$13</f>
        <v>0</v>
      </c>
      <c r="G83" s="29">
        <f>Audiobooks!$I$13</f>
        <v>0</v>
      </c>
      <c r="H83" s="28">
        <f>Audiobooks!$J$13</f>
        <v>0</v>
      </c>
      <c r="I83" s="29">
        <f>Audiobooks!$K$13</f>
        <v>0</v>
      </c>
      <c r="J83" s="28">
        <f>Audiobooks!$L$13</f>
        <v>0</v>
      </c>
      <c r="K83" s="29">
        <f>Audiobooks!$M$13</f>
        <v>0</v>
      </c>
      <c r="L83" s="28">
        <f>'E-book sales'!$H$13</f>
        <v>0</v>
      </c>
      <c r="M83" s="29">
        <f>'E-book sales'!$I$13</f>
        <v>0</v>
      </c>
      <c r="N83" s="28">
        <f>'E-book sales'!$J$13</f>
        <v>0</v>
      </c>
      <c r="O83" s="29">
        <f>'E-book sales'!$K$13</f>
        <v>0</v>
      </c>
      <c r="P83" s="28">
        <f>'E-book sales'!$L$13</f>
        <v>0</v>
      </c>
      <c r="Q83" s="29">
        <f>'E-book sales'!$M$13</f>
        <v>0</v>
      </c>
      <c r="R83" s="28">
        <f>'KENP Pages'!$H$13</f>
        <v>0</v>
      </c>
      <c r="S83" s="29">
        <f>'KENP Pages'!$I$13</f>
        <v>0</v>
      </c>
      <c r="T83" s="28">
        <f>'KENP Pages'!$J$13</f>
        <v>0</v>
      </c>
      <c r="U83" s="29">
        <f>'KENP Pages'!$K$13</f>
        <v>0</v>
      </c>
      <c r="V83" s="28">
        <f>'KENP Pages'!$L$13</f>
        <v>0</v>
      </c>
      <c r="W83" s="29">
        <f>'KENP Pages'!$M$13</f>
        <v>0</v>
      </c>
      <c r="X83" s="28">
        <f>'KDP Paperbacks'!$H$13</f>
        <v>0</v>
      </c>
      <c r="Y83" s="29">
        <f>'KDP Paperbacks'!$I$13</f>
        <v>0</v>
      </c>
      <c r="Z83" s="28">
        <f>'KDP Paperbacks'!$J$13</f>
        <v>0</v>
      </c>
      <c r="AA83" s="29">
        <f>'KDP Paperbacks'!$K$13</f>
        <v>0</v>
      </c>
      <c r="AB83" s="28">
        <f>'KDP Paperbacks'!$L$13</f>
        <v>0</v>
      </c>
      <c r="AC83" s="29">
        <f>'KDP Paperbacks'!$M$13</f>
        <v>0</v>
      </c>
      <c r="AD83" s="28">
        <f>SUM(IngramSpark!$H$13,IngramSpark!$AB$13)</f>
        <v>0</v>
      </c>
      <c r="AE83" s="148">
        <f>SUM(IngramSpark!$I$13,IngramSpark!$AC$13)</f>
        <v>0</v>
      </c>
      <c r="AF83" s="28">
        <f>SUM(IngramSpark!$J$13,IngramSpark!$AD$13)</f>
        <v>0</v>
      </c>
      <c r="AG83" s="148">
        <f>SUM(IngramSpark!$K$13,IngramSpark!$AE$13)</f>
        <v>0</v>
      </c>
      <c r="AH83" s="28">
        <f>SUM(IngramSpark!$L$13,IngramSpark!$AF$13)</f>
        <v>0</v>
      </c>
      <c r="AI83" s="148">
        <f>SUM(IngramSpark!$M$13,IngramSpark!$AG$13)</f>
        <v>0</v>
      </c>
      <c r="AJ83" s="28">
        <f t="shared" si="23"/>
        <v>0</v>
      </c>
      <c r="AK83" s="28">
        <f t="shared" si="24"/>
        <v>0</v>
      </c>
      <c r="AL83" s="86">
        <f t="shared" si="25"/>
        <v>0</v>
      </c>
    </row>
    <row r="84" spans="1:38" x14ac:dyDescent="0.25">
      <c r="A84" s="20" t="str">
        <f>IF(ISBLANK(Lookups!$A$5),"",Lookups!$A$5)</f>
        <v>Soulstealer (Hardcover)</v>
      </c>
      <c r="B84" s="28">
        <f>'Website Sales'!$AO$12</f>
        <v>0</v>
      </c>
      <c r="C84" s="29">
        <f>'Website Sales'!$AR$12</f>
        <v>0</v>
      </c>
      <c r="D84" s="28">
        <f>'In-Person Sales'!$AN$12</f>
        <v>0</v>
      </c>
      <c r="E84" s="29">
        <f>'In-Person Sales'!$AQ$12</f>
        <v>0</v>
      </c>
      <c r="F84" s="28">
        <f>Audiobooks!$N$13</f>
        <v>0</v>
      </c>
      <c r="G84" s="29">
        <f>Audiobooks!$O$13</f>
        <v>0</v>
      </c>
      <c r="H84" s="28">
        <f>Audiobooks!$P$13</f>
        <v>0</v>
      </c>
      <c r="I84" s="29">
        <f>Audiobooks!$Q$13</f>
        <v>0</v>
      </c>
      <c r="J84" s="28">
        <f>Audiobooks!$R$13</f>
        <v>0</v>
      </c>
      <c r="K84" s="29">
        <f>Audiobooks!$S$13</f>
        <v>0</v>
      </c>
      <c r="L84" s="28">
        <f>'E-book sales'!$N$13</f>
        <v>0</v>
      </c>
      <c r="M84" s="29">
        <f>'E-book sales'!$O$13</f>
        <v>0</v>
      </c>
      <c r="N84" s="28">
        <f>'E-book sales'!$P$13</f>
        <v>0</v>
      </c>
      <c r="O84" s="29">
        <f>'E-book sales'!$Q$13</f>
        <v>0</v>
      </c>
      <c r="P84" s="28">
        <f>'E-book sales'!$R$13</f>
        <v>0</v>
      </c>
      <c r="Q84" s="29">
        <f>'E-book sales'!$S$13</f>
        <v>0</v>
      </c>
      <c r="R84" s="28">
        <f>'KENP Pages'!$N$13</f>
        <v>0</v>
      </c>
      <c r="S84" s="29">
        <f>'KENP Pages'!$O$13</f>
        <v>0</v>
      </c>
      <c r="T84" s="28">
        <f>'KENP Pages'!$P$13</f>
        <v>0</v>
      </c>
      <c r="U84" s="29">
        <f>'KENP Pages'!$Q$13</f>
        <v>0</v>
      </c>
      <c r="V84" s="28">
        <f>'KENP Pages'!$R$13</f>
        <v>0</v>
      </c>
      <c r="W84" s="29">
        <f>'KENP Pages'!$S$13</f>
        <v>0</v>
      </c>
      <c r="X84" s="28">
        <f>'KDP Paperbacks'!$N$13</f>
        <v>0</v>
      </c>
      <c r="Y84" s="29">
        <f>'KDP Paperbacks'!$O$13</f>
        <v>0</v>
      </c>
      <c r="Z84" s="28">
        <f>'KDP Paperbacks'!$P$13</f>
        <v>0</v>
      </c>
      <c r="AA84" s="29">
        <f>'KDP Paperbacks'!$Q$13</f>
        <v>0</v>
      </c>
      <c r="AB84" s="28">
        <f>'KDP Paperbacks'!$R$13</f>
        <v>0</v>
      </c>
      <c r="AC84" s="29">
        <f>'KDP Paperbacks'!$S$13</f>
        <v>0</v>
      </c>
      <c r="AD84" s="28">
        <f>SUM(IngramSpark!$N$13,IngramSpark!$AH$13)</f>
        <v>0</v>
      </c>
      <c r="AE84" s="148">
        <f>SUM(IngramSpark!$O$13,IngramSpark!$AI$13)</f>
        <v>0</v>
      </c>
      <c r="AF84" s="28">
        <f>SUM(IngramSpark!$P$13,IngramSpark!$AJ$13)</f>
        <v>0</v>
      </c>
      <c r="AG84" s="148">
        <f>SUM(IngramSpark!$Q$13,IngramSpark!$AK$13)</f>
        <v>0</v>
      </c>
      <c r="AH84" s="28">
        <f>SUM(IngramSpark!$R$13,IngramSpark!$AL$13)</f>
        <v>0</v>
      </c>
      <c r="AI84" s="148">
        <f>SUM(IngramSpark!$S$13,IngramSpark!$AM$13)</f>
        <v>0</v>
      </c>
      <c r="AJ84" s="28">
        <f t="shared" si="23"/>
        <v>0</v>
      </c>
      <c r="AK84" s="28">
        <f t="shared" si="24"/>
        <v>0</v>
      </c>
      <c r="AL84" s="86">
        <f t="shared" si="25"/>
        <v>0</v>
      </c>
    </row>
    <row r="85" spans="1:38" x14ac:dyDescent="0.25">
      <c r="A85" s="20" t="str">
        <f>IF(ISBLANK(Lookups!$A$6),"",Lookups!$A$6)</f>
        <v>Soulstealer (Mass Market Paperback)</v>
      </c>
      <c r="B85" s="28">
        <f>'Website Sales'!$AG$27</f>
        <v>0</v>
      </c>
      <c r="C85" s="29">
        <f>'Website Sales'!$AJ$27</f>
        <v>0</v>
      </c>
      <c r="D85" s="28">
        <f>'In-Person Sales'!$AF$27</f>
        <v>0</v>
      </c>
      <c r="E85" s="29">
        <f>'In-Person Sales'!$AI$27</f>
        <v>0</v>
      </c>
      <c r="F85" s="28">
        <f>Audiobooks!$B$28</f>
        <v>0</v>
      </c>
      <c r="G85" s="29">
        <f>Audiobooks!$C$28</f>
        <v>0</v>
      </c>
      <c r="H85" s="28">
        <f>Audiobooks!$D$28</f>
        <v>0</v>
      </c>
      <c r="I85" s="29">
        <f>Audiobooks!$E$28</f>
        <v>0</v>
      </c>
      <c r="J85" s="28">
        <f>Audiobooks!$F$28</f>
        <v>0</v>
      </c>
      <c r="K85" s="29">
        <f>Audiobooks!$G$28</f>
        <v>0</v>
      </c>
      <c r="L85" s="28">
        <f>'E-book sales'!$B$28</f>
        <v>0</v>
      </c>
      <c r="M85" s="29">
        <f>'E-book sales'!$C$28</f>
        <v>0</v>
      </c>
      <c r="N85" s="28">
        <f>'E-book sales'!$D$28</f>
        <v>0</v>
      </c>
      <c r="O85" s="29">
        <f>'E-book sales'!$E$28</f>
        <v>0</v>
      </c>
      <c r="P85" s="28">
        <f>'E-book sales'!$F$28</f>
        <v>0</v>
      </c>
      <c r="Q85" s="29">
        <f>'E-book sales'!$G$28</f>
        <v>0</v>
      </c>
      <c r="R85" s="28">
        <f>'KENP Pages'!$B$28</f>
        <v>0</v>
      </c>
      <c r="S85" s="29">
        <f>'KENP Pages'!$C$28</f>
        <v>0</v>
      </c>
      <c r="T85" s="28">
        <f>'KENP Pages'!$D$28</f>
        <v>0</v>
      </c>
      <c r="U85" s="29">
        <f>'KENP Pages'!$E$28</f>
        <v>0</v>
      </c>
      <c r="V85" s="28">
        <f>'KENP Pages'!$F$28</f>
        <v>0</v>
      </c>
      <c r="W85" s="29">
        <f>'KENP Pages'!$G$28</f>
        <v>0</v>
      </c>
      <c r="X85" s="28">
        <f>'KDP Paperbacks'!$B$28</f>
        <v>0</v>
      </c>
      <c r="Y85" s="29">
        <f>'KDP Paperbacks'!$C$28</f>
        <v>0</v>
      </c>
      <c r="Z85" s="28">
        <f>'KDP Paperbacks'!$D$28</f>
        <v>0</v>
      </c>
      <c r="AA85" s="29">
        <f>'KDP Paperbacks'!$E$28</f>
        <v>0</v>
      </c>
      <c r="AB85" s="28">
        <f>'KDP Paperbacks'!$F$28</f>
        <v>0</v>
      </c>
      <c r="AC85" s="29">
        <f>'KDP Paperbacks'!$G$28</f>
        <v>0</v>
      </c>
      <c r="AD85" s="28">
        <f>SUM(IngramSpark!$B$28,IngramSpark!$V$28)</f>
        <v>0</v>
      </c>
      <c r="AE85" s="148">
        <f>SUM(IngramSpark!$C$28,IngramSpark!$W$28)</f>
        <v>0</v>
      </c>
      <c r="AF85" s="28">
        <f>SUM(IngramSpark!$D$28,IngramSpark!$X$28)</f>
        <v>0</v>
      </c>
      <c r="AG85" s="148">
        <f>SUM(IngramSpark!$E$28,IngramSpark!$Y$28)</f>
        <v>0</v>
      </c>
      <c r="AH85" s="28">
        <f>SUM(IngramSpark!$F$28,IngramSpark!$Z$28)</f>
        <v>0</v>
      </c>
      <c r="AI85" s="148">
        <f>SUM(IngramSpark!$G$28,IngramSpark!$AA$28)</f>
        <v>0</v>
      </c>
      <c r="AJ85" s="28">
        <f t="shared" si="23"/>
        <v>0</v>
      </c>
      <c r="AK85" s="28">
        <f t="shared" si="24"/>
        <v>0</v>
      </c>
      <c r="AL85" s="86">
        <f t="shared" si="25"/>
        <v>0</v>
      </c>
    </row>
    <row r="86" spans="1:38" x14ac:dyDescent="0.25">
      <c r="A86" s="20" t="str">
        <f>IF(ISBLANK(Lookups!$A$7),"",Lookups!$A$7)</f>
        <v>Soulstealer (Travel Size Paperback)</v>
      </c>
      <c r="B86" s="28">
        <f>'Website Sales'!$AK$27</f>
        <v>0</v>
      </c>
      <c r="C86" s="29">
        <f>'Website Sales'!$AN$27</f>
        <v>0</v>
      </c>
      <c r="D86" s="28">
        <f>'In-Person Sales'!$AJ$27</f>
        <v>0</v>
      </c>
      <c r="E86" s="29">
        <f>'In-Person Sales'!$AM$27</f>
        <v>0</v>
      </c>
      <c r="F86" s="28">
        <f>Audiobooks!$H$28</f>
        <v>0</v>
      </c>
      <c r="G86" s="29">
        <f>Audiobooks!$I$28</f>
        <v>0</v>
      </c>
      <c r="H86" s="28">
        <f>Audiobooks!$J$28</f>
        <v>0</v>
      </c>
      <c r="I86" s="29">
        <f>Audiobooks!$K$28</f>
        <v>0</v>
      </c>
      <c r="J86" s="28">
        <f>Audiobooks!$L$28</f>
        <v>0</v>
      </c>
      <c r="K86" s="29">
        <f>Audiobooks!$M$28</f>
        <v>0</v>
      </c>
      <c r="L86" s="28">
        <f>'E-book sales'!$H$28</f>
        <v>0</v>
      </c>
      <c r="M86" s="29">
        <f>'E-book sales'!$I$28</f>
        <v>0</v>
      </c>
      <c r="N86" s="28">
        <f>'E-book sales'!$J$28</f>
        <v>0</v>
      </c>
      <c r="O86" s="29">
        <f>'E-book sales'!$K$28</f>
        <v>0</v>
      </c>
      <c r="P86" s="28">
        <f>'E-book sales'!$L$28</f>
        <v>0</v>
      </c>
      <c r="Q86" s="29">
        <f>'E-book sales'!$M$28</f>
        <v>0</v>
      </c>
      <c r="R86" s="28">
        <f>'KENP Pages'!$H$28</f>
        <v>0</v>
      </c>
      <c r="S86" s="29">
        <f>'KENP Pages'!$I$28</f>
        <v>0</v>
      </c>
      <c r="T86" s="28">
        <f>'KENP Pages'!$J$28</f>
        <v>0</v>
      </c>
      <c r="U86" s="29">
        <f>'KENP Pages'!$K$28</f>
        <v>0</v>
      </c>
      <c r="V86" s="28">
        <f>'KENP Pages'!$L$28</f>
        <v>0</v>
      </c>
      <c r="W86" s="29">
        <f>'KENP Pages'!$M$28</f>
        <v>0</v>
      </c>
      <c r="X86" s="28">
        <f>'KDP Paperbacks'!$H$28</f>
        <v>0</v>
      </c>
      <c r="Y86" s="29">
        <f>'KDP Paperbacks'!$I$28</f>
        <v>0</v>
      </c>
      <c r="Z86" s="28">
        <f>'KDP Paperbacks'!$J$28</f>
        <v>0</v>
      </c>
      <c r="AA86" s="29">
        <f>'KDP Paperbacks'!$K$28</f>
        <v>0</v>
      </c>
      <c r="AB86" s="28">
        <f>'KDP Paperbacks'!$L$28</f>
        <v>0</v>
      </c>
      <c r="AC86" s="29">
        <f>'KDP Paperbacks'!$M$28</f>
        <v>0</v>
      </c>
      <c r="AD86" s="28">
        <f>SUM(IngramSpark!$H$28,IngramSpark!$AB$28)</f>
        <v>0</v>
      </c>
      <c r="AE86" s="148">
        <f>SUM(IngramSpark!$I$28,IngramSpark!$AC$28)</f>
        <v>0</v>
      </c>
      <c r="AF86" s="28">
        <f>SUM(IngramSpark!$J$28,IngramSpark!$AD$28)</f>
        <v>0</v>
      </c>
      <c r="AG86" s="148">
        <f>SUM(IngramSpark!$K$28,IngramSpark!$AE$28)</f>
        <v>0</v>
      </c>
      <c r="AH86" s="28">
        <f>SUM(IngramSpark!$L$28,IngramSpark!$AF$28)</f>
        <v>0</v>
      </c>
      <c r="AI86" s="148">
        <f>SUM(IngramSpark!$M$28,IngramSpark!$AG$28)</f>
        <v>0</v>
      </c>
      <c r="AJ86" s="28">
        <f t="shared" si="23"/>
        <v>0</v>
      </c>
      <c r="AK86" s="28">
        <f t="shared" si="24"/>
        <v>0</v>
      </c>
      <c r="AL86" s="86">
        <f t="shared" si="25"/>
        <v>0</v>
      </c>
    </row>
    <row r="87" spans="1:38" x14ac:dyDescent="0.25">
      <c r="A87" s="20" t="str">
        <f>IF(ISBLANK(Lookups!$A$8),"",Lookups!$A$8)</f>
        <v>Soulstealer (Trade Paperback)</v>
      </c>
      <c r="B87" s="28">
        <f>'Website Sales'!$AO$27</f>
        <v>0</v>
      </c>
      <c r="C87" s="29">
        <f>'Website Sales'!$AR$27</f>
        <v>0</v>
      </c>
      <c r="D87" s="28">
        <f>'In-Person Sales'!$AN$27</f>
        <v>0</v>
      </c>
      <c r="E87" s="29">
        <f>'In-Person Sales'!$AQ$27</f>
        <v>0</v>
      </c>
      <c r="F87" s="28">
        <f>Audiobooks!$N$28</f>
        <v>0</v>
      </c>
      <c r="G87" s="29">
        <f>Audiobooks!$O$28</f>
        <v>0</v>
      </c>
      <c r="H87" s="28">
        <f>Audiobooks!$P$28</f>
        <v>0</v>
      </c>
      <c r="I87" s="29">
        <f>Audiobooks!$Q$28</f>
        <v>0</v>
      </c>
      <c r="J87" s="28">
        <f>Audiobooks!$R$28</f>
        <v>0</v>
      </c>
      <c r="K87" s="29">
        <f>Audiobooks!$S$28</f>
        <v>0</v>
      </c>
      <c r="L87" s="28">
        <f>'E-book sales'!$N$28</f>
        <v>0</v>
      </c>
      <c r="M87" s="29">
        <f>'E-book sales'!$O$28</f>
        <v>0</v>
      </c>
      <c r="N87" s="28">
        <f>'E-book sales'!$P$28</f>
        <v>0</v>
      </c>
      <c r="O87" s="29">
        <f>'E-book sales'!$Q$28</f>
        <v>0</v>
      </c>
      <c r="P87" s="28">
        <f>'E-book sales'!$R$28</f>
        <v>0</v>
      </c>
      <c r="Q87" s="29">
        <f>'E-book sales'!$S$28</f>
        <v>0</v>
      </c>
      <c r="R87" s="28">
        <f>'KENP Pages'!$N$28</f>
        <v>0</v>
      </c>
      <c r="S87" s="29">
        <f>'KENP Pages'!$O$28</f>
        <v>0</v>
      </c>
      <c r="T87" s="28">
        <f>'KENP Pages'!$P$28</f>
        <v>0</v>
      </c>
      <c r="U87" s="29">
        <f>'KENP Pages'!$Q$28</f>
        <v>0</v>
      </c>
      <c r="V87" s="28">
        <f>'KENP Pages'!$R$28</f>
        <v>0</v>
      </c>
      <c r="W87" s="29">
        <f>'KENP Pages'!$S$28</f>
        <v>0</v>
      </c>
      <c r="X87" s="28">
        <f>'KDP Paperbacks'!$N$28</f>
        <v>0</v>
      </c>
      <c r="Y87" s="29">
        <f>'KDP Paperbacks'!$O$28</f>
        <v>0</v>
      </c>
      <c r="Z87" s="28">
        <f>'KDP Paperbacks'!$P$28</f>
        <v>0</v>
      </c>
      <c r="AA87" s="29">
        <f>'KDP Paperbacks'!$Q$28</f>
        <v>0</v>
      </c>
      <c r="AB87" s="28">
        <f>'KDP Paperbacks'!$R$28</f>
        <v>0</v>
      </c>
      <c r="AC87" s="29">
        <f>'KDP Paperbacks'!$S$28</f>
        <v>0</v>
      </c>
      <c r="AD87" s="28">
        <f>SUM(IngramSpark!$N$28,IngramSpark!$AH$28)</f>
        <v>0</v>
      </c>
      <c r="AE87" s="148">
        <f>SUM(IngramSpark!$O$28,IngramSpark!$AI$28)</f>
        <v>0</v>
      </c>
      <c r="AF87" s="28">
        <f>SUM(IngramSpark!$P$28,IngramSpark!$AJ$28)</f>
        <v>0</v>
      </c>
      <c r="AG87" s="148">
        <f>SUM(IngramSpark!$Q$28,IngramSpark!$AK$28)</f>
        <v>0</v>
      </c>
      <c r="AH87" s="28">
        <f>SUM(IngramSpark!$R$28,IngramSpark!$AL$28)</f>
        <v>0</v>
      </c>
      <c r="AI87" s="148">
        <f>SUM(IngramSpark!$S$28,IngramSpark!$AM$28)</f>
        <v>0</v>
      </c>
      <c r="AJ87" s="28">
        <f t="shared" si="23"/>
        <v>0</v>
      </c>
      <c r="AK87" s="28">
        <f t="shared" si="24"/>
        <v>0</v>
      </c>
      <c r="AL87" s="86">
        <f t="shared" si="25"/>
        <v>0</v>
      </c>
    </row>
    <row r="88" spans="1:38" x14ac:dyDescent="0.25">
      <c r="A88" s="20" t="str">
        <f>IF(ISBLANK(Lookups!$A$9),"",Lookups!$A$9)</f>
        <v/>
      </c>
      <c r="B88" s="28">
        <f>'Website Sales'!$AG$42</f>
        <v>0</v>
      </c>
      <c r="C88" s="29">
        <f>'Website Sales'!$AJ$42</f>
        <v>0</v>
      </c>
      <c r="D88" s="28">
        <f>'In-Person Sales'!$AF$42</f>
        <v>0</v>
      </c>
      <c r="E88" s="29">
        <f>'In-Person Sales'!$AI$42</f>
        <v>0</v>
      </c>
      <c r="F88" s="28">
        <f>Audiobooks!$B$43</f>
        <v>0</v>
      </c>
      <c r="G88" s="29">
        <f>Audiobooks!$C$43</f>
        <v>0</v>
      </c>
      <c r="H88" s="28">
        <f>Audiobooks!$D$43</f>
        <v>0</v>
      </c>
      <c r="I88" s="29">
        <f>Audiobooks!$E$43</f>
        <v>0</v>
      </c>
      <c r="J88" s="28">
        <f>Audiobooks!$F$43</f>
        <v>0</v>
      </c>
      <c r="K88" s="29">
        <f>Audiobooks!$G$43</f>
        <v>0</v>
      </c>
      <c r="L88" s="28">
        <f>'E-book sales'!$B$43</f>
        <v>0</v>
      </c>
      <c r="M88" s="29">
        <f>'E-book sales'!$C$43</f>
        <v>0</v>
      </c>
      <c r="N88" s="28">
        <f>'E-book sales'!$D$43</f>
        <v>0</v>
      </c>
      <c r="O88" s="29">
        <f>'E-book sales'!$E$43</f>
        <v>0</v>
      </c>
      <c r="P88" s="28">
        <f>'E-book sales'!$F$43</f>
        <v>0</v>
      </c>
      <c r="Q88" s="29">
        <f>'E-book sales'!$G$43</f>
        <v>0</v>
      </c>
      <c r="R88" s="28">
        <f>'KENP Pages'!$B$43</f>
        <v>0</v>
      </c>
      <c r="S88" s="29">
        <f>'KENP Pages'!$C$43</f>
        <v>0</v>
      </c>
      <c r="T88" s="28">
        <f>'KENP Pages'!$D$43</f>
        <v>0</v>
      </c>
      <c r="U88" s="29">
        <f>'KENP Pages'!$E$43</f>
        <v>0</v>
      </c>
      <c r="V88" s="28">
        <f>'KENP Pages'!$F$43</f>
        <v>0</v>
      </c>
      <c r="W88" s="29">
        <f>'KENP Pages'!$G$43</f>
        <v>0</v>
      </c>
      <c r="X88" s="28">
        <f>'KDP Paperbacks'!$B$43</f>
        <v>0</v>
      </c>
      <c r="Y88" s="29">
        <f>'KDP Paperbacks'!$C$43</f>
        <v>0</v>
      </c>
      <c r="Z88" s="28">
        <f>'KDP Paperbacks'!$D$43</f>
        <v>0</v>
      </c>
      <c r="AA88" s="29">
        <f>'KDP Paperbacks'!$E$43</f>
        <v>0</v>
      </c>
      <c r="AB88" s="28">
        <f>'KDP Paperbacks'!$F$43</f>
        <v>0</v>
      </c>
      <c r="AC88" s="29">
        <f>'KDP Paperbacks'!$G$43</f>
        <v>0</v>
      </c>
      <c r="AD88" s="28">
        <f>SUM(IngramSpark!$B$43,IngramSpark!$V$43)</f>
        <v>0</v>
      </c>
      <c r="AE88" s="148">
        <f>SUM(IngramSpark!$C$43,IngramSpark!$W$43)</f>
        <v>0</v>
      </c>
      <c r="AF88" s="28">
        <f>SUM(IngramSpark!$D$43,IngramSpark!$X$43)</f>
        <v>0</v>
      </c>
      <c r="AG88" s="148">
        <f>SUM(IngramSpark!$E$43,IngramSpark!$Y$43)</f>
        <v>0</v>
      </c>
      <c r="AH88" s="28">
        <f>SUM(IngramSpark!$F$43,IngramSpark!$Z$43)</f>
        <v>0</v>
      </c>
      <c r="AI88" s="148">
        <f>SUM(IngramSpark!$G$43,IngramSpark!$AA$43)</f>
        <v>0</v>
      </c>
      <c r="AJ88" s="28">
        <f t="shared" si="23"/>
        <v>0</v>
      </c>
      <c r="AK88" s="28">
        <f t="shared" si="24"/>
        <v>0</v>
      </c>
      <c r="AL88" s="86">
        <f t="shared" si="25"/>
        <v>0</v>
      </c>
    </row>
    <row r="89" spans="1:38" x14ac:dyDescent="0.25">
      <c r="A89" s="20" t="str">
        <f>IF(ISBLANK(Lookups!$A$10),"",Lookups!$A$10)</f>
        <v/>
      </c>
      <c r="B89" s="28">
        <f>'Website Sales'!$AK$42</f>
        <v>0</v>
      </c>
      <c r="C89" s="29">
        <f>'Website Sales'!$AN$42</f>
        <v>0</v>
      </c>
      <c r="D89" s="28">
        <f>'In-Person Sales'!$AJ$42</f>
        <v>0</v>
      </c>
      <c r="E89" s="29">
        <f>'In-Person Sales'!$AM$42</f>
        <v>0</v>
      </c>
      <c r="F89" s="28">
        <f>Audiobooks!$H$43</f>
        <v>0</v>
      </c>
      <c r="G89" s="29">
        <f>Audiobooks!$I$43</f>
        <v>0</v>
      </c>
      <c r="H89" s="28">
        <f>Audiobooks!$J$43</f>
        <v>0</v>
      </c>
      <c r="I89" s="29">
        <f>Audiobooks!$K$43</f>
        <v>0</v>
      </c>
      <c r="J89" s="28">
        <f>Audiobooks!$L$43</f>
        <v>0</v>
      </c>
      <c r="K89" s="29">
        <f>Audiobooks!$M$43</f>
        <v>0</v>
      </c>
      <c r="L89" s="28">
        <f>'E-book sales'!$H$43</f>
        <v>0</v>
      </c>
      <c r="M89" s="29">
        <f>'E-book sales'!$I$43</f>
        <v>0</v>
      </c>
      <c r="N89" s="28">
        <f>'E-book sales'!$J$43</f>
        <v>0</v>
      </c>
      <c r="O89" s="29">
        <f>'E-book sales'!$K$43</f>
        <v>0</v>
      </c>
      <c r="P89" s="28">
        <f>'E-book sales'!$L$43</f>
        <v>0</v>
      </c>
      <c r="Q89" s="29">
        <f>'E-book sales'!$M$43</f>
        <v>0</v>
      </c>
      <c r="R89" s="28">
        <f>'KENP Pages'!$H$43</f>
        <v>0</v>
      </c>
      <c r="S89" s="29">
        <f>'KENP Pages'!$I$43</f>
        <v>0</v>
      </c>
      <c r="T89" s="28">
        <f>'KENP Pages'!$J$43</f>
        <v>0</v>
      </c>
      <c r="U89" s="29">
        <f>'KENP Pages'!$K$43</f>
        <v>0</v>
      </c>
      <c r="V89" s="28">
        <f>'KENP Pages'!$L$43</f>
        <v>0</v>
      </c>
      <c r="W89" s="29">
        <f>'KENP Pages'!$M$43</f>
        <v>0</v>
      </c>
      <c r="X89" s="28">
        <f>'KDP Paperbacks'!$H$43</f>
        <v>0</v>
      </c>
      <c r="Y89" s="29">
        <f>'KDP Paperbacks'!$I$43</f>
        <v>0</v>
      </c>
      <c r="Z89" s="28">
        <f>'KDP Paperbacks'!$J$43</f>
        <v>0</v>
      </c>
      <c r="AA89" s="29">
        <f>'KDP Paperbacks'!$K$43</f>
        <v>0</v>
      </c>
      <c r="AB89" s="28">
        <f>'KDP Paperbacks'!$L$43</f>
        <v>0</v>
      </c>
      <c r="AC89" s="29">
        <f>'KDP Paperbacks'!$M$43</f>
        <v>0</v>
      </c>
      <c r="AD89" s="28">
        <f>SUM(IngramSpark!$H$43,IngramSpark!$AB$43)</f>
        <v>0</v>
      </c>
      <c r="AE89" s="148">
        <f>SUM(IngramSpark!$I$43,IngramSpark!$AC$43)</f>
        <v>0</v>
      </c>
      <c r="AF89" s="28">
        <f>SUM(IngramSpark!$J$43,IngramSpark!$AD$43)</f>
        <v>0</v>
      </c>
      <c r="AG89" s="148">
        <f>SUM(IngramSpark!$K$43,IngramSpark!$AE$43)</f>
        <v>0</v>
      </c>
      <c r="AH89" s="28">
        <f>SUM(IngramSpark!$L$43,IngramSpark!$AF$43)</f>
        <v>0</v>
      </c>
      <c r="AI89" s="148">
        <f>SUM(IngramSpark!$M$43,IngramSpark!$AG$43)</f>
        <v>0</v>
      </c>
      <c r="AJ89" s="28">
        <f t="shared" si="23"/>
        <v>0</v>
      </c>
      <c r="AK89" s="28">
        <f t="shared" si="24"/>
        <v>0</v>
      </c>
      <c r="AL89" s="86">
        <f t="shared" si="25"/>
        <v>0</v>
      </c>
    </row>
    <row r="90" spans="1:38" x14ac:dyDescent="0.25">
      <c r="A90" s="20" t="str">
        <f>IF(ISBLANK(Lookups!$A$11),"",Lookups!$A$11)</f>
        <v/>
      </c>
      <c r="B90" s="28">
        <f>'Website Sales'!$AO$42</f>
        <v>0</v>
      </c>
      <c r="C90" s="29">
        <f>'Website Sales'!$AR$42</f>
        <v>0</v>
      </c>
      <c r="D90" s="28">
        <f>'In-Person Sales'!$AN$42</f>
        <v>0</v>
      </c>
      <c r="E90" s="29">
        <f>'In-Person Sales'!$AQ$42</f>
        <v>0</v>
      </c>
      <c r="F90" s="28">
        <f>Audiobooks!$N$43</f>
        <v>0</v>
      </c>
      <c r="G90" s="29">
        <f>Audiobooks!$O$43</f>
        <v>0</v>
      </c>
      <c r="H90" s="28">
        <f>Audiobooks!$P$43</f>
        <v>0</v>
      </c>
      <c r="I90" s="29">
        <f>Audiobooks!$Q$43</f>
        <v>0</v>
      </c>
      <c r="J90" s="28">
        <f>Audiobooks!$R$43</f>
        <v>0</v>
      </c>
      <c r="K90" s="29">
        <f>Audiobooks!$S$43</f>
        <v>0</v>
      </c>
      <c r="L90" s="28">
        <f>'E-book sales'!$N$43</f>
        <v>0</v>
      </c>
      <c r="M90" s="29">
        <f>'E-book sales'!$O$43</f>
        <v>0</v>
      </c>
      <c r="N90" s="28">
        <f>'E-book sales'!$P$43</f>
        <v>0</v>
      </c>
      <c r="O90" s="29">
        <f>'E-book sales'!$Q$43</f>
        <v>0</v>
      </c>
      <c r="P90" s="28">
        <f>'E-book sales'!$R$43</f>
        <v>0</v>
      </c>
      <c r="Q90" s="29">
        <f>'E-book sales'!$S$43</f>
        <v>0</v>
      </c>
      <c r="R90" s="28">
        <f>'KENP Pages'!$N$43</f>
        <v>0</v>
      </c>
      <c r="S90" s="29">
        <f>'KENP Pages'!$O$43</f>
        <v>0</v>
      </c>
      <c r="T90" s="28">
        <f>'KENP Pages'!$P$43</f>
        <v>0</v>
      </c>
      <c r="U90" s="29">
        <f>'KENP Pages'!$Q$43</f>
        <v>0</v>
      </c>
      <c r="V90" s="28">
        <f>'KENP Pages'!$R$43</f>
        <v>0</v>
      </c>
      <c r="W90" s="29">
        <f>'KENP Pages'!$S$43</f>
        <v>0</v>
      </c>
      <c r="X90" s="28">
        <f>'KDP Paperbacks'!$N$43</f>
        <v>0</v>
      </c>
      <c r="Y90" s="29">
        <f>'KDP Paperbacks'!$O$43</f>
        <v>0</v>
      </c>
      <c r="Z90" s="28">
        <f>'KDP Paperbacks'!$P$43</f>
        <v>0</v>
      </c>
      <c r="AA90" s="29">
        <f>'KDP Paperbacks'!$Q$43</f>
        <v>0</v>
      </c>
      <c r="AB90" s="28">
        <f>'KDP Paperbacks'!$R$43</f>
        <v>0</v>
      </c>
      <c r="AC90" s="29">
        <f>'KDP Paperbacks'!$S$43</f>
        <v>0</v>
      </c>
      <c r="AD90" s="28">
        <f>SUM(IngramSpark!$N$43,IngramSpark!$AH$43)</f>
        <v>0</v>
      </c>
      <c r="AE90" s="148">
        <f>SUM(IngramSpark!$O$43,IngramSpark!$AI$43)</f>
        <v>0</v>
      </c>
      <c r="AF90" s="28">
        <f>SUM(IngramSpark!$P$43,IngramSpark!$AJ$43)</f>
        <v>0</v>
      </c>
      <c r="AG90" s="148">
        <f>SUM(IngramSpark!$Q$43,IngramSpark!$AK$43)</f>
        <v>0</v>
      </c>
      <c r="AH90" s="28">
        <f>SUM(IngramSpark!$R$43,IngramSpark!$AL$43)</f>
        <v>0</v>
      </c>
      <c r="AI90" s="148">
        <f>SUM(IngramSpark!$S$43,IngramSpark!$AM$43)</f>
        <v>0</v>
      </c>
      <c r="AJ90" s="28">
        <f t="shared" si="23"/>
        <v>0</v>
      </c>
      <c r="AK90" s="28">
        <f t="shared" si="24"/>
        <v>0</v>
      </c>
      <c r="AL90" s="86">
        <f t="shared" si="25"/>
        <v>0</v>
      </c>
    </row>
    <row r="91" spans="1:38" x14ac:dyDescent="0.25">
      <c r="A91" s="20" t="str">
        <f>IF(ISBLANK(Lookups!$A$12),"",Lookups!$A$12)</f>
        <v/>
      </c>
      <c r="B91" s="28">
        <f>'Website Sales'!$AG$57</f>
        <v>0</v>
      </c>
      <c r="C91" s="29">
        <f>'Website Sales'!$AJ$57</f>
        <v>0</v>
      </c>
      <c r="D91" s="28">
        <f>'In-Person Sales'!$AF$57</f>
        <v>0</v>
      </c>
      <c r="E91" s="29">
        <f>'In-Person Sales'!$AI$57</f>
        <v>0</v>
      </c>
      <c r="F91" s="28">
        <f>Audiobooks!$B$58</f>
        <v>0</v>
      </c>
      <c r="G91" s="29">
        <f>Audiobooks!$C$58</f>
        <v>0</v>
      </c>
      <c r="H91" s="28">
        <f>Audiobooks!$D$58</f>
        <v>0</v>
      </c>
      <c r="I91" s="29">
        <f>Audiobooks!$E$58</f>
        <v>0</v>
      </c>
      <c r="J91" s="28">
        <f>Audiobooks!$F$58</f>
        <v>0</v>
      </c>
      <c r="K91" s="29">
        <f>Audiobooks!$G$58</f>
        <v>0</v>
      </c>
      <c r="L91" s="28">
        <f>'E-book sales'!$B$58</f>
        <v>0</v>
      </c>
      <c r="M91" s="29">
        <f>'E-book sales'!$C$58</f>
        <v>0</v>
      </c>
      <c r="N91" s="28">
        <f>'E-book sales'!$D$58</f>
        <v>0</v>
      </c>
      <c r="O91" s="29">
        <f>'E-book sales'!$E$58</f>
        <v>0</v>
      </c>
      <c r="P91" s="28">
        <f>'E-book sales'!$F$58</f>
        <v>0</v>
      </c>
      <c r="Q91" s="29">
        <f>'E-book sales'!$G$58</f>
        <v>0</v>
      </c>
      <c r="R91" s="28">
        <f>'KENP Pages'!$B$58</f>
        <v>0</v>
      </c>
      <c r="S91" s="29">
        <f>'KENP Pages'!$C$58</f>
        <v>0</v>
      </c>
      <c r="T91" s="28">
        <f>'KENP Pages'!$D$58</f>
        <v>0</v>
      </c>
      <c r="U91" s="29">
        <f>'KENP Pages'!$E$58</f>
        <v>0</v>
      </c>
      <c r="V91" s="28">
        <f>'KENP Pages'!$F$58</f>
        <v>0</v>
      </c>
      <c r="W91" s="29">
        <f>'KENP Pages'!$G$58</f>
        <v>0</v>
      </c>
      <c r="X91" s="28">
        <f>'KDP Paperbacks'!$B$58</f>
        <v>0</v>
      </c>
      <c r="Y91" s="29">
        <f>'KDP Paperbacks'!$C$58</f>
        <v>0</v>
      </c>
      <c r="Z91" s="28">
        <f>'KDP Paperbacks'!$D$58</f>
        <v>0</v>
      </c>
      <c r="AA91" s="29">
        <f>'KDP Paperbacks'!$E$58</f>
        <v>0</v>
      </c>
      <c r="AB91" s="28">
        <f>'KDP Paperbacks'!$F$58</f>
        <v>0</v>
      </c>
      <c r="AC91" s="29">
        <f>'KDP Paperbacks'!$G$58</f>
        <v>0</v>
      </c>
      <c r="AD91" s="28">
        <f>SUM(IngramSpark!$B$58,IngramSpark!$V$58)</f>
        <v>0</v>
      </c>
      <c r="AE91" s="148">
        <f>SUM(IngramSpark!$C$58,IngramSpark!$W$58)</f>
        <v>0</v>
      </c>
      <c r="AF91" s="28">
        <f>SUM(IngramSpark!$D$58,IngramSpark!$X$58)</f>
        <v>0</v>
      </c>
      <c r="AG91" s="148">
        <f>SUM(IngramSpark!$E$58,IngramSpark!$Y$58)</f>
        <v>0</v>
      </c>
      <c r="AH91" s="28">
        <f>SUM(IngramSpark!$F$58,IngramSpark!$Z$58)</f>
        <v>0</v>
      </c>
      <c r="AI91" s="148">
        <f>SUM(IngramSpark!$G$58,IngramSpark!$AA$58)</f>
        <v>0</v>
      </c>
      <c r="AJ91" s="28">
        <f t="shared" si="23"/>
        <v>0</v>
      </c>
      <c r="AK91" s="28">
        <f t="shared" si="24"/>
        <v>0</v>
      </c>
      <c r="AL91" s="86">
        <f t="shared" si="25"/>
        <v>0</v>
      </c>
    </row>
    <row r="92" spans="1:38" x14ac:dyDescent="0.25">
      <c r="A92" s="20" t="str">
        <f>IF(ISBLANK(Lookups!$A$13),"",Lookups!$A$13)</f>
        <v/>
      </c>
      <c r="B92" s="28">
        <f>'Website Sales'!$AK$57</f>
        <v>0</v>
      </c>
      <c r="C92" s="29">
        <f>'Website Sales'!$AN$57</f>
        <v>0</v>
      </c>
      <c r="D92" s="28">
        <f>'In-Person Sales'!$AJ$57</f>
        <v>0</v>
      </c>
      <c r="E92" s="29">
        <f>'In-Person Sales'!$AM$57</f>
        <v>0</v>
      </c>
      <c r="F92" s="28">
        <f>Audiobooks!$H$58</f>
        <v>0</v>
      </c>
      <c r="G92" s="29">
        <f>Audiobooks!$I$58</f>
        <v>0</v>
      </c>
      <c r="H92" s="28">
        <f>Audiobooks!$J$58</f>
        <v>0</v>
      </c>
      <c r="I92" s="29">
        <f>Audiobooks!$K$58</f>
        <v>0</v>
      </c>
      <c r="J92" s="28">
        <f>Audiobooks!$L$58</f>
        <v>0</v>
      </c>
      <c r="K92" s="29">
        <f>Audiobooks!$M$58</f>
        <v>0</v>
      </c>
      <c r="L92" s="28">
        <f>'E-book sales'!$H$58</f>
        <v>0</v>
      </c>
      <c r="M92" s="29">
        <f>'E-book sales'!$I$58</f>
        <v>0</v>
      </c>
      <c r="N92" s="28">
        <f>'E-book sales'!$J$58</f>
        <v>0</v>
      </c>
      <c r="O92" s="29">
        <f>'E-book sales'!$K$58</f>
        <v>0</v>
      </c>
      <c r="P92" s="28">
        <f>'E-book sales'!$L$58</f>
        <v>0</v>
      </c>
      <c r="Q92" s="29">
        <f>'E-book sales'!$M$58</f>
        <v>0</v>
      </c>
      <c r="R92" s="28">
        <f>'KENP Pages'!$H$58</f>
        <v>0</v>
      </c>
      <c r="S92" s="29">
        <f>'KENP Pages'!$I$58</f>
        <v>0</v>
      </c>
      <c r="T92" s="28">
        <f>'KENP Pages'!$J$58</f>
        <v>0</v>
      </c>
      <c r="U92" s="29">
        <f>'KENP Pages'!$K$58</f>
        <v>0</v>
      </c>
      <c r="V92" s="28">
        <f>'KENP Pages'!$L$58</f>
        <v>0</v>
      </c>
      <c r="W92" s="29">
        <f>'KENP Pages'!$M$58</f>
        <v>0</v>
      </c>
      <c r="X92" s="28">
        <f>'KDP Paperbacks'!$H$58</f>
        <v>0</v>
      </c>
      <c r="Y92" s="29">
        <f>'KDP Paperbacks'!$I$58</f>
        <v>0</v>
      </c>
      <c r="Z92" s="28">
        <f>'KDP Paperbacks'!$J$58</f>
        <v>0</v>
      </c>
      <c r="AA92" s="29">
        <f>'KDP Paperbacks'!$K$58</f>
        <v>0</v>
      </c>
      <c r="AB92" s="28">
        <f>'KDP Paperbacks'!$L$58</f>
        <v>0</v>
      </c>
      <c r="AC92" s="29">
        <f>'KDP Paperbacks'!$M$58</f>
        <v>0</v>
      </c>
      <c r="AD92" s="28">
        <f>SUM(IngramSpark!$H$58,IngramSpark!$AB$58)</f>
        <v>0</v>
      </c>
      <c r="AE92" s="148">
        <f>SUM(IngramSpark!$I$58,IngramSpark!$AC$58)</f>
        <v>0</v>
      </c>
      <c r="AF92" s="28">
        <f>SUM(IngramSpark!$J$58,IngramSpark!$AD$58)</f>
        <v>0</v>
      </c>
      <c r="AG92" s="148">
        <f>SUM(IngramSpark!$K$58,IngramSpark!$AE$58)</f>
        <v>0</v>
      </c>
      <c r="AH92" s="28">
        <f>SUM(IngramSpark!$L$58,IngramSpark!$AF$58)</f>
        <v>0</v>
      </c>
      <c r="AI92" s="148">
        <f>SUM(IngramSpark!$M$58,IngramSpark!$AG$58)</f>
        <v>0</v>
      </c>
      <c r="AJ92" s="28">
        <f t="shared" si="23"/>
        <v>0</v>
      </c>
      <c r="AK92" s="28">
        <f t="shared" si="24"/>
        <v>0</v>
      </c>
      <c r="AL92" s="86">
        <f t="shared" si="25"/>
        <v>0</v>
      </c>
    </row>
    <row r="93" spans="1:38" x14ac:dyDescent="0.25">
      <c r="A93" s="20" t="str">
        <f>IF(ISBLANK(Lookups!$A$14),"",Lookups!$A$14)</f>
        <v/>
      </c>
      <c r="B93" s="28">
        <f>'Website Sales'!$AO$57</f>
        <v>0</v>
      </c>
      <c r="C93" s="29">
        <f>'Website Sales'!$AR$57</f>
        <v>0</v>
      </c>
      <c r="D93" s="28">
        <f>'In-Person Sales'!$AN$57</f>
        <v>0</v>
      </c>
      <c r="E93" s="29">
        <f>'In-Person Sales'!$AQ$57</f>
        <v>0</v>
      </c>
      <c r="F93" s="28">
        <f>Audiobooks!$N$58</f>
        <v>0</v>
      </c>
      <c r="G93" s="29">
        <f>Audiobooks!$O$58</f>
        <v>0</v>
      </c>
      <c r="H93" s="28">
        <f>Audiobooks!$P$58</f>
        <v>0</v>
      </c>
      <c r="I93" s="29">
        <f>Audiobooks!$Q$58</f>
        <v>0</v>
      </c>
      <c r="J93" s="28">
        <f>Audiobooks!$R$58</f>
        <v>0</v>
      </c>
      <c r="K93" s="29">
        <f>Audiobooks!$S$58</f>
        <v>0</v>
      </c>
      <c r="L93" s="28">
        <f>'E-book sales'!$N$58</f>
        <v>0</v>
      </c>
      <c r="M93" s="29">
        <f>'E-book sales'!$O$58</f>
        <v>0</v>
      </c>
      <c r="N93" s="28">
        <f>'E-book sales'!$P$58</f>
        <v>0</v>
      </c>
      <c r="O93" s="29">
        <f>'E-book sales'!$Q$58</f>
        <v>0</v>
      </c>
      <c r="P93" s="28">
        <f>'E-book sales'!$R$58</f>
        <v>0</v>
      </c>
      <c r="Q93" s="29">
        <f>'E-book sales'!$S$58</f>
        <v>0</v>
      </c>
      <c r="R93" s="28">
        <f>'KENP Pages'!$N$58</f>
        <v>0</v>
      </c>
      <c r="S93" s="29">
        <f>'KENP Pages'!$O$58</f>
        <v>0</v>
      </c>
      <c r="T93" s="28">
        <f>'KENP Pages'!$P$58</f>
        <v>0</v>
      </c>
      <c r="U93" s="29">
        <f>'KENP Pages'!$Q$58</f>
        <v>0</v>
      </c>
      <c r="V93" s="28">
        <f>'KENP Pages'!$R$58</f>
        <v>0</v>
      </c>
      <c r="W93" s="29">
        <f>'KENP Pages'!$S$58</f>
        <v>0</v>
      </c>
      <c r="X93" s="28">
        <f>'KDP Paperbacks'!$N$58</f>
        <v>0</v>
      </c>
      <c r="Y93" s="29">
        <f>'KDP Paperbacks'!$O$58</f>
        <v>0</v>
      </c>
      <c r="Z93" s="28">
        <f>'KDP Paperbacks'!$P$58</f>
        <v>0</v>
      </c>
      <c r="AA93" s="29">
        <f>'KDP Paperbacks'!$Q$58</f>
        <v>0</v>
      </c>
      <c r="AB93" s="28">
        <f>'KDP Paperbacks'!$R$58</f>
        <v>0</v>
      </c>
      <c r="AC93" s="29">
        <f>'KDP Paperbacks'!$S$58</f>
        <v>0</v>
      </c>
      <c r="AD93" s="28">
        <f>SUM(IngramSpark!$N$58,IngramSpark!$AH$58)</f>
        <v>0</v>
      </c>
      <c r="AE93" s="148">
        <f>SUM(IngramSpark!$O$58,IngramSpark!$AI$58)</f>
        <v>0</v>
      </c>
      <c r="AF93" s="28">
        <f>SUM(IngramSpark!$P$58,IngramSpark!$AJ$58)</f>
        <v>0</v>
      </c>
      <c r="AG93" s="148">
        <f>SUM(IngramSpark!$Q$58,IngramSpark!$AK$58)</f>
        <v>0</v>
      </c>
      <c r="AH93" s="28">
        <f>SUM(IngramSpark!$R$58,IngramSpark!$AL$58)</f>
        <v>0</v>
      </c>
      <c r="AI93" s="148">
        <f>SUM(IngramSpark!$S$58,IngramSpark!$AM$58)</f>
        <v>0</v>
      </c>
      <c r="AJ93" s="28">
        <f t="shared" si="23"/>
        <v>0</v>
      </c>
      <c r="AK93" s="28">
        <f t="shared" si="24"/>
        <v>0</v>
      </c>
      <c r="AL93" s="86">
        <f t="shared" si="25"/>
        <v>0</v>
      </c>
    </row>
    <row r="94" spans="1:38" x14ac:dyDescent="0.25">
      <c r="A94" s="20" t="str">
        <f>IF(ISBLANK(Lookups!$A$15),"",Lookups!$A$15)</f>
        <v/>
      </c>
      <c r="B94" s="28">
        <f>'Website Sales'!$AG$72</f>
        <v>0</v>
      </c>
      <c r="C94" s="29">
        <f>'Website Sales'!$AJ$72</f>
        <v>0</v>
      </c>
      <c r="D94" s="28">
        <f>'In-Person Sales'!$AF$72</f>
        <v>0</v>
      </c>
      <c r="E94" s="29">
        <f>'In-Person Sales'!$AI$72</f>
        <v>0</v>
      </c>
      <c r="F94" s="28">
        <f>Audiobooks!$B$73</f>
        <v>0</v>
      </c>
      <c r="G94" s="29">
        <f>Audiobooks!$C$73</f>
        <v>0</v>
      </c>
      <c r="H94" s="28">
        <f>Audiobooks!$D$73</f>
        <v>0</v>
      </c>
      <c r="I94" s="29">
        <f>Audiobooks!$E$73</f>
        <v>0</v>
      </c>
      <c r="J94" s="28">
        <f>Audiobooks!$F$73</f>
        <v>0</v>
      </c>
      <c r="K94" s="29">
        <f>Audiobooks!$G$73</f>
        <v>0</v>
      </c>
      <c r="L94" s="28">
        <f>'E-book sales'!$B$73</f>
        <v>0</v>
      </c>
      <c r="M94" s="29">
        <f>'E-book sales'!$C$73</f>
        <v>0</v>
      </c>
      <c r="N94" s="28">
        <f>'E-book sales'!$D$73</f>
        <v>0</v>
      </c>
      <c r="O94" s="29">
        <f>'E-book sales'!$E$73</f>
        <v>0</v>
      </c>
      <c r="P94" s="28">
        <f>'E-book sales'!$F$73</f>
        <v>0</v>
      </c>
      <c r="Q94" s="29">
        <f>'E-book sales'!$G$73</f>
        <v>0</v>
      </c>
      <c r="R94" s="28">
        <f>'KENP Pages'!$B$73</f>
        <v>0</v>
      </c>
      <c r="S94" s="29">
        <f>'KENP Pages'!$C$73</f>
        <v>0</v>
      </c>
      <c r="T94" s="28">
        <f>'KENP Pages'!$D$73</f>
        <v>0</v>
      </c>
      <c r="U94" s="29">
        <f>'KENP Pages'!$E$73</f>
        <v>0</v>
      </c>
      <c r="V94" s="28">
        <f>'KENP Pages'!$F$73</f>
        <v>0</v>
      </c>
      <c r="W94" s="29">
        <f>'KENP Pages'!$G$73</f>
        <v>0</v>
      </c>
      <c r="X94" s="28">
        <f>'KDP Paperbacks'!$B$73</f>
        <v>0</v>
      </c>
      <c r="Y94" s="29">
        <f>'KDP Paperbacks'!$C$73</f>
        <v>0</v>
      </c>
      <c r="Z94" s="28">
        <f>'KDP Paperbacks'!$D$73</f>
        <v>0</v>
      </c>
      <c r="AA94" s="29">
        <f>'KDP Paperbacks'!$E$73</f>
        <v>0</v>
      </c>
      <c r="AB94" s="28">
        <f>'KDP Paperbacks'!$F$73</f>
        <v>0</v>
      </c>
      <c r="AC94" s="29">
        <f>'KDP Paperbacks'!$G$73</f>
        <v>0</v>
      </c>
      <c r="AD94" s="28">
        <f>SUM(IngramSpark!$B$73,IngramSpark!$V$73)</f>
        <v>0</v>
      </c>
      <c r="AE94" s="148">
        <f>SUM(IngramSpark!$C$73,IngramSpark!$W$73)</f>
        <v>0</v>
      </c>
      <c r="AF94" s="28">
        <f>SUM(IngramSpark!$D$73,IngramSpark!$X$73)</f>
        <v>0</v>
      </c>
      <c r="AG94" s="148">
        <f>SUM(IngramSpark!$E$73,IngramSpark!$Y$73)</f>
        <v>0</v>
      </c>
      <c r="AH94" s="28">
        <f>SUM(IngramSpark!$F$73,IngramSpark!$Z$73)</f>
        <v>0</v>
      </c>
      <c r="AI94" s="148">
        <f>SUM(IngramSpark!$G$73,IngramSpark!$AA$73)</f>
        <v>0</v>
      </c>
      <c r="AJ94" s="28">
        <f t="shared" si="23"/>
        <v>0</v>
      </c>
      <c r="AK94" s="28">
        <f t="shared" si="24"/>
        <v>0</v>
      </c>
      <c r="AL94" s="86">
        <f t="shared" si="25"/>
        <v>0</v>
      </c>
    </row>
    <row r="95" spans="1:38" x14ac:dyDescent="0.25">
      <c r="A95" s="20" t="str">
        <f>IF(ISBLANK(Lookups!$A$16),"",Lookups!$A$16)</f>
        <v/>
      </c>
      <c r="B95" s="28">
        <f>'Website Sales'!$AK$72</f>
        <v>0</v>
      </c>
      <c r="C95" s="29">
        <f>'Website Sales'!$AN$72</f>
        <v>0</v>
      </c>
      <c r="D95" s="28">
        <f>'In-Person Sales'!$AJ$72</f>
        <v>0</v>
      </c>
      <c r="E95" s="29">
        <f>'In-Person Sales'!$AM$72</f>
        <v>0</v>
      </c>
      <c r="F95" s="28">
        <f>Audiobooks!$H$73</f>
        <v>0</v>
      </c>
      <c r="G95" s="29">
        <f>Audiobooks!$I$73</f>
        <v>0</v>
      </c>
      <c r="H95" s="28">
        <f>Audiobooks!$J$73</f>
        <v>0</v>
      </c>
      <c r="I95" s="29">
        <f>Audiobooks!$K$73</f>
        <v>0</v>
      </c>
      <c r="J95" s="28">
        <f>Audiobooks!$L$73</f>
        <v>0</v>
      </c>
      <c r="K95" s="29">
        <f>Audiobooks!$M$73</f>
        <v>0</v>
      </c>
      <c r="L95" s="28">
        <f>'E-book sales'!$H$73</f>
        <v>0</v>
      </c>
      <c r="M95" s="29">
        <f>'E-book sales'!$I$73</f>
        <v>0</v>
      </c>
      <c r="N95" s="28">
        <f>'E-book sales'!$J$73</f>
        <v>0</v>
      </c>
      <c r="O95" s="29">
        <f>'E-book sales'!$K$73</f>
        <v>0</v>
      </c>
      <c r="P95" s="28">
        <f>'E-book sales'!$L$73</f>
        <v>0</v>
      </c>
      <c r="Q95" s="29">
        <f>'E-book sales'!$M$73</f>
        <v>0</v>
      </c>
      <c r="R95" s="28">
        <f>'KENP Pages'!$H$73</f>
        <v>0</v>
      </c>
      <c r="S95" s="29">
        <f>'KENP Pages'!$I$73</f>
        <v>0</v>
      </c>
      <c r="T95" s="28">
        <f>'KENP Pages'!$J$73</f>
        <v>0</v>
      </c>
      <c r="U95" s="29">
        <f>'KENP Pages'!$K$73</f>
        <v>0</v>
      </c>
      <c r="V95" s="28">
        <f>'KENP Pages'!$L$73</f>
        <v>0</v>
      </c>
      <c r="W95" s="29">
        <f>'KENP Pages'!$M$73</f>
        <v>0</v>
      </c>
      <c r="X95" s="28">
        <f>'KDP Paperbacks'!$H$73</f>
        <v>0</v>
      </c>
      <c r="Y95" s="29">
        <f>'KDP Paperbacks'!$I$73</f>
        <v>0</v>
      </c>
      <c r="Z95" s="28">
        <f>'KDP Paperbacks'!$J$73</f>
        <v>0</v>
      </c>
      <c r="AA95" s="29">
        <f>'KDP Paperbacks'!$K$73</f>
        <v>0</v>
      </c>
      <c r="AB95" s="28">
        <f>'KDP Paperbacks'!$L$73</f>
        <v>0</v>
      </c>
      <c r="AC95" s="29">
        <f>'KDP Paperbacks'!$M$73</f>
        <v>0</v>
      </c>
      <c r="AD95" s="28">
        <f>SUM(IngramSpark!$H$73,IngramSpark!$AB$73)</f>
        <v>0</v>
      </c>
      <c r="AE95" s="148">
        <f>SUM(IngramSpark!$I$73,IngramSpark!$AC$73)</f>
        <v>0</v>
      </c>
      <c r="AF95" s="28">
        <f>SUM(IngramSpark!$J$73,IngramSpark!$AD$73)</f>
        <v>0</v>
      </c>
      <c r="AG95" s="148">
        <f>SUM(IngramSpark!$K$73,IngramSpark!$AE$73)</f>
        <v>0</v>
      </c>
      <c r="AH95" s="28">
        <f>SUM(IngramSpark!$L$73,IngramSpark!$AF$73)</f>
        <v>0</v>
      </c>
      <c r="AI95" s="148">
        <f>SUM(IngramSpark!$M$73,IngramSpark!$AG$73)</f>
        <v>0</v>
      </c>
      <c r="AJ95" s="28">
        <f t="shared" si="23"/>
        <v>0</v>
      </c>
      <c r="AK95" s="28">
        <f t="shared" si="24"/>
        <v>0</v>
      </c>
      <c r="AL95" s="86">
        <f t="shared" si="25"/>
        <v>0</v>
      </c>
    </row>
    <row r="96" spans="1:38" ht="16.5" thickBot="1" x14ac:dyDescent="0.3">
      <c r="A96" s="20" t="str">
        <f>IF(ISBLANK(Lookups!$A$17),"",Lookups!$A$17)</f>
        <v/>
      </c>
      <c r="B96" s="28">
        <f>'Website Sales'!$AO$72</f>
        <v>0</v>
      </c>
      <c r="C96" s="29">
        <f>'Website Sales'!$AR$72</f>
        <v>0</v>
      </c>
      <c r="D96" s="28">
        <f>'In-Person Sales'!$AN$72</f>
        <v>0</v>
      </c>
      <c r="E96" s="29">
        <f>'In-Person Sales'!$AQ$72</f>
        <v>0</v>
      </c>
      <c r="F96" s="28">
        <f>Audiobooks!$N$73</f>
        <v>0</v>
      </c>
      <c r="G96" s="29">
        <f>Audiobooks!$O$73</f>
        <v>0</v>
      </c>
      <c r="H96" s="28">
        <f>Audiobooks!$P$73</f>
        <v>0</v>
      </c>
      <c r="I96" s="29">
        <f>Audiobooks!$Q$73</f>
        <v>0</v>
      </c>
      <c r="J96" s="28">
        <f>Audiobooks!$R$73</f>
        <v>0</v>
      </c>
      <c r="K96" s="29">
        <f>Audiobooks!$S$73</f>
        <v>0</v>
      </c>
      <c r="L96" s="28">
        <f>'E-book sales'!$N$73</f>
        <v>0</v>
      </c>
      <c r="M96" s="29">
        <f>'E-book sales'!$O$73</f>
        <v>0</v>
      </c>
      <c r="N96" s="28">
        <f>'E-book sales'!$P$73</f>
        <v>0</v>
      </c>
      <c r="O96" s="29">
        <f>'E-book sales'!$Q$73</f>
        <v>0</v>
      </c>
      <c r="P96" s="28">
        <f>'E-book sales'!$R$73</f>
        <v>0</v>
      </c>
      <c r="Q96" s="29">
        <f>'E-book sales'!$S$73</f>
        <v>0</v>
      </c>
      <c r="R96" s="28">
        <f>'KENP Pages'!$N$73</f>
        <v>0</v>
      </c>
      <c r="S96" s="29">
        <f>'KENP Pages'!$O$73</f>
        <v>0</v>
      </c>
      <c r="T96" s="28">
        <f>'KENP Pages'!$P$73</f>
        <v>0</v>
      </c>
      <c r="U96" s="29">
        <f>'KENP Pages'!$Q$73</f>
        <v>0</v>
      </c>
      <c r="V96" s="28">
        <f>'KENP Pages'!$R$73</f>
        <v>0</v>
      </c>
      <c r="W96" s="29">
        <f>'KENP Pages'!$S$73</f>
        <v>0</v>
      </c>
      <c r="X96" s="28">
        <f>'KDP Paperbacks'!$N$73</f>
        <v>0</v>
      </c>
      <c r="Y96" s="29">
        <f>'KDP Paperbacks'!$O$73</f>
        <v>0</v>
      </c>
      <c r="Z96" s="28">
        <f>'KDP Paperbacks'!$P$73</f>
        <v>0</v>
      </c>
      <c r="AA96" s="29">
        <f>'KDP Paperbacks'!$Q$73</f>
        <v>0</v>
      </c>
      <c r="AB96" s="28">
        <f>'KDP Paperbacks'!$R$73</f>
        <v>0</v>
      </c>
      <c r="AC96" s="29">
        <f>'KDP Paperbacks'!$S$73</f>
        <v>0</v>
      </c>
      <c r="AD96" s="28">
        <f>SUM(IngramSpark!$N$73,IngramSpark!$AH$73)</f>
        <v>0</v>
      </c>
      <c r="AE96" s="148">
        <f>SUM(IngramSpark!$O$73,IngramSpark!$AI$73)</f>
        <v>0</v>
      </c>
      <c r="AF96" s="28">
        <f>SUM(IngramSpark!$P$73,IngramSpark!$AJ$73)</f>
        <v>0</v>
      </c>
      <c r="AG96" s="148">
        <f>SUM(IngramSpark!$Q$73,IngramSpark!$AK$73)</f>
        <v>0</v>
      </c>
      <c r="AH96" s="28">
        <f>SUM(IngramSpark!$R$73,IngramSpark!$AL$73)</f>
        <v>0</v>
      </c>
      <c r="AI96" s="148">
        <f>SUM(IngramSpark!$S$73,IngramSpark!$AM$73)</f>
        <v>0</v>
      </c>
      <c r="AJ96" s="28">
        <f t="shared" si="23"/>
        <v>0</v>
      </c>
      <c r="AK96" s="28">
        <f t="shared" si="24"/>
        <v>0</v>
      </c>
      <c r="AL96" s="86">
        <f t="shared" si="25"/>
        <v>0</v>
      </c>
    </row>
    <row r="97" spans="1:38" ht="16.5" thickBot="1" x14ac:dyDescent="0.3">
      <c r="A97" s="34" t="s">
        <v>16</v>
      </c>
      <c r="B97" s="35">
        <f t="shared" ref="B97:AJ97" si="26">SUM(B82:B96)</f>
        <v>0</v>
      </c>
      <c r="C97" s="36">
        <f t="shared" si="26"/>
        <v>0</v>
      </c>
      <c r="D97" s="35">
        <f t="shared" si="26"/>
        <v>0</v>
      </c>
      <c r="E97" s="36">
        <f t="shared" si="26"/>
        <v>0</v>
      </c>
      <c r="F97" s="39">
        <f t="shared" si="26"/>
        <v>0</v>
      </c>
      <c r="G97" s="40">
        <f t="shared" si="26"/>
        <v>0</v>
      </c>
      <c r="H97" s="39">
        <f t="shared" si="26"/>
        <v>0</v>
      </c>
      <c r="I97" s="40">
        <f t="shared" si="26"/>
        <v>0</v>
      </c>
      <c r="J97" s="39">
        <f t="shared" si="26"/>
        <v>0</v>
      </c>
      <c r="K97" s="40">
        <f t="shared" si="26"/>
        <v>0</v>
      </c>
      <c r="L97" s="37">
        <f t="shared" si="26"/>
        <v>0</v>
      </c>
      <c r="M97" s="38">
        <f t="shared" si="26"/>
        <v>0</v>
      </c>
      <c r="N97" s="37">
        <f t="shared" si="26"/>
        <v>0</v>
      </c>
      <c r="O97" s="38">
        <f t="shared" si="26"/>
        <v>0</v>
      </c>
      <c r="P97" s="37">
        <f t="shared" si="26"/>
        <v>0</v>
      </c>
      <c r="Q97" s="38">
        <f t="shared" si="26"/>
        <v>0</v>
      </c>
      <c r="R97" s="41">
        <f t="shared" si="26"/>
        <v>0</v>
      </c>
      <c r="S97" s="42">
        <f t="shared" si="26"/>
        <v>0</v>
      </c>
      <c r="T97" s="41">
        <f t="shared" si="26"/>
        <v>0</v>
      </c>
      <c r="U97" s="42">
        <f t="shared" si="26"/>
        <v>0</v>
      </c>
      <c r="V97" s="41">
        <f t="shared" si="26"/>
        <v>0</v>
      </c>
      <c r="W97" s="42">
        <f t="shared" si="26"/>
        <v>0</v>
      </c>
      <c r="X97" s="43">
        <f t="shared" si="26"/>
        <v>0</v>
      </c>
      <c r="Y97" s="44">
        <f t="shared" si="26"/>
        <v>0</v>
      </c>
      <c r="Z97" s="43">
        <f t="shared" si="26"/>
        <v>0</v>
      </c>
      <c r="AA97" s="44">
        <f t="shared" si="26"/>
        <v>0</v>
      </c>
      <c r="AB97" s="43">
        <f t="shared" si="26"/>
        <v>0</v>
      </c>
      <c r="AC97" s="44">
        <f t="shared" si="26"/>
        <v>0</v>
      </c>
      <c r="AD97" s="45">
        <f t="shared" si="26"/>
        <v>0</v>
      </c>
      <c r="AE97" s="46">
        <f t="shared" si="26"/>
        <v>0</v>
      </c>
      <c r="AF97" s="45">
        <f t="shared" si="26"/>
        <v>0</v>
      </c>
      <c r="AG97" s="46">
        <f t="shared" si="26"/>
        <v>0</v>
      </c>
      <c r="AH97" s="45">
        <f t="shared" si="26"/>
        <v>0</v>
      </c>
      <c r="AI97" s="46">
        <f t="shared" si="26"/>
        <v>0</v>
      </c>
      <c r="AJ97" s="45">
        <f t="shared" si="26"/>
        <v>0</v>
      </c>
      <c r="AK97" s="45">
        <f t="shared" ref="AK97" si="27">SUM(AK82:AK96)</f>
        <v>0</v>
      </c>
      <c r="AL97" s="46">
        <f t="shared" ref="AL97" si="28">SUM(AL82:AL96)</f>
        <v>0</v>
      </c>
    </row>
    <row r="98" spans="1:38" ht="16.5" thickBot="1" x14ac:dyDescent="0.3">
      <c r="A98" s="20"/>
      <c r="B98" s="30"/>
      <c r="C98" s="31"/>
      <c r="D98" s="32"/>
      <c r="E98" s="31"/>
      <c r="F98" s="32"/>
      <c r="G98" s="31"/>
      <c r="H98" s="32"/>
      <c r="I98" s="31"/>
      <c r="J98" s="32"/>
      <c r="K98" s="31"/>
      <c r="L98" s="32"/>
      <c r="M98" s="31"/>
      <c r="N98" s="32"/>
      <c r="O98" s="31"/>
      <c r="P98" s="32"/>
      <c r="Q98" s="31"/>
      <c r="R98" s="32"/>
      <c r="S98" s="31"/>
      <c r="T98" s="32"/>
      <c r="U98" s="31"/>
      <c r="V98" s="32"/>
      <c r="W98" s="31"/>
      <c r="X98" s="32"/>
      <c r="Y98" s="31"/>
      <c r="Z98" s="32"/>
      <c r="AA98" s="31"/>
      <c r="AB98" s="32"/>
      <c r="AC98" s="31"/>
      <c r="AD98" s="32"/>
      <c r="AE98" s="31"/>
      <c r="AF98" s="32"/>
      <c r="AG98" s="31"/>
      <c r="AH98" s="32"/>
      <c r="AI98" s="33"/>
      <c r="AJ98" s="31"/>
      <c r="AK98" s="19"/>
      <c r="AL98" s="19"/>
    </row>
    <row r="99" spans="1:38" ht="16.5" thickBot="1" x14ac:dyDescent="0.3">
      <c r="A99" s="294" t="s">
        <v>84</v>
      </c>
      <c r="B99" s="295"/>
      <c r="C99" s="295"/>
      <c r="D99" s="295"/>
      <c r="E99" s="295"/>
      <c r="F99" s="295"/>
      <c r="G99" s="296"/>
      <c r="H99" s="69"/>
      <c r="I99" s="70"/>
      <c r="J99" s="69"/>
      <c r="K99" s="70"/>
      <c r="L99" s="69"/>
      <c r="M99" s="70"/>
      <c r="N99" s="69"/>
      <c r="O99" s="70"/>
      <c r="P99" s="69"/>
      <c r="Q99" s="70"/>
      <c r="R99" s="69"/>
      <c r="S99" s="70"/>
      <c r="T99" s="69"/>
      <c r="U99" s="70"/>
      <c r="V99" s="69"/>
      <c r="W99" s="70"/>
      <c r="X99" s="69"/>
      <c r="Y99" s="70"/>
      <c r="Z99" s="69"/>
      <c r="AA99" s="70"/>
      <c r="AB99" s="69"/>
      <c r="AC99" s="70"/>
      <c r="AD99" s="69"/>
      <c r="AE99" s="70"/>
      <c r="AF99" s="69"/>
      <c r="AG99" s="70"/>
      <c r="AH99" s="69"/>
      <c r="AI99" s="71"/>
      <c r="AJ99" s="70"/>
      <c r="AK99" s="70"/>
      <c r="AL99" s="70"/>
    </row>
    <row r="100" spans="1:38" ht="16.5" thickBot="1" x14ac:dyDescent="0.3">
      <c r="A100" s="20" t="s">
        <v>50</v>
      </c>
      <c r="B100" s="47">
        <f>SUM(B97,D97)</f>
        <v>0</v>
      </c>
      <c r="C100" s="48">
        <f>SUM(C97,E97)</f>
        <v>0</v>
      </c>
      <c r="D100" s="61"/>
      <c r="E100" s="62"/>
      <c r="F100" s="63"/>
      <c r="G100" s="64"/>
      <c r="H100" s="69"/>
      <c r="I100" s="70"/>
      <c r="J100" s="69"/>
      <c r="K100" s="70"/>
      <c r="L100" s="69"/>
      <c r="M100" s="70"/>
      <c r="N100" s="69"/>
      <c r="O100" s="70"/>
      <c r="P100" s="69"/>
      <c r="Q100" s="70"/>
      <c r="R100" s="69"/>
      <c r="S100" s="70"/>
      <c r="T100" s="69"/>
      <c r="U100" s="70"/>
      <c r="V100" s="69"/>
      <c r="W100" s="70"/>
      <c r="X100" s="69"/>
      <c r="Y100" s="70"/>
      <c r="Z100" s="69"/>
      <c r="AA100" s="70"/>
      <c r="AB100" s="69"/>
      <c r="AC100" s="70"/>
      <c r="AD100" s="69"/>
      <c r="AE100" s="70"/>
      <c r="AF100" s="69"/>
      <c r="AG100" s="70"/>
      <c r="AH100" s="69"/>
      <c r="AI100" s="71"/>
      <c r="AJ100" s="70"/>
      <c r="AK100" s="70"/>
      <c r="AL100" s="70"/>
    </row>
    <row r="101" spans="1:38" ht="16.5" thickBot="1" x14ac:dyDescent="0.3">
      <c r="A101" s="20" t="s">
        <v>49</v>
      </c>
      <c r="B101" s="49">
        <f>SUM(F97,H97,J97)</f>
        <v>0</v>
      </c>
      <c r="C101" s="50">
        <f>SUM(G97,I97,K97)</f>
        <v>0</v>
      </c>
      <c r="D101" s="61"/>
      <c r="E101" s="293" t="s">
        <v>56</v>
      </c>
      <c r="F101" s="293"/>
      <c r="G101" s="59">
        <f>SUM(B100,B101,B102,B104,B105)</f>
        <v>0</v>
      </c>
      <c r="H101" s="69"/>
      <c r="I101" s="70"/>
      <c r="J101" s="69"/>
      <c r="K101" s="70"/>
      <c r="L101" s="69"/>
      <c r="M101" s="70"/>
      <c r="N101" s="69"/>
      <c r="O101" s="70"/>
      <c r="P101" s="69"/>
      <c r="Q101" s="70"/>
      <c r="R101" s="69"/>
      <c r="S101" s="70"/>
      <c r="T101" s="69"/>
      <c r="U101" s="70"/>
      <c r="V101" s="69"/>
      <c r="W101" s="70"/>
      <c r="X101" s="69"/>
      <c r="Y101" s="70"/>
      <c r="Z101" s="69"/>
      <c r="AA101" s="70"/>
      <c r="AB101" s="69"/>
      <c r="AC101" s="70"/>
      <c r="AD101" s="69"/>
      <c r="AE101" s="70"/>
      <c r="AF101" s="69"/>
      <c r="AG101" s="70"/>
      <c r="AH101" s="69"/>
      <c r="AI101" s="71"/>
      <c r="AJ101" s="70"/>
      <c r="AK101" s="70"/>
      <c r="AL101" s="70"/>
    </row>
    <row r="102" spans="1:38" ht="16.5" thickBot="1" x14ac:dyDescent="0.3">
      <c r="A102" s="20" t="s">
        <v>51</v>
      </c>
      <c r="B102" s="51">
        <f>SUM(L97,N97,P97)</f>
        <v>0</v>
      </c>
      <c r="C102" s="52">
        <f>SUM(M97,O97,Q97)</f>
        <v>0</v>
      </c>
      <c r="D102" s="61"/>
      <c r="E102" s="293" t="s">
        <v>57</v>
      </c>
      <c r="F102" s="293"/>
      <c r="G102" s="59">
        <f>B103</f>
        <v>0</v>
      </c>
      <c r="H102" s="69"/>
      <c r="I102" s="70"/>
      <c r="J102" s="69"/>
      <c r="K102" s="70"/>
      <c r="L102" s="69"/>
      <c r="M102" s="70"/>
      <c r="N102" s="69"/>
      <c r="O102" s="70"/>
      <c r="P102" s="69"/>
      <c r="Q102" s="70"/>
      <c r="R102" s="69"/>
      <c r="S102" s="70"/>
      <c r="T102" s="69"/>
      <c r="U102" s="70"/>
      <c r="V102" s="69"/>
      <c r="W102" s="70"/>
      <c r="X102" s="69"/>
      <c r="Y102" s="70"/>
      <c r="Z102" s="69"/>
      <c r="AA102" s="70"/>
      <c r="AB102" s="69"/>
      <c r="AC102" s="70"/>
      <c r="AD102" s="69"/>
      <c r="AE102" s="70"/>
      <c r="AF102" s="69"/>
      <c r="AG102" s="70"/>
      <c r="AH102" s="69"/>
      <c r="AI102" s="71"/>
      <c r="AJ102" s="70"/>
      <c r="AK102" s="70"/>
      <c r="AL102" s="70"/>
    </row>
    <row r="103" spans="1:38" ht="16.5" thickBot="1" x14ac:dyDescent="0.3">
      <c r="A103" s="20" t="s">
        <v>52</v>
      </c>
      <c r="B103" s="53">
        <f>SUM(R97,T97,V97)</f>
        <v>0</v>
      </c>
      <c r="C103" s="54">
        <f>SUM(S97,U97,W97)</f>
        <v>0</v>
      </c>
      <c r="D103" s="61"/>
      <c r="E103" s="293" t="s">
        <v>58</v>
      </c>
      <c r="F103" s="293"/>
      <c r="G103" s="60">
        <f>SUM(C100:C105)</f>
        <v>0</v>
      </c>
      <c r="H103" s="69"/>
      <c r="I103" s="70"/>
      <c r="J103" s="69"/>
      <c r="K103" s="70"/>
      <c r="L103" s="69"/>
      <c r="M103" s="70"/>
      <c r="N103" s="69"/>
      <c r="O103" s="70"/>
      <c r="P103" s="69"/>
      <c r="Q103" s="70"/>
      <c r="R103" s="69"/>
      <c r="S103" s="70"/>
      <c r="T103" s="69"/>
      <c r="U103" s="70"/>
      <c r="V103" s="69"/>
      <c r="W103" s="70"/>
      <c r="X103" s="69"/>
      <c r="Y103" s="70"/>
      <c r="Z103" s="69"/>
      <c r="AA103" s="70"/>
      <c r="AB103" s="69"/>
      <c r="AC103" s="70"/>
      <c r="AD103" s="69"/>
      <c r="AE103" s="70"/>
      <c r="AF103" s="69"/>
      <c r="AG103" s="70"/>
      <c r="AH103" s="69"/>
      <c r="AI103" s="71"/>
      <c r="AJ103" s="70"/>
      <c r="AK103" s="70"/>
      <c r="AL103" s="70"/>
    </row>
    <row r="104" spans="1:38" x14ac:dyDescent="0.25">
      <c r="A104" s="20" t="s">
        <v>53</v>
      </c>
      <c r="B104" s="55">
        <f>SUM(X97,Z97,AB97)</f>
        <v>0</v>
      </c>
      <c r="C104" s="56">
        <f>SUM(Y97,AA97,AC97)</f>
        <v>0</v>
      </c>
      <c r="D104" s="61"/>
      <c r="E104" s="66"/>
      <c r="F104" s="61"/>
      <c r="G104" s="67"/>
      <c r="H104" s="69"/>
      <c r="I104" s="70"/>
      <c r="J104" s="69"/>
      <c r="K104" s="70"/>
      <c r="L104" s="69"/>
      <c r="M104" s="70"/>
      <c r="N104" s="69"/>
      <c r="O104" s="70"/>
      <c r="P104" s="69"/>
      <c r="Q104" s="70"/>
      <c r="R104" s="69"/>
      <c r="S104" s="70"/>
      <c r="T104" s="69"/>
      <c r="U104" s="70"/>
      <c r="V104" s="69"/>
      <c r="W104" s="70"/>
      <c r="X104" s="69"/>
      <c r="Y104" s="70"/>
      <c r="Z104" s="69"/>
      <c r="AA104" s="70"/>
      <c r="AB104" s="69"/>
      <c r="AC104" s="70"/>
      <c r="AD104" s="69"/>
      <c r="AE104" s="70"/>
      <c r="AF104" s="69"/>
      <c r="AG104" s="70"/>
      <c r="AH104" s="69"/>
      <c r="AI104" s="71"/>
      <c r="AJ104" s="70"/>
      <c r="AK104" s="70"/>
      <c r="AL104" s="70"/>
    </row>
    <row r="105" spans="1:38" ht="16.5" thickBot="1" x14ac:dyDescent="0.3">
      <c r="A105" s="21" t="s">
        <v>54</v>
      </c>
      <c r="B105" s="57">
        <f>SUM(AD97,AF97,AH97)</f>
        <v>0</v>
      </c>
      <c r="C105" s="58">
        <f>SUM(AE97,AG97,AI97)</f>
        <v>0</v>
      </c>
      <c r="D105" s="65"/>
      <c r="E105" s="292" t="s">
        <v>188</v>
      </c>
      <c r="F105" s="292"/>
      <c r="G105" s="68"/>
      <c r="H105" s="72"/>
      <c r="I105" s="73"/>
      <c r="J105" s="72"/>
      <c r="K105" s="73"/>
      <c r="L105" s="72"/>
      <c r="M105" s="73"/>
      <c r="N105" s="72"/>
      <c r="O105" s="73"/>
      <c r="P105" s="72"/>
      <c r="Q105" s="73"/>
      <c r="R105" s="72"/>
      <c r="S105" s="73"/>
      <c r="T105" s="72"/>
      <c r="U105" s="73"/>
      <c r="V105" s="72"/>
      <c r="W105" s="73"/>
      <c r="X105" s="72"/>
      <c r="Y105" s="73"/>
      <c r="Z105" s="72"/>
      <c r="AA105" s="73"/>
      <c r="AB105" s="72"/>
      <c r="AC105" s="73"/>
      <c r="AD105" s="72"/>
      <c r="AE105" s="73"/>
      <c r="AF105" s="72"/>
      <c r="AG105" s="73"/>
      <c r="AH105" s="72"/>
      <c r="AI105" s="74"/>
      <c r="AJ105" s="70"/>
      <c r="AK105" s="70"/>
      <c r="AL105" s="70"/>
    </row>
    <row r="106" spans="1:38" ht="16.5" thickBot="1" x14ac:dyDescent="0.3">
      <c r="A106" s="75"/>
      <c r="B106" s="76"/>
      <c r="C106" s="77"/>
      <c r="D106" s="75"/>
      <c r="E106" s="292"/>
      <c r="F106" s="292"/>
      <c r="G106" s="77"/>
      <c r="H106" s="75"/>
      <c r="I106" s="77"/>
      <c r="J106" s="75"/>
      <c r="K106" s="77"/>
      <c r="L106" s="75"/>
      <c r="M106" s="77"/>
      <c r="N106" s="75"/>
      <c r="O106" s="77"/>
      <c r="P106" s="75"/>
      <c r="Q106" s="77"/>
      <c r="R106" s="75"/>
      <c r="S106" s="77"/>
      <c r="T106" s="75"/>
      <c r="U106" s="77"/>
      <c r="V106" s="75"/>
      <c r="W106" s="77"/>
      <c r="X106" s="75"/>
      <c r="Y106" s="77"/>
      <c r="Z106" s="75"/>
      <c r="AA106" s="77"/>
      <c r="AB106" s="75"/>
      <c r="AC106" s="77"/>
      <c r="AD106" s="75"/>
      <c r="AE106" s="77"/>
      <c r="AF106" s="75"/>
      <c r="AG106" s="77"/>
      <c r="AH106" s="75"/>
      <c r="AI106" s="77"/>
      <c r="AJ106" s="77"/>
      <c r="AK106" s="77"/>
      <c r="AL106" s="77"/>
    </row>
    <row r="107" spans="1:38" ht="16.5" thickBot="1" x14ac:dyDescent="0.3">
      <c r="A107" s="75"/>
      <c r="B107" s="76"/>
      <c r="C107" s="77"/>
      <c r="D107" s="75"/>
      <c r="E107" s="77"/>
      <c r="F107" s="75"/>
      <c r="G107" s="77"/>
      <c r="H107" s="75"/>
      <c r="I107" s="77"/>
      <c r="J107" s="75"/>
      <c r="K107" s="77"/>
      <c r="L107" s="75"/>
      <c r="M107" s="77"/>
      <c r="N107" s="75"/>
      <c r="O107" s="77"/>
      <c r="P107" s="75"/>
      <c r="Q107" s="77"/>
      <c r="R107" s="75"/>
      <c r="S107" s="77"/>
      <c r="T107" s="75"/>
      <c r="U107" s="77"/>
      <c r="V107" s="75"/>
      <c r="W107" s="77"/>
      <c r="X107" s="75"/>
      <c r="Y107" s="77"/>
      <c r="Z107" s="75"/>
      <c r="AA107" s="77"/>
      <c r="AB107" s="75"/>
      <c r="AC107" s="77"/>
      <c r="AD107" s="75"/>
      <c r="AE107" s="77"/>
      <c r="AF107" s="75"/>
      <c r="AG107" s="77"/>
      <c r="AH107" s="75"/>
      <c r="AI107" s="77"/>
      <c r="AJ107" s="77"/>
      <c r="AK107" s="77"/>
      <c r="AL107" s="77"/>
    </row>
    <row r="108" spans="1:38" ht="16.5" thickBot="1" x14ac:dyDescent="0.3">
      <c r="A108" s="297" t="s">
        <v>22</v>
      </c>
      <c r="B108" s="300" t="s">
        <v>50</v>
      </c>
      <c r="C108" s="301"/>
      <c r="D108" s="301"/>
      <c r="E108" s="301"/>
      <c r="F108" s="302" t="s">
        <v>49</v>
      </c>
      <c r="G108" s="302"/>
      <c r="H108" s="302"/>
      <c r="I108" s="302"/>
      <c r="J108" s="302"/>
      <c r="K108" s="302"/>
      <c r="L108" s="307" t="s">
        <v>51</v>
      </c>
      <c r="M108" s="307"/>
      <c r="N108" s="307"/>
      <c r="O108" s="307"/>
      <c r="P108" s="307"/>
      <c r="Q108" s="307"/>
      <c r="R108" s="308" t="s">
        <v>52</v>
      </c>
      <c r="S108" s="308"/>
      <c r="T108" s="308"/>
      <c r="U108" s="308"/>
      <c r="V108" s="308"/>
      <c r="W108" s="308"/>
      <c r="X108" s="310" t="s">
        <v>53</v>
      </c>
      <c r="Y108" s="310"/>
      <c r="Z108" s="310"/>
      <c r="AA108" s="310"/>
      <c r="AB108" s="310"/>
      <c r="AC108" s="310"/>
      <c r="AD108" s="303" t="s">
        <v>54</v>
      </c>
      <c r="AE108" s="303"/>
      <c r="AF108" s="303"/>
      <c r="AG108" s="303"/>
      <c r="AH108" s="303"/>
      <c r="AI108" s="313"/>
      <c r="AJ108" s="317" t="s">
        <v>55</v>
      </c>
      <c r="AK108" s="318"/>
      <c r="AL108" s="319"/>
    </row>
    <row r="109" spans="1:38" ht="16.5" thickBot="1" x14ac:dyDescent="0.3">
      <c r="A109" s="298"/>
      <c r="B109" s="311" t="s">
        <v>47</v>
      </c>
      <c r="C109" s="305"/>
      <c r="D109" s="305" t="s">
        <v>48</v>
      </c>
      <c r="E109" s="305"/>
      <c r="F109" s="305" t="s">
        <v>44</v>
      </c>
      <c r="G109" s="305"/>
      <c r="H109" s="305" t="s">
        <v>14</v>
      </c>
      <c r="I109" s="305"/>
      <c r="J109" s="305" t="s">
        <v>15</v>
      </c>
      <c r="K109" s="305"/>
      <c r="L109" s="305" t="s">
        <v>44</v>
      </c>
      <c r="M109" s="305"/>
      <c r="N109" s="305" t="s">
        <v>14</v>
      </c>
      <c r="O109" s="305"/>
      <c r="P109" s="305" t="s">
        <v>15</v>
      </c>
      <c r="Q109" s="305"/>
      <c r="R109" s="305" t="s">
        <v>44</v>
      </c>
      <c r="S109" s="305"/>
      <c r="T109" s="305" t="s">
        <v>14</v>
      </c>
      <c r="U109" s="305"/>
      <c r="V109" s="305" t="s">
        <v>15</v>
      </c>
      <c r="W109" s="305"/>
      <c r="X109" s="305" t="s">
        <v>44</v>
      </c>
      <c r="Y109" s="305"/>
      <c r="Z109" s="305" t="s">
        <v>14</v>
      </c>
      <c r="AA109" s="305"/>
      <c r="AB109" s="305" t="s">
        <v>15</v>
      </c>
      <c r="AC109" s="305"/>
      <c r="AD109" s="305" t="s">
        <v>159</v>
      </c>
      <c r="AE109" s="305"/>
      <c r="AF109" s="305" t="s">
        <v>14</v>
      </c>
      <c r="AG109" s="305"/>
      <c r="AH109" s="305" t="s">
        <v>15</v>
      </c>
      <c r="AI109" s="312"/>
      <c r="AJ109" s="320"/>
      <c r="AK109" s="321"/>
      <c r="AL109" s="322"/>
    </row>
    <row r="110" spans="1:38" ht="16.5" thickBot="1" x14ac:dyDescent="0.3">
      <c r="A110" s="299"/>
      <c r="B110" s="22" t="s">
        <v>1</v>
      </c>
      <c r="C110" s="23" t="s">
        <v>43</v>
      </c>
      <c r="D110" s="24" t="s">
        <v>1</v>
      </c>
      <c r="E110" s="23" t="s">
        <v>43</v>
      </c>
      <c r="F110" s="24" t="s">
        <v>1</v>
      </c>
      <c r="G110" s="23" t="s">
        <v>33</v>
      </c>
      <c r="H110" s="24" t="s">
        <v>1</v>
      </c>
      <c r="I110" s="23" t="s">
        <v>33</v>
      </c>
      <c r="J110" s="24" t="s">
        <v>1</v>
      </c>
      <c r="K110" s="23" t="s">
        <v>33</v>
      </c>
      <c r="L110" s="24" t="s">
        <v>1</v>
      </c>
      <c r="M110" s="23" t="s">
        <v>33</v>
      </c>
      <c r="N110" s="24" t="s">
        <v>1</v>
      </c>
      <c r="O110" s="23" t="s">
        <v>33</v>
      </c>
      <c r="P110" s="24" t="s">
        <v>1</v>
      </c>
      <c r="Q110" s="23" t="s">
        <v>33</v>
      </c>
      <c r="R110" s="24" t="s">
        <v>1</v>
      </c>
      <c r="S110" s="23" t="s">
        <v>33</v>
      </c>
      <c r="T110" s="24" t="s">
        <v>1</v>
      </c>
      <c r="U110" s="23" t="s">
        <v>33</v>
      </c>
      <c r="V110" s="24" t="s">
        <v>1</v>
      </c>
      <c r="W110" s="23" t="s">
        <v>33</v>
      </c>
      <c r="X110" s="24" t="s">
        <v>1</v>
      </c>
      <c r="Y110" s="23" t="s">
        <v>33</v>
      </c>
      <c r="Z110" s="24" t="s">
        <v>1</v>
      </c>
      <c r="AA110" s="23" t="s">
        <v>33</v>
      </c>
      <c r="AB110" s="24" t="s">
        <v>1</v>
      </c>
      <c r="AC110" s="23" t="s">
        <v>33</v>
      </c>
      <c r="AD110" s="24" t="s">
        <v>1</v>
      </c>
      <c r="AE110" s="23" t="s">
        <v>33</v>
      </c>
      <c r="AF110" s="24" t="s">
        <v>1</v>
      </c>
      <c r="AG110" s="23" t="s">
        <v>33</v>
      </c>
      <c r="AH110" s="24" t="s">
        <v>1</v>
      </c>
      <c r="AI110" s="25" t="s">
        <v>33</v>
      </c>
      <c r="AJ110" s="23" t="s">
        <v>1</v>
      </c>
      <c r="AK110" s="23" t="s">
        <v>65</v>
      </c>
      <c r="AL110" s="25" t="s">
        <v>33</v>
      </c>
    </row>
    <row r="111" spans="1:38" x14ac:dyDescent="0.25">
      <c r="A111" s="20" t="str">
        <f>IF(ISBLANK(Lookups!$A$3),"",Lookups!$A$3)</f>
        <v>Soulstealer: A Supernatural Thriller</v>
      </c>
      <c r="B111" s="26">
        <f>'Website Sales'!$AG$13</f>
        <v>0</v>
      </c>
      <c r="C111" s="27">
        <f>'Website Sales'!$AJ$13</f>
        <v>0</v>
      </c>
      <c r="D111" s="26">
        <f>'In-Person Sales'!$AF$13</f>
        <v>0</v>
      </c>
      <c r="E111" s="27">
        <f>'In-Person Sales'!$AI$13</f>
        <v>0</v>
      </c>
      <c r="F111" s="26">
        <f>Audiobooks!$B$14</f>
        <v>0</v>
      </c>
      <c r="G111" s="27">
        <f>Audiobooks!$C$14</f>
        <v>0</v>
      </c>
      <c r="H111" s="26">
        <f>Audiobooks!$D$14</f>
        <v>0</v>
      </c>
      <c r="I111" s="27">
        <f>Audiobooks!$E$14</f>
        <v>0</v>
      </c>
      <c r="J111" s="26">
        <f>Audiobooks!$F$14</f>
        <v>0</v>
      </c>
      <c r="K111" s="27">
        <f>Audiobooks!$G$14</f>
        <v>0</v>
      </c>
      <c r="L111" s="26">
        <f>'E-book sales'!$B$14</f>
        <v>0</v>
      </c>
      <c r="M111" s="27">
        <f>'E-book sales'!$C$14</f>
        <v>0</v>
      </c>
      <c r="N111" s="26">
        <f>'E-book sales'!$D$14</f>
        <v>0</v>
      </c>
      <c r="O111" s="27">
        <f>'E-book sales'!$E$14</f>
        <v>0</v>
      </c>
      <c r="P111" s="26">
        <f>'E-book sales'!$F$14</f>
        <v>0</v>
      </c>
      <c r="Q111" s="27">
        <f>'E-book sales'!$G$14</f>
        <v>0</v>
      </c>
      <c r="R111" s="26">
        <f>'KENP Pages'!$B$14</f>
        <v>0</v>
      </c>
      <c r="S111" s="27">
        <f>'KENP Pages'!$C$14</f>
        <v>0</v>
      </c>
      <c r="T111" s="26">
        <f>'KENP Pages'!$D$14</f>
        <v>0</v>
      </c>
      <c r="U111" s="27">
        <f>'KENP Pages'!$E$14</f>
        <v>0</v>
      </c>
      <c r="V111" s="26">
        <f>'KENP Pages'!$F$14</f>
        <v>0</v>
      </c>
      <c r="W111" s="27">
        <f>'KENP Pages'!$G$14</f>
        <v>0</v>
      </c>
      <c r="X111" s="26">
        <f>'KDP Paperbacks'!$B$14</f>
        <v>0</v>
      </c>
      <c r="Y111" s="27">
        <f>'KDP Paperbacks'!$C$14</f>
        <v>0</v>
      </c>
      <c r="Z111" s="26">
        <f>'KDP Paperbacks'!$D$14</f>
        <v>0</v>
      </c>
      <c r="AA111" s="27">
        <f>'KDP Paperbacks'!$E$14</f>
        <v>0</v>
      </c>
      <c r="AB111" s="26">
        <f>'KDP Paperbacks'!$F$14</f>
        <v>0</v>
      </c>
      <c r="AC111" s="27">
        <f>'KDP Paperbacks'!$G$14</f>
        <v>0</v>
      </c>
      <c r="AD111" s="26">
        <f>SUM(IngramSpark!$B$14,IngramSpark!$V$14)</f>
        <v>0</v>
      </c>
      <c r="AE111" s="147">
        <f>SUM(IngramSpark!$C$14,IngramSpark!$W$14)</f>
        <v>0</v>
      </c>
      <c r="AF111" s="26">
        <f>SUM(IngramSpark!$D$14,IngramSpark!$X$14)</f>
        <v>0</v>
      </c>
      <c r="AG111" s="147">
        <f>SUM(IngramSpark!$E$14,IngramSpark!$Y$14)</f>
        <v>0</v>
      </c>
      <c r="AH111" s="26">
        <f>SUM(IngramSpark!$F$14,IngramSpark!$Z$14)</f>
        <v>0</v>
      </c>
      <c r="AI111" s="147">
        <f>SUM(IngramSpark!$G$14,IngramSpark!$AA$14)</f>
        <v>0</v>
      </c>
      <c r="AJ111" s="28">
        <f t="shared" ref="AJ111:AJ125" si="29">SUM(B111,D111,F111,H111,J111,L111,N111,P111,X111,Z111,AB111,AD111,AF111,AH111)</f>
        <v>0</v>
      </c>
      <c r="AK111" s="28">
        <f t="shared" ref="AK111:AK125" si="30">SUM(R111,T111,V111)</f>
        <v>0</v>
      </c>
      <c r="AL111" s="86">
        <f t="shared" ref="AL111:AL125" si="31">SUM(AI111,AG111,AE111,AC111,AA111,Y111,W111,U111,S111,Q111,O111,M111,K111,I111,G111,E111,C111)</f>
        <v>0</v>
      </c>
    </row>
    <row r="112" spans="1:38" x14ac:dyDescent="0.25">
      <c r="A112" s="20" t="str">
        <f>IF(ISBLANK(Lookups!$A$4),"",Lookups!$A$4)</f>
        <v>Soulstealer</v>
      </c>
      <c r="B112" s="28">
        <f>'Website Sales'!$AK$13</f>
        <v>0</v>
      </c>
      <c r="C112" s="29">
        <f>'Website Sales'!$AN$13</f>
        <v>0</v>
      </c>
      <c r="D112" s="28">
        <f>'In-Person Sales'!$AJ$13</f>
        <v>0</v>
      </c>
      <c r="E112" s="29">
        <f>'In-Person Sales'!$AM$13</f>
        <v>0</v>
      </c>
      <c r="F112" s="28">
        <f>Audiobooks!$H$14</f>
        <v>0</v>
      </c>
      <c r="G112" s="29">
        <f>Audiobooks!$I$14</f>
        <v>0</v>
      </c>
      <c r="H112" s="28">
        <f>Audiobooks!$J$14</f>
        <v>0</v>
      </c>
      <c r="I112" s="29">
        <f>Audiobooks!$K$14</f>
        <v>0</v>
      </c>
      <c r="J112" s="28">
        <f>Audiobooks!$L$14</f>
        <v>0</v>
      </c>
      <c r="K112" s="29">
        <f>Audiobooks!$M$14</f>
        <v>0</v>
      </c>
      <c r="L112" s="28">
        <f>'E-book sales'!$H$14</f>
        <v>0</v>
      </c>
      <c r="M112" s="29">
        <f>'E-book sales'!$I$14</f>
        <v>0</v>
      </c>
      <c r="N112" s="28">
        <f>'E-book sales'!$J$14</f>
        <v>0</v>
      </c>
      <c r="O112" s="29">
        <f>'E-book sales'!$K$14</f>
        <v>0</v>
      </c>
      <c r="P112" s="28">
        <f>'E-book sales'!$L$14</f>
        <v>0</v>
      </c>
      <c r="Q112" s="29">
        <f>'E-book sales'!$M$14</f>
        <v>0</v>
      </c>
      <c r="R112" s="28">
        <f>'KENP Pages'!$H$14</f>
        <v>0</v>
      </c>
      <c r="S112" s="29">
        <f>'KENP Pages'!$I$14</f>
        <v>0</v>
      </c>
      <c r="T112" s="28">
        <f>'KENP Pages'!$J$14</f>
        <v>0</v>
      </c>
      <c r="U112" s="29">
        <f>'KENP Pages'!$K$14</f>
        <v>0</v>
      </c>
      <c r="V112" s="28">
        <f>'KENP Pages'!$L$14</f>
        <v>0</v>
      </c>
      <c r="W112" s="29">
        <f>'KENP Pages'!$M$14</f>
        <v>0</v>
      </c>
      <c r="X112" s="28">
        <f>'KDP Paperbacks'!$H$14</f>
        <v>0</v>
      </c>
      <c r="Y112" s="29">
        <f>'KDP Paperbacks'!$I$14</f>
        <v>0</v>
      </c>
      <c r="Z112" s="28">
        <f>'KDP Paperbacks'!$J$14</f>
        <v>0</v>
      </c>
      <c r="AA112" s="29">
        <f>'KDP Paperbacks'!$K$14</f>
        <v>0</v>
      </c>
      <c r="AB112" s="28">
        <f>'KDP Paperbacks'!$L$14</f>
        <v>0</v>
      </c>
      <c r="AC112" s="29">
        <f>'KDP Paperbacks'!$M$14</f>
        <v>0</v>
      </c>
      <c r="AD112" s="28">
        <f>SUM(IngramSpark!$H$14,IngramSpark!$AB$14)</f>
        <v>0</v>
      </c>
      <c r="AE112" s="148">
        <f>SUM(IngramSpark!$I$14,IngramSpark!$AC$14)</f>
        <v>0</v>
      </c>
      <c r="AF112" s="28">
        <f>SUM(IngramSpark!$J$14,IngramSpark!$AD$14)</f>
        <v>0</v>
      </c>
      <c r="AG112" s="148">
        <f>SUM(IngramSpark!$K$14,IngramSpark!$AE$14)</f>
        <v>0</v>
      </c>
      <c r="AH112" s="28">
        <f>SUM(IngramSpark!$L$14,IngramSpark!$AF$14)</f>
        <v>0</v>
      </c>
      <c r="AI112" s="148">
        <f>SUM(IngramSpark!$M$14,IngramSpark!$AG$14)</f>
        <v>0</v>
      </c>
      <c r="AJ112" s="28">
        <f t="shared" si="29"/>
        <v>0</v>
      </c>
      <c r="AK112" s="28">
        <f t="shared" si="30"/>
        <v>0</v>
      </c>
      <c r="AL112" s="86">
        <f t="shared" si="31"/>
        <v>0</v>
      </c>
    </row>
    <row r="113" spans="1:38" x14ac:dyDescent="0.25">
      <c r="A113" s="20" t="str">
        <f>IF(ISBLANK(Lookups!$A$5),"",Lookups!$A$5)</f>
        <v>Soulstealer (Hardcover)</v>
      </c>
      <c r="B113" s="28">
        <f>'Website Sales'!$AO$13</f>
        <v>0</v>
      </c>
      <c r="C113" s="29">
        <f>'Website Sales'!$AR$13</f>
        <v>0</v>
      </c>
      <c r="D113" s="28">
        <f>'In-Person Sales'!$AN$13</f>
        <v>0</v>
      </c>
      <c r="E113" s="29">
        <f>'In-Person Sales'!$AQ$13</f>
        <v>0</v>
      </c>
      <c r="F113" s="28">
        <f>Audiobooks!$N$14</f>
        <v>0</v>
      </c>
      <c r="G113" s="29">
        <f>Audiobooks!$O$14</f>
        <v>0</v>
      </c>
      <c r="H113" s="28">
        <f>Audiobooks!$P$14</f>
        <v>0</v>
      </c>
      <c r="I113" s="29">
        <f>Audiobooks!$Q$14</f>
        <v>0</v>
      </c>
      <c r="J113" s="28">
        <f>Audiobooks!$R$14</f>
        <v>0</v>
      </c>
      <c r="K113" s="29">
        <f>Audiobooks!$S$14</f>
        <v>0</v>
      </c>
      <c r="L113" s="28">
        <f>'E-book sales'!$N$14</f>
        <v>0</v>
      </c>
      <c r="M113" s="29">
        <f>'E-book sales'!$O$14</f>
        <v>0</v>
      </c>
      <c r="N113" s="28">
        <f>'E-book sales'!$P$14</f>
        <v>0</v>
      </c>
      <c r="O113" s="29">
        <f>'E-book sales'!$Q$14</f>
        <v>0</v>
      </c>
      <c r="P113" s="28">
        <f>'E-book sales'!$R$14</f>
        <v>0</v>
      </c>
      <c r="Q113" s="29">
        <f>'E-book sales'!$S$14</f>
        <v>0</v>
      </c>
      <c r="R113" s="28">
        <f>'KENP Pages'!$N$14</f>
        <v>0</v>
      </c>
      <c r="S113" s="29">
        <f>'KENP Pages'!$O$14</f>
        <v>0</v>
      </c>
      <c r="T113" s="28">
        <f>'KENP Pages'!$P$14</f>
        <v>0</v>
      </c>
      <c r="U113" s="29">
        <f>'KENP Pages'!$Q$14</f>
        <v>0</v>
      </c>
      <c r="V113" s="28">
        <f>'KENP Pages'!$R$14</f>
        <v>0</v>
      </c>
      <c r="W113" s="29">
        <f>'KENP Pages'!$S$14</f>
        <v>0</v>
      </c>
      <c r="X113" s="28">
        <f>'KDP Paperbacks'!$N$14</f>
        <v>0</v>
      </c>
      <c r="Y113" s="29">
        <f>'KDP Paperbacks'!$O$14</f>
        <v>0</v>
      </c>
      <c r="Z113" s="28">
        <f>'KDP Paperbacks'!$P$14</f>
        <v>0</v>
      </c>
      <c r="AA113" s="29">
        <f>'KDP Paperbacks'!$Q$14</f>
        <v>0</v>
      </c>
      <c r="AB113" s="28">
        <f>'KDP Paperbacks'!$R$14</f>
        <v>0</v>
      </c>
      <c r="AC113" s="29">
        <f>'KDP Paperbacks'!$S$14</f>
        <v>0</v>
      </c>
      <c r="AD113" s="28">
        <f>SUM(IngramSpark!$N$14,IngramSpark!$AH$14)</f>
        <v>0</v>
      </c>
      <c r="AE113" s="148">
        <f>SUM(IngramSpark!$O$14,IngramSpark!$AI$14)</f>
        <v>0</v>
      </c>
      <c r="AF113" s="28">
        <f>SUM(IngramSpark!$P$14,IngramSpark!$AJ$14)</f>
        <v>0</v>
      </c>
      <c r="AG113" s="148">
        <f>SUM(IngramSpark!$Q$14,IngramSpark!$AK$14)</f>
        <v>0</v>
      </c>
      <c r="AH113" s="28">
        <f>SUM(IngramSpark!$R$14,IngramSpark!$AL$14)</f>
        <v>0</v>
      </c>
      <c r="AI113" s="148">
        <f>SUM(IngramSpark!$S$14,IngramSpark!$AM$14)</f>
        <v>0</v>
      </c>
      <c r="AJ113" s="28">
        <f t="shared" si="29"/>
        <v>0</v>
      </c>
      <c r="AK113" s="28">
        <f t="shared" si="30"/>
        <v>0</v>
      </c>
      <c r="AL113" s="86">
        <f t="shared" si="31"/>
        <v>0</v>
      </c>
    </row>
    <row r="114" spans="1:38" x14ac:dyDescent="0.25">
      <c r="A114" s="20" t="str">
        <f>IF(ISBLANK(Lookups!$A$6),"",Lookups!$A$6)</f>
        <v>Soulstealer (Mass Market Paperback)</v>
      </c>
      <c r="B114" s="28">
        <f>'Website Sales'!$AG$28</f>
        <v>0</v>
      </c>
      <c r="C114" s="29">
        <f>'Website Sales'!$AJ$28</f>
        <v>0</v>
      </c>
      <c r="D114" s="28">
        <f>'In-Person Sales'!$AF$28</f>
        <v>0</v>
      </c>
      <c r="E114" s="29">
        <f>'In-Person Sales'!$AI$28</f>
        <v>0</v>
      </c>
      <c r="F114" s="28">
        <f>Audiobooks!$B$29</f>
        <v>0</v>
      </c>
      <c r="G114" s="29">
        <f>Audiobooks!$C$29</f>
        <v>0</v>
      </c>
      <c r="H114" s="28">
        <f>Audiobooks!$D$29</f>
        <v>0</v>
      </c>
      <c r="I114" s="29">
        <f>Audiobooks!$E$29</f>
        <v>0</v>
      </c>
      <c r="J114" s="28">
        <f>Audiobooks!$F$29</f>
        <v>0</v>
      </c>
      <c r="K114" s="29">
        <f>Audiobooks!$G$29</f>
        <v>0</v>
      </c>
      <c r="L114" s="28">
        <f>'E-book sales'!$B$29</f>
        <v>0</v>
      </c>
      <c r="M114" s="29">
        <f>'E-book sales'!$C$29</f>
        <v>0</v>
      </c>
      <c r="N114" s="28">
        <f>'E-book sales'!$D$29</f>
        <v>0</v>
      </c>
      <c r="O114" s="29">
        <f>'E-book sales'!$E$29</f>
        <v>0</v>
      </c>
      <c r="P114" s="28">
        <f>'E-book sales'!$F$29</f>
        <v>0</v>
      </c>
      <c r="Q114" s="29">
        <f>'E-book sales'!$G$29</f>
        <v>0</v>
      </c>
      <c r="R114" s="28">
        <f>'KENP Pages'!$B$29</f>
        <v>0</v>
      </c>
      <c r="S114" s="29">
        <f>'KENP Pages'!$C$29</f>
        <v>0</v>
      </c>
      <c r="T114" s="28">
        <f>'KENP Pages'!$D$29</f>
        <v>0</v>
      </c>
      <c r="U114" s="29">
        <f>'KENP Pages'!$E$29</f>
        <v>0</v>
      </c>
      <c r="V114" s="28">
        <f>'KENP Pages'!$F$29</f>
        <v>0</v>
      </c>
      <c r="W114" s="29">
        <f>'KENP Pages'!$G$29</f>
        <v>0</v>
      </c>
      <c r="X114" s="28">
        <f>'KDP Paperbacks'!$B$29</f>
        <v>0</v>
      </c>
      <c r="Y114" s="29">
        <f>'KDP Paperbacks'!$C$29</f>
        <v>0</v>
      </c>
      <c r="Z114" s="28">
        <f>'KDP Paperbacks'!$D$29</f>
        <v>0</v>
      </c>
      <c r="AA114" s="29">
        <f>'KDP Paperbacks'!$E$29</f>
        <v>0</v>
      </c>
      <c r="AB114" s="28">
        <f>'KDP Paperbacks'!$F$29</f>
        <v>0</v>
      </c>
      <c r="AC114" s="29">
        <f>'KDP Paperbacks'!$G$29</f>
        <v>0</v>
      </c>
      <c r="AD114" s="28">
        <f>SUM(IngramSpark!$B$29,IngramSpark!$V$29)</f>
        <v>0</v>
      </c>
      <c r="AE114" s="148">
        <f>SUM(IngramSpark!$C$29,IngramSpark!$W$29)</f>
        <v>0</v>
      </c>
      <c r="AF114" s="28">
        <f>SUM(IngramSpark!$D$29,IngramSpark!$X$29)</f>
        <v>0</v>
      </c>
      <c r="AG114" s="148">
        <f>SUM(IngramSpark!$E$29,IngramSpark!$Y$29)</f>
        <v>0</v>
      </c>
      <c r="AH114" s="28">
        <f>SUM(IngramSpark!$F$29,IngramSpark!$Z$29)</f>
        <v>0</v>
      </c>
      <c r="AI114" s="148">
        <f>SUM(IngramSpark!$G$29,IngramSpark!$AA$29)</f>
        <v>0</v>
      </c>
      <c r="AJ114" s="28">
        <f t="shared" si="29"/>
        <v>0</v>
      </c>
      <c r="AK114" s="28">
        <f t="shared" si="30"/>
        <v>0</v>
      </c>
      <c r="AL114" s="86">
        <f t="shared" si="31"/>
        <v>0</v>
      </c>
    </row>
    <row r="115" spans="1:38" x14ac:dyDescent="0.25">
      <c r="A115" s="20" t="str">
        <f>IF(ISBLANK(Lookups!$A$7),"",Lookups!$A$7)</f>
        <v>Soulstealer (Travel Size Paperback)</v>
      </c>
      <c r="B115" s="28">
        <f>'Website Sales'!$AK$28</f>
        <v>0</v>
      </c>
      <c r="C115" s="29">
        <f>'Website Sales'!$AN$28</f>
        <v>0</v>
      </c>
      <c r="D115" s="28">
        <f>'In-Person Sales'!$AJ$28</f>
        <v>0</v>
      </c>
      <c r="E115" s="29">
        <f>'In-Person Sales'!$AM$28</f>
        <v>0</v>
      </c>
      <c r="F115" s="28">
        <f>Audiobooks!$H$29</f>
        <v>0</v>
      </c>
      <c r="G115" s="29">
        <f>Audiobooks!$I$29</f>
        <v>0</v>
      </c>
      <c r="H115" s="28">
        <f>Audiobooks!$J$29</f>
        <v>0</v>
      </c>
      <c r="I115" s="29">
        <f>Audiobooks!$K$29</f>
        <v>0</v>
      </c>
      <c r="J115" s="28">
        <f>Audiobooks!$L$29</f>
        <v>0</v>
      </c>
      <c r="K115" s="29">
        <f>Audiobooks!$M$29</f>
        <v>0</v>
      </c>
      <c r="L115" s="28">
        <f>'E-book sales'!$H$29</f>
        <v>0</v>
      </c>
      <c r="M115" s="29">
        <f>'E-book sales'!$I$29</f>
        <v>0</v>
      </c>
      <c r="N115" s="28">
        <f>'E-book sales'!$J$29</f>
        <v>0</v>
      </c>
      <c r="O115" s="29">
        <f>'E-book sales'!$K$29</f>
        <v>0</v>
      </c>
      <c r="P115" s="28">
        <f>'E-book sales'!$L$29</f>
        <v>0</v>
      </c>
      <c r="Q115" s="29">
        <f>'E-book sales'!$M$29</f>
        <v>0</v>
      </c>
      <c r="R115" s="28">
        <f>'KENP Pages'!$H$29</f>
        <v>0</v>
      </c>
      <c r="S115" s="29">
        <f>'KENP Pages'!$I$29</f>
        <v>0</v>
      </c>
      <c r="T115" s="28">
        <f>'KENP Pages'!$J$29</f>
        <v>0</v>
      </c>
      <c r="U115" s="29">
        <f>'KENP Pages'!$K$29</f>
        <v>0</v>
      </c>
      <c r="V115" s="28">
        <f>'KENP Pages'!$L$29</f>
        <v>0</v>
      </c>
      <c r="W115" s="29">
        <f>'KENP Pages'!$M$29</f>
        <v>0</v>
      </c>
      <c r="X115" s="28">
        <f>'KDP Paperbacks'!$H$29</f>
        <v>0</v>
      </c>
      <c r="Y115" s="29">
        <f>'KDP Paperbacks'!$I$29</f>
        <v>0</v>
      </c>
      <c r="Z115" s="28">
        <f>'KDP Paperbacks'!$J$29</f>
        <v>0</v>
      </c>
      <c r="AA115" s="29">
        <f>'KDP Paperbacks'!$K$29</f>
        <v>0</v>
      </c>
      <c r="AB115" s="28">
        <f>'KDP Paperbacks'!$L$29</f>
        <v>0</v>
      </c>
      <c r="AC115" s="29">
        <f>'KDP Paperbacks'!$M$29</f>
        <v>0</v>
      </c>
      <c r="AD115" s="28">
        <f>SUM(IngramSpark!$H$29,IngramSpark!$AB$29)</f>
        <v>0</v>
      </c>
      <c r="AE115" s="148">
        <f>SUM(IngramSpark!$I$29,IngramSpark!$AC$29)</f>
        <v>0</v>
      </c>
      <c r="AF115" s="28">
        <f>SUM(IngramSpark!$J$29,IngramSpark!$AD$29)</f>
        <v>0</v>
      </c>
      <c r="AG115" s="148">
        <f>SUM(IngramSpark!$K$29,IngramSpark!$AE$29)</f>
        <v>0</v>
      </c>
      <c r="AH115" s="28">
        <f>SUM(IngramSpark!$L$29,IngramSpark!$AF$29)</f>
        <v>0</v>
      </c>
      <c r="AI115" s="148">
        <f>SUM(IngramSpark!$M$29,IngramSpark!$AG$29)</f>
        <v>0</v>
      </c>
      <c r="AJ115" s="28">
        <f t="shared" si="29"/>
        <v>0</v>
      </c>
      <c r="AK115" s="28">
        <f t="shared" si="30"/>
        <v>0</v>
      </c>
      <c r="AL115" s="86">
        <f t="shared" si="31"/>
        <v>0</v>
      </c>
    </row>
    <row r="116" spans="1:38" x14ac:dyDescent="0.25">
      <c r="A116" s="20" t="str">
        <f>IF(ISBLANK(Lookups!$A$8),"",Lookups!$A$8)</f>
        <v>Soulstealer (Trade Paperback)</v>
      </c>
      <c r="B116" s="28">
        <f>'Website Sales'!$AO$28</f>
        <v>0</v>
      </c>
      <c r="C116" s="29">
        <f>'Website Sales'!$AR$28</f>
        <v>0</v>
      </c>
      <c r="D116" s="28">
        <f>'In-Person Sales'!$AN$28</f>
        <v>0</v>
      </c>
      <c r="E116" s="29">
        <f>'In-Person Sales'!$AQ$28</f>
        <v>0</v>
      </c>
      <c r="F116" s="28">
        <f>Audiobooks!$N$29</f>
        <v>0</v>
      </c>
      <c r="G116" s="29">
        <f>Audiobooks!$O$29</f>
        <v>0</v>
      </c>
      <c r="H116" s="28">
        <f>Audiobooks!$P$29</f>
        <v>0</v>
      </c>
      <c r="I116" s="29">
        <f>Audiobooks!$Q$29</f>
        <v>0</v>
      </c>
      <c r="J116" s="28">
        <f>Audiobooks!$R$29</f>
        <v>0</v>
      </c>
      <c r="K116" s="29">
        <f>Audiobooks!$S$29</f>
        <v>0</v>
      </c>
      <c r="L116" s="28">
        <f>'E-book sales'!$N$29</f>
        <v>0</v>
      </c>
      <c r="M116" s="29">
        <f>'E-book sales'!$O$29</f>
        <v>0</v>
      </c>
      <c r="N116" s="28">
        <f>'E-book sales'!$P$29</f>
        <v>0</v>
      </c>
      <c r="O116" s="29">
        <f>'E-book sales'!$Q$29</f>
        <v>0</v>
      </c>
      <c r="P116" s="28">
        <f>'E-book sales'!$R$29</f>
        <v>0</v>
      </c>
      <c r="Q116" s="29">
        <f>'E-book sales'!$S$29</f>
        <v>0</v>
      </c>
      <c r="R116" s="28">
        <f>'KENP Pages'!$N$29</f>
        <v>0</v>
      </c>
      <c r="S116" s="29">
        <f>'KENP Pages'!$O$29</f>
        <v>0</v>
      </c>
      <c r="T116" s="28">
        <f>'KENP Pages'!$P$29</f>
        <v>0</v>
      </c>
      <c r="U116" s="29">
        <f>'KENP Pages'!$Q$29</f>
        <v>0</v>
      </c>
      <c r="V116" s="28">
        <f>'KENP Pages'!$R$29</f>
        <v>0</v>
      </c>
      <c r="W116" s="29">
        <f>'KENP Pages'!$S$29</f>
        <v>0</v>
      </c>
      <c r="X116" s="28">
        <f>'KDP Paperbacks'!$N$29</f>
        <v>0</v>
      </c>
      <c r="Y116" s="29">
        <f>'KDP Paperbacks'!$O$29</f>
        <v>0</v>
      </c>
      <c r="Z116" s="28">
        <f>'KDP Paperbacks'!$P$29</f>
        <v>0</v>
      </c>
      <c r="AA116" s="29">
        <f>'KDP Paperbacks'!$Q$29</f>
        <v>0</v>
      </c>
      <c r="AB116" s="28">
        <f>'KDP Paperbacks'!$R$29</f>
        <v>0</v>
      </c>
      <c r="AC116" s="29">
        <f>'KDP Paperbacks'!$S$29</f>
        <v>0</v>
      </c>
      <c r="AD116" s="28">
        <f>SUM(IngramSpark!$N$29,IngramSpark!$AH$29)</f>
        <v>0</v>
      </c>
      <c r="AE116" s="148">
        <f>SUM(IngramSpark!$O$29,IngramSpark!$AI$29)</f>
        <v>0</v>
      </c>
      <c r="AF116" s="28">
        <f>SUM(IngramSpark!$P$29,IngramSpark!$AJ$29)</f>
        <v>0</v>
      </c>
      <c r="AG116" s="148">
        <f>SUM(IngramSpark!$Q$29,IngramSpark!$AK$29)</f>
        <v>0</v>
      </c>
      <c r="AH116" s="28">
        <f>SUM(IngramSpark!$R$29,IngramSpark!$AL$29)</f>
        <v>0</v>
      </c>
      <c r="AI116" s="148">
        <f>SUM(IngramSpark!$S$29,IngramSpark!$AM$29)</f>
        <v>0</v>
      </c>
      <c r="AJ116" s="28">
        <f t="shared" si="29"/>
        <v>0</v>
      </c>
      <c r="AK116" s="28">
        <f t="shared" si="30"/>
        <v>0</v>
      </c>
      <c r="AL116" s="86">
        <f t="shared" si="31"/>
        <v>0</v>
      </c>
    </row>
    <row r="117" spans="1:38" x14ac:dyDescent="0.25">
      <c r="A117" s="20" t="str">
        <f>IF(ISBLANK(Lookups!$A$9),"",Lookups!$A$9)</f>
        <v/>
      </c>
      <c r="B117" s="28">
        <f>'Website Sales'!$AG$43</f>
        <v>0</v>
      </c>
      <c r="C117" s="29">
        <f>'Website Sales'!$AJ$43</f>
        <v>0</v>
      </c>
      <c r="D117" s="28">
        <f>'In-Person Sales'!$AF$43</f>
        <v>0</v>
      </c>
      <c r="E117" s="29">
        <f>'In-Person Sales'!$AI$43</f>
        <v>0</v>
      </c>
      <c r="F117" s="28">
        <f>Audiobooks!$B$44</f>
        <v>0</v>
      </c>
      <c r="G117" s="29">
        <f>Audiobooks!$C$44</f>
        <v>0</v>
      </c>
      <c r="H117" s="28">
        <f>Audiobooks!$D$44</f>
        <v>0</v>
      </c>
      <c r="I117" s="29">
        <f>Audiobooks!$E$44</f>
        <v>0</v>
      </c>
      <c r="J117" s="28">
        <f>Audiobooks!$F$44</f>
        <v>0</v>
      </c>
      <c r="K117" s="29">
        <f>Audiobooks!$G$44</f>
        <v>0</v>
      </c>
      <c r="L117" s="28">
        <f>'E-book sales'!$B$44</f>
        <v>0</v>
      </c>
      <c r="M117" s="29">
        <f>'E-book sales'!$C$44</f>
        <v>0</v>
      </c>
      <c r="N117" s="28">
        <f>'E-book sales'!$D$44</f>
        <v>0</v>
      </c>
      <c r="O117" s="29">
        <f>'E-book sales'!$E$44</f>
        <v>0</v>
      </c>
      <c r="P117" s="28">
        <f>'E-book sales'!$F$44</f>
        <v>0</v>
      </c>
      <c r="Q117" s="29">
        <f>'E-book sales'!$G$44</f>
        <v>0</v>
      </c>
      <c r="R117" s="28">
        <f>'KENP Pages'!$B$44</f>
        <v>0</v>
      </c>
      <c r="S117" s="29">
        <f>'KENP Pages'!$C$44</f>
        <v>0</v>
      </c>
      <c r="T117" s="28">
        <f>'KENP Pages'!$D$44</f>
        <v>0</v>
      </c>
      <c r="U117" s="29">
        <f>'KENP Pages'!$E$44</f>
        <v>0</v>
      </c>
      <c r="V117" s="28">
        <f>'KENP Pages'!$F$44</f>
        <v>0</v>
      </c>
      <c r="W117" s="29">
        <f>'KENP Pages'!$G$44</f>
        <v>0</v>
      </c>
      <c r="X117" s="28">
        <f>'KDP Paperbacks'!$B$44</f>
        <v>0</v>
      </c>
      <c r="Y117" s="29">
        <f>'KDP Paperbacks'!$C$44</f>
        <v>0</v>
      </c>
      <c r="Z117" s="28">
        <f>'KDP Paperbacks'!$D$44</f>
        <v>0</v>
      </c>
      <c r="AA117" s="29">
        <f>'KDP Paperbacks'!$E$44</f>
        <v>0</v>
      </c>
      <c r="AB117" s="28">
        <f>'KDP Paperbacks'!$F$44</f>
        <v>0</v>
      </c>
      <c r="AC117" s="29">
        <f>'KDP Paperbacks'!$G$44</f>
        <v>0</v>
      </c>
      <c r="AD117" s="28">
        <f>SUM(IngramSpark!$B$44,IngramSpark!$V$44)</f>
        <v>0</v>
      </c>
      <c r="AE117" s="148">
        <f>SUM(IngramSpark!$C$44,IngramSpark!$W$44)</f>
        <v>0</v>
      </c>
      <c r="AF117" s="28">
        <f>SUM(IngramSpark!$D$44,IngramSpark!$X$44)</f>
        <v>0</v>
      </c>
      <c r="AG117" s="148">
        <f>SUM(IngramSpark!$E$44,IngramSpark!$Y$44)</f>
        <v>0</v>
      </c>
      <c r="AH117" s="28">
        <f>SUM(IngramSpark!$F$44,IngramSpark!$Z$44)</f>
        <v>0</v>
      </c>
      <c r="AI117" s="148">
        <f>SUM(IngramSpark!$G$44,IngramSpark!$AA$44)</f>
        <v>0</v>
      </c>
      <c r="AJ117" s="28">
        <f t="shared" si="29"/>
        <v>0</v>
      </c>
      <c r="AK117" s="28">
        <f t="shared" si="30"/>
        <v>0</v>
      </c>
      <c r="AL117" s="86">
        <f t="shared" si="31"/>
        <v>0</v>
      </c>
    </row>
    <row r="118" spans="1:38" x14ac:dyDescent="0.25">
      <c r="A118" s="20" t="str">
        <f>IF(ISBLANK(Lookups!$A$10),"",Lookups!$A$10)</f>
        <v/>
      </c>
      <c r="B118" s="28">
        <f>'Website Sales'!$AK$43</f>
        <v>0</v>
      </c>
      <c r="C118" s="29">
        <f>'Website Sales'!$AN$43</f>
        <v>0</v>
      </c>
      <c r="D118" s="28">
        <f>'In-Person Sales'!$AJ$43</f>
        <v>0</v>
      </c>
      <c r="E118" s="29">
        <f>'In-Person Sales'!$AM$43</f>
        <v>0</v>
      </c>
      <c r="F118" s="28">
        <f>Audiobooks!$H$44</f>
        <v>0</v>
      </c>
      <c r="G118" s="29">
        <f>Audiobooks!$I$44</f>
        <v>0</v>
      </c>
      <c r="H118" s="28">
        <f>Audiobooks!$J$44</f>
        <v>0</v>
      </c>
      <c r="I118" s="29">
        <f>Audiobooks!$K$44</f>
        <v>0</v>
      </c>
      <c r="J118" s="28">
        <f>Audiobooks!$L$44</f>
        <v>0</v>
      </c>
      <c r="K118" s="29">
        <f>Audiobooks!$M$44</f>
        <v>0</v>
      </c>
      <c r="L118" s="28">
        <f>'E-book sales'!$H$44</f>
        <v>0</v>
      </c>
      <c r="M118" s="29">
        <f>'E-book sales'!$I$44</f>
        <v>0</v>
      </c>
      <c r="N118" s="28">
        <f>'E-book sales'!$J$44</f>
        <v>0</v>
      </c>
      <c r="O118" s="29">
        <f>'E-book sales'!$K$44</f>
        <v>0</v>
      </c>
      <c r="P118" s="28">
        <f>'E-book sales'!$L$44</f>
        <v>0</v>
      </c>
      <c r="Q118" s="29">
        <f>'E-book sales'!$M$44</f>
        <v>0</v>
      </c>
      <c r="R118" s="28">
        <f>'KENP Pages'!$H$44</f>
        <v>0</v>
      </c>
      <c r="S118" s="29">
        <f>'KENP Pages'!$I$44</f>
        <v>0</v>
      </c>
      <c r="T118" s="28">
        <f>'KENP Pages'!$J$44</f>
        <v>0</v>
      </c>
      <c r="U118" s="29">
        <f>'KENP Pages'!$K$44</f>
        <v>0</v>
      </c>
      <c r="V118" s="28">
        <f>'KENP Pages'!$L$44</f>
        <v>0</v>
      </c>
      <c r="W118" s="29">
        <f>'KENP Pages'!$M$44</f>
        <v>0</v>
      </c>
      <c r="X118" s="28">
        <f>'KDP Paperbacks'!$H$44</f>
        <v>0</v>
      </c>
      <c r="Y118" s="29">
        <f>'KDP Paperbacks'!$I$44</f>
        <v>0</v>
      </c>
      <c r="Z118" s="28">
        <f>'KDP Paperbacks'!$J$44</f>
        <v>0</v>
      </c>
      <c r="AA118" s="29">
        <f>'KDP Paperbacks'!$K$44</f>
        <v>0</v>
      </c>
      <c r="AB118" s="28">
        <f>'KDP Paperbacks'!$L$44</f>
        <v>0</v>
      </c>
      <c r="AC118" s="29">
        <f>'KDP Paperbacks'!$M$44</f>
        <v>0</v>
      </c>
      <c r="AD118" s="28">
        <f>SUM(IngramSpark!$H$44,IngramSpark!$AB$44)</f>
        <v>0</v>
      </c>
      <c r="AE118" s="148">
        <f>SUM(IngramSpark!$I$44,IngramSpark!$AC$44)</f>
        <v>0</v>
      </c>
      <c r="AF118" s="28">
        <f>SUM(IngramSpark!$J$44,IngramSpark!$AD$44)</f>
        <v>0</v>
      </c>
      <c r="AG118" s="148">
        <f>SUM(IngramSpark!$K$44,IngramSpark!$AE$44)</f>
        <v>0</v>
      </c>
      <c r="AH118" s="28">
        <f>SUM(IngramSpark!$L$44,IngramSpark!$AF$44)</f>
        <v>0</v>
      </c>
      <c r="AI118" s="148">
        <f>SUM(IngramSpark!$M$44,IngramSpark!$AG$44)</f>
        <v>0</v>
      </c>
      <c r="AJ118" s="28">
        <f t="shared" si="29"/>
        <v>0</v>
      </c>
      <c r="AK118" s="28">
        <f t="shared" si="30"/>
        <v>0</v>
      </c>
      <c r="AL118" s="86">
        <f t="shared" si="31"/>
        <v>0</v>
      </c>
    </row>
    <row r="119" spans="1:38" x14ac:dyDescent="0.25">
      <c r="A119" s="20" t="str">
        <f>IF(ISBLANK(Lookups!$A$11),"",Lookups!$A$11)</f>
        <v/>
      </c>
      <c r="B119" s="28">
        <f>'Website Sales'!$AO$43</f>
        <v>0</v>
      </c>
      <c r="C119" s="29">
        <f>'Website Sales'!$AR$43</f>
        <v>0</v>
      </c>
      <c r="D119" s="28">
        <f>'In-Person Sales'!$AN$43</f>
        <v>0</v>
      </c>
      <c r="E119" s="29">
        <f>'In-Person Sales'!$AQ$43</f>
        <v>0</v>
      </c>
      <c r="F119" s="28">
        <f>Audiobooks!$N$44</f>
        <v>0</v>
      </c>
      <c r="G119" s="29">
        <f>Audiobooks!$O$44</f>
        <v>0</v>
      </c>
      <c r="H119" s="28">
        <f>Audiobooks!$P$44</f>
        <v>0</v>
      </c>
      <c r="I119" s="29">
        <f>Audiobooks!$Q$44</f>
        <v>0</v>
      </c>
      <c r="J119" s="28">
        <f>Audiobooks!$R$44</f>
        <v>0</v>
      </c>
      <c r="K119" s="29">
        <f>Audiobooks!$S$44</f>
        <v>0</v>
      </c>
      <c r="L119" s="28">
        <f>'E-book sales'!$N$44</f>
        <v>0</v>
      </c>
      <c r="M119" s="29">
        <f>'E-book sales'!$O$44</f>
        <v>0</v>
      </c>
      <c r="N119" s="28">
        <f>'E-book sales'!$P$44</f>
        <v>0</v>
      </c>
      <c r="O119" s="29">
        <f>'E-book sales'!$Q$44</f>
        <v>0</v>
      </c>
      <c r="P119" s="28">
        <f>'E-book sales'!$R$44</f>
        <v>0</v>
      </c>
      <c r="Q119" s="29">
        <f>'E-book sales'!$S$44</f>
        <v>0</v>
      </c>
      <c r="R119" s="28">
        <f>'KENP Pages'!$N$44</f>
        <v>0</v>
      </c>
      <c r="S119" s="29">
        <f>'KENP Pages'!$O$44</f>
        <v>0</v>
      </c>
      <c r="T119" s="28">
        <f>'KENP Pages'!$P$44</f>
        <v>0</v>
      </c>
      <c r="U119" s="29">
        <f>'KENP Pages'!$Q$44</f>
        <v>0</v>
      </c>
      <c r="V119" s="28">
        <f>'KENP Pages'!$R$44</f>
        <v>0</v>
      </c>
      <c r="W119" s="29">
        <f>'KENP Pages'!$S$44</f>
        <v>0</v>
      </c>
      <c r="X119" s="28">
        <f>'KDP Paperbacks'!$N$44</f>
        <v>0</v>
      </c>
      <c r="Y119" s="29">
        <f>'KDP Paperbacks'!$O$44</f>
        <v>0</v>
      </c>
      <c r="Z119" s="28">
        <f>'KDP Paperbacks'!$P$44</f>
        <v>0</v>
      </c>
      <c r="AA119" s="29">
        <f>'KDP Paperbacks'!$Q$44</f>
        <v>0</v>
      </c>
      <c r="AB119" s="28">
        <f>'KDP Paperbacks'!$R$44</f>
        <v>0</v>
      </c>
      <c r="AC119" s="29">
        <f>'KDP Paperbacks'!$S$44</f>
        <v>0</v>
      </c>
      <c r="AD119" s="28">
        <f>SUM(IngramSpark!$N$44,IngramSpark!$AH$44)</f>
        <v>0</v>
      </c>
      <c r="AE119" s="148">
        <f>SUM(IngramSpark!$O$44,IngramSpark!$AI$44)</f>
        <v>0</v>
      </c>
      <c r="AF119" s="28">
        <f>SUM(IngramSpark!$P$44,IngramSpark!$AJ$44)</f>
        <v>0</v>
      </c>
      <c r="AG119" s="148">
        <f>SUM(IngramSpark!$Q$44,IngramSpark!$AK$44)</f>
        <v>0</v>
      </c>
      <c r="AH119" s="28">
        <f>SUM(IngramSpark!$R$44,IngramSpark!$AL$44)</f>
        <v>0</v>
      </c>
      <c r="AI119" s="148">
        <f>SUM(IngramSpark!$S$44,IngramSpark!$AM$44)</f>
        <v>0</v>
      </c>
      <c r="AJ119" s="28">
        <f t="shared" si="29"/>
        <v>0</v>
      </c>
      <c r="AK119" s="28">
        <f t="shared" si="30"/>
        <v>0</v>
      </c>
      <c r="AL119" s="86">
        <f t="shared" si="31"/>
        <v>0</v>
      </c>
    </row>
    <row r="120" spans="1:38" x14ac:dyDescent="0.25">
      <c r="A120" s="20" t="str">
        <f>IF(ISBLANK(Lookups!$A$12),"",Lookups!$A$12)</f>
        <v/>
      </c>
      <c r="B120" s="28">
        <f>'Website Sales'!$AG$58</f>
        <v>0</v>
      </c>
      <c r="C120" s="29">
        <f>'Website Sales'!$AJ$58</f>
        <v>0</v>
      </c>
      <c r="D120" s="28">
        <f>'In-Person Sales'!$AF$58</f>
        <v>0</v>
      </c>
      <c r="E120" s="29">
        <f>'In-Person Sales'!$AI$58</f>
        <v>0</v>
      </c>
      <c r="F120" s="28">
        <f>Audiobooks!$B$59</f>
        <v>0</v>
      </c>
      <c r="G120" s="29">
        <f>Audiobooks!$C$59</f>
        <v>0</v>
      </c>
      <c r="H120" s="28">
        <f>Audiobooks!$D$59</f>
        <v>0</v>
      </c>
      <c r="I120" s="29">
        <f>Audiobooks!$E$59</f>
        <v>0</v>
      </c>
      <c r="J120" s="28">
        <f>Audiobooks!$F$59</f>
        <v>0</v>
      </c>
      <c r="K120" s="29">
        <f>Audiobooks!$G$59</f>
        <v>0</v>
      </c>
      <c r="L120" s="28">
        <f>'E-book sales'!$B$59</f>
        <v>0</v>
      </c>
      <c r="M120" s="29">
        <f>'E-book sales'!$C$59</f>
        <v>0</v>
      </c>
      <c r="N120" s="28">
        <f>'E-book sales'!$D$59</f>
        <v>0</v>
      </c>
      <c r="O120" s="29">
        <f>'E-book sales'!$E$59</f>
        <v>0</v>
      </c>
      <c r="P120" s="28">
        <f>'E-book sales'!$F$59</f>
        <v>0</v>
      </c>
      <c r="Q120" s="29">
        <f>'E-book sales'!$G$59</f>
        <v>0</v>
      </c>
      <c r="R120" s="28">
        <f>'KENP Pages'!$B$59</f>
        <v>0</v>
      </c>
      <c r="S120" s="29">
        <f>'KENP Pages'!$C$59</f>
        <v>0</v>
      </c>
      <c r="T120" s="28">
        <f>'KENP Pages'!$D$59</f>
        <v>0</v>
      </c>
      <c r="U120" s="29">
        <f>'KENP Pages'!$E$59</f>
        <v>0</v>
      </c>
      <c r="V120" s="28">
        <f>'KENP Pages'!$F$59</f>
        <v>0</v>
      </c>
      <c r="W120" s="29">
        <f>'KENP Pages'!$G$59</f>
        <v>0</v>
      </c>
      <c r="X120" s="28">
        <f>'KDP Paperbacks'!$B$59</f>
        <v>0</v>
      </c>
      <c r="Y120" s="29">
        <f>'KDP Paperbacks'!$C$59</f>
        <v>0</v>
      </c>
      <c r="Z120" s="28">
        <f>'KDP Paperbacks'!$D$59</f>
        <v>0</v>
      </c>
      <c r="AA120" s="29">
        <f>'KDP Paperbacks'!$E$59</f>
        <v>0</v>
      </c>
      <c r="AB120" s="28">
        <f>'KDP Paperbacks'!$F$59</f>
        <v>0</v>
      </c>
      <c r="AC120" s="29">
        <f>'KDP Paperbacks'!$G$59</f>
        <v>0</v>
      </c>
      <c r="AD120" s="28">
        <f>SUM(IngramSpark!$B$59,IngramSpark!$V$59)</f>
        <v>0</v>
      </c>
      <c r="AE120" s="148">
        <f>SUM(IngramSpark!$C$59,IngramSpark!$W$59)</f>
        <v>0</v>
      </c>
      <c r="AF120" s="28">
        <f>SUM(IngramSpark!$D$59,IngramSpark!$X$59)</f>
        <v>0</v>
      </c>
      <c r="AG120" s="148">
        <f>SUM(IngramSpark!$E$59,IngramSpark!$Y$59)</f>
        <v>0</v>
      </c>
      <c r="AH120" s="28">
        <f>SUM(IngramSpark!$F$59,IngramSpark!$Z$59)</f>
        <v>0</v>
      </c>
      <c r="AI120" s="148">
        <f>SUM(IngramSpark!$G$59,IngramSpark!$AA$59)</f>
        <v>0</v>
      </c>
      <c r="AJ120" s="28">
        <f t="shared" si="29"/>
        <v>0</v>
      </c>
      <c r="AK120" s="28">
        <f t="shared" si="30"/>
        <v>0</v>
      </c>
      <c r="AL120" s="86">
        <f t="shared" si="31"/>
        <v>0</v>
      </c>
    </row>
    <row r="121" spans="1:38" x14ac:dyDescent="0.25">
      <c r="A121" s="20" t="str">
        <f>IF(ISBLANK(Lookups!$A$13),"",Lookups!$A$13)</f>
        <v/>
      </c>
      <c r="B121" s="28">
        <f>'Website Sales'!$AK$58</f>
        <v>0</v>
      </c>
      <c r="C121" s="29">
        <f>'Website Sales'!$AN$58</f>
        <v>0</v>
      </c>
      <c r="D121" s="28">
        <f>'In-Person Sales'!$AJ$58</f>
        <v>0</v>
      </c>
      <c r="E121" s="29">
        <f>'In-Person Sales'!$AM$58</f>
        <v>0</v>
      </c>
      <c r="F121" s="28">
        <f>Audiobooks!$H$59</f>
        <v>0</v>
      </c>
      <c r="G121" s="29">
        <f>Audiobooks!$I$59</f>
        <v>0</v>
      </c>
      <c r="H121" s="28">
        <f>Audiobooks!$J$59</f>
        <v>0</v>
      </c>
      <c r="I121" s="29">
        <f>Audiobooks!$K$59</f>
        <v>0</v>
      </c>
      <c r="J121" s="28">
        <f>Audiobooks!$L$59</f>
        <v>0</v>
      </c>
      <c r="K121" s="29">
        <f>Audiobooks!$M$59</f>
        <v>0</v>
      </c>
      <c r="L121" s="28">
        <f>'E-book sales'!$H$59</f>
        <v>0</v>
      </c>
      <c r="M121" s="29">
        <f>'E-book sales'!$I$59</f>
        <v>0</v>
      </c>
      <c r="N121" s="28">
        <f>'E-book sales'!$J$59</f>
        <v>0</v>
      </c>
      <c r="O121" s="29">
        <f>'E-book sales'!$K$59</f>
        <v>0</v>
      </c>
      <c r="P121" s="28">
        <f>'E-book sales'!$L$59</f>
        <v>0</v>
      </c>
      <c r="Q121" s="29">
        <f>'E-book sales'!$M$59</f>
        <v>0</v>
      </c>
      <c r="R121" s="28">
        <f>'KENP Pages'!$H$59</f>
        <v>0</v>
      </c>
      <c r="S121" s="29">
        <f>'KENP Pages'!$I$59</f>
        <v>0</v>
      </c>
      <c r="T121" s="28">
        <f>'KENP Pages'!$J$59</f>
        <v>0</v>
      </c>
      <c r="U121" s="29">
        <f>'KENP Pages'!$K$59</f>
        <v>0</v>
      </c>
      <c r="V121" s="28">
        <f>'KENP Pages'!$L$59</f>
        <v>0</v>
      </c>
      <c r="W121" s="29">
        <f>'KENP Pages'!$M$59</f>
        <v>0</v>
      </c>
      <c r="X121" s="28">
        <f>'KDP Paperbacks'!$H$59</f>
        <v>0</v>
      </c>
      <c r="Y121" s="29">
        <f>'KDP Paperbacks'!$I$59</f>
        <v>0</v>
      </c>
      <c r="Z121" s="28">
        <f>'KDP Paperbacks'!$J$59</f>
        <v>0</v>
      </c>
      <c r="AA121" s="29">
        <f>'KDP Paperbacks'!$K$59</f>
        <v>0</v>
      </c>
      <c r="AB121" s="28">
        <f>'KDP Paperbacks'!$L$59</f>
        <v>0</v>
      </c>
      <c r="AC121" s="29">
        <f>'KDP Paperbacks'!$M$59</f>
        <v>0</v>
      </c>
      <c r="AD121" s="28">
        <f>SUM(IngramSpark!$H$59,IngramSpark!$AB$59)</f>
        <v>0</v>
      </c>
      <c r="AE121" s="148">
        <f>SUM(IngramSpark!$I$59,IngramSpark!$AC$59)</f>
        <v>0</v>
      </c>
      <c r="AF121" s="28">
        <f>SUM(IngramSpark!$J$59,IngramSpark!$AD$59)</f>
        <v>0</v>
      </c>
      <c r="AG121" s="148">
        <f>SUM(IngramSpark!$K$59,IngramSpark!$AE$59)</f>
        <v>0</v>
      </c>
      <c r="AH121" s="28">
        <f>SUM(IngramSpark!$L$59,IngramSpark!$AF$59)</f>
        <v>0</v>
      </c>
      <c r="AI121" s="148">
        <f>SUM(IngramSpark!$M$59,IngramSpark!$AG$59)</f>
        <v>0</v>
      </c>
      <c r="AJ121" s="28">
        <f t="shared" si="29"/>
        <v>0</v>
      </c>
      <c r="AK121" s="28">
        <f t="shared" si="30"/>
        <v>0</v>
      </c>
      <c r="AL121" s="86">
        <f t="shared" si="31"/>
        <v>0</v>
      </c>
    </row>
    <row r="122" spans="1:38" x14ac:dyDescent="0.25">
      <c r="A122" s="20" t="str">
        <f>IF(ISBLANK(Lookups!$A$14),"",Lookups!$A$14)</f>
        <v/>
      </c>
      <c r="B122" s="28">
        <f>'Website Sales'!$AO$58</f>
        <v>0</v>
      </c>
      <c r="C122" s="29">
        <f>'Website Sales'!$AR$58</f>
        <v>0</v>
      </c>
      <c r="D122" s="28">
        <f>'In-Person Sales'!$AN$58</f>
        <v>0</v>
      </c>
      <c r="E122" s="29">
        <f>'In-Person Sales'!$AQ$58</f>
        <v>0</v>
      </c>
      <c r="F122" s="28">
        <f>Audiobooks!$N$59</f>
        <v>0</v>
      </c>
      <c r="G122" s="29">
        <f>Audiobooks!$O$59</f>
        <v>0</v>
      </c>
      <c r="H122" s="28">
        <f>Audiobooks!$P$59</f>
        <v>0</v>
      </c>
      <c r="I122" s="29">
        <f>Audiobooks!$Q$59</f>
        <v>0</v>
      </c>
      <c r="J122" s="28">
        <f>Audiobooks!$R$59</f>
        <v>0</v>
      </c>
      <c r="K122" s="29">
        <f>Audiobooks!$S$59</f>
        <v>0</v>
      </c>
      <c r="L122" s="28">
        <f>'E-book sales'!$N$59</f>
        <v>0</v>
      </c>
      <c r="M122" s="29">
        <f>'E-book sales'!$O$59</f>
        <v>0</v>
      </c>
      <c r="N122" s="28">
        <f>'E-book sales'!$P$59</f>
        <v>0</v>
      </c>
      <c r="O122" s="29">
        <f>'E-book sales'!$Q$59</f>
        <v>0</v>
      </c>
      <c r="P122" s="28">
        <f>'E-book sales'!$R$59</f>
        <v>0</v>
      </c>
      <c r="Q122" s="29">
        <f>'E-book sales'!$S$59</f>
        <v>0</v>
      </c>
      <c r="R122" s="28">
        <f>'KENP Pages'!$N$59</f>
        <v>0</v>
      </c>
      <c r="S122" s="29">
        <f>'KENP Pages'!$O$59</f>
        <v>0</v>
      </c>
      <c r="T122" s="28">
        <f>'KENP Pages'!$P$59</f>
        <v>0</v>
      </c>
      <c r="U122" s="29">
        <f>'KENP Pages'!$Q$59</f>
        <v>0</v>
      </c>
      <c r="V122" s="28">
        <f>'KENP Pages'!$R$59</f>
        <v>0</v>
      </c>
      <c r="W122" s="29">
        <f>'KENP Pages'!$S$59</f>
        <v>0</v>
      </c>
      <c r="X122" s="28">
        <f>'KDP Paperbacks'!$N$59</f>
        <v>0</v>
      </c>
      <c r="Y122" s="29">
        <f>'KDP Paperbacks'!$O$59</f>
        <v>0</v>
      </c>
      <c r="Z122" s="28">
        <f>'KDP Paperbacks'!$P$59</f>
        <v>0</v>
      </c>
      <c r="AA122" s="29">
        <f>'KDP Paperbacks'!$Q$59</f>
        <v>0</v>
      </c>
      <c r="AB122" s="28">
        <f>'KDP Paperbacks'!$R$59</f>
        <v>0</v>
      </c>
      <c r="AC122" s="29">
        <f>'KDP Paperbacks'!$S$59</f>
        <v>0</v>
      </c>
      <c r="AD122" s="28">
        <f>SUM(IngramSpark!$N$59,IngramSpark!$AH$59)</f>
        <v>0</v>
      </c>
      <c r="AE122" s="148">
        <f>SUM(IngramSpark!$O$59,IngramSpark!$AI$59)</f>
        <v>0</v>
      </c>
      <c r="AF122" s="28">
        <f>SUM(IngramSpark!$P$59,IngramSpark!$AJ$59)</f>
        <v>0</v>
      </c>
      <c r="AG122" s="148">
        <f>SUM(IngramSpark!$Q$59,IngramSpark!$AK$59)</f>
        <v>0</v>
      </c>
      <c r="AH122" s="28">
        <f>SUM(IngramSpark!$R$59,IngramSpark!$AL$59)</f>
        <v>0</v>
      </c>
      <c r="AI122" s="148">
        <f>SUM(IngramSpark!$S$59,IngramSpark!$AM$59)</f>
        <v>0</v>
      </c>
      <c r="AJ122" s="28">
        <f t="shared" si="29"/>
        <v>0</v>
      </c>
      <c r="AK122" s="28">
        <f t="shared" si="30"/>
        <v>0</v>
      </c>
      <c r="AL122" s="86">
        <f t="shared" si="31"/>
        <v>0</v>
      </c>
    </row>
    <row r="123" spans="1:38" x14ac:dyDescent="0.25">
      <c r="A123" s="20" t="str">
        <f>IF(ISBLANK(Lookups!$A$15),"",Lookups!$A$15)</f>
        <v/>
      </c>
      <c r="B123" s="28">
        <f>'Website Sales'!$AG$73</f>
        <v>0</v>
      </c>
      <c r="C123" s="29">
        <f>'Website Sales'!$AJ$73</f>
        <v>0</v>
      </c>
      <c r="D123" s="28">
        <f>'In-Person Sales'!$AF$73</f>
        <v>0</v>
      </c>
      <c r="E123" s="29">
        <f>'In-Person Sales'!$AI$73</f>
        <v>0</v>
      </c>
      <c r="F123" s="28">
        <f>Audiobooks!$B$74</f>
        <v>0</v>
      </c>
      <c r="G123" s="29">
        <f>Audiobooks!$C$74</f>
        <v>0</v>
      </c>
      <c r="H123" s="28">
        <f>Audiobooks!$D$74</f>
        <v>0</v>
      </c>
      <c r="I123" s="29">
        <f>Audiobooks!$E$74</f>
        <v>0</v>
      </c>
      <c r="J123" s="28">
        <f>Audiobooks!$F$74</f>
        <v>0</v>
      </c>
      <c r="K123" s="29">
        <f>Audiobooks!$G$74</f>
        <v>0</v>
      </c>
      <c r="L123" s="28">
        <f>'E-book sales'!$B$74</f>
        <v>0</v>
      </c>
      <c r="M123" s="29">
        <f>'E-book sales'!$C$74</f>
        <v>0</v>
      </c>
      <c r="N123" s="28">
        <f>'E-book sales'!$D$74</f>
        <v>0</v>
      </c>
      <c r="O123" s="29">
        <f>'E-book sales'!$E$74</f>
        <v>0</v>
      </c>
      <c r="P123" s="28">
        <f>'E-book sales'!$F$74</f>
        <v>0</v>
      </c>
      <c r="Q123" s="29">
        <f>'E-book sales'!$G$74</f>
        <v>0</v>
      </c>
      <c r="R123" s="28">
        <f>'KENP Pages'!$B$74</f>
        <v>0</v>
      </c>
      <c r="S123" s="29">
        <f>'KENP Pages'!$C$74</f>
        <v>0</v>
      </c>
      <c r="T123" s="28">
        <f>'KENP Pages'!$D$74</f>
        <v>0</v>
      </c>
      <c r="U123" s="29">
        <f>'KENP Pages'!$E$74</f>
        <v>0</v>
      </c>
      <c r="V123" s="28">
        <f>'KENP Pages'!$F$74</f>
        <v>0</v>
      </c>
      <c r="W123" s="29">
        <f>'KENP Pages'!$G$74</f>
        <v>0</v>
      </c>
      <c r="X123" s="28">
        <f>'KDP Paperbacks'!$B$74</f>
        <v>0</v>
      </c>
      <c r="Y123" s="29">
        <f>'KDP Paperbacks'!$C$74</f>
        <v>0</v>
      </c>
      <c r="Z123" s="28">
        <f>'KDP Paperbacks'!$D$74</f>
        <v>0</v>
      </c>
      <c r="AA123" s="29">
        <f>'KDP Paperbacks'!$E$74</f>
        <v>0</v>
      </c>
      <c r="AB123" s="28">
        <f>'KDP Paperbacks'!$F$74</f>
        <v>0</v>
      </c>
      <c r="AC123" s="29">
        <f>'KDP Paperbacks'!$G$74</f>
        <v>0</v>
      </c>
      <c r="AD123" s="28">
        <f>SUM(IngramSpark!$B$74,IngramSpark!$V$74)</f>
        <v>0</v>
      </c>
      <c r="AE123" s="148">
        <f>SUM(IngramSpark!$C$74,IngramSpark!$W$74)</f>
        <v>0</v>
      </c>
      <c r="AF123" s="28">
        <f>SUM(IngramSpark!$D$74,IngramSpark!$X$74)</f>
        <v>0</v>
      </c>
      <c r="AG123" s="148">
        <f>SUM(IngramSpark!$E$74,IngramSpark!$Y$74)</f>
        <v>0</v>
      </c>
      <c r="AH123" s="28">
        <f>SUM(IngramSpark!$F$74,IngramSpark!$Z$74)</f>
        <v>0</v>
      </c>
      <c r="AI123" s="148">
        <f>SUM(IngramSpark!$G$74,IngramSpark!$AA$74)</f>
        <v>0</v>
      </c>
      <c r="AJ123" s="28">
        <f t="shared" si="29"/>
        <v>0</v>
      </c>
      <c r="AK123" s="28">
        <f t="shared" si="30"/>
        <v>0</v>
      </c>
      <c r="AL123" s="86">
        <f t="shared" si="31"/>
        <v>0</v>
      </c>
    </row>
    <row r="124" spans="1:38" x14ac:dyDescent="0.25">
      <c r="A124" s="20" t="str">
        <f>IF(ISBLANK(Lookups!$A$16),"",Lookups!$A$16)</f>
        <v/>
      </c>
      <c r="B124" s="28">
        <f>'Website Sales'!$AK$73</f>
        <v>0</v>
      </c>
      <c r="C124" s="29">
        <f>'Website Sales'!$AN$73</f>
        <v>0</v>
      </c>
      <c r="D124" s="28">
        <f>'In-Person Sales'!$AJ$73</f>
        <v>0</v>
      </c>
      <c r="E124" s="29">
        <f>'In-Person Sales'!$AM$73</f>
        <v>0</v>
      </c>
      <c r="F124" s="28">
        <f>Audiobooks!$H$74</f>
        <v>0</v>
      </c>
      <c r="G124" s="29">
        <f>Audiobooks!$I$74</f>
        <v>0</v>
      </c>
      <c r="H124" s="28">
        <f>Audiobooks!$J$74</f>
        <v>0</v>
      </c>
      <c r="I124" s="29">
        <f>Audiobooks!$K$74</f>
        <v>0</v>
      </c>
      <c r="J124" s="28">
        <f>Audiobooks!$L$74</f>
        <v>0</v>
      </c>
      <c r="K124" s="29">
        <f>Audiobooks!$M$74</f>
        <v>0</v>
      </c>
      <c r="L124" s="28">
        <f>'E-book sales'!$H$74</f>
        <v>0</v>
      </c>
      <c r="M124" s="29">
        <f>'E-book sales'!$I$74</f>
        <v>0</v>
      </c>
      <c r="N124" s="28">
        <f>'E-book sales'!$J$74</f>
        <v>0</v>
      </c>
      <c r="O124" s="29">
        <f>'E-book sales'!$K$74</f>
        <v>0</v>
      </c>
      <c r="P124" s="28">
        <f>'E-book sales'!$L$74</f>
        <v>0</v>
      </c>
      <c r="Q124" s="29">
        <f>'E-book sales'!$M$74</f>
        <v>0</v>
      </c>
      <c r="R124" s="28">
        <f>'KENP Pages'!$H$74</f>
        <v>0</v>
      </c>
      <c r="S124" s="29">
        <f>'KENP Pages'!$I$74</f>
        <v>0</v>
      </c>
      <c r="T124" s="28">
        <f>'KENP Pages'!$J$74</f>
        <v>0</v>
      </c>
      <c r="U124" s="29">
        <f>'KENP Pages'!$K$74</f>
        <v>0</v>
      </c>
      <c r="V124" s="28">
        <f>'KENP Pages'!$L$74</f>
        <v>0</v>
      </c>
      <c r="W124" s="29">
        <f>'KENP Pages'!$M$74</f>
        <v>0</v>
      </c>
      <c r="X124" s="28">
        <f>'KDP Paperbacks'!$H$74</f>
        <v>0</v>
      </c>
      <c r="Y124" s="29">
        <f>'KDP Paperbacks'!$I$74</f>
        <v>0</v>
      </c>
      <c r="Z124" s="28">
        <f>'KDP Paperbacks'!$J$74</f>
        <v>0</v>
      </c>
      <c r="AA124" s="29">
        <f>'KDP Paperbacks'!$K$74</f>
        <v>0</v>
      </c>
      <c r="AB124" s="28">
        <f>'KDP Paperbacks'!$L$74</f>
        <v>0</v>
      </c>
      <c r="AC124" s="29">
        <f>'KDP Paperbacks'!$M$74</f>
        <v>0</v>
      </c>
      <c r="AD124" s="28">
        <f>SUM(IngramSpark!$H$74,IngramSpark!$AB$74)</f>
        <v>0</v>
      </c>
      <c r="AE124" s="148">
        <f>SUM(IngramSpark!$I$74,IngramSpark!$AC$74)</f>
        <v>0</v>
      </c>
      <c r="AF124" s="28">
        <f>SUM(IngramSpark!$J$74,IngramSpark!$AD$74)</f>
        <v>0</v>
      </c>
      <c r="AG124" s="148">
        <f>SUM(IngramSpark!$K$74,IngramSpark!$AE$74)</f>
        <v>0</v>
      </c>
      <c r="AH124" s="28">
        <f>SUM(IngramSpark!$L$74,IngramSpark!$AF$74)</f>
        <v>0</v>
      </c>
      <c r="AI124" s="148">
        <f>SUM(IngramSpark!$M$74,IngramSpark!$AG$74)</f>
        <v>0</v>
      </c>
      <c r="AJ124" s="28">
        <f t="shared" si="29"/>
        <v>0</v>
      </c>
      <c r="AK124" s="28">
        <f t="shared" si="30"/>
        <v>0</v>
      </c>
      <c r="AL124" s="86">
        <f t="shared" si="31"/>
        <v>0</v>
      </c>
    </row>
    <row r="125" spans="1:38" ht="16.5" thickBot="1" x14ac:dyDescent="0.3">
      <c r="A125" s="20" t="str">
        <f>IF(ISBLANK(Lookups!$A$17),"",Lookups!$A$17)</f>
        <v/>
      </c>
      <c r="B125" s="28">
        <f>'Website Sales'!$AO$73</f>
        <v>0</v>
      </c>
      <c r="C125" s="29">
        <f>'Website Sales'!$AR$73</f>
        <v>0</v>
      </c>
      <c r="D125" s="28">
        <f>'In-Person Sales'!$AN$73</f>
        <v>0</v>
      </c>
      <c r="E125" s="29">
        <f>'In-Person Sales'!$AQ$73</f>
        <v>0</v>
      </c>
      <c r="F125" s="28">
        <f>Audiobooks!$N$74</f>
        <v>0</v>
      </c>
      <c r="G125" s="29">
        <f>Audiobooks!$O$74</f>
        <v>0</v>
      </c>
      <c r="H125" s="28">
        <f>Audiobooks!$P$74</f>
        <v>0</v>
      </c>
      <c r="I125" s="29">
        <f>Audiobooks!$Q$74</f>
        <v>0</v>
      </c>
      <c r="J125" s="28">
        <f>Audiobooks!$R$74</f>
        <v>0</v>
      </c>
      <c r="K125" s="29">
        <f>Audiobooks!$S$74</f>
        <v>0</v>
      </c>
      <c r="L125" s="28">
        <f>'E-book sales'!$N$74</f>
        <v>0</v>
      </c>
      <c r="M125" s="29">
        <f>'E-book sales'!$O$74</f>
        <v>0</v>
      </c>
      <c r="N125" s="28">
        <f>'E-book sales'!$P$74</f>
        <v>0</v>
      </c>
      <c r="O125" s="29">
        <f>'E-book sales'!$Q$74</f>
        <v>0</v>
      </c>
      <c r="P125" s="28">
        <f>'E-book sales'!$R$74</f>
        <v>0</v>
      </c>
      <c r="Q125" s="29">
        <f>'E-book sales'!$S$74</f>
        <v>0</v>
      </c>
      <c r="R125" s="28">
        <f>'KENP Pages'!$N$74</f>
        <v>0</v>
      </c>
      <c r="S125" s="29">
        <f>'KENP Pages'!$O$74</f>
        <v>0</v>
      </c>
      <c r="T125" s="28">
        <f>'KENP Pages'!$P$74</f>
        <v>0</v>
      </c>
      <c r="U125" s="29">
        <f>'KENP Pages'!$Q$74</f>
        <v>0</v>
      </c>
      <c r="V125" s="28">
        <f>'KENP Pages'!$R$74</f>
        <v>0</v>
      </c>
      <c r="W125" s="29">
        <f>'KENP Pages'!$S$74</f>
        <v>0</v>
      </c>
      <c r="X125" s="28">
        <f>'KDP Paperbacks'!$N$74</f>
        <v>0</v>
      </c>
      <c r="Y125" s="29">
        <f>'KDP Paperbacks'!$O$74</f>
        <v>0</v>
      </c>
      <c r="Z125" s="28">
        <f>'KDP Paperbacks'!$P$74</f>
        <v>0</v>
      </c>
      <c r="AA125" s="29">
        <f>'KDP Paperbacks'!$Q$74</f>
        <v>0</v>
      </c>
      <c r="AB125" s="28">
        <f>'KDP Paperbacks'!$R$74</f>
        <v>0</v>
      </c>
      <c r="AC125" s="29">
        <f>'KDP Paperbacks'!$S$74</f>
        <v>0</v>
      </c>
      <c r="AD125" s="28">
        <f>SUM(IngramSpark!$N$74,IngramSpark!$AH$74)</f>
        <v>0</v>
      </c>
      <c r="AE125" s="148">
        <f>SUM(IngramSpark!$O$74,IngramSpark!$AI$74)</f>
        <v>0</v>
      </c>
      <c r="AF125" s="28">
        <f>SUM(IngramSpark!$P$74,IngramSpark!$AJ$74)</f>
        <v>0</v>
      </c>
      <c r="AG125" s="148">
        <f>SUM(IngramSpark!$Q$74,IngramSpark!$AK$74)</f>
        <v>0</v>
      </c>
      <c r="AH125" s="28">
        <f>SUM(IngramSpark!$R$74,IngramSpark!$AL$74)</f>
        <v>0</v>
      </c>
      <c r="AI125" s="148">
        <f>SUM(IngramSpark!$S$74,IngramSpark!$AM$74)</f>
        <v>0</v>
      </c>
      <c r="AJ125" s="28">
        <f t="shared" si="29"/>
        <v>0</v>
      </c>
      <c r="AK125" s="28">
        <f t="shared" si="30"/>
        <v>0</v>
      </c>
      <c r="AL125" s="86">
        <f t="shared" si="31"/>
        <v>0</v>
      </c>
    </row>
    <row r="126" spans="1:38" ht="16.5" thickBot="1" x14ac:dyDescent="0.3">
      <c r="A126" s="34" t="s">
        <v>16</v>
      </c>
      <c r="B126" s="35">
        <f t="shared" ref="B126:AJ126" si="32">SUM(B111:B125)</f>
        <v>0</v>
      </c>
      <c r="C126" s="36">
        <f t="shared" si="32"/>
        <v>0</v>
      </c>
      <c r="D126" s="35">
        <f t="shared" si="32"/>
        <v>0</v>
      </c>
      <c r="E126" s="36">
        <f t="shared" si="32"/>
        <v>0</v>
      </c>
      <c r="F126" s="39">
        <f t="shared" si="32"/>
        <v>0</v>
      </c>
      <c r="G126" s="40">
        <f t="shared" si="32"/>
        <v>0</v>
      </c>
      <c r="H126" s="39">
        <f t="shared" si="32"/>
        <v>0</v>
      </c>
      <c r="I126" s="40">
        <f t="shared" si="32"/>
        <v>0</v>
      </c>
      <c r="J126" s="39">
        <f t="shared" si="32"/>
        <v>0</v>
      </c>
      <c r="K126" s="40">
        <f t="shared" si="32"/>
        <v>0</v>
      </c>
      <c r="L126" s="37">
        <f t="shared" si="32"/>
        <v>0</v>
      </c>
      <c r="M126" s="38">
        <f t="shared" si="32"/>
        <v>0</v>
      </c>
      <c r="N126" s="37">
        <f t="shared" si="32"/>
        <v>0</v>
      </c>
      <c r="O126" s="38">
        <f t="shared" si="32"/>
        <v>0</v>
      </c>
      <c r="P126" s="37">
        <f t="shared" si="32"/>
        <v>0</v>
      </c>
      <c r="Q126" s="38">
        <f t="shared" si="32"/>
        <v>0</v>
      </c>
      <c r="R126" s="41">
        <f t="shared" si="32"/>
        <v>0</v>
      </c>
      <c r="S126" s="42">
        <f t="shared" si="32"/>
        <v>0</v>
      </c>
      <c r="T126" s="41">
        <f t="shared" si="32"/>
        <v>0</v>
      </c>
      <c r="U126" s="42">
        <f t="shared" si="32"/>
        <v>0</v>
      </c>
      <c r="V126" s="41">
        <f t="shared" si="32"/>
        <v>0</v>
      </c>
      <c r="W126" s="42">
        <f t="shared" si="32"/>
        <v>0</v>
      </c>
      <c r="X126" s="43">
        <f t="shared" si="32"/>
        <v>0</v>
      </c>
      <c r="Y126" s="44">
        <f t="shared" si="32"/>
        <v>0</v>
      </c>
      <c r="Z126" s="43">
        <f t="shared" si="32"/>
        <v>0</v>
      </c>
      <c r="AA126" s="44">
        <f t="shared" si="32"/>
        <v>0</v>
      </c>
      <c r="AB126" s="43">
        <f t="shared" si="32"/>
        <v>0</v>
      </c>
      <c r="AC126" s="44">
        <f t="shared" si="32"/>
        <v>0</v>
      </c>
      <c r="AD126" s="45">
        <f t="shared" si="32"/>
        <v>0</v>
      </c>
      <c r="AE126" s="46">
        <f t="shared" si="32"/>
        <v>0</v>
      </c>
      <c r="AF126" s="45">
        <f t="shared" si="32"/>
        <v>0</v>
      </c>
      <c r="AG126" s="46">
        <f t="shared" si="32"/>
        <v>0</v>
      </c>
      <c r="AH126" s="45">
        <f t="shared" si="32"/>
        <v>0</v>
      </c>
      <c r="AI126" s="46">
        <f t="shared" si="32"/>
        <v>0</v>
      </c>
      <c r="AJ126" s="45">
        <f t="shared" si="32"/>
        <v>0</v>
      </c>
      <c r="AK126" s="45">
        <f t="shared" ref="AK126" si="33">SUM(AK111:AK125)</f>
        <v>0</v>
      </c>
      <c r="AL126" s="46">
        <f t="shared" ref="AL126" si="34">SUM(AL111:AL125)</f>
        <v>0</v>
      </c>
    </row>
    <row r="127" spans="1:38" ht="16.5" thickBot="1" x14ac:dyDescent="0.3">
      <c r="A127" s="20"/>
      <c r="B127" s="30"/>
      <c r="C127" s="31"/>
      <c r="D127" s="32"/>
      <c r="E127" s="31"/>
      <c r="F127" s="32"/>
      <c r="G127" s="31"/>
      <c r="H127" s="32"/>
      <c r="I127" s="31"/>
      <c r="J127" s="32"/>
      <c r="K127" s="31"/>
      <c r="L127" s="32"/>
      <c r="M127" s="31"/>
      <c r="N127" s="32"/>
      <c r="O127" s="31"/>
      <c r="P127" s="32"/>
      <c r="Q127" s="31"/>
      <c r="R127" s="32"/>
      <c r="S127" s="31"/>
      <c r="T127" s="32"/>
      <c r="U127" s="31"/>
      <c r="V127" s="32"/>
      <c r="W127" s="31"/>
      <c r="X127" s="32"/>
      <c r="Y127" s="31"/>
      <c r="Z127" s="32"/>
      <c r="AA127" s="31"/>
      <c r="AB127" s="32"/>
      <c r="AC127" s="31"/>
      <c r="AD127" s="32"/>
      <c r="AE127" s="31"/>
      <c r="AF127" s="32"/>
      <c r="AG127" s="31"/>
      <c r="AH127" s="32"/>
      <c r="AI127" s="33"/>
      <c r="AJ127" s="19"/>
      <c r="AK127" s="19"/>
      <c r="AL127" s="19"/>
    </row>
    <row r="128" spans="1:38" ht="16.5" thickBot="1" x14ac:dyDescent="0.3">
      <c r="A128" s="294" t="s">
        <v>85</v>
      </c>
      <c r="B128" s="295"/>
      <c r="C128" s="295"/>
      <c r="D128" s="295"/>
      <c r="E128" s="295"/>
      <c r="F128" s="295"/>
      <c r="G128" s="296"/>
      <c r="H128" s="69"/>
      <c r="I128" s="70"/>
      <c r="J128" s="69"/>
      <c r="K128" s="70"/>
      <c r="L128" s="69"/>
      <c r="M128" s="70"/>
      <c r="N128" s="69"/>
      <c r="O128" s="70"/>
      <c r="P128" s="69"/>
      <c r="Q128" s="70"/>
      <c r="R128" s="69"/>
      <c r="S128" s="70"/>
      <c r="T128" s="69"/>
      <c r="U128" s="70"/>
      <c r="V128" s="69"/>
      <c r="W128" s="70"/>
      <c r="X128" s="69"/>
      <c r="Y128" s="70"/>
      <c r="Z128" s="69"/>
      <c r="AA128" s="70"/>
      <c r="AB128" s="69"/>
      <c r="AC128" s="70"/>
      <c r="AD128" s="69"/>
      <c r="AE128" s="70"/>
      <c r="AF128" s="69"/>
      <c r="AG128" s="70"/>
      <c r="AH128" s="69"/>
      <c r="AI128" s="71"/>
      <c r="AJ128" s="70"/>
      <c r="AK128" s="70"/>
      <c r="AL128" s="70"/>
    </row>
    <row r="129" spans="1:38" ht="16.5" thickBot="1" x14ac:dyDescent="0.3">
      <c r="A129" s="20" t="s">
        <v>50</v>
      </c>
      <c r="B129" s="47">
        <f>SUM(B126,D126)</f>
        <v>0</v>
      </c>
      <c r="C129" s="48">
        <f>SUM(C126,E126)</f>
        <v>0</v>
      </c>
      <c r="D129" s="61"/>
      <c r="E129" s="62"/>
      <c r="F129" s="63"/>
      <c r="G129" s="64"/>
      <c r="H129" s="69"/>
      <c r="I129" s="70"/>
      <c r="J129" s="69"/>
      <c r="K129" s="70"/>
      <c r="L129" s="69"/>
      <c r="M129" s="70"/>
      <c r="N129" s="69"/>
      <c r="O129" s="70"/>
      <c r="P129" s="69"/>
      <c r="Q129" s="70"/>
      <c r="R129" s="69"/>
      <c r="S129" s="70"/>
      <c r="T129" s="69"/>
      <c r="U129" s="70"/>
      <c r="V129" s="69"/>
      <c r="W129" s="70"/>
      <c r="X129" s="69"/>
      <c r="Y129" s="70"/>
      <c r="Z129" s="69"/>
      <c r="AA129" s="70"/>
      <c r="AB129" s="69"/>
      <c r="AC129" s="70"/>
      <c r="AD129" s="69"/>
      <c r="AE129" s="70"/>
      <c r="AF129" s="69"/>
      <c r="AG129" s="70"/>
      <c r="AH129" s="69"/>
      <c r="AI129" s="71"/>
      <c r="AJ129" s="70"/>
      <c r="AK129" s="70"/>
      <c r="AL129" s="70"/>
    </row>
    <row r="130" spans="1:38" ht="16.5" thickBot="1" x14ac:dyDescent="0.3">
      <c r="A130" s="20" t="s">
        <v>49</v>
      </c>
      <c r="B130" s="49">
        <f>SUM(F126,H126,J126)</f>
        <v>0</v>
      </c>
      <c r="C130" s="50">
        <f>SUM(G126,I126,K126)</f>
        <v>0</v>
      </c>
      <c r="D130" s="61"/>
      <c r="E130" s="293" t="s">
        <v>56</v>
      </c>
      <c r="F130" s="293"/>
      <c r="G130" s="59">
        <f>SUM(B129,B130,B131,B133,B134)</f>
        <v>0</v>
      </c>
      <c r="H130" s="69"/>
      <c r="I130" s="70"/>
      <c r="J130" s="69"/>
      <c r="K130" s="70"/>
      <c r="L130" s="69"/>
      <c r="M130" s="70"/>
      <c r="N130" s="69"/>
      <c r="O130" s="70"/>
      <c r="P130" s="69"/>
      <c r="Q130" s="70"/>
      <c r="R130" s="69"/>
      <c r="S130" s="70"/>
      <c r="T130" s="69"/>
      <c r="U130" s="70"/>
      <c r="V130" s="69"/>
      <c r="W130" s="70"/>
      <c r="X130" s="69"/>
      <c r="Y130" s="70"/>
      <c r="Z130" s="69"/>
      <c r="AA130" s="70"/>
      <c r="AB130" s="69"/>
      <c r="AC130" s="70"/>
      <c r="AD130" s="69"/>
      <c r="AE130" s="70"/>
      <c r="AF130" s="69"/>
      <c r="AG130" s="70"/>
      <c r="AH130" s="69"/>
      <c r="AI130" s="71"/>
      <c r="AJ130" s="70"/>
      <c r="AK130" s="70"/>
      <c r="AL130" s="70"/>
    </row>
    <row r="131" spans="1:38" ht="16.5" thickBot="1" x14ac:dyDescent="0.3">
      <c r="A131" s="20" t="s">
        <v>51</v>
      </c>
      <c r="B131" s="51">
        <f>SUM(L126,N126,P126)</f>
        <v>0</v>
      </c>
      <c r="C131" s="52">
        <f>SUM(M126,O126,Q126)</f>
        <v>0</v>
      </c>
      <c r="D131" s="61"/>
      <c r="E131" s="293" t="s">
        <v>57</v>
      </c>
      <c r="F131" s="293"/>
      <c r="G131" s="59">
        <f>B132</f>
        <v>0</v>
      </c>
      <c r="H131" s="69"/>
      <c r="I131" s="70"/>
      <c r="J131" s="69"/>
      <c r="K131" s="70"/>
      <c r="L131" s="69"/>
      <c r="M131" s="70"/>
      <c r="N131" s="69"/>
      <c r="O131" s="70"/>
      <c r="P131" s="69"/>
      <c r="Q131" s="70"/>
      <c r="R131" s="69"/>
      <c r="S131" s="70"/>
      <c r="T131" s="69"/>
      <c r="U131" s="70"/>
      <c r="V131" s="69"/>
      <c r="W131" s="70"/>
      <c r="X131" s="69"/>
      <c r="Y131" s="70"/>
      <c r="Z131" s="69"/>
      <c r="AA131" s="70"/>
      <c r="AB131" s="69"/>
      <c r="AC131" s="70"/>
      <c r="AD131" s="69"/>
      <c r="AE131" s="70"/>
      <c r="AF131" s="69"/>
      <c r="AG131" s="70"/>
      <c r="AH131" s="69"/>
      <c r="AI131" s="71"/>
      <c r="AJ131" s="70"/>
      <c r="AK131" s="70"/>
      <c r="AL131" s="70"/>
    </row>
    <row r="132" spans="1:38" ht="16.5" thickBot="1" x14ac:dyDescent="0.3">
      <c r="A132" s="20" t="s">
        <v>52</v>
      </c>
      <c r="B132" s="53">
        <f>SUM(R126,T126,V126)</f>
        <v>0</v>
      </c>
      <c r="C132" s="54">
        <f>SUM(S126,U126,W126)</f>
        <v>0</v>
      </c>
      <c r="D132" s="61"/>
      <c r="E132" s="293" t="s">
        <v>58</v>
      </c>
      <c r="F132" s="293"/>
      <c r="G132" s="60">
        <f>SUM(C129:C134)</f>
        <v>0</v>
      </c>
      <c r="H132" s="69"/>
      <c r="I132" s="70"/>
      <c r="J132" s="69"/>
      <c r="K132" s="70"/>
      <c r="L132" s="69"/>
      <c r="M132" s="70"/>
      <c r="N132" s="69"/>
      <c r="O132" s="70"/>
      <c r="P132" s="69"/>
      <c r="Q132" s="70"/>
      <c r="R132" s="69"/>
      <c r="S132" s="70"/>
      <c r="T132" s="69"/>
      <c r="U132" s="70"/>
      <c r="V132" s="69"/>
      <c r="W132" s="70"/>
      <c r="X132" s="69"/>
      <c r="Y132" s="70"/>
      <c r="Z132" s="69"/>
      <c r="AA132" s="70"/>
      <c r="AB132" s="69"/>
      <c r="AC132" s="70"/>
      <c r="AD132" s="69"/>
      <c r="AE132" s="70"/>
      <c r="AF132" s="69"/>
      <c r="AG132" s="70"/>
      <c r="AH132" s="69"/>
      <c r="AI132" s="71"/>
      <c r="AJ132" s="70"/>
      <c r="AK132" s="70"/>
      <c r="AL132" s="70"/>
    </row>
    <row r="133" spans="1:38" x14ac:dyDescent="0.25">
      <c r="A133" s="20" t="s">
        <v>53</v>
      </c>
      <c r="B133" s="55">
        <f>SUM(X126,Z126,AB126)</f>
        <v>0</v>
      </c>
      <c r="C133" s="56">
        <f>SUM(Y126,AA126,AC126)</f>
        <v>0</v>
      </c>
      <c r="D133" s="61"/>
      <c r="E133" s="66"/>
      <c r="F133" s="61"/>
      <c r="G133" s="67"/>
      <c r="H133" s="69"/>
      <c r="I133" s="70"/>
      <c r="J133" s="69"/>
      <c r="K133" s="70"/>
      <c r="L133" s="69"/>
      <c r="M133" s="70"/>
      <c r="N133" s="69"/>
      <c r="O133" s="70"/>
      <c r="P133" s="69"/>
      <c r="Q133" s="70"/>
      <c r="R133" s="69"/>
      <c r="S133" s="70"/>
      <c r="T133" s="69"/>
      <c r="U133" s="70"/>
      <c r="V133" s="69"/>
      <c r="W133" s="70"/>
      <c r="X133" s="69"/>
      <c r="Y133" s="70"/>
      <c r="Z133" s="69"/>
      <c r="AA133" s="70"/>
      <c r="AB133" s="69"/>
      <c r="AC133" s="70"/>
      <c r="AD133" s="69"/>
      <c r="AE133" s="70"/>
      <c r="AF133" s="69"/>
      <c r="AG133" s="70"/>
      <c r="AH133" s="69"/>
      <c r="AI133" s="71"/>
      <c r="AJ133" s="70"/>
      <c r="AK133" s="70"/>
      <c r="AL133" s="70"/>
    </row>
    <row r="134" spans="1:38" ht="16.5" thickBot="1" x14ac:dyDescent="0.3">
      <c r="A134" s="21" t="s">
        <v>54</v>
      </c>
      <c r="B134" s="57">
        <f>SUM(AD126,AF126,AH126)</f>
        <v>0</v>
      </c>
      <c r="C134" s="58">
        <f>SUM(AE126,AG126,AI126)</f>
        <v>0</v>
      </c>
      <c r="D134" s="65"/>
      <c r="E134" s="292" t="s">
        <v>188</v>
      </c>
      <c r="F134" s="292"/>
      <c r="G134" s="68"/>
      <c r="H134" s="72"/>
      <c r="I134" s="73"/>
      <c r="J134" s="72"/>
      <c r="K134" s="73"/>
      <c r="L134" s="72"/>
      <c r="M134" s="73"/>
      <c r="N134" s="72"/>
      <c r="O134" s="73"/>
      <c r="P134" s="72"/>
      <c r="Q134" s="73"/>
      <c r="R134" s="72"/>
      <c r="S134" s="73"/>
      <c r="T134" s="72"/>
      <c r="U134" s="73"/>
      <c r="V134" s="72"/>
      <c r="W134" s="73"/>
      <c r="X134" s="72"/>
      <c r="Y134" s="73"/>
      <c r="Z134" s="72"/>
      <c r="AA134" s="73"/>
      <c r="AB134" s="72"/>
      <c r="AC134" s="73"/>
      <c r="AD134" s="72"/>
      <c r="AE134" s="73"/>
      <c r="AF134" s="72"/>
      <c r="AG134" s="73"/>
      <c r="AH134" s="72"/>
      <c r="AI134" s="74"/>
      <c r="AJ134" s="70"/>
      <c r="AK134" s="70"/>
      <c r="AL134" s="70"/>
    </row>
    <row r="135" spans="1:38" ht="16.5" thickBot="1" x14ac:dyDescent="0.3">
      <c r="A135" s="75"/>
      <c r="B135" s="76"/>
      <c r="C135" s="77"/>
      <c r="D135" s="75"/>
      <c r="E135" s="292"/>
      <c r="F135" s="292"/>
      <c r="G135" s="77"/>
      <c r="H135" s="75"/>
      <c r="I135" s="77"/>
      <c r="J135" s="75"/>
      <c r="K135" s="77"/>
      <c r="L135" s="75"/>
      <c r="M135" s="77"/>
      <c r="N135" s="75"/>
      <c r="O135" s="77"/>
      <c r="P135" s="75"/>
      <c r="Q135" s="77"/>
      <c r="R135" s="75"/>
      <c r="S135" s="77"/>
      <c r="T135" s="75"/>
      <c r="U135" s="77"/>
      <c r="V135" s="75"/>
      <c r="W135" s="77"/>
      <c r="X135" s="75"/>
      <c r="Y135" s="77"/>
      <c r="Z135" s="75"/>
      <c r="AA135" s="77"/>
      <c r="AB135" s="75"/>
      <c r="AC135" s="77"/>
      <c r="AD135" s="75"/>
      <c r="AE135" s="77"/>
      <c r="AF135" s="75"/>
      <c r="AG135" s="77"/>
      <c r="AH135" s="75"/>
      <c r="AI135" s="77"/>
      <c r="AJ135" s="77"/>
      <c r="AK135" s="77"/>
      <c r="AL135" s="77"/>
    </row>
    <row r="136" spans="1:38" ht="16.5" thickBot="1" x14ac:dyDescent="0.3">
      <c r="A136" s="75"/>
      <c r="B136" s="76"/>
      <c r="C136" s="77"/>
      <c r="D136" s="75"/>
      <c r="E136" s="77"/>
      <c r="F136" s="75"/>
      <c r="G136" s="77"/>
      <c r="H136" s="75"/>
      <c r="I136" s="77"/>
      <c r="J136" s="75"/>
      <c r="K136" s="77"/>
      <c r="L136" s="75"/>
      <c r="M136" s="77"/>
      <c r="N136" s="75"/>
      <c r="O136" s="77"/>
      <c r="P136" s="75"/>
      <c r="Q136" s="77"/>
      <c r="R136" s="75"/>
      <c r="S136" s="77"/>
      <c r="T136" s="75"/>
      <c r="U136" s="77"/>
      <c r="V136" s="75"/>
      <c r="W136" s="77"/>
      <c r="X136" s="75"/>
      <c r="Y136" s="77"/>
      <c r="Z136" s="75"/>
      <c r="AA136" s="77"/>
      <c r="AB136" s="75"/>
      <c r="AC136" s="77"/>
      <c r="AD136" s="75"/>
      <c r="AE136" s="77"/>
      <c r="AF136" s="75"/>
      <c r="AG136" s="77"/>
      <c r="AH136" s="75"/>
      <c r="AI136" s="77"/>
      <c r="AJ136" s="77"/>
      <c r="AK136" s="77"/>
      <c r="AL136" s="77"/>
    </row>
    <row r="137" spans="1:38" ht="16.5" thickBot="1" x14ac:dyDescent="0.3">
      <c r="A137" s="297" t="s">
        <v>23</v>
      </c>
      <c r="B137" s="300" t="s">
        <v>50</v>
      </c>
      <c r="C137" s="301"/>
      <c r="D137" s="301"/>
      <c r="E137" s="301"/>
      <c r="F137" s="302" t="s">
        <v>49</v>
      </c>
      <c r="G137" s="302"/>
      <c r="H137" s="302"/>
      <c r="I137" s="302"/>
      <c r="J137" s="302"/>
      <c r="K137" s="302"/>
      <c r="L137" s="307" t="s">
        <v>51</v>
      </c>
      <c r="M137" s="307"/>
      <c r="N137" s="307"/>
      <c r="O137" s="307"/>
      <c r="P137" s="307"/>
      <c r="Q137" s="307"/>
      <c r="R137" s="308" t="s">
        <v>52</v>
      </c>
      <c r="S137" s="308"/>
      <c r="T137" s="308"/>
      <c r="U137" s="308"/>
      <c r="V137" s="308"/>
      <c r="W137" s="308"/>
      <c r="X137" s="310" t="s">
        <v>53</v>
      </c>
      <c r="Y137" s="310"/>
      <c r="Z137" s="310"/>
      <c r="AA137" s="310"/>
      <c r="AB137" s="310"/>
      <c r="AC137" s="310"/>
      <c r="AD137" s="303" t="s">
        <v>54</v>
      </c>
      <c r="AE137" s="303"/>
      <c r="AF137" s="303"/>
      <c r="AG137" s="303"/>
      <c r="AH137" s="303"/>
      <c r="AI137" s="313"/>
      <c r="AJ137" s="317" t="s">
        <v>55</v>
      </c>
      <c r="AK137" s="318"/>
      <c r="AL137" s="319"/>
    </row>
    <row r="138" spans="1:38" ht="16.5" thickBot="1" x14ac:dyDescent="0.3">
      <c r="A138" s="298"/>
      <c r="B138" s="311" t="s">
        <v>47</v>
      </c>
      <c r="C138" s="305"/>
      <c r="D138" s="305" t="s">
        <v>48</v>
      </c>
      <c r="E138" s="305"/>
      <c r="F138" s="305" t="s">
        <v>44</v>
      </c>
      <c r="G138" s="305"/>
      <c r="H138" s="305" t="s">
        <v>14</v>
      </c>
      <c r="I138" s="305"/>
      <c r="J138" s="305" t="s">
        <v>15</v>
      </c>
      <c r="K138" s="305"/>
      <c r="L138" s="305" t="s">
        <v>44</v>
      </c>
      <c r="M138" s="305"/>
      <c r="N138" s="305" t="s">
        <v>14</v>
      </c>
      <c r="O138" s="305"/>
      <c r="P138" s="305" t="s">
        <v>15</v>
      </c>
      <c r="Q138" s="305"/>
      <c r="R138" s="305" t="s">
        <v>44</v>
      </c>
      <c r="S138" s="305"/>
      <c r="T138" s="305" t="s">
        <v>14</v>
      </c>
      <c r="U138" s="305"/>
      <c r="V138" s="305" t="s">
        <v>15</v>
      </c>
      <c r="W138" s="305"/>
      <c r="X138" s="305" t="s">
        <v>44</v>
      </c>
      <c r="Y138" s="305"/>
      <c r="Z138" s="305" t="s">
        <v>14</v>
      </c>
      <c r="AA138" s="305"/>
      <c r="AB138" s="305" t="s">
        <v>15</v>
      </c>
      <c r="AC138" s="305"/>
      <c r="AD138" s="305" t="s">
        <v>159</v>
      </c>
      <c r="AE138" s="305"/>
      <c r="AF138" s="305" t="s">
        <v>14</v>
      </c>
      <c r="AG138" s="305"/>
      <c r="AH138" s="305" t="s">
        <v>15</v>
      </c>
      <c r="AI138" s="312"/>
      <c r="AJ138" s="320"/>
      <c r="AK138" s="321"/>
      <c r="AL138" s="322"/>
    </row>
    <row r="139" spans="1:38" ht="16.5" thickBot="1" x14ac:dyDescent="0.3">
      <c r="A139" s="299"/>
      <c r="B139" s="22" t="s">
        <v>1</v>
      </c>
      <c r="C139" s="23" t="s">
        <v>43</v>
      </c>
      <c r="D139" s="24" t="s">
        <v>1</v>
      </c>
      <c r="E139" s="23" t="s">
        <v>43</v>
      </c>
      <c r="F139" s="24" t="s">
        <v>1</v>
      </c>
      <c r="G139" s="23" t="s">
        <v>33</v>
      </c>
      <c r="H139" s="24" t="s">
        <v>1</v>
      </c>
      <c r="I139" s="23" t="s">
        <v>33</v>
      </c>
      <c r="J139" s="24" t="s">
        <v>1</v>
      </c>
      <c r="K139" s="23" t="s">
        <v>33</v>
      </c>
      <c r="L139" s="24" t="s">
        <v>1</v>
      </c>
      <c r="M139" s="23" t="s">
        <v>33</v>
      </c>
      <c r="N139" s="24" t="s">
        <v>1</v>
      </c>
      <c r="O139" s="23" t="s">
        <v>33</v>
      </c>
      <c r="P139" s="24" t="s">
        <v>1</v>
      </c>
      <c r="Q139" s="23" t="s">
        <v>33</v>
      </c>
      <c r="R139" s="24" t="s">
        <v>1</v>
      </c>
      <c r="S139" s="23" t="s">
        <v>33</v>
      </c>
      <c r="T139" s="24" t="s">
        <v>1</v>
      </c>
      <c r="U139" s="23" t="s">
        <v>33</v>
      </c>
      <c r="V139" s="24" t="s">
        <v>1</v>
      </c>
      <c r="W139" s="23" t="s">
        <v>33</v>
      </c>
      <c r="X139" s="24" t="s">
        <v>1</v>
      </c>
      <c r="Y139" s="23" t="s">
        <v>33</v>
      </c>
      <c r="Z139" s="24" t="s">
        <v>1</v>
      </c>
      <c r="AA139" s="23" t="s">
        <v>33</v>
      </c>
      <c r="AB139" s="24" t="s">
        <v>1</v>
      </c>
      <c r="AC139" s="23" t="s">
        <v>33</v>
      </c>
      <c r="AD139" s="24" t="s">
        <v>1</v>
      </c>
      <c r="AE139" s="23" t="s">
        <v>33</v>
      </c>
      <c r="AF139" s="24" t="s">
        <v>1</v>
      </c>
      <c r="AG139" s="23" t="s">
        <v>33</v>
      </c>
      <c r="AH139" s="24" t="s">
        <v>1</v>
      </c>
      <c r="AI139" s="25" t="s">
        <v>33</v>
      </c>
      <c r="AJ139" s="23" t="s">
        <v>1</v>
      </c>
      <c r="AK139" s="23" t="s">
        <v>65</v>
      </c>
      <c r="AL139" s="25" t="s">
        <v>33</v>
      </c>
    </row>
    <row r="140" spans="1:38" x14ac:dyDescent="0.25">
      <c r="A140" s="20" t="str">
        <f>IF(ISBLANK(Lookups!$A$3),"",Lookups!$A$3)</f>
        <v>Soulstealer: A Supernatural Thriller</v>
      </c>
      <c r="B140" s="26">
        <f>'Website Sales'!$AG$14</f>
        <v>0</v>
      </c>
      <c r="C140" s="27">
        <f>'Website Sales'!$AJ$14</f>
        <v>0</v>
      </c>
      <c r="D140" s="26">
        <f>'In-Person Sales'!$AF$14</f>
        <v>0</v>
      </c>
      <c r="E140" s="27">
        <f>'In-Person Sales'!$AI$14</f>
        <v>0</v>
      </c>
      <c r="F140" s="26">
        <f>Audiobooks!$B$15</f>
        <v>0</v>
      </c>
      <c r="G140" s="27">
        <f>Audiobooks!$C$15</f>
        <v>0</v>
      </c>
      <c r="H140" s="26">
        <f>Audiobooks!$D$15</f>
        <v>0</v>
      </c>
      <c r="I140" s="27">
        <f>Audiobooks!$E$15</f>
        <v>0</v>
      </c>
      <c r="J140" s="26">
        <f>Audiobooks!$F$15</f>
        <v>0</v>
      </c>
      <c r="K140" s="27">
        <f>Audiobooks!$G$15</f>
        <v>0</v>
      </c>
      <c r="L140" s="26">
        <f>'E-book sales'!$B$15</f>
        <v>0</v>
      </c>
      <c r="M140" s="27">
        <f>'E-book sales'!$C$15</f>
        <v>0</v>
      </c>
      <c r="N140" s="26">
        <f>'E-book sales'!$D$15</f>
        <v>0</v>
      </c>
      <c r="O140" s="27">
        <f>'E-book sales'!$E$15</f>
        <v>0</v>
      </c>
      <c r="P140" s="26">
        <f>'E-book sales'!$F$15</f>
        <v>33</v>
      </c>
      <c r="Q140" s="27">
        <f>'E-book sales'!$G$15</f>
        <v>111.46000000000001</v>
      </c>
      <c r="R140" s="26">
        <f>'KENP Pages'!$B$15</f>
        <v>313</v>
      </c>
      <c r="S140" s="27">
        <f>'KENP Pages'!$C$15</f>
        <v>0.7180200000000001</v>
      </c>
      <c r="T140" s="26">
        <f>'KENP Pages'!$D$15</f>
        <v>172</v>
      </c>
      <c r="U140" s="27">
        <f>'KENP Pages'!$E$15</f>
        <v>0.70720000000000005</v>
      </c>
      <c r="V140" s="26">
        <f>'KENP Pages'!$F$15</f>
        <v>3909</v>
      </c>
      <c r="W140" s="27">
        <f>'KENP Pages'!$G$15</f>
        <v>16.440000000000001</v>
      </c>
      <c r="X140" s="26">
        <f>'KDP Paperbacks'!$B$15</f>
        <v>0</v>
      </c>
      <c r="Y140" s="27">
        <f>'KDP Paperbacks'!$C$15</f>
        <v>0</v>
      </c>
      <c r="Z140" s="26">
        <f>'KDP Paperbacks'!$D$15</f>
        <v>0</v>
      </c>
      <c r="AA140" s="27">
        <f>'KDP Paperbacks'!$E$15</f>
        <v>0</v>
      </c>
      <c r="AB140" s="26">
        <f>'KDP Paperbacks'!$F$15</f>
        <v>0</v>
      </c>
      <c r="AC140" s="27">
        <f>'KDP Paperbacks'!$G$15</f>
        <v>0</v>
      </c>
      <c r="AD140" s="26">
        <f>SUM(IngramSpark!$B$15,IngramSpark!$V$15)</f>
        <v>0</v>
      </c>
      <c r="AE140" s="147">
        <f>SUM(IngramSpark!$C$15,IngramSpark!$W$15)</f>
        <v>0</v>
      </c>
      <c r="AF140" s="26">
        <f>SUM(IngramSpark!$D$15,IngramSpark!$X$15)</f>
        <v>0</v>
      </c>
      <c r="AG140" s="147">
        <f>SUM(IngramSpark!$E$15,IngramSpark!$Y$15)</f>
        <v>0</v>
      </c>
      <c r="AH140" s="26">
        <f>SUM(IngramSpark!$F$15,IngramSpark!$Z$15)</f>
        <v>0</v>
      </c>
      <c r="AI140" s="147">
        <f>SUM(IngramSpark!$G$15,IngramSpark!$AA$15)</f>
        <v>0</v>
      </c>
      <c r="AJ140" s="28">
        <f t="shared" ref="AJ140:AJ154" si="35">SUM(B140,D140,F140,H140,J140,L140,N140,P140,X140,Z140,AB140,AD140,AF140,AH140)</f>
        <v>33</v>
      </c>
      <c r="AK140" s="28">
        <f t="shared" ref="AK140:AK154" si="36">SUM(R140,T140,V140)</f>
        <v>4394</v>
      </c>
      <c r="AL140" s="86">
        <f t="shared" ref="AL140:AL154" si="37">SUM(AI140,AG140,AE140,AC140,AA140,Y140,W140,U140,S140,Q140,O140,M140,K140,I140,G140,E140,C140)</f>
        <v>129.32522</v>
      </c>
    </row>
    <row r="141" spans="1:38" x14ac:dyDescent="0.25">
      <c r="A141" s="20" t="str">
        <f>IF(ISBLANK(Lookups!$A$4),"",Lookups!$A$4)</f>
        <v>Soulstealer</v>
      </c>
      <c r="B141" s="28">
        <f>'Website Sales'!$AK$14</f>
        <v>0</v>
      </c>
      <c r="C141" s="29">
        <f>'Website Sales'!$AN$14</f>
        <v>0</v>
      </c>
      <c r="D141" s="28">
        <f>'In-Person Sales'!$AJ$14</f>
        <v>0</v>
      </c>
      <c r="E141" s="29">
        <f>'In-Person Sales'!$AM$14</f>
        <v>0</v>
      </c>
      <c r="F141" s="28">
        <f>Audiobooks!$H$15</f>
        <v>0</v>
      </c>
      <c r="G141" s="29">
        <f>Audiobooks!$I$15</f>
        <v>0</v>
      </c>
      <c r="H141" s="28">
        <f>Audiobooks!$J$15</f>
        <v>0</v>
      </c>
      <c r="I141" s="29">
        <f>Audiobooks!$K$15</f>
        <v>0</v>
      </c>
      <c r="J141" s="28">
        <f>Audiobooks!$L$15</f>
        <v>0</v>
      </c>
      <c r="K141" s="29">
        <f>Audiobooks!$M$15</f>
        <v>0</v>
      </c>
      <c r="L141" s="28">
        <f>'E-book sales'!$H$15</f>
        <v>0</v>
      </c>
      <c r="M141" s="29">
        <f>'E-book sales'!$I$15</f>
        <v>0</v>
      </c>
      <c r="N141" s="28">
        <f>'E-book sales'!$J$15</f>
        <v>0</v>
      </c>
      <c r="O141" s="29">
        <f>'E-book sales'!$K$15</f>
        <v>0</v>
      </c>
      <c r="P141" s="28">
        <f>'E-book sales'!$L$15</f>
        <v>0</v>
      </c>
      <c r="Q141" s="29">
        <f>'E-book sales'!$M$15</f>
        <v>0</v>
      </c>
      <c r="R141" s="28">
        <f>'KENP Pages'!$H$15</f>
        <v>0</v>
      </c>
      <c r="S141" s="29">
        <f>'KENP Pages'!$I$15</f>
        <v>0</v>
      </c>
      <c r="T141" s="28">
        <f>'KENP Pages'!$J$15</f>
        <v>0</v>
      </c>
      <c r="U141" s="29">
        <f>'KENP Pages'!$K$15</f>
        <v>0</v>
      </c>
      <c r="V141" s="28">
        <f>'KENP Pages'!$L$15</f>
        <v>0</v>
      </c>
      <c r="W141" s="29">
        <f>'KENP Pages'!$M$15</f>
        <v>0</v>
      </c>
      <c r="X141" s="28">
        <f>'KDP Paperbacks'!$H$15</f>
        <v>0</v>
      </c>
      <c r="Y141" s="29">
        <f>'KDP Paperbacks'!$I$15</f>
        <v>0</v>
      </c>
      <c r="Z141" s="28">
        <f>'KDP Paperbacks'!$J$15</f>
        <v>0</v>
      </c>
      <c r="AA141" s="29">
        <f>'KDP Paperbacks'!$K$15</f>
        <v>0</v>
      </c>
      <c r="AB141" s="28">
        <f>'KDP Paperbacks'!$L$15</f>
        <v>0</v>
      </c>
      <c r="AC141" s="29">
        <f>'KDP Paperbacks'!$M$15</f>
        <v>0</v>
      </c>
      <c r="AD141" s="28">
        <f>SUM(IngramSpark!$H$15,IngramSpark!$AB$15)</f>
        <v>0</v>
      </c>
      <c r="AE141" s="148">
        <f>SUM(IngramSpark!$I$15,IngramSpark!$AC$15)</f>
        <v>0</v>
      </c>
      <c r="AF141" s="28">
        <f>SUM(IngramSpark!$J$15,IngramSpark!$AD$15)</f>
        <v>0</v>
      </c>
      <c r="AG141" s="148">
        <f>SUM(IngramSpark!$K$15,IngramSpark!$AE$15)</f>
        <v>0</v>
      </c>
      <c r="AH141" s="28">
        <f>SUM(IngramSpark!$L$15,IngramSpark!$AF$15)</f>
        <v>0</v>
      </c>
      <c r="AI141" s="148">
        <f>SUM(IngramSpark!$M$15,IngramSpark!$AG$15)</f>
        <v>0</v>
      </c>
      <c r="AJ141" s="28">
        <f t="shared" si="35"/>
        <v>0</v>
      </c>
      <c r="AK141" s="28">
        <f t="shared" si="36"/>
        <v>0</v>
      </c>
      <c r="AL141" s="86">
        <f t="shared" si="37"/>
        <v>0</v>
      </c>
    </row>
    <row r="142" spans="1:38" x14ac:dyDescent="0.25">
      <c r="A142" s="20" t="str">
        <f>IF(ISBLANK(Lookups!$A$5),"",Lookups!$A$5)</f>
        <v>Soulstealer (Hardcover)</v>
      </c>
      <c r="B142" s="28">
        <f>'Website Sales'!$AO$14</f>
        <v>0</v>
      </c>
      <c r="C142" s="29">
        <f>'Website Sales'!$AR$14</f>
        <v>0</v>
      </c>
      <c r="D142" s="28">
        <f>'In-Person Sales'!$AN$14</f>
        <v>0</v>
      </c>
      <c r="E142" s="29">
        <f>'In-Person Sales'!$AQ$14</f>
        <v>0</v>
      </c>
      <c r="F142" s="28">
        <f>Audiobooks!$N$15</f>
        <v>0</v>
      </c>
      <c r="G142" s="29">
        <f>Audiobooks!$O$15</f>
        <v>0</v>
      </c>
      <c r="H142" s="28">
        <f>Audiobooks!$P$15</f>
        <v>0</v>
      </c>
      <c r="I142" s="29">
        <f>Audiobooks!$Q$15</f>
        <v>0</v>
      </c>
      <c r="J142" s="28">
        <f>Audiobooks!$R$15</f>
        <v>0</v>
      </c>
      <c r="K142" s="29">
        <f>Audiobooks!$S$15</f>
        <v>0</v>
      </c>
      <c r="L142" s="28">
        <f>'E-book sales'!$N$15</f>
        <v>0</v>
      </c>
      <c r="M142" s="29">
        <f>'E-book sales'!$O$15</f>
        <v>0</v>
      </c>
      <c r="N142" s="28">
        <f>'E-book sales'!$P$15</f>
        <v>0</v>
      </c>
      <c r="O142" s="29">
        <f>'E-book sales'!$Q$15</f>
        <v>0</v>
      </c>
      <c r="P142" s="28">
        <f>'E-book sales'!$R$15</f>
        <v>0</v>
      </c>
      <c r="Q142" s="29">
        <f>'E-book sales'!$S$15</f>
        <v>0</v>
      </c>
      <c r="R142" s="28">
        <f>'KENP Pages'!$N$15</f>
        <v>0</v>
      </c>
      <c r="S142" s="29">
        <f>'KENP Pages'!$O$15</f>
        <v>0</v>
      </c>
      <c r="T142" s="28">
        <f>'KENP Pages'!$P$15</f>
        <v>0</v>
      </c>
      <c r="U142" s="29">
        <f>'KENP Pages'!$Q$15</f>
        <v>0</v>
      </c>
      <c r="V142" s="28">
        <f>'KENP Pages'!$R$15</f>
        <v>0</v>
      </c>
      <c r="W142" s="29">
        <f>'KENP Pages'!$S$15</f>
        <v>0</v>
      </c>
      <c r="X142" s="28">
        <f>'KDP Paperbacks'!$N$15</f>
        <v>0</v>
      </c>
      <c r="Y142" s="29">
        <f>'KDP Paperbacks'!$O$15</f>
        <v>0</v>
      </c>
      <c r="Z142" s="28">
        <f>'KDP Paperbacks'!$P$15</f>
        <v>0</v>
      </c>
      <c r="AA142" s="29">
        <f>'KDP Paperbacks'!$Q$15</f>
        <v>0</v>
      </c>
      <c r="AB142" s="28">
        <f>'KDP Paperbacks'!$R$15</f>
        <v>0</v>
      </c>
      <c r="AC142" s="29">
        <f>'KDP Paperbacks'!$S$15</f>
        <v>0</v>
      </c>
      <c r="AD142" s="28">
        <f>SUM(IngramSpark!$N$15,IngramSpark!$AH$15)</f>
        <v>0</v>
      </c>
      <c r="AE142" s="148">
        <f>SUM(IngramSpark!$O$15,IngramSpark!$AI$15)</f>
        <v>0</v>
      </c>
      <c r="AF142" s="28">
        <f>SUM(IngramSpark!$P$15,IngramSpark!$AJ$15)</f>
        <v>0</v>
      </c>
      <c r="AG142" s="148">
        <f>SUM(IngramSpark!$Q$15,IngramSpark!$AK$15)</f>
        <v>0</v>
      </c>
      <c r="AH142" s="28">
        <f>SUM(IngramSpark!$R$15,IngramSpark!$AL$15)</f>
        <v>0</v>
      </c>
      <c r="AI142" s="148">
        <f>SUM(IngramSpark!$S$15,IngramSpark!$AM$15)</f>
        <v>0</v>
      </c>
      <c r="AJ142" s="28">
        <f t="shared" si="35"/>
        <v>0</v>
      </c>
      <c r="AK142" s="28">
        <f t="shared" si="36"/>
        <v>0</v>
      </c>
      <c r="AL142" s="86">
        <f t="shared" si="37"/>
        <v>0</v>
      </c>
    </row>
    <row r="143" spans="1:38" x14ac:dyDescent="0.25">
      <c r="A143" s="20" t="str">
        <f>IF(ISBLANK(Lookups!$A$6),"",Lookups!$A$6)</f>
        <v>Soulstealer (Mass Market Paperback)</v>
      </c>
      <c r="B143" s="28">
        <f>'Website Sales'!$AG$29</f>
        <v>0</v>
      </c>
      <c r="C143" s="29">
        <f>'Website Sales'!$AJ$29</f>
        <v>0</v>
      </c>
      <c r="D143" s="28">
        <f>'In-Person Sales'!$AF$29</f>
        <v>0</v>
      </c>
      <c r="E143" s="29">
        <f>'In-Person Sales'!$AI$29</f>
        <v>0</v>
      </c>
      <c r="F143" s="28">
        <f>Audiobooks!$B$30</f>
        <v>0</v>
      </c>
      <c r="G143" s="29">
        <f>Audiobooks!$C$30</f>
        <v>0</v>
      </c>
      <c r="H143" s="28">
        <f>Audiobooks!$D$30</f>
        <v>0</v>
      </c>
      <c r="I143" s="29">
        <f>Audiobooks!$E$30</f>
        <v>0</v>
      </c>
      <c r="J143" s="28">
        <f>Audiobooks!$F$30</f>
        <v>0</v>
      </c>
      <c r="K143" s="29">
        <f>Audiobooks!$G$30</f>
        <v>0</v>
      </c>
      <c r="L143" s="28">
        <f>'E-book sales'!$B$30</f>
        <v>0</v>
      </c>
      <c r="M143" s="29">
        <f>'E-book sales'!$C$30</f>
        <v>0</v>
      </c>
      <c r="N143" s="28">
        <f>'E-book sales'!$D$30</f>
        <v>0</v>
      </c>
      <c r="O143" s="29">
        <f>'E-book sales'!$E$30</f>
        <v>0</v>
      </c>
      <c r="P143" s="28">
        <f>'E-book sales'!$F$30</f>
        <v>0</v>
      </c>
      <c r="Q143" s="29">
        <f>'E-book sales'!$G$30</f>
        <v>0</v>
      </c>
      <c r="R143" s="28">
        <f>'KENP Pages'!$B$30</f>
        <v>0</v>
      </c>
      <c r="S143" s="29">
        <f>'KENP Pages'!$C$30</f>
        <v>0</v>
      </c>
      <c r="T143" s="28">
        <f>'KENP Pages'!$D$30</f>
        <v>0</v>
      </c>
      <c r="U143" s="29">
        <f>'KENP Pages'!$E$30</f>
        <v>0</v>
      </c>
      <c r="V143" s="28">
        <f>'KENP Pages'!$F$30</f>
        <v>0</v>
      </c>
      <c r="W143" s="29">
        <f>'KENP Pages'!$G$30</f>
        <v>0</v>
      </c>
      <c r="X143" s="28">
        <f>'KDP Paperbacks'!$B$30</f>
        <v>0</v>
      </c>
      <c r="Y143" s="29">
        <f>'KDP Paperbacks'!$C$30</f>
        <v>0</v>
      </c>
      <c r="Z143" s="28">
        <f>'KDP Paperbacks'!$D$30</f>
        <v>0</v>
      </c>
      <c r="AA143" s="29">
        <f>'KDP Paperbacks'!$E$30</f>
        <v>0</v>
      </c>
      <c r="AB143" s="28">
        <f>'KDP Paperbacks'!$F$30</f>
        <v>0</v>
      </c>
      <c r="AC143" s="29">
        <f>'KDP Paperbacks'!$G$30</f>
        <v>0</v>
      </c>
      <c r="AD143" s="28">
        <f>SUM(IngramSpark!$B$30,IngramSpark!$V$30)</f>
        <v>0</v>
      </c>
      <c r="AE143" s="148">
        <f>SUM(IngramSpark!$C$30,IngramSpark!$W$30)</f>
        <v>0</v>
      </c>
      <c r="AF143" s="28">
        <f>SUM(IngramSpark!$D$30,IngramSpark!$X$30)</f>
        <v>0</v>
      </c>
      <c r="AG143" s="148">
        <f>SUM(IngramSpark!$E$30,IngramSpark!$Y$30)</f>
        <v>0</v>
      </c>
      <c r="AH143" s="28">
        <f>SUM(IngramSpark!$F$30,IngramSpark!$Z$30)</f>
        <v>0</v>
      </c>
      <c r="AI143" s="148">
        <f>SUM(IngramSpark!$G$30,IngramSpark!$AA$30)</f>
        <v>0</v>
      </c>
      <c r="AJ143" s="28">
        <f t="shared" si="35"/>
        <v>0</v>
      </c>
      <c r="AK143" s="28">
        <f t="shared" si="36"/>
        <v>0</v>
      </c>
      <c r="AL143" s="86">
        <f t="shared" si="37"/>
        <v>0</v>
      </c>
    </row>
    <row r="144" spans="1:38" x14ac:dyDescent="0.25">
      <c r="A144" s="20" t="str">
        <f>IF(ISBLANK(Lookups!$A$7),"",Lookups!$A$7)</f>
        <v>Soulstealer (Travel Size Paperback)</v>
      </c>
      <c r="B144" s="28">
        <f>'Website Sales'!$AK$29</f>
        <v>0</v>
      </c>
      <c r="C144" s="29">
        <f>'Website Sales'!$AN$29</f>
        <v>0</v>
      </c>
      <c r="D144" s="28">
        <f>'In-Person Sales'!$AJ$29</f>
        <v>0</v>
      </c>
      <c r="E144" s="29">
        <f>'In-Person Sales'!$AM$29</f>
        <v>0</v>
      </c>
      <c r="F144" s="28">
        <f>Audiobooks!$H$30</f>
        <v>0</v>
      </c>
      <c r="G144" s="29">
        <f>Audiobooks!$I$30</f>
        <v>0</v>
      </c>
      <c r="H144" s="28">
        <f>Audiobooks!$J$30</f>
        <v>0</v>
      </c>
      <c r="I144" s="29">
        <f>Audiobooks!$K$30</f>
        <v>0</v>
      </c>
      <c r="J144" s="28">
        <f>Audiobooks!$L$30</f>
        <v>0</v>
      </c>
      <c r="K144" s="29">
        <f>Audiobooks!$M$30</f>
        <v>0</v>
      </c>
      <c r="L144" s="28">
        <f>'E-book sales'!$H$30</f>
        <v>0</v>
      </c>
      <c r="M144" s="29">
        <f>'E-book sales'!$I$30</f>
        <v>0</v>
      </c>
      <c r="N144" s="28">
        <f>'E-book sales'!$J$30</f>
        <v>0</v>
      </c>
      <c r="O144" s="29">
        <f>'E-book sales'!$K$30</f>
        <v>0</v>
      </c>
      <c r="P144" s="28">
        <f>'E-book sales'!$L$30</f>
        <v>0</v>
      </c>
      <c r="Q144" s="29">
        <f>'E-book sales'!$M$30</f>
        <v>0</v>
      </c>
      <c r="R144" s="28">
        <f>'KENP Pages'!$H$30</f>
        <v>0</v>
      </c>
      <c r="S144" s="29">
        <f>'KENP Pages'!$I$30</f>
        <v>0</v>
      </c>
      <c r="T144" s="28">
        <f>'KENP Pages'!$J$30</f>
        <v>0</v>
      </c>
      <c r="U144" s="29">
        <f>'KENP Pages'!$K$30</f>
        <v>0</v>
      </c>
      <c r="V144" s="28">
        <f>'KENP Pages'!$L$30</f>
        <v>0</v>
      </c>
      <c r="W144" s="29">
        <f>'KENP Pages'!$M$30</f>
        <v>0</v>
      </c>
      <c r="X144" s="28">
        <f>'KDP Paperbacks'!$H$30</f>
        <v>0</v>
      </c>
      <c r="Y144" s="29">
        <f>'KDP Paperbacks'!$I$30</f>
        <v>0</v>
      </c>
      <c r="Z144" s="28">
        <f>'KDP Paperbacks'!$J$30</f>
        <v>0</v>
      </c>
      <c r="AA144" s="29">
        <f>'KDP Paperbacks'!$K$30</f>
        <v>0</v>
      </c>
      <c r="AB144" s="28">
        <f>'KDP Paperbacks'!$L$30</f>
        <v>0</v>
      </c>
      <c r="AC144" s="29">
        <f>'KDP Paperbacks'!$M$30</f>
        <v>0</v>
      </c>
      <c r="AD144" s="28">
        <f>SUM(IngramSpark!$H$30,IngramSpark!$AB$30)</f>
        <v>0</v>
      </c>
      <c r="AE144" s="148">
        <f>SUM(IngramSpark!$I$30,IngramSpark!$AC$30)</f>
        <v>0</v>
      </c>
      <c r="AF144" s="28">
        <f>SUM(IngramSpark!$J$30,IngramSpark!$AD$30)</f>
        <v>0</v>
      </c>
      <c r="AG144" s="148">
        <f>SUM(IngramSpark!$K$30,IngramSpark!$AE$30)</f>
        <v>0</v>
      </c>
      <c r="AH144" s="28">
        <f>SUM(IngramSpark!$L$30,IngramSpark!$AF$30)</f>
        <v>0</v>
      </c>
      <c r="AI144" s="148">
        <f>SUM(IngramSpark!$M$30,IngramSpark!$AG$30)</f>
        <v>0</v>
      </c>
      <c r="AJ144" s="28">
        <f t="shared" si="35"/>
        <v>0</v>
      </c>
      <c r="AK144" s="28">
        <f t="shared" si="36"/>
        <v>0</v>
      </c>
      <c r="AL144" s="86">
        <f t="shared" si="37"/>
        <v>0</v>
      </c>
    </row>
    <row r="145" spans="1:38" x14ac:dyDescent="0.25">
      <c r="A145" s="20" t="str">
        <f>IF(ISBLANK(Lookups!$A$8),"",Lookups!$A$8)</f>
        <v>Soulstealer (Trade Paperback)</v>
      </c>
      <c r="B145" s="28">
        <f>'Website Sales'!$AO$29</f>
        <v>0</v>
      </c>
      <c r="C145" s="29">
        <f>'Website Sales'!$AR$29</f>
        <v>0</v>
      </c>
      <c r="D145" s="28">
        <f>'In-Person Sales'!$AN$29</f>
        <v>0</v>
      </c>
      <c r="E145" s="29">
        <f>'In-Person Sales'!$AQ$29</f>
        <v>0</v>
      </c>
      <c r="F145" s="28">
        <f>Audiobooks!$N$30</f>
        <v>0</v>
      </c>
      <c r="G145" s="29">
        <f>Audiobooks!$O$30</f>
        <v>0</v>
      </c>
      <c r="H145" s="28">
        <f>Audiobooks!$P$30</f>
        <v>0</v>
      </c>
      <c r="I145" s="29">
        <f>Audiobooks!$Q$30</f>
        <v>0</v>
      </c>
      <c r="J145" s="28">
        <f>Audiobooks!$R$30</f>
        <v>0</v>
      </c>
      <c r="K145" s="29">
        <f>Audiobooks!$S$30</f>
        <v>0</v>
      </c>
      <c r="L145" s="28">
        <f>'E-book sales'!$N$30</f>
        <v>0</v>
      </c>
      <c r="M145" s="29">
        <f>'E-book sales'!$O$30</f>
        <v>0</v>
      </c>
      <c r="N145" s="28">
        <f>'E-book sales'!$P$30</f>
        <v>0</v>
      </c>
      <c r="O145" s="29">
        <f>'E-book sales'!$Q$30</f>
        <v>0</v>
      </c>
      <c r="P145" s="28">
        <f>'E-book sales'!$R$30</f>
        <v>0</v>
      </c>
      <c r="Q145" s="29">
        <f>'E-book sales'!$S$30</f>
        <v>0</v>
      </c>
      <c r="R145" s="28">
        <f>'KENP Pages'!$N$30</f>
        <v>0</v>
      </c>
      <c r="S145" s="29">
        <f>'KENP Pages'!$O$30</f>
        <v>0</v>
      </c>
      <c r="T145" s="28">
        <f>'KENP Pages'!$P$30</f>
        <v>0</v>
      </c>
      <c r="U145" s="29">
        <f>'KENP Pages'!$Q$30</f>
        <v>0</v>
      </c>
      <c r="V145" s="28">
        <f>'KENP Pages'!$R$30</f>
        <v>0</v>
      </c>
      <c r="W145" s="29">
        <f>'KENP Pages'!$S$30</f>
        <v>0</v>
      </c>
      <c r="X145" s="28">
        <f>'KDP Paperbacks'!$N$30</f>
        <v>0</v>
      </c>
      <c r="Y145" s="29">
        <f>'KDP Paperbacks'!$O$30</f>
        <v>0</v>
      </c>
      <c r="Z145" s="28">
        <f>'KDP Paperbacks'!$P$30</f>
        <v>0</v>
      </c>
      <c r="AA145" s="29">
        <f>'KDP Paperbacks'!$Q$30</f>
        <v>0</v>
      </c>
      <c r="AB145" s="28">
        <f>'KDP Paperbacks'!$R$30</f>
        <v>0</v>
      </c>
      <c r="AC145" s="29">
        <f>'KDP Paperbacks'!$S$30</f>
        <v>0</v>
      </c>
      <c r="AD145" s="28">
        <f>SUM(IngramSpark!$N$30,IngramSpark!$AH$30)</f>
        <v>0</v>
      </c>
      <c r="AE145" s="148">
        <f>SUM(IngramSpark!$O$30,IngramSpark!$AI$30)</f>
        <v>0</v>
      </c>
      <c r="AF145" s="28">
        <f>SUM(IngramSpark!$P$30,IngramSpark!$AJ$30)</f>
        <v>0</v>
      </c>
      <c r="AG145" s="148">
        <f>SUM(IngramSpark!$Q$30,IngramSpark!$AK$30)</f>
        <v>0</v>
      </c>
      <c r="AH145" s="28">
        <f>SUM(IngramSpark!$R$30,IngramSpark!$AL$30)</f>
        <v>0</v>
      </c>
      <c r="AI145" s="148">
        <f>SUM(IngramSpark!$S$30,IngramSpark!$AM$30)</f>
        <v>0</v>
      </c>
      <c r="AJ145" s="28">
        <f t="shared" si="35"/>
        <v>0</v>
      </c>
      <c r="AK145" s="28">
        <f t="shared" si="36"/>
        <v>0</v>
      </c>
      <c r="AL145" s="86">
        <f t="shared" si="37"/>
        <v>0</v>
      </c>
    </row>
    <row r="146" spans="1:38" x14ac:dyDescent="0.25">
      <c r="A146" s="20" t="str">
        <f>IF(ISBLANK(Lookups!$A$9),"",Lookups!$A$9)</f>
        <v/>
      </c>
      <c r="B146" s="28">
        <f>'Website Sales'!$AG$44</f>
        <v>0</v>
      </c>
      <c r="C146" s="29">
        <f>'Website Sales'!$AJ$44</f>
        <v>0</v>
      </c>
      <c r="D146" s="28">
        <f>'In-Person Sales'!$AF$44</f>
        <v>0</v>
      </c>
      <c r="E146" s="29">
        <f>'In-Person Sales'!$AI$44</f>
        <v>0</v>
      </c>
      <c r="F146" s="28">
        <f>Audiobooks!$B$45</f>
        <v>0</v>
      </c>
      <c r="G146" s="29">
        <f>Audiobooks!$C$45</f>
        <v>0</v>
      </c>
      <c r="H146" s="28">
        <f>Audiobooks!$D$45</f>
        <v>0</v>
      </c>
      <c r="I146" s="29">
        <f>Audiobooks!$E$45</f>
        <v>0</v>
      </c>
      <c r="J146" s="28">
        <f>Audiobooks!$F$45</f>
        <v>0</v>
      </c>
      <c r="K146" s="29">
        <f>Audiobooks!$G$45</f>
        <v>0</v>
      </c>
      <c r="L146" s="28">
        <f>'E-book sales'!$B$45</f>
        <v>0</v>
      </c>
      <c r="M146" s="29">
        <f>'E-book sales'!$C$45</f>
        <v>0</v>
      </c>
      <c r="N146" s="28">
        <f>'E-book sales'!$D$45</f>
        <v>0</v>
      </c>
      <c r="O146" s="29">
        <f>'E-book sales'!$E$45</f>
        <v>0</v>
      </c>
      <c r="P146" s="28">
        <f>'E-book sales'!$F$45</f>
        <v>0</v>
      </c>
      <c r="Q146" s="29">
        <f>'E-book sales'!$G$45</f>
        <v>0</v>
      </c>
      <c r="R146" s="28">
        <f>'KENP Pages'!$B$45</f>
        <v>0</v>
      </c>
      <c r="S146" s="29">
        <f>'KENP Pages'!$C$45</f>
        <v>0</v>
      </c>
      <c r="T146" s="28">
        <f>'KENP Pages'!$D$45</f>
        <v>0</v>
      </c>
      <c r="U146" s="29">
        <f>'KENP Pages'!$E$45</f>
        <v>0</v>
      </c>
      <c r="V146" s="28">
        <f>'KENP Pages'!$F$45</f>
        <v>0</v>
      </c>
      <c r="W146" s="29">
        <f>'KENP Pages'!$G$45</f>
        <v>0</v>
      </c>
      <c r="X146" s="28">
        <f>'KDP Paperbacks'!$B$45</f>
        <v>0</v>
      </c>
      <c r="Y146" s="29">
        <f>'KDP Paperbacks'!$C$45</f>
        <v>0</v>
      </c>
      <c r="Z146" s="28">
        <f>'KDP Paperbacks'!$D$45</f>
        <v>0</v>
      </c>
      <c r="AA146" s="29">
        <f>'KDP Paperbacks'!$E$45</f>
        <v>0</v>
      </c>
      <c r="AB146" s="28">
        <f>'KDP Paperbacks'!$F$45</f>
        <v>0</v>
      </c>
      <c r="AC146" s="29">
        <f>'KDP Paperbacks'!$G$45</f>
        <v>0</v>
      </c>
      <c r="AD146" s="28">
        <f>SUM(IngramSpark!$B$45,IngramSpark!$V$45)</f>
        <v>0</v>
      </c>
      <c r="AE146" s="148">
        <f>SUM(IngramSpark!$C$45,IngramSpark!$W$45)</f>
        <v>0</v>
      </c>
      <c r="AF146" s="28">
        <f>SUM(IngramSpark!$D$45,IngramSpark!$X$45)</f>
        <v>0</v>
      </c>
      <c r="AG146" s="148">
        <f>SUM(IngramSpark!$E$45,IngramSpark!$Y$45)</f>
        <v>0</v>
      </c>
      <c r="AH146" s="28">
        <f>SUM(IngramSpark!$F$45,IngramSpark!$Z$45)</f>
        <v>0</v>
      </c>
      <c r="AI146" s="148">
        <f>SUM(IngramSpark!$G$45,IngramSpark!$AA$45)</f>
        <v>0</v>
      </c>
      <c r="AJ146" s="28">
        <f t="shared" si="35"/>
        <v>0</v>
      </c>
      <c r="AK146" s="28">
        <f t="shared" si="36"/>
        <v>0</v>
      </c>
      <c r="AL146" s="86">
        <f t="shared" si="37"/>
        <v>0</v>
      </c>
    </row>
    <row r="147" spans="1:38" x14ac:dyDescent="0.25">
      <c r="A147" s="20" t="str">
        <f>IF(ISBLANK(Lookups!$A$10),"",Lookups!$A$10)</f>
        <v/>
      </c>
      <c r="B147" s="28">
        <f>'Website Sales'!$AK$44</f>
        <v>0</v>
      </c>
      <c r="C147" s="29">
        <f>'Website Sales'!$AN$44</f>
        <v>0</v>
      </c>
      <c r="D147" s="28">
        <f>'In-Person Sales'!$AJ$44</f>
        <v>0</v>
      </c>
      <c r="E147" s="29">
        <f>'In-Person Sales'!$AM$44</f>
        <v>0</v>
      </c>
      <c r="F147" s="28">
        <f>Audiobooks!$H$45</f>
        <v>0</v>
      </c>
      <c r="G147" s="29">
        <f>Audiobooks!$I$45</f>
        <v>0</v>
      </c>
      <c r="H147" s="28">
        <f>Audiobooks!$J$45</f>
        <v>0</v>
      </c>
      <c r="I147" s="29">
        <f>Audiobooks!$K$45</f>
        <v>0</v>
      </c>
      <c r="J147" s="28">
        <f>Audiobooks!$L$45</f>
        <v>0</v>
      </c>
      <c r="K147" s="29">
        <f>Audiobooks!$M$45</f>
        <v>0</v>
      </c>
      <c r="L147" s="28">
        <f>'E-book sales'!$H$45</f>
        <v>0</v>
      </c>
      <c r="M147" s="29">
        <f>'E-book sales'!$I$45</f>
        <v>0</v>
      </c>
      <c r="N147" s="28">
        <f>'E-book sales'!$J$45</f>
        <v>0</v>
      </c>
      <c r="O147" s="29">
        <f>'E-book sales'!$K$45</f>
        <v>0</v>
      </c>
      <c r="P147" s="28">
        <f>'E-book sales'!$L$45</f>
        <v>0</v>
      </c>
      <c r="Q147" s="29">
        <f>'E-book sales'!$M$45</f>
        <v>0</v>
      </c>
      <c r="R147" s="28">
        <f>'KENP Pages'!$H$45</f>
        <v>0</v>
      </c>
      <c r="S147" s="29">
        <f>'KENP Pages'!$I$45</f>
        <v>0</v>
      </c>
      <c r="T147" s="28">
        <f>'KENP Pages'!$J$45</f>
        <v>0</v>
      </c>
      <c r="U147" s="29">
        <f>'KENP Pages'!$K$45</f>
        <v>0</v>
      </c>
      <c r="V147" s="28">
        <f>'KENP Pages'!$L$45</f>
        <v>0</v>
      </c>
      <c r="W147" s="29">
        <f>'KENP Pages'!$M$45</f>
        <v>0</v>
      </c>
      <c r="X147" s="28">
        <f>'KDP Paperbacks'!$H$45</f>
        <v>0</v>
      </c>
      <c r="Y147" s="29">
        <f>'KDP Paperbacks'!$I$45</f>
        <v>0</v>
      </c>
      <c r="Z147" s="28">
        <f>'KDP Paperbacks'!$J$45</f>
        <v>0</v>
      </c>
      <c r="AA147" s="29">
        <f>'KDP Paperbacks'!$K$45</f>
        <v>0</v>
      </c>
      <c r="AB147" s="28">
        <f>'KDP Paperbacks'!$L$45</f>
        <v>0</v>
      </c>
      <c r="AC147" s="29">
        <f>'KDP Paperbacks'!$M$45</f>
        <v>0</v>
      </c>
      <c r="AD147" s="28">
        <f>SUM(IngramSpark!$H$45,IngramSpark!$AB$45)</f>
        <v>0</v>
      </c>
      <c r="AE147" s="148">
        <f>SUM(IngramSpark!$I$45,IngramSpark!$AC$45)</f>
        <v>0</v>
      </c>
      <c r="AF147" s="28">
        <f>SUM(IngramSpark!$J$45,IngramSpark!$AD$45)</f>
        <v>0</v>
      </c>
      <c r="AG147" s="148">
        <f>SUM(IngramSpark!$K$45,IngramSpark!$AE$45)</f>
        <v>0</v>
      </c>
      <c r="AH147" s="28">
        <f>SUM(IngramSpark!$L$45,IngramSpark!$AF$45)</f>
        <v>0</v>
      </c>
      <c r="AI147" s="148">
        <f>SUM(IngramSpark!$M$45,IngramSpark!$AG$45)</f>
        <v>0</v>
      </c>
      <c r="AJ147" s="28">
        <f t="shared" si="35"/>
        <v>0</v>
      </c>
      <c r="AK147" s="28">
        <f t="shared" si="36"/>
        <v>0</v>
      </c>
      <c r="AL147" s="86">
        <f t="shared" si="37"/>
        <v>0</v>
      </c>
    </row>
    <row r="148" spans="1:38" x14ac:dyDescent="0.25">
      <c r="A148" s="20" t="str">
        <f>IF(ISBLANK(Lookups!$A$11),"",Lookups!$A$11)</f>
        <v/>
      </c>
      <c r="B148" s="28">
        <f>'Website Sales'!$AO$44</f>
        <v>0</v>
      </c>
      <c r="C148" s="29">
        <f>'Website Sales'!$AR$44</f>
        <v>0</v>
      </c>
      <c r="D148" s="28">
        <f>'In-Person Sales'!$AN$44</f>
        <v>0</v>
      </c>
      <c r="E148" s="29">
        <f>'In-Person Sales'!$AQ$44</f>
        <v>0</v>
      </c>
      <c r="F148" s="28">
        <f>Audiobooks!$N$45</f>
        <v>0</v>
      </c>
      <c r="G148" s="29">
        <f>Audiobooks!$O$45</f>
        <v>0</v>
      </c>
      <c r="H148" s="28">
        <f>Audiobooks!$P$45</f>
        <v>0</v>
      </c>
      <c r="I148" s="29">
        <f>Audiobooks!$Q$45</f>
        <v>0</v>
      </c>
      <c r="J148" s="28">
        <f>Audiobooks!$R$45</f>
        <v>0</v>
      </c>
      <c r="K148" s="29">
        <f>Audiobooks!$S$45</f>
        <v>0</v>
      </c>
      <c r="L148" s="28">
        <f>'E-book sales'!$N$45</f>
        <v>0</v>
      </c>
      <c r="M148" s="29">
        <f>'E-book sales'!$O$45</f>
        <v>0</v>
      </c>
      <c r="N148" s="28">
        <f>'E-book sales'!$P$45</f>
        <v>0</v>
      </c>
      <c r="O148" s="29">
        <f>'E-book sales'!$Q$45</f>
        <v>0</v>
      </c>
      <c r="P148" s="28">
        <f>'E-book sales'!$R$45</f>
        <v>0</v>
      </c>
      <c r="Q148" s="29">
        <f>'E-book sales'!$S$45</f>
        <v>0</v>
      </c>
      <c r="R148" s="28">
        <f>'KENP Pages'!$N$45</f>
        <v>0</v>
      </c>
      <c r="S148" s="29">
        <f>'KENP Pages'!$O$45</f>
        <v>0</v>
      </c>
      <c r="T148" s="28">
        <f>'KENP Pages'!$P$45</f>
        <v>0</v>
      </c>
      <c r="U148" s="29">
        <f>'KENP Pages'!$Q$45</f>
        <v>0</v>
      </c>
      <c r="V148" s="28">
        <f>'KENP Pages'!$R$45</f>
        <v>0</v>
      </c>
      <c r="W148" s="29">
        <f>'KENP Pages'!$S$45</f>
        <v>0</v>
      </c>
      <c r="X148" s="28">
        <f>'KDP Paperbacks'!$N$45</f>
        <v>0</v>
      </c>
      <c r="Y148" s="29">
        <f>'KDP Paperbacks'!$O$45</f>
        <v>0</v>
      </c>
      <c r="Z148" s="28">
        <f>'KDP Paperbacks'!$P$45</f>
        <v>0</v>
      </c>
      <c r="AA148" s="29">
        <f>'KDP Paperbacks'!$Q$45</f>
        <v>0</v>
      </c>
      <c r="AB148" s="28">
        <f>'KDP Paperbacks'!$R$45</f>
        <v>0</v>
      </c>
      <c r="AC148" s="29">
        <f>'KDP Paperbacks'!$S$45</f>
        <v>0</v>
      </c>
      <c r="AD148" s="28">
        <f>SUM(IngramSpark!$N$45,IngramSpark!$AH$45)</f>
        <v>0</v>
      </c>
      <c r="AE148" s="148">
        <f>SUM(IngramSpark!$O$45,IngramSpark!$AI$45)</f>
        <v>0</v>
      </c>
      <c r="AF148" s="28">
        <f>SUM(IngramSpark!$P$45,IngramSpark!$AJ$45)</f>
        <v>0</v>
      </c>
      <c r="AG148" s="148">
        <f>SUM(IngramSpark!$Q$45,IngramSpark!$AK$45)</f>
        <v>0</v>
      </c>
      <c r="AH148" s="28">
        <f>SUM(IngramSpark!$R$45,IngramSpark!$AL$45)</f>
        <v>0</v>
      </c>
      <c r="AI148" s="148">
        <f>SUM(IngramSpark!$S$45,IngramSpark!$AM$45)</f>
        <v>0</v>
      </c>
      <c r="AJ148" s="28">
        <f t="shared" si="35"/>
        <v>0</v>
      </c>
      <c r="AK148" s="28">
        <f t="shared" si="36"/>
        <v>0</v>
      </c>
      <c r="AL148" s="86">
        <f t="shared" si="37"/>
        <v>0</v>
      </c>
    </row>
    <row r="149" spans="1:38" x14ac:dyDescent="0.25">
      <c r="A149" s="20" t="str">
        <f>IF(ISBLANK(Lookups!$A$12),"",Lookups!$A$12)</f>
        <v/>
      </c>
      <c r="B149" s="28">
        <f>'Website Sales'!$AG$59</f>
        <v>0</v>
      </c>
      <c r="C149" s="29">
        <f>'Website Sales'!$AJ$59</f>
        <v>0</v>
      </c>
      <c r="D149" s="28">
        <f>'In-Person Sales'!$AF$59</f>
        <v>0</v>
      </c>
      <c r="E149" s="29">
        <f>'In-Person Sales'!$AI$59</f>
        <v>0</v>
      </c>
      <c r="F149" s="28">
        <f>Audiobooks!$B$60</f>
        <v>0</v>
      </c>
      <c r="G149" s="29">
        <f>Audiobooks!$C$60</f>
        <v>0</v>
      </c>
      <c r="H149" s="28">
        <f>Audiobooks!$D$60</f>
        <v>0</v>
      </c>
      <c r="I149" s="29">
        <f>Audiobooks!$E$60</f>
        <v>0</v>
      </c>
      <c r="J149" s="28">
        <f>Audiobooks!$F$60</f>
        <v>0</v>
      </c>
      <c r="K149" s="29">
        <f>Audiobooks!$G$60</f>
        <v>0</v>
      </c>
      <c r="L149" s="28">
        <f>'E-book sales'!$B$60</f>
        <v>0</v>
      </c>
      <c r="M149" s="29">
        <f>'E-book sales'!$C$60</f>
        <v>0</v>
      </c>
      <c r="N149" s="28">
        <f>'E-book sales'!$D$60</f>
        <v>0</v>
      </c>
      <c r="O149" s="29">
        <f>'E-book sales'!$E$60</f>
        <v>0</v>
      </c>
      <c r="P149" s="28">
        <f>'E-book sales'!$F$60</f>
        <v>0</v>
      </c>
      <c r="Q149" s="29">
        <f>'E-book sales'!$G$60</f>
        <v>0</v>
      </c>
      <c r="R149" s="28">
        <f>'KENP Pages'!$B$60</f>
        <v>0</v>
      </c>
      <c r="S149" s="29">
        <f>'KENP Pages'!$C$60</f>
        <v>0</v>
      </c>
      <c r="T149" s="28">
        <f>'KENP Pages'!$D$60</f>
        <v>0</v>
      </c>
      <c r="U149" s="29">
        <f>'KENP Pages'!$E$60</f>
        <v>0</v>
      </c>
      <c r="V149" s="28">
        <f>'KENP Pages'!$F$60</f>
        <v>0</v>
      </c>
      <c r="W149" s="29">
        <f>'KENP Pages'!$G$60</f>
        <v>0</v>
      </c>
      <c r="X149" s="28">
        <f>'KDP Paperbacks'!$B$60</f>
        <v>0</v>
      </c>
      <c r="Y149" s="29">
        <f>'KDP Paperbacks'!$C$60</f>
        <v>0</v>
      </c>
      <c r="Z149" s="28">
        <f>'KDP Paperbacks'!$D$60</f>
        <v>0</v>
      </c>
      <c r="AA149" s="29">
        <f>'KDP Paperbacks'!$E$60</f>
        <v>0</v>
      </c>
      <c r="AB149" s="28">
        <f>'KDP Paperbacks'!$F$60</f>
        <v>0</v>
      </c>
      <c r="AC149" s="29">
        <f>'KDP Paperbacks'!$G$60</f>
        <v>0</v>
      </c>
      <c r="AD149" s="28">
        <f>SUM(IngramSpark!$B$60,IngramSpark!$V$60)</f>
        <v>0</v>
      </c>
      <c r="AE149" s="148">
        <f>SUM(IngramSpark!$C$60,IngramSpark!$W$60)</f>
        <v>0</v>
      </c>
      <c r="AF149" s="28">
        <f>SUM(IngramSpark!$D$60,IngramSpark!$X$60)</f>
        <v>0</v>
      </c>
      <c r="AG149" s="148">
        <f>SUM(IngramSpark!$E$60,IngramSpark!$Y$60)</f>
        <v>0</v>
      </c>
      <c r="AH149" s="28">
        <f>SUM(IngramSpark!$F$60,IngramSpark!$Z$60)</f>
        <v>0</v>
      </c>
      <c r="AI149" s="148">
        <f>SUM(IngramSpark!$G$60,IngramSpark!$AA$60)</f>
        <v>0</v>
      </c>
      <c r="AJ149" s="28">
        <f t="shared" si="35"/>
        <v>0</v>
      </c>
      <c r="AK149" s="28">
        <f t="shared" si="36"/>
        <v>0</v>
      </c>
      <c r="AL149" s="86">
        <f t="shared" si="37"/>
        <v>0</v>
      </c>
    </row>
    <row r="150" spans="1:38" x14ac:dyDescent="0.25">
      <c r="A150" s="20" t="str">
        <f>IF(ISBLANK(Lookups!$A$13),"",Lookups!$A$13)</f>
        <v/>
      </c>
      <c r="B150" s="28">
        <f>'Website Sales'!$AK$59</f>
        <v>0</v>
      </c>
      <c r="C150" s="29">
        <f>'Website Sales'!$AN$59</f>
        <v>0</v>
      </c>
      <c r="D150" s="28">
        <f>'In-Person Sales'!$AJ$59</f>
        <v>0</v>
      </c>
      <c r="E150" s="29">
        <f>'In-Person Sales'!$AM$59</f>
        <v>0</v>
      </c>
      <c r="F150" s="28">
        <f>Audiobooks!$H$60</f>
        <v>0</v>
      </c>
      <c r="G150" s="29">
        <f>Audiobooks!$I$60</f>
        <v>0</v>
      </c>
      <c r="H150" s="28">
        <f>Audiobooks!$J$60</f>
        <v>0</v>
      </c>
      <c r="I150" s="29">
        <f>Audiobooks!$K$60</f>
        <v>0</v>
      </c>
      <c r="J150" s="28">
        <f>Audiobooks!$L$60</f>
        <v>0</v>
      </c>
      <c r="K150" s="29">
        <f>Audiobooks!$M$60</f>
        <v>0</v>
      </c>
      <c r="L150" s="28">
        <f>'E-book sales'!$H$60</f>
        <v>0</v>
      </c>
      <c r="M150" s="29">
        <f>'E-book sales'!$I$60</f>
        <v>0</v>
      </c>
      <c r="N150" s="28">
        <f>'E-book sales'!$J$60</f>
        <v>0</v>
      </c>
      <c r="O150" s="29">
        <f>'E-book sales'!$K$60</f>
        <v>0</v>
      </c>
      <c r="P150" s="28">
        <f>'E-book sales'!$L$60</f>
        <v>0</v>
      </c>
      <c r="Q150" s="29">
        <f>'E-book sales'!$M$60</f>
        <v>0</v>
      </c>
      <c r="R150" s="28">
        <f>'KENP Pages'!$H$60</f>
        <v>0</v>
      </c>
      <c r="S150" s="29">
        <f>'KENP Pages'!$I$60</f>
        <v>0</v>
      </c>
      <c r="T150" s="28">
        <f>'KENP Pages'!$J$60</f>
        <v>0</v>
      </c>
      <c r="U150" s="29">
        <f>'KENP Pages'!$K$60</f>
        <v>0</v>
      </c>
      <c r="V150" s="28">
        <f>'KENP Pages'!$L$60</f>
        <v>0</v>
      </c>
      <c r="W150" s="29">
        <f>'KENP Pages'!$M$60</f>
        <v>0</v>
      </c>
      <c r="X150" s="28">
        <f>'KDP Paperbacks'!$H$60</f>
        <v>0</v>
      </c>
      <c r="Y150" s="29">
        <f>'KDP Paperbacks'!$I$60</f>
        <v>0</v>
      </c>
      <c r="Z150" s="28">
        <f>'KDP Paperbacks'!$J$60</f>
        <v>0</v>
      </c>
      <c r="AA150" s="29">
        <f>'KDP Paperbacks'!$K$60</f>
        <v>0</v>
      </c>
      <c r="AB150" s="28">
        <f>'KDP Paperbacks'!$L$60</f>
        <v>0</v>
      </c>
      <c r="AC150" s="29">
        <f>'KDP Paperbacks'!$M$60</f>
        <v>0</v>
      </c>
      <c r="AD150" s="28">
        <f>SUM(IngramSpark!$H$60,IngramSpark!$AB$60)</f>
        <v>0</v>
      </c>
      <c r="AE150" s="148">
        <f>SUM(IngramSpark!$I$60,IngramSpark!$AC$60)</f>
        <v>0</v>
      </c>
      <c r="AF150" s="28">
        <f>SUM(IngramSpark!$J$60,IngramSpark!$AD$60)</f>
        <v>0</v>
      </c>
      <c r="AG150" s="148">
        <f>SUM(IngramSpark!$K$60,IngramSpark!$AE$60)</f>
        <v>0</v>
      </c>
      <c r="AH150" s="28">
        <f>SUM(IngramSpark!$L$60,IngramSpark!$AF$60)</f>
        <v>0</v>
      </c>
      <c r="AI150" s="148">
        <f>SUM(IngramSpark!$M$60,IngramSpark!$AG$60)</f>
        <v>0</v>
      </c>
      <c r="AJ150" s="28">
        <f t="shared" si="35"/>
        <v>0</v>
      </c>
      <c r="AK150" s="28">
        <f t="shared" si="36"/>
        <v>0</v>
      </c>
      <c r="AL150" s="86">
        <f t="shared" si="37"/>
        <v>0</v>
      </c>
    </row>
    <row r="151" spans="1:38" x14ac:dyDescent="0.25">
      <c r="A151" s="20" t="str">
        <f>IF(ISBLANK(Lookups!$A$14),"",Lookups!$A$14)</f>
        <v/>
      </c>
      <c r="B151" s="28">
        <f>'Website Sales'!$AO$59</f>
        <v>0</v>
      </c>
      <c r="C151" s="29">
        <f>'Website Sales'!$AR$59</f>
        <v>0</v>
      </c>
      <c r="D151" s="28">
        <f>'In-Person Sales'!$AN$59</f>
        <v>0</v>
      </c>
      <c r="E151" s="29">
        <f>'In-Person Sales'!$AQ$59</f>
        <v>0</v>
      </c>
      <c r="F151" s="28">
        <f>Audiobooks!$N$60</f>
        <v>0</v>
      </c>
      <c r="G151" s="29">
        <f>Audiobooks!$O$60</f>
        <v>0</v>
      </c>
      <c r="H151" s="28">
        <f>Audiobooks!$P$60</f>
        <v>0</v>
      </c>
      <c r="I151" s="29">
        <f>Audiobooks!$Q$60</f>
        <v>0</v>
      </c>
      <c r="J151" s="28">
        <f>Audiobooks!$R$60</f>
        <v>0</v>
      </c>
      <c r="K151" s="29">
        <f>Audiobooks!$S$60</f>
        <v>0</v>
      </c>
      <c r="L151" s="28">
        <f>'E-book sales'!$N$60</f>
        <v>0</v>
      </c>
      <c r="M151" s="29">
        <f>'E-book sales'!$O$60</f>
        <v>0</v>
      </c>
      <c r="N151" s="28">
        <f>'E-book sales'!$P$60</f>
        <v>0</v>
      </c>
      <c r="O151" s="29">
        <f>'E-book sales'!$Q$60</f>
        <v>0</v>
      </c>
      <c r="P151" s="28">
        <f>'E-book sales'!$R$60</f>
        <v>0</v>
      </c>
      <c r="Q151" s="29">
        <f>'E-book sales'!$S$60</f>
        <v>0</v>
      </c>
      <c r="R151" s="28">
        <f>'KENP Pages'!$N$60</f>
        <v>0</v>
      </c>
      <c r="S151" s="29">
        <f>'KENP Pages'!$O$60</f>
        <v>0</v>
      </c>
      <c r="T151" s="28">
        <f>'KENP Pages'!$P$60</f>
        <v>0</v>
      </c>
      <c r="U151" s="29">
        <f>'KENP Pages'!$Q$60</f>
        <v>0</v>
      </c>
      <c r="V151" s="28">
        <f>'KENP Pages'!$R$60</f>
        <v>0</v>
      </c>
      <c r="W151" s="29">
        <f>'KENP Pages'!$S$60</f>
        <v>0</v>
      </c>
      <c r="X151" s="28">
        <f>'KDP Paperbacks'!$N$60</f>
        <v>0</v>
      </c>
      <c r="Y151" s="29">
        <f>'KDP Paperbacks'!$O$60</f>
        <v>0</v>
      </c>
      <c r="Z151" s="28">
        <f>'KDP Paperbacks'!$P$60</f>
        <v>0</v>
      </c>
      <c r="AA151" s="29">
        <f>'KDP Paperbacks'!$Q$60</f>
        <v>0</v>
      </c>
      <c r="AB151" s="28">
        <f>'KDP Paperbacks'!$R$60</f>
        <v>0</v>
      </c>
      <c r="AC151" s="29">
        <f>'KDP Paperbacks'!$S$60</f>
        <v>0</v>
      </c>
      <c r="AD151" s="28">
        <f>SUM(IngramSpark!$N$60,IngramSpark!$AH$60)</f>
        <v>0</v>
      </c>
      <c r="AE151" s="148">
        <f>SUM(IngramSpark!$O$60,IngramSpark!$AI$60)</f>
        <v>0</v>
      </c>
      <c r="AF151" s="28">
        <f>SUM(IngramSpark!$P$60,IngramSpark!$AJ$60)</f>
        <v>0</v>
      </c>
      <c r="AG151" s="148">
        <f>SUM(IngramSpark!$Q$60,IngramSpark!$AK$60)</f>
        <v>0</v>
      </c>
      <c r="AH151" s="28">
        <f>SUM(IngramSpark!$R$60,IngramSpark!$AL$60)</f>
        <v>0</v>
      </c>
      <c r="AI151" s="148">
        <f>SUM(IngramSpark!$S$60,IngramSpark!$AM$60)</f>
        <v>0</v>
      </c>
      <c r="AJ151" s="28">
        <f t="shared" si="35"/>
        <v>0</v>
      </c>
      <c r="AK151" s="28">
        <f t="shared" si="36"/>
        <v>0</v>
      </c>
      <c r="AL151" s="86">
        <f t="shared" si="37"/>
        <v>0</v>
      </c>
    </row>
    <row r="152" spans="1:38" x14ac:dyDescent="0.25">
      <c r="A152" s="20" t="str">
        <f>IF(ISBLANK(Lookups!$A$15),"",Lookups!$A$15)</f>
        <v/>
      </c>
      <c r="B152" s="28">
        <f>'Website Sales'!$AG$74</f>
        <v>0</v>
      </c>
      <c r="C152" s="29">
        <f>'Website Sales'!$AJ$74</f>
        <v>0</v>
      </c>
      <c r="D152" s="28">
        <f>'In-Person Sales'!$AF$74</f>
        <v>0</v>
      </c>
      <c r="E152" s="29">
        <f>'In-Person Sales'!$AI$74</f>
        <v>0</v>
      </c>
      <c r="F152" s="28">
        <f>Audiobooks!$B$75</f>
        <v>0</v>
      </c>
      <c r="G152" s="29">
        <f>Audiobooks!$C$75</f>
        <v>0</v>
      </c>
      <c r="H152" s="28">
        <f>Audiobooks!$D$75</f>
        <v>0</v>
      </c>
      <c r="I152" s="29">
        <f>Audiobooks!$E$75</f>
        <v>0</v>
      </c>
      <c r="J152" s="28">
        <f>Audiobooks!$F$75</f>
        <v>0</v>
      </c>
      <c r="K152" s="29">
        <f>Audiobooks!$G$75</f>
        <v>0</v>
      </c>
      <c r="L152" s="28">
        <f>'E-book sales'!$B$75</f>
        <v>0</v>
      </c>
      <c r="M152" s="29">
        <f>'E-book sales'!$C$75</f>
        <v>0</v>
      </c>
      <c r="N152" s="28">
        <f>'E-book sales'!$D$75</f>
        <v>0</v>
      </c>
      <c r="O152" s="29">
        <f>'E-book sales'!$E$75</f>
        <v>0</v>
      </c>
      <c r="P152" s="28">
        <f>'E-book sales'!$F$75</f>
        <v>0</v>
      </c>
      <c r="Q152" s="29">
        <f>'E-book sales'!$G$75</f>
        <v>0</v>
      </c>
      <c r="R152" s="28">
        <f>'KENP Pages'!$B$75</f>
        <v>0</v>
      </c>
      <c r="S152" s="29">
        <f>'KENP Pages'!$C$75</f>
        <v>0</v>
      </c>
      <c r="T152" s="28">
        <f>'KENP Pages'!$D$75</f>
        <v>0</v>
      </c>
      <c r="U152" s="29">
        <f>'KENP Pages'!$E$75</f>
        <v>0</v>
      </c>
      <c r="V152" s="28">
        <f>'KENP Pages'!$F$75</f>
        <v>0</v>
      </c>
      <c r="W152" s="29">
        <f>'KENP Pages'!$G$75</f>
        <v>0</v>
      </c>
      <c r="X152" s="28">
        <f>'KDP Paperbacks'!$B$75</f>
        <v>0</v>
      </c>
      <c r="Y152" s="29">
        <f>'KDP Paperbacks'!$C$75</f>
        <v>0</v>
      </c>
      <c r="Z152" s="28">
        <f>'KDP Paperbacks'!$D$75</f>
        <v>0</v>
      </c>
      <c r="AA152" s="29">
        <f>'KDP Paperbacks'!$E$75</f>
        <v>0</v>
      </c>
      <c r="AB152" s="28">
        <f>'KDP Paperbacks'!$F$75</f>
        <v>0</v>
      </c>
      <c r="AC152" s="29">
        <f>'KDP Paperbacks'!$G$75</f>
        <v>0</v>
      </c>
      <c r="AD152" s="28">
        <f>SUM(IngramSpark!$B$75,IngramSpark!$V$75)</f>
        <v>0</v>
      </c>
      <c r="AE152" s="148">
        <f>SUM(IngramSpark!$C$75,IngramSpark!$W$75)</f>
        <v>0</v>
      </c>
      <c r="AF152" s="28">
        <f>SUM(IngramSpark!$D$75,IngramSpark!$X$75)</f>
        <v>0</v>
      </c>
      <c r="AG152" s="148">
        <f>SUM(IngramSpark!$E$75,IngramSpark!$Y$75)</f>
        <v>0</v>
      </c>
      <c r="AH152" s="28">
        <f>SUM(IngramSpark!$F$75,IngramSpark!$Z$75)</f>
        <v>0</v>
      </c>
      <c r="AI152" s="148">
        <f>SUM(IngramSpark!$G$75,IngramSpark!$AA$75)</f>
        <v>0</v>
      </c>
      <c r="AJ152" s="28">
        <f t="shared" si="35"/>
        <v>0</v>
      </c>
      <c r="AK152" s="28">
        <f t="shared" si="36"/>
        <v>0</v>
      </c>
      <c r="AL152" s="86">
        <f t="shared" si="37"/>
        <v>0</v>
      </c>
    </row>
    <row r="153" spans="1:38" x14ac:dyDescent="0.25">
      <c r="A153" s="20" t="str">
        <f>IF(ISBLANK(Lookups!$A$16),"",Lookups!$A$16)</f>
        <v/>
      </c>
      <c r="B153" s="28">
        <f>'Website Sales'!$AK$74</f>
        <v>0</v>
      </c>
      <c r="C153" s="29">
        <f>'Website Sales'!$AN$74</f>
        <v>0</v>
      </c>
      <c r="D153" s="28">
        <f>'In-Person Sales'!$AJ$74</f>
        <v>0</v>
      </c>
      <c r="E153" s="29">
        <f>'In-Person Sales'!$AM$74</f>
        <v>0</v>
      </c>
      <c r="F153" s="28">
        <f>Audiobooks!$H$75</f>
        <v>0</v>
      </c>
      <c r="G153" s="29">
        <f>Audiobooks!$I$75</f>
        <v>0</v>
      </c>
      <c r="H153" s="28">
        <f>Audiobooks!$J$75</f>
        <v>0</v>
      </c>
      <c r="I153" s="29">
        <f>Audiobooks!$K$75</f>
        <v>0</v>
      </c>
      <c r="J153" s="28">
        <f>Audiobooks!$L$75</f>
        <v>0</v>
      </c>
      <c r="K153" s="29">
        <f>Audiobooks!$M$75</f>
        <v>0</v>
      </c>
      <c r="L153" s="28">
        <f>'E-book sales'!$H$75</f>
        <v>0</v>
      </c>
      <c r="M153" s="29">
        <f>'E-book sales'!$I$75</f>
        <v>0</v>
      </c>
      <c r="N153" s="28">
        <f>'E-book sales'!$J$75</f>
        <v>0</v>
      </c>
      <c r="O153" s="29">
        <f>'E-book sales'!$K$75</f>
        <v>0</v>
      </c>
      <c r="P153" s="28">
        <f>'E-book sales'!$L$75</f>
        <v>0</v>
      </c>
      <c r="Q153" s="29">
        <f>'E-book sales'!$M$75</f>
        <v>0</v>
      </c>
      <c r="R153" s="28">
        <f>'KENP Pages'!$H$75</f>
        <v>0</v>
      </c>
      <c r="S153" s="29">
        <f>'KENP Pages'!$I$75</f>
        <v>0</v>
      </c>
      <c r="T153" s="28">
        <f>'KENP Pages'!$J$75</f>
        <v>0</v>
      </c>
      <c r="U153" s="29">
        <f>'KENP Pages'!$K$75</f>
        <v>0</v>
      </c>
      <c r="V153" s="28">
        <f>'KENP Pages'!$L$75</f>
        <v>0</v>
      </c>
      <c r="W153" s="29">
        <f>'KENP Pages'!$M$75</f>
        <v>0</v>
      </c>
      <c r="X153" s="28">
        <f>'KDP Paperbacks'!$H$75</f>
        <v>0</v>
      </c>
      <c r="Y153" s="29">
        <f>'KDP Paperbacks'!$I$75</f>
        <v>0</v>
      </c>
      <c r="Z153" s="28">
        <f>'KDP Paperbacks'!$J$75</f>
        <v>0</v>
      </c>
      <c r="AA153" s="29">
        <f>'KDP Paperbacks'!$K$75</f>
        <v>0</v>
      </c>
      <c r="AB153" s="28">
        <f>'KDP Paperbacks'!$L$75</f>
        <v>0</v>
      </c>
      <c r="AC153" s="29">
        <f>'KDP Paperbacks'!$M$75</f>
        <v>0</v>
      </c>
      <c r="AD153" s="28">
        <f>SUM(IngramSpark!$H$75,IngramSpark!$AB$75)</f>
        <v>0</v>
      </c>
      <c r="AE153" s="148">
        <f>SUM(IngramSpark!$I$75,IngramSpark!$AC$75)</f>
        <v>0</v>
      </c>
      <c r="AF153" s="28">
        <f>SUM(IngramSpark!$J$75,IngramSpark!$AD$75)</f>
        <v>0</v>
      </c>
      <c r="AG153" s="148">
        <f>SUM(IngramSpark!$K$75,IngramSpark!$AE$75)</f>
        <v>0</v>
      </c>
      <c r="AH153" s="28">
        <f>SUM(IngramSpark!$L$75,IngramSpark!$AF$75)</f>
        <v>0</v>
      </c>
      <c r="AI153" s="148">
        <f>SUM(IngramSpark!$M$75,IngramSpark!$AG$75)</f>
        <v>0</v>
      </c>
      <c r="AJ153" s="28">
        <f t="shared" si="35"/>
        <v>0</v>
      </c>
      <c r="AK153" s="28">
        <f t="shared" si="36"/>
        <v>0</v>
      </c>
      <c r="AL153" s="86">
        <f t="shared" si="37"/>
        <v>0</v>
      </c>
    </row>
    <row r="154" spans="1:38" ht="16.5" thickBot="1" x14ac:dyDescent="0.3">
      <c r="A154" s="20" t="str">
        <f>IF(ISBLANK(Lookups!$A$17),"",Lookups!$A$17)</f>
        <v/>
      </c>
      <c r="B154" s="28">
        <f>'Website Sales'!$AO$74</f>
        <v>0</v>
      </c>
      <c r="C154" s="29">
        <f>'Website Sales'!$AR$74</f>
        <v>0</v>
      </c>
      <c r="D154" s="28">
        <f>'In-Person Sales'!$AN$74</f>
        <v>0</v>
      </c>
      <c r="E154" s="29">
        <f>'In-Person Sales'!$AQ$74</f>
        <v>0</v>
      </c>
      <c r="F154" s="28">
        <f>Audiobooks!$N$75</f>
        <v>0</v>
      </c>
      <c r="G154" s="29">
        <f>Audiobooks!$O$75</f>
        <v>0</v>
      </c>
      <c r="H154" s="28">
        <f>Audiobooks!$P$75</f>
        <v>0</v>
      </c>
      <c r="I154" s="29">
        <f>Audiobooks!$Q$75</f>
        <v>0</v>
      </c>
      <c r="J154" s="28">
        <f>Audiobooks!$R$75</f>
        <v>0</v>
      </c>
      <c r="K154" s="29">
        <f>Audiobooks!$S$75</f>
        <v>0</v>
      </c>
      <c r="L154" s="28">
        <f>'E-book sales'!$N$75</f>
        <v>0</v>
      </c>
      <c r="M154" s="29">
        <f>'E-book sales'!$O$75</f>
        <v>0</v>
      </c>
      <c r="N154" s="28">
        <f>'E-book sales'!$P$75</f>
        <v>0</v>
      </c>
      <c r="O154" s="29">
        <f>'E-book sales'!$Q$75</f>
        <v>0</v>
      </c>
      <c r="P154" s="28">
        <f>'E-book sales'!$R$75</f>
        <v>0</v>
      </c>
      <c r="Q154" s="29">
        <f>'E-book sales'!$S$75</f>
        <v>0</v>
      </c>
      <c r="R154" s="28">
        <f>'KENP Pages'!$N$75</f>
        <v>0</v>
      </c>
      <c r="S154" s="29">
        <f>'KENP Pages'!$O$75</f>
        <v>0</v>
      </c>
      <c r="T154" s="28">
        <f>'KENP Pages'!$P$75</f>
        <v>0</v>
      </c>
      <c r="U154" s="29">
        <f>'KENP Pages'!$Q$75</f>
        <v>0</v>
      </c>
      <c r="V154" s="28">
        <f>'KENP Pages'!$R$75</f>
        <v>0</v>
      </c>
      <c r="W154" s="29">
        <f>'KENP Pages'!$S$75</f>
        <v>0</v>
      </c>
      <c r="X154" s="28">
        <f>'KDP Paperbacks'!$N$75</f>
        <v>0</v>
      </c>
      <c r="Y154" s="29">
        <f>'KDP Paperbacks'!$O$75</f>
        <v>0</v>
      </c>
      <c r="Z154" s="28">
        <f>'KDP Paperbacks'!$P$75</f>
        <v>0</v>
      </c>
      <c r="AA154" s="29">
        <f>'KDP Paperbacks'!$Q$75</f>
        <v>0</v>
      </c>
      <c r="AB154" s="28">
        <f>'KDP Paperbacks'!$R$75</f>
        <v>0</v>
      </c>
      <c r="AC154" s="29">
        <f>'KDP Paperbacks'!$S$75</f>
        <v>0</v>
      </c>
      <c r="AD154" s="28">
        <f>SUM(IngramSpark!$N$75,IngramSpark!$AH$75)</f>
        <v>0</v>
      </c>
      <c r="AE154" s="148">
        <f>SUM(IngramSpark!$O$75,IngramSpark!$AI$75)</f>
        <v>0</v>
      </c>
      <c r="AF154" s="28">
        <f>SUM(IngramSpark!$P$75,IngramSpark!$AJ$75)</f>
        <v>0</v>
      </c>
      <c r="AG154" s="148">
        <f>SUM(IngramSpark!$Q$75,IngramSpark!$AK$75)</f>
        <v>0</v>
      </c>
      <c r="AH154" s="28">
        <f>SUM(IngramSpark!$R$75,IngramSpark!$AL$75)</f>
        <v>0</v>
      </c>
      <c r="AI154" s="148">
        <f>SUM(IngramSpark!$S$75,IngramSpark!$AM$75)</f>
        <v>0</v>
      </c>
      <c r="AJ154" s="28">
        <f t="shared" si="35"/>
        <v>0</v>
      </c>
      <c r="AK154" s="28">
        <f t="shared" si="36"/>
        <v>0</v>
      </c>
      <c r="AL154" s="86">
        <f t="shared" si="37"/>
        <v>0</v>
      </c>
    </row>
    <row r="155" spans="1:38" ht="16.5" thickBot="1" x14ac:dyDescent="0.3">
      <c r="A155" s="34" t="s">
        <v>16</v>
      </c>
      <c r="B155" s="35">
        <f t="shared" ref="B155:AJ155" si="38">SUM(B140:B154)</f>
        <v>0</v>
      </c>
      <c r="C155" s="36">
        <f t="shared" si="38"/>
        <v>0</v>
      </c>
      <c r="D155" s="35">
        <f t="shared" si="38"/>
        <v>0</v>
      </c>
      <c r="E155" s="36">
        <f t="shared" si="38"/>
        <v>0</v>
      </c>
      <c r="F155" s="39">
        <f t="shared" si="38"/>
        <v>0</v>
      </c>
      <c r="G155" s="40">
        <f t="shared" si="38"/>
        <v>0</v>
      </c>
      <c r="H155" s="39">
        <f t="shared" si="38"/>
        <v>0</v>
      </c>
      <c r="I155" s="40">
        <f t="shared" si="38"/>
        <v>0</v>
      </c>
      <c r="J155" s="39">
        <f t="shared" si="38"/>
        <v>0</v>
      </c>
      <c r="K155" s="40">
        <f t="shared" si="38"/>
        <v>0</v>
      </c>
      <c r="L155" s="37">
        <f t="shared" si="38"/>
        <v>0</v>
      </c>
      <c r="M155" s="38">
        <f t="shared" si="38"/>
        <v>0</v>
      </c>
      <c r="N155" s="37">
        <f t="shared" si="38"/>
        <v>0</v>
      </c>
      <c r="O155" s="38">
        <f t="shared" si="38"/>
        <v>0</v>
      </c>
      <c r="P155" s="37">
        <f t="shared" si="38"/>
        <v>33</v>
      </c>
      <c r="Q155" s="38">
        <f t="shared" si="38"/>
        <v>111.46000000000001</v>
      </c>
      <c r="R155" s="41">
        <f t="shared" si="38"/>
        <v>313</v>
      </c>
      <c r="S155" s="42">
        <f t="shared" si="38"/>
        <v>0.7180200000000001</v>
      </c>
      <c r="T155" s="41">
        <f t="shared" si="38"/>
        <v>172</v>
      </c>
      <c r="U155" s="42">
        <f t="shared" si="38"/>
        <v>0.70720000000000005</v>
      </c>
      <c r="V155" s="41">
        <f t="shared" si="38"/>
        <v>3909</v>
      </c>
      <c r="W155" s="42">
        <f t="shared" si="38"/>
        <v>16.440000000000001</v>
      </c>
      <c r="X155" s="43">
        <f t="shared" si="38"/>
        <v>0</v>
      </c>
      <c r="Y155" s="44">
        <f t="shared" si="38"/>
        <v>0</v>
      </c>
      <c r="Z155" s="43">
        <f t="shared" si="38"/>
        <v>0</v>
      </c>
      <c r="AA155" s="44">
        <f t="shared" si="38"/>
        <v>0</v>
      </c>
      <c r="AB155" s="43">
        <f t="shared" si="38"/>
        <v>0</v>
      </c>
      <c r="AC155" s="44">
        <f t="shared" si="38"/>
        <v>0</v>
      </c>
      <c r="AD155" s="45">
        <f t="shared" si="38"/>
        <v>0</v>
      </c>
      <c r="AE155" s="46">
        <f t="shared" si="38"/>
        <v>0</v>
      </c>
      <c r="AF155" s="45">
        <f t="shared" si="38"/>
        <v>0</v>
      </c>
      <c r="AG155" s="46">
        <f t="shared" si="38"/>
        <v>0</v>
      </c>
      <c r="AH155" s="45">
        <f t="shared" si="38"/>
        <v>0</v>
      </c>
      <c r="AI155" s="46">
        <f t="shared" si="38"/>
        <v>0</v>
      </c>
      <c r="AJ155" s="45">
        <f t="shared" si="38"/>
        <v>33</v>
      </c>
      <c r="AK155" s="45">
        <f t="shared" ref="AK155" si="39">SUM(AK140:AK154)</f>
        <v>4394</v>
      </c>
      <c r="AL155" s="46">
        <f t="shared" ref="AL155" si="40">SUM(AL140:AL154)</f>
        <v>129.32522</v>
      </c>
    </row>
    <row r="156" spans="1:38" ht="16.5" thickBot="1" x14ac:dyDescent="0.3">
      <c r="A156" s="20"/>
      <c r="B156" s="30"/>
      <c r="C156" s="31"/>
      <c r="D156" s="32"/>
      <c r="E156" s="31"/>
      <c r="F156" s="32"/>
      <c r="G156" s="31"/>
      <c r="H156" s="32"/>
      <c r="I156" s="31"/>
      <c r="J156" s="32"/>
      <c r="K156" s="31"/>
      <c r="L156" s="32"/>
      <c r="M156" s="31"/>
      <c r="N156" s="32"/>
      <c r="O156" s="31"/>
      <c r="P156" s="32"/>
      <c r="Q156" s="31"/>
      <c r="R156" s="32"/>
      <c r="S156" s="31"/>
      <c r="T156" s="32"/>
      <c r="U156" s="31"/>
      <c r="V156" s="32"/>
      <c r="W156" s="31"/>
      <c r="X156" s="32"/>
      <c r="Y156" s="31"/>
      <c r="Z156" s="32"/>
      <c r="AA156" s="31"/>
      <c r="AB156" s="32"/>
      <c r="AC156" s="31"/>
      <c r="AD156" s="32"/>
      <c r="AE156" s="31"/>
      <c r="AF156" s="32"/>
      <c r="AG156" s="31"/>
      <c r="AH156" s="32"/>
      <c r="AI156" s="33"/>
      <c r="AJ156" s="19"/>
      <c r="AK156" s="19"/>
      <c r="AL156" s="19"/>
    </row>
    <row r="157" spans="1:38" ht="16.5" thickBot="1" x14ac:dyDescent="0.3">
      <c r="A157" s="294" t="s">
        <v>86</v>
      </c>
      <c r="B157" s="295"/>
      <c r="C157" s="295"/>
      <c r="D157" s="295"/>
      <c r="E157" s="295"/>
      <c r="F157" s="295"/>
      <c r="G157" s="296"/>
      <c r="H157" s="69"/>
      <c r="I157" s="70"/>
      <c r="J157" s="69"/>
      <c r="K157" s="70"/>
      <c r="L157" s="69"/>
      <c r="M157" s="70"/>
      <c r="N157" s="69"/>
      <c r="O157" s="70"/>
      <c r="P157" s="69"/>
      <c r="Q157" s="70"/>
      <c r="R157" s="69"/>
      <c r="S157" s="70"/>
      <c r="T157" s="69"/>
      <c r="U157" s="70"/>
      <c r="V157" s="69"/>
      <c r="W157" s="70"/>
      <c r="X157" s="69"/>
      <c r="Y157" s="70"/>
      <c r="Z157" s="69"/>
      <c r="AA157" s="70"/>
      <c r="AB157" s="69"/>
      <c r="AC157" s="70"/>
      <c r="AD157" s="69"/>
      <c r="AE157" s="70"/>
      <c r="AF157" s="69"/>
      <c r="AG157" s="70"/>
      <c r="AH157" s="69"/>
      <c r="AI157" s="71"/>
      <c r="AJ157" s="70"/>
      <c r="AK157" s="70"/>
      <c r="AL157" s="70"/>
    </row>
    <row r="158" spans="1:38" ht="16.5" thickBot="1" x14ac:dyDescent="0.3">
      <c r="A158" s="20" t="s">
        <v>50</v>
      </c>
      <c r="B158" s="47">
        <f>SUM(B155,D155)</f>
        <v>0</v>
      </c>
      <c r="C158" s="48">
        <f>SUM(C155,E155)</f>
        <v>0</v>
      </c>
      <c r="D158" s="61"/>
      <c r="E158" s="62"/>
      <c r="F158" s="63"/>
      <c r="G158" s="64"/>
      <c r="H158" s="69"/>
      <c r="I158" s="70"/>
      <c r="J158" s="69"/>
      <c r="K158" s="70"/>
      <c r="L158" s="69"/>
      <c r="M158" s="70"/>
      <c r="N158" s="69"/>
      <c r="O158" s="70"/>
      <c r="P158" s="69"/>
      <c r="Q158" s="70"/>
      <c r="R158" s="69"/>
      <c r="S158" s="70"/>
      <c r="T158" s="69"/>
      <c r="U158" s="70"/>
      <c r="V158" s="69"/>
      <c r="W158" s="70"/>
      <c r="X158" s="69"/>
      <c r="Y158" s="70"/>
      <c r="Z158" s="69"/>
      <c r="AA158" s="70"/>
      <c r="AB158" s="69"/>
      <c r="AC158" s="70"/>
      <c r="AD158" s="69"/>
      <c r="AE158" s="70"/>
      <c r="AF158" s="69"/>
      <c r="AG158" s="70"/>
      <c r="AH158" s="69"/>
      <c r="AI158" s="71"/>
      <c r="AJ158" s="70"/>
      <c r="AK158" s="70"/>
      <c r="AL158" s="70"/>
    </row>
    <row r="159" spans="1:38" ht="16.5" thickBot="1" x14ac:dyDescent="0.3">
      <c r="A159" s="20" t="s">
        <v>49</v>
      </c>
      <c r="B159" s="49">
        <f>SUM(F155,H155,J155)</f>
        <v>0</v>
      </c>
      <c r="C159" s="50">
        <f>SUM(G155,I155,K155)</f>
        <v>0</v>
      </c>
      <c r="D159" s="61"/>
      <c r="E159" s="293" t="s">
        <v>56</v>
      </c>
      <c r="F159" s="293"/>
      <c r="G159" s="59">
        <f>SUM(B158,B159,B160,B162,B163)</f>
        <v>33</v>
      </c>
      <c r="H159" s="69"/>
      <c r="I159" s="70"/>
      <c r="J159" s="69"/>
      <c r="K159" s="70"/>
      <c r="L159" s="69"/>
      <c r="M159" s="70"/>
      <c r="N159" s="69"/>
      <c r="O159" s="70"/>
      <c r="P159" s="69"/>
      <c r="Q159" s="70"/>
      <c r="R159" s="69"/>
      <c r="S159" s="70"/>
      <c r="T159" s="69"/>
      <c r="U159" s="70"/>
      <c r="V159" s="69"/>
      <c r="W159" s="70"/>
      <c r="X159" s="69"/>
      <c r="Y159" s="70"/>
      <c r="Z159" s="69"/>
      <c r="AA159" s="70"/>
      <c r="AB159" s="69"/>
      <c r="AC159" s="70"/>
      <c r="AD159" s="69"/>
      <c r="AE159" s="70"/>
      <c r="AF159" s="69"/>
      <c r="AG159" s="70"/>
      <c r="AH159" s="69"/>
      <c r="AI159" s="71"/>
      <c r="AJ159" s="70"/>
      <c r="AK159" s="70"/>
      <c r="AL159" s="70"/>
    </row>
    <row r="160" spans="1:38" ht="16.5" thickBot="1" x14ac:dyDescent="0.3">
      <c r="A160" s="20" t="s">
        <v>51</v>
      </c>
      <c r="B160" s="51">
        <f>SUM(L155,N155,P155)</f>
        <v>33</v>
      </c>
      <c r="C160" s="52">
        <f>SUM(M155,O155,Q155)</f>
        <v>111.46000000000001</v>
      </c>
      <c r="D160" s="61"/>
      <c r="E160" s="293" t="s">
        <v>57</v>
      </c>
      <c r="F160" s="293"/>
      <c r="G160" s="59">
        <f>B161</f>
        <v>4394</v>
      </c>
      <c r="H160" s="69"/>
      <c r="I160" s="70"/>
      <c r="J160" s="69"/>
      <c r="K160" s="70"/>
      <c r="L160" s="69"/>
      <c r="M160" s="70"/>
      <c r="N160" s="69"/>
      <c r="O160" s="70"/>
      <c r="P160" s="69"/>
      <c r="Q160" s="70"/>
      <c r="R160" s="69"/>
      <c r="S160" s="70"/>
      <c r="T160" s="69"/>
      <c r="U160" s="70"/>
      <c r="V160" s="69"/>
      <c r="W160" s="70"/>
      <c r="X160" s="69"/>
      <c r="Y160" s="70"/>
      <c r="Z160" s="69"/>
      <c r="AA160" s="70"/>
      <c r="AB160" s="69"/>
      <c r="AC160" s="70"/>
      <c r="AD160" s="69"/>
      <c r="AE160" s="70"/>
      <c r="AF160" s="69"/>
      <c r="AG160" s="70"/>
      <c r="AH160" s="69"/>
      <c r="AI160" s="71"/>
      <c r="AJ160" s="70"/>
      <c r="AK160" s="70"/>
      <c r="AL160" s="70"/>
    </row>
    <row r="161" spans="1:38" ht="16.5" thickBot="1" x14ac:dyDescent="0.3">
      <c r="A161" s="20" t="s">
        <v>52</v>
      </c>
      <c r="B161" s="53">
        <f>SUM(R155,T155,V155)</f>
        <v>4394</v>
      </c>
      <c r="C161" s="54">
        <f>SUM(S155,U155,W155)</f>
        <v>17.865220000000001</v>
      </c>
      <c r="D161" s="61"/>
      <c r="E161" s="293" t="s">
        <v>58</v>
      </c>
      <c r="F161" s="293"/>
      <c r="G161" s="60">
        <f>SUM(C158:C163)</f>
        <v>129.32522</v>
      </c>
      <c r="H161" s="69"/>
      <c r="I161" s="70"/>
      <c r="J161" s="69"/>
      <c r="K161" s="70"/>
      <c r="L161" s="69"/>
      <c r="M161" s="70"/>
      <c r="N161" s="69"/>
      <c r="O161" s="70"/>
      <c r="P161" s="69"/>
      <c r="Q161" s="70"/>
      <c r="R161" s="69"/>
      <c r="S161" s="70"/>
      <c r="T161" s="69"/>
      <c r="U161" s="70"/>
      <c r="V161" s="69"/>
      <c r="W161" s="70"/>
      <c r="X161" s="69"/>
      <c r="Y161" s="70"/>
      <c r="Z161" s="69"/>
      <c r="AA161" s="70"/>
      <c r="AB161" s="69"/>
      <c r="AC161" s="70"/>
      <c r="AD161" s="69"/>
      <c r="AE161" s="70"/>
      <c r="AF161" s="69"/>
      <c r="AG161" s="70"/>
      <c r="AH161" s="69"/>
      <c r="AI161" s="71"/>
      <c r="AJ161" s="70"/>
      <c r="AK161" s="70"/>
      <c r="AL161" s="70"/>
    </row>
    <row r="162" spans="1:38" x14ac:dyDescent="0.25">
      <c r="A162" s="20" t="s">
        <v>53</v>
      </c>
      <c r="B162" s="55">
        <f>SUM(X155,Z155,AB155)</f>
        <v>0</v>
      </c>
      <c r="C162" s="56">
        <f>SUM(Y155,AA155,AC155)</f>
        <v>0</v>
      </c>
      <c r="D162" s="61"/>
      <c r="E162" s="66"/>
      <c r="F162" s="61"/>
      <c r="G162" s="67"/>
      <c r="H162" s="69"/>
      <c r="I162" s="70"/>
      <c r="J162" s="69"/>
      <c r="K162" s="70"/>
      <c r="L162" s="69"/>
      <c r="M162" s="70"/>
      <c r="N162" s="69"/>
      <c r="O162" s="70"/>
      <c r="P162" s="69"/>
      <c r="Q162" s="70"/>
      <c r="R162" s="69"/>
      <c r="S162" s="70"/>
      <c r="T162" s="69"/>
      <c r="U162" s="70"/>
      <c r="V162" s="69"/>
      <c r="W162" s="70"/>
      <c r="X162" s="69"/>
      <c r="Y162" s="70"/>
      <c r="Z162" s="69"/>
      <c r="AA162" s="70"/>
      <c r="AB162" s="69"/>
      <c r="AC162" s="70"/>
      <c r="AD162" s="69"/>
      <c r="AE162" s="70"/>
      <c r="AF162" s="69"/>
      <c r="AG162" s="70"/>
      <c r="AH162" s="69"/>
      <c r="AI162" s="71"/>
      <c r="AJ162" s="70"/>
      <c r="AK162" s="70"/>
      <c r="AL162" s="70"/>
    </row>
    <row r="163" spans="1:38" ht="16.5" thickBot="1" x14ac:dyDescent="0.3">
      <c r="A163" s="21" t="s">
        <v>54</v>
      </c>
      <c r="B163" s="57">
        <f>SUM(AD155,AF155,AH155)</f>
        <v>0</v>
      </c>
      <c r="C163" s="58">
        <f>SUM(AE155,AG155,AI155)</f>
        <v>0</v>
      </c>
      <c r="D163" s="65"/>
      <c r="E163" s="292" t="s">
        <v>188</v>
      </c>
      <c r="F163" s="292"/>
      <c r="G163" s="68"/>
      <c r="H163" s="72"/>
      <c r="I163" s="73"/>
      <c r="J163" s="72"/>
      <c r="K163" s="73"/>
      <c r="L163" s="72"/>
      <c r="M163" s="73"/>
      <c r="N163" s="72"/>
      <c r="O163" s="73"/>
      <c r="P163" s="72"/>
      <c r="Q163" s="73"/>
      <c r="R163" s="72"/>
      <c r="S163" s="73"/>
      <c r="T163" s="72"/>
      <c r="U163" s="73"/>
      <c r="V163" s="72"/>
      <c r="W163" s="73"/>
      <c r="X163" s="72"/>
      <c r="Y163" s="73"/>
      <c r="Z163" s="72"/>
      <c r="AA163" s="73"/>
      <c r="AB163" s="72"/>
      <c r="AC163" s="73"/>
      <c r="AD163" s="72"/>
      <c r="AE163" s="73"/>
      <c r="AF163" s="72"/>
      <c r="AG163" s="73"/>
      <c r="AH163" s="72"/>
      <c r="AI163" s="74"/>
      <c r="AJ163" s="70"/>
      <c r="AK163" s="70"/>
      <c r="AL163" s="70"/>
    </row>
    <row r="164" spans="1:38" ht="16.5" thickBot="1" x14ac:dyDescent="0.3">
      <c r="A164" s="75"/>
      <c r="B164" s="76"/>
      <c r="C164" s="77"/>
      <c r="D164" s="75"/>
      <c r="E164" s="292"/>
      <c r="F164" s="292"/>
      <c r="G164" s="77"/>
      <c r="H164" s="75"/>
      <c r="I164" s="77"/>
      <c r="J164" s="75"/>
      <c r="K164" s="77"/>
      <c r="L164" s="75"/>
      <c r="M164" s="77"/>
      <c r="N164" s="75"/>
      <c r="O164" s="77"/>
      <c r="P164" s="75"/>
      <c r="Q164" s="77"/>
      <c r="R164" s="75"/>
      <c r="S164" s="77"/>
      <c r="T164" s="75"/>
      <c r="U164" s="77"/>
      <c r="V164" s="75"/>
      <c r="W164" s="77"/>
      <c r="X164" s="75"/>
      <c r="Y164" s="77"/>
      <c r="Z164" s="75"/>
      <c r="AA164" s="77"/>
      <c r="AB164" s="75"/>
      <c r="AC164" s="77"/>
      <c r="AD164" s="75"/>
      <c r="AE164" s="77"/>
      <c r="AF164" s="75"/>
      <c r="AG164" s="77"/>
      <c r="AH164" s="75"/>
      <c r="AI164" s="77"/>
      <c r="AJ164" s="77"/>
      <c r="AK164" s="77"/>
      <c r="AL164" s="77"/>
    </row>
    <row r="165" spans="1:38" ht="16.5" thickBot="1" x14ac:dyDescent="0.3">
      <c r="A165" s="75"/>
      <c r="B165" s="76"/>
      <c r="C165" s="77"/>
      <c r="D165" s="75"/>
      <c r="E165" s="77"/>
      <c r="F165" s="75"/>
      <c r="G165" s="77"/>
      <c r="H165" s="75"/>
      <c r="I165" s="77"/>
      <c r="J165" s="75"/>
      <c r="K165" s="77"/>
      <c r="L165" s="75"/>
      <c r="M165" s="77"/>
      <c r="N165" s="75"/>
      <c r="O165" s="77"/>
      <c r="P165" s="75"/>
      <c r="Q165" s="77"/>
      <c r="R165" s="75"/>
      <c r="S165" s="77"/>
      <c r="T165" s="75"/>
      <c r="U165" s="77"/>
      <c r="V165" s="75"/>
      <c r="W165" s="77"/>
      <c r="X165" s="75"/>
      <c r="Y165" s="77"/>
      <c r="Z165" s="75"/>
      <c r="AA165" s="77"/>
      <c r="AB165" s="75"/>
      <c r="AC165" s="77"/>
      <c r="AD165" s="75"/>
      <c r="AE165" s="77"/>
      <c r="AF165" s="75"/>
      <c r="AG165" s="77"/>
      <c r="AH165" s="75"/>
      <c r="AI165" s="77"/>
      <c r="AJ165" s="77"/>
      <c r="AK165" s="77"/>
      <c r="AL165" s="77"/>
    </row>
    <row r="166" spans="1:38" ht="16.5" thickBot="1" x14ac:dyDescent="0.3">
      <c r="A166" s="297" t="s">
        <v>24</v>
      </c>
      <c r="B166" s="300" t="s">
        <v>50</v>
      </c>
      <c r="C166" s="301"/>
      <c r="D166" s="301"/>
      <c r="E166" s="301"/>
      <c r="F166" s="302" t="s">
        <v>49</v>
      </c>
      <c r="G166" s="302"/>
      <c r="H166" s="302"/>
      <c r="I166" s="302"/>
      <c r="J166" s="302"/>
      <c r="K166" s="302"/>
      <c r="L166" s="307" t="s">
        <v>51</v>
      </c>
      <c r="M166" s="307"/>
      <c r="N166" s="307"/>
      <c r="O166" s="307"/>
      <c r="P166" s="307"/>
      <c r="Q166" s="307"/>
      <c r="R166" s="308" t="s">
        <v>52</v>
      </c>
      <c r="S166" s="308"/>
      <c r="T166" s="308"/>
      <c r="U166" s="308"/>
      <c r="V166" s="308"/>
      <c r="W166" s="308"/>
      <c r="X166" s="310" t="s">
        <v>53</v>
      </c>
      <c r="Y166" s="310"/>
      <c r="Z166" s="310"/>
      <c r="AA166" s="310"/>
      <c r="AB166" s="310"/>
      <c r="AC166" s="310"/>
      <c r="AD166" s="303" t="s">
        <v>54</v>
      </c>
      <c r="AE166" s="303"/>
      <c r="AF166" s="303"/>
      <c r="AG166" s="303"/>
      <c r="AH166" s="303"/>
      <c r="AI166" s="313"/>
      <c r="AJ166" s="317" t="s">
        <v>55</v>
      </c>
      <c r="AK166" s="318"/>
      <c r="AL166" s="319"/>
    </row>
    <row r="167" spans="1:38" ht="16.5" thickBot="1" x14ac:dyDescent="0.3">
      <c r="A167" s="298"/>
      <c r="B167" s="311" t="s">
        <v>47</v>
      </c>
      <c r="C167" s="305"/>
      <c r="D167" s="305" t="s">
        <v>48</v>
      </c>
      <c r="E167" s="305"/>
      <c r="F167" s="305" t="s">
        <v>44</v>
      </c>
      <c r="G167" s="305"/>
      <c r="H167" s="305" t="s">
        <v>14</v>
      </c>
      <c r="I167" s="305"/>
      <c r="J167" s="305" t="s">
        <v>15</v>
      </c>
      <c r="K167" s="305"/>
      <c r="L167" s="305" t="s">
        <v>44</v>
      </c>
      <c r="M167" s="305"/>
      <c r="N167" s="305" t="s">
        <v>14</v>
      </c>
      <c r="O167" s="305"/>
      <c r="P167" s="305" t="s">
        <v>15</v>
      </c>
      <c r="Q167" s="305"/>
      <c r="R167" s="305" t="s">
        <v>44</v>
      </c>
      <c r="S167" s="305"/>
      <c r="T167" s="305" t="s">
        <v>14</v>
      </c>
      <c r="U167" s="305"/>
      <c r="V167" s="305" t="s">
        <v>15</v>
      </c>
      <c r="W167" s="305"/>
      <c r="X167" s="305" t="s">
        <v>44</v>
      </c>
      <c r="Y167" s="305"/>
      <c r="Z167" s="305" t="s">
        <v>14</v>
      </c>
      <c r="AA167" s="305"/>
      <c r="AB167" s="305" t="s">
        <v>15</v>
      </c>
      <c r="AC167" s="305"/>
      <c r="AD167" s="305" t="s">
        <v>159</v>
      </c>
      <c r="AE167" s="305"/>
      <c r="AF167" s="305" t="s">
        <v>14</v>
      </c>
      <c r="AG167" s="305"/>
      <c r="AH167" s="305" t="s">
        <v>15</v>
      </c>
      <c r="AI167" s="312"/>
      <c r="AJ167" s="320"/>
      <c r="AK167" s="321"/>
      <c r="AL167" s="322"/>
    </row>
    <row r="168" spans="1:38" ht="16.5" thickBot="1" x14ac:dyDescent="0.3">
      <c r="A168" s="299"/>
      <c r="B168" s="22" t="s">
        <v>1</v>
      </c>
      <c r="C168" s="23" t="s">
        <v>43</v>
      </c>
      <c r="D168" s="24" t="s">
        <v>1</v>
      </c>
      <c r="E168" s="23" t="s">
        <v>43</v>
      </c>
      <c r="F168" s="24" t="s">
        <v>1</v>
      </c>
      <c r="G168" s="23" t="s">
        <v>33</v>
      </c>
      <c r="H168" s="24" t="s">
        <v>1</v>
      </c>
      <c r="I168" s="23" t="s">
        <v>33</v>
      </c>
      <c r="J168" s="24" t="s">
        <v>1</v>
      </c>
      <c r="K168" s="23" t="s">
        <v>33</v>
      </c>
      <c r="L168" s="24" t="s">
        <v>1</v>
      </c>
      <c r="M168" s="23" t="s">
        <v>33</v>
      </c>
      <c r="N168" s="24" t="s">
        <v>1</v>
      </c>
      <c r="O168" s="23" t="s">
        <v>33</v>
      </c>
      <c r="P168" s="24" t="s">
        <v>1</v>
      </c>
      <c r="Q168" s="23" t="s">
        <v>33</v>
      </c>
      <c r="R168" s="24" t="s">
        <v>1</v>
      </c>
      <c r="S168" s="23" t="s">
        <v>33</v>
      </c>
      <c r="T168" s="24" t="s">
        <v>1</v>
      </c>
      <c r="U168" s="23" t="s">
        <v>33</v>
      </c>
      <c r="V168" s="24" t="s">
        <v>1</v>
      </c>
      <c r="W168" s="23" t="s">
        <v>33</v>
      </c>
      <c r="X168" s="24" t="s">
        <v>1</v>
      </c>
      <c r="Y168" s="23" t="s">
        <v>33</v>
      </c>
      <c r="Z168" s="24" t="s">
        <v>1</v>
      </c>
      <c r="AA168" s="23" t="s">
        <v>33</v>
      </c>
      <c r="AB168" s="24" t="s">
        <v>1</v>
      </c>
      <c r="AC168" s="23" t="s">
        <v>33</v>
      </c>
      <c r="AD168" s="24" t="s">
        <v>1</v>
      </c>
      <c r="AE168" s="23" t="s">
        <v>33</v>
      </c>
      <c r="AF168" s="24" t="s">
        <v>1</v>
      </c>
      <c r="AG168" s="23" t="s">
        <v>33</v>
      </c>
      <c r="AH168" s="24" t="s">
        <v>1</v>
      </c>
      <c r="AI168" s="25" t="s">
        <v>33</v>
      </c>
      <c r="AJ168" s="23" t="s">
        <v>1</v>
      </c>
      <c r="AK168" s="23" t="s">
        <v>65</v>
      </c>
      <c r="AL168" s="25" t="s">
        <v>33</v>
      </c>
    </row>
    <row r="169" spans="1:38" x14ac:dyDescent="0.25">
      <c r="A169" s="20" t="str">
        <f>IF(ISBLANK(Lookups!$A$3),"",Lookups!$A$3)</f>
        <v>Soulstealer: A Supernatural Thriller</v>
      </c>
      <c r="B169" s="26">
        <f>'Website Sales'!$AG$15</f>
        <v>0</v>
      </c>
      <c r="C169" s="27">
        <f>'Website Sales'!$AJ$15</f>
        <v>0</v>
      </c>
      <c r="D169" s="26">
        <f>'In-Person Sales'!$AF$15</f>
        <v>0</v>
      </c>
      <c r="E169" s="27">
        <f>'In-Person Sales'!$AI$15</f>
        <v>0</v>
      </c>
      <c r="F169" s="26">
        <f>Audiobooks!$B$16</f>
        <v>0</v>
      </c>
      <c r="G169" s="27">
        <f>Audiobooks!$C$16</f>
        <v>0</v>
      </c>
      <c r="H169" s="26">
        <f>Audiobooks!$D$16</f>
        <v>0</v>
      </c>
      <c r="I169" s="27">
        <f>Audiobooks!$E$16</f>
        <v>0</v>
      </c>
      <c r="J169" s="26">
        <f>Audiobooks!$F$16</f>
        <v>0</v>
      </c>
      <c r="K169" s="27">
        <f>Audiobooks!$G$16</f>
        <v>0</v>
      </c>
      <c r="L169" s="26">
        <f>'E-book sales'!$B$16</f>
        <v>0</v>
      </c>
      <c r="M169" s="27">
        <f>'E-book sales'!$C$16</f>
        <v>0</v>
      </c>
      <c r="N169" s="26">
        <f>'E-book sales'!$D$16</f>
        <v>0</v>
      </c>
      <c r="O169" s="27">
        <f>'E-book sales'!$E$16</f>
        <v>0</v>
      </c>
      <c r="P169" s="26">
        <f>'E-book sales'!$F$16</f>
        <v>23</v>
      </c>
      <c r="Q169" s="27">
        <f>'E-book sales'!$G$16</f>
        <v>70.849999999999994</v>
      </c>
      <c r="R169" s="26">
        <f>'KENP Pages'!$B$16</f>
        <v>0</v>
      </c>
      <c r="S169" s="27">
        <f>'KENP Pages'!$C$16</f>
        <v>0</v>
      </c>
      <c r="T169" s="26">
        <f>'KENP Pages'!$D$16</f>
        <v>0</v>
      </c>
      <c r="U169" s="27">
        <f>'KENP Pages'!$E$16</f>
        <v>0</v>
      </c>
      <c r="V169" s="26">
        <f>'KENP Pages'!$F$16</f>
        <v>16421</v>
      </c>
      <c r="W169" s="27">
        <f>'KENP Pages'!$G$16</f>
        <v>74.680000000000007</v>
      </c>
      <c r="X169" s="26">
        <f>'KDP Paperbacks'!$B$16</f>
        <v>0</v>
      </c>
      <c r="Y169" s="27">
        <f>'KDP Paperbacks'!$C$16</f>
        <v>0</v>
      </c>
      <c r="Z169" s="26">
        <f>'KDP Paperbacks'!$D$16</f>
        <v>0</v>
      </c>
      <c r="AA169" s="27">
        <f>'KDP Paperbacks'!$E$16</f>
        <v>0</v>
      </c>
      <c r="AB169" s="26">
        <f>'KDP Paperbacks'!$F$16</f>
        <v>0</v>
      </c>
      <c r="AC169" s="27">
        <f>'KDP Paperbacks'!$G$16</f>
        <v>0</v>
      </c>
      <c r="AD169" s="26">
        <f>SUM(IngramSpark!$B$16,IngramSpark!$V$16)</f>
        <v>0</v>
      </c>
      <c r="AE169" s="147">
        <f>SUM(IngramSpark!$C$16,IngramSpark!$W$16)</f>
        <v>0</v>
      </c>
      <c r="AF169" s="26">
        <f>SUM(IngramSpark!$D$16,IngramSpark!$X$16)</f>
        <v>0</v>
      </c>
      <c r="AG169" s="147">
        <f>SUM(IngramSpark!$E$16,IngramSpark!$Y$16)</f>
        <v>0</v>
      </c>
      <c r="AH169" s="26">
        <f>SUM(IngramSpark!$F$16,IngramSpark!$Z$16)</f>
        <v>0</v>
      </c>
      <c r="AI169" s="147">
        <f>SUM(IngramSpark!$G$16,IngramSpark!$AA$16)</f>
        <v>0</v>
      </c>
      <c r="AJ169" s="28">
        <f t="shared" ref="AJ169:AJ183" si="41">SUM(B169,D169,F169,H169,J169,L169,N169,P169,X169,Z169,AB169,AD169,AF169,AH169)</f>
        <v>23</v>
      </c>
      <c r="AK169" s="28">
        <f t="shared" ref="AK169:AK183" si="42">SUM(R169,T169,V169)</f>
        <v>16421</v>
      </c>
      <c r="AL169" s="86">
        <f t="shared" ref="AL169:AL183" si="43">SUM(AI169,AG169,AE169,AC169,AA169,Y169,W169,U169,S169,Q169,O169,M169,K169,I169,G169,E169,C169)</f>
        <v>145.53</v>
      </c>
    </row>
    <row r="170" spans="1:38" x14ac:dyDescent="0.25">
      <c r="A170" s="20" t="str">
        <f>IF(ISBLANK(Lookups!$A$4),"",Lookups!$A$4)</f>
        <v>Soulstealer</v>
      </c>
      <c r="B170" s="28">
        <f>'Website Sales'!$AK$15</f>
        <v>0</v>
      </c>
      <c r="C170" s="29">
        <f>'Website Sales'!$AN$15</f>
        <v>0</v>
      </c>
      <c r="D170" s="28">
        <f>'In-Person Sales'!$AJ$15</f>
        <v>0</v>
      </c>
      <c r="E170" s="29">
        <f>'In-Person Sales'!$AM$15</f>
        <v>0</v>
      </c>
      <c r="F170" s="28">
        <f>Audiobooks!$H$16</f>
        <v>3</v>
      </c>
      <c r="G170" s="29">
        <f>Audiobooks!$I$16</f>
        <v>14.730706</v>
      </c>
      <c r="H170" s="28">
        <f>Audiobooks!$J$16</f>
        <v>4</v>
      </c>
      <c r="I170" s="29">
        <f>Audiobooks!$K$16</f>
        <v>20.312144</v>
      </c>
      <c r="J170" s="28">
        <f>Audiobooks!$L$16</f>
        <v>47</v>
      </c>
      <c r="K170" s="29">
        <f>Audiobooks!$M$16</f>
        <v>244.89919999999998</v>
      </c>
      <c r="L170" s="28">
        <f>'E-book sales'!$H$16</f>
        <v>0</v>
      </c>
      <c r="M170" s="29">
        <f>'E-book sales'!$I$16</f>
        <v>0</v>
      </c>
      <c r="N170" s="28">
        <f>'E-book sales'!$J$16</f>
        <v>0</v>
      </c>
      <c r="O170" s="29">
        <f>'E-book sales'!$K$16</f>
        <v>0</v>
      </c>
      <c r="P170" s="28">
        <f>'E-book sales'!$L$16</f>
        <v>0</v>
      </c>
      <c r="Q170" s="29">
        <f>'E-book sales'!$M$16</f>
        <v>0</v>
      </c>
      <c r="R170" s="28">
        <f>'KENP Pages'!$H$16</f>
        <v>0</v>
      </c>
      <c r="S170" s="29">
        <f>'KENP Pages'!$I$16</f>
        <v>0</v>
      </c>
      <c r="T170" s="28">
        <f>'KENP Pages'!$J$16</f>
        <v>0</v>
      </c>
      <c r="U170" s="29">
        <f>'KENP Pages'!$K$16</f>
        <v>0</v>
      </c>
      <c r="V170" s="28">
        <f>'KENP Pages'!$L$16</f>
        <v>0</v>
      </c>
      <c r="W170" s="29">
        <f>'KENP Pages'!$M$16</f>
        <v>0</v>
      </c>
      <c r="X170" s="28">
        <f>'KDP Paperbacks'!$H$16</f>
        <v>0</v>
      </c>
      <c r="Y170" s="29">
        <f>'KDP Paperbacks'!$I$16</f>
        <v>0</v>
      </c>
      <c r="Z170" s="28">
        <f>'KDP Paperbacks'!$J$16</f>
        <v>0</v>
      </c>
      <c r="AA170" s="29">
        <f>'KDP Paperbacks'!$K$16</f>
        <v>0</v>
      </c>
      <c r="AB170" s="28">
        <f>'KDP Paperbacks'!$L$16</f>
        <v>2</v>
      </c>
      <c r="AC170" s="29">
        <f>'KDP Paperbacks'!$M$16</f>
        <v>6.98</v>
      </c>
      <c r="AD170" s="28">
        <f>SUM(IngramSpark!$H$16,IngramSpark!$AB$16)</f>
        <v>0</v>
      </c>
      <c r="AE170" s="148">
        <f>SUM(IngramSpark!$I$16,IngramSpark!$AC$16)</f>
        <v>0</v>
      </c>
      <c r="AF170" s="28">
        <f>SUM(IngramSpark!$J$16,IngramSpark!$AD$16)</f>
        <v>0</v>
      </c>
      <c r="AG170" s="148">
        <f>SUM(IngramSpark!$K$16,IngramSpark!$AE$16)</f>
        <v>0</v>
      </c>
      <c r="AH170" s="28">
        <f>SUM(IngramSpark!$L$16,IngramSpark!$AF$16)</f>
        <v>0</v>
      </c>
      <c r="AI170" s="148">
        <f>SUM(IngramSpark!$M$16,IngramSpark!$AG$16)</f>
        <v>0</v>
      </c>
      <c r="AJ170" s="28">
        <f t="shared" si="41"/>
        <v>56</v>
      </c>
      <c r="AK170" s="28">
        <f t="shared" si="42"/>
        <v>0</v>
      </c>
      <c r="AL170" s="86">
        <f t="shared" si="43"/>
        <v>286.92204999999996</v>
      </c>
    </row>
    <row r="171" spans="1:38" x14ac:dyDescent="0.25">
      <c r="A171" s="20" t="str">
        <f>IF(ISBLANK(Lookups!$A$5),"",Lookups!$A$5)</f>
        <v>Soulstealer (Hardcover)</v>
      </c>
      <c r="B171" s="28">
        <f>'Website Sales'!$AO$15</f>
        <v>0</v>
      </c>
      <c r="C171" s="29">
        <f>'Website Sales'!$AR$15</f>
        <v>0</v>
      </c>
      <c r="D171" s="28">
        <f>'In-Person Sales'!$AN$15</f>
        <v>0</v>
      </c>
      <c r="E171" s="29">
        <f>'In-Person Sales'!$AQ$15</f>
        <v>0</v>
      </c>
      <c r="F171" s="28">
        <f>Audiobooks!$N$16</f>
        <v>0</v>
      </c>
      <c r="G171" s="29">
        <f>Audiobooks!$O$16</f>
        <v>0</v>
      </c>
      <c r="H171" s="28">
        <f>Audiobooks!$P$16</f>
        <v>0</v>
      </c>
      <c r="I171" s="29">
        <f>Audiobooks!$Q$16</f>
        <v>0</v>
      </c>
      <c r="J171" s="28">
        <f>Audiobooks!$R$16</f>
        <v>0</v>
      </c>
      <c r="K171" s="29">
        <f>Audiobooks!$S$16</f>
        <v>0</v>
      </c>
      <c r="L171" s="28">
        <f>'E-book sales'!$N$16</f>
        <v>0</v>
      </c>
      <c r="M171" s="29">
        <f>'E-book sales'!$O$16</f>
        <v>0</v>
      </c>
      <c r="N171" s="28">
        <f>'E-book sales'!$P$16</f>
        <v>0</v>
      </c>
      <c r="O171" s="29">
        <f>'E-book sales'!$Q$16</f>
        <v>0</v>
      </c>
      <c r="P171" s="28">
        <f>'E-book sales'!$R$16</f>
        <v>0</v>
      </c>
      <c r="Q171" s="29">
        <f>'E-book sales'!$S$16</f>
        <v>0</v>
      </c>
      <c r="R171" s="28">
        <f>'KENP Pages'!$N$16</f>
        <v>0</v>
      </c>
      <c r="S171" s="29">
        <f>'KENP Pages'!$O$16</f>
        <v>0</v>
      </c>
      <c r="T171" s="28">
        <f>'KENP Pages'!$P$16</f>
        <v>0</v>
      </c>
      <c r="U171" s="29">
        <f>'KENP Pages'!$Q$16</f>
        <v>0</v>
      </c>
      <c r="V171" s="28">
        <f>'KENP Pages'!$R$16</f>
        <v>0</v>
      </c>
      <c r="W171" s="29">
        <f>'KENP Pages'!$S$16</f>
        <v>0</v>
      </c>
      <c r="X171" s="28">
        <f>'KDP Paperbacks'!$N$16</f>
        <v>0</v>
      </c>
      <c r="Y171" s="29">
        <f>'KDP Paperbacks'!$O$16</f>
        <v>0</v>
      </c>
      <c r="Z171" s="28">
        <f>'KDP Paperbacks'!$P$16</f>
        <v>0</v>
      </c>
      <c r="AA171" s="29">
        <f>'KDP Paperbacks'!$Q$16</f>
        <v>0</v>
      </c>
      <c r="AB171" s="28">
        <f>'KDP Paperbacks'!$R$16</f>
        <v>0</v>
      </c>
      <c r="AC171" s="29">
        <f>'KDP Paperbacks'!$S$16</f>
        <v>0</v>
      </c>
      <c r="AD171" s="28">
        <f>SUM(IngramSpark!$N$16,IngramSpark!$AH$16)</f>
        <v>0</v>
      </c>
      <c r="AE171" s="148">
        <f>SUM(IngramSpark!$O$16,IngramSpark!$AI$16)</f>
        <v>0</v>
      </c>
      <c r="AF171" s="28">
        <f>SUM(IngramSpark!$P$16,IngramSpark!$AJ$16)</f>
        <v>0</v>
      </c>
      <c r="AG171" s="148">
        <f>SUM(IngramSpark!$Q$16,IngramSpark!$AK$16)</f>
        <v>0</v>
      </c>
      <c r="AH171" s="28">
        <f>SUM(IngramSpark!$R$16,IngramSpark!$AL$16)</f>
        <v>0</v>
      </c>
      <c r="AI171" s="148">
        <f>SUM(IngramSpark!$S$16,IngramSpark!$AM$16)</f>
        <v>0</v>
      </c>
      <c r="AJ171" s="28">
        <f t="shared" si="41"/>
        <v>0</v>
      </c>
      <c r="AK171" s="28">
        <f t="shared" si="42"/>
        <v>0</v>
      </c>
      <c r="AL171" s="86">
        <f t="shared" si="43"/>
        <v>0</v>
      </c>
    </row>
    <row r="172" spans="1:38" x14ac:dyDescent="0.25">
      <c r="A172" s="20" t="str">
        <f>IF(ISBLANK(Lookups!$A$6),"",Lookups!$A$6)</f>
        <v>Soulstealer (Mass Market Paperback)</v>
      </c>
      <c r="B172" s="28">
        <f>'Website Sales'!$AG$30</f>
        <v>0</v>
      </c>
      <c r="C172" s="29">
        <f>'Website Sales'!$AJ$30</f>
        <v>0</v>
      </c>
      <c r="D172" s="28">
        <f>'In-Person Sales'!$AF$30</f>
        <v>0</v>
      </c>
      <c r="E172" s="29">
        <f>'In-Person Sales'!$AI$30</f>
        <v>0</v>
      </c>
      <c r="F172" s="28">
        <f>Audiobooks!$B$31</f>
        <v>0</v>
      </c>
      <c r="G172" s="29">
        <f>Audiobooks!$C$31</f>
        <v>0</v>
      </c>
      <c r="H172" s="28">
        <f>Audiobooks!$D$31</f>
        <v>0</v>
      </c>
      <c r="I172" s="29">
        <f>Audiobooks!$E$31</f>
        <v>0</v>
      </c>
      <c r="J172" s="28">
        <f>Audiobooks!$F$31</f>
        <v>0</v>
      </c>
      <c r="K172" s="29">
        <f>Audiobooks!$G$31</f>
        <v>0</v>
      </c>
      <c r="L172" s="28">
        <f>'E-book sales'!$B$31</f>
        <v>0</v>
      </c>
      <c r="M172" s="29">
        <f>'E-book sales'!$C$31</f>
        <v>0</v>
      </c>
      <c r="N172" s="28">
        <f>'E-book sales'!$D$31</f>
        <v>0</v>
      </c>
      <c r="O172" s="29">
        <f>'E-book sales'!$E$31</f>
        <v>0</v>
      </c>
      <c r="P172" s="28">
        <f>'E-book sales'!$F$31</f>
        <v>0</v>
      </c>
      <c r="Q172" s="29">
        <f>'E-book sales'!$G$31</f>
        <v>0</v>
      </c>
      <c r="R172" s="28">
        <f>'KENP Pages'!$B$31</f>
        <v>0</v>
      </c>
      <c r="S172" s="29">
        <f>'KENP Pages'!$C$31</f>
        <v>0</v>
      </c>
      <c r="T172" s="28">
        <f>'KENP Pages'!$D$31</f>
        <v>0</v>
      </c>
      <c r="U172" s="29">
        <f>'KENP Pages'!$E$31</f>
        <v>0</v>
      </c>
      <c r="V172" s="28">
        <f>'KENP Pages'!$F$31</f>
        <v>0</v>
      </c>
      <c r="W172" s="29">
        <f>'KENP Pages'!$G$31</f>
        <v>0</v>
      </c>
      <c r="X172" s="28">
        <f>'KDP Paperbacks'!$B$31</f>
        <v>0</v>
      </c>
      <c r="Y172" s="29">
        <f>'KDP Paperbacks'!$C$31</f>
        <v>0</v>
      </c>
      <c r="Z172" s="28">
        <f>'KDP Paperbacks'!$D$31</f>
        <v>0</v>
      </c>
      <c r="AA172" s="29">
        <f>'KDP Paperbacks'!$E$31</f>
        <v>0</v>
      </c>
      <c r="AB172" s="28">
        <f>'KDP Paperbacks'!$F$31</f>
        <v>0</v>
      </c>
      <c r="AC172" s="29">
        <f>'KDP Paperbacks'!$G$31</f>
        <v>0</v>
      </c>
      <c r="AD172" s="28">
        <f>SUM(IngramSpark!$B$31,IngramSpark!$V$31)</f>
        <v>0</v>
      </c>
      <c r="AE172" s="148">
        <f>SUM(IngramSpark!$C$31,IngramSpark!$W$31)</f>
        <v>0</v>
      </c>
      <c r="AF172" s="28">
        <f>SUM(IngramSpark!$D$31,IngramSpark!$X$31)</f>
        <v>1</v>
      </c>
      <c r="AG172" s="148">
        <f>SUM(IngramSpark!$E$31,IngramSpark!$Y$31)</f>
        <v>0.97920000000000007</v>
      </c>
      <c r="AH172" s="28">
        <f>SUM(IngramSpark!$F$31,IngramSpark!$Z$31)</f>
        <v>0</v>
      </c>
      <c r="AI172" s="148">
        <f>SUM(IngramSpark!$G$31,IngramSpark!$AA$31)</f>
        <v>0</v>
      </c>
      <c r="AJ172" s="28">
        <f t="shared" si="41"/>
        <v>1</v>
      </c>
      <c r="AK172" s="28">
        <f t="shared" si="42"/>
        <v>0</v>
      </c>
      <c r="AL172" s="86">
        <f t="shared" si="43"/>
        <v>0.97920000000000007</v>
      </c>
    </row>
    <row r="173" spans="1:38" x14ac:dyDescent="0.25">
      <c r="A173" s="20" t="str">
        <f>IF(ISBLANK(Lookups!$A$7),"",Lookups!$A$7)</f>
        <v>Soulstealer (Travel Size Paperback)</v>
      </c>
      <c r="B173" s="28">
        <f>'Website Sales'!$AK$30</f>
        <v>0</v>
      </c>
      <c r="C173" s="29">
        <f>'Website Sales'!$AN$30</f>
        <v>0</v>
      </c>
      <c r="D173" s="28">
        <f>'In-Person Sales'!$AJ$30</f>
        <v>0</v>
      </c>
      <c r="E173" s="29">
        <f>'In-Person Sales'!$AM$30</f>
        <v>0</v>
      </c>
      <c r="F173" s="28">
        <f>Audiobooks!$H$31</f>
        <v>0</v>
      </c>
      <c r="G173" s="29">
        <f>Audiobooks!$I$31</f>
        <v>0</v>
      </c>
      <c r="H173" s="28">
        <f>Audiobooks!$J$31</f>
        <v>0</v>
      </c>
      <c r="I173" s="29">
        <f>Audiobooks!$K$31</f>
        <v>0</v>
      </c>
      <c r="J173" s="28">
        <f>Audiobooks!$L$31</f>
        <v>0</v>
      </c>
      <c r="K173" s="29">
        <f>Audiobooks!$M$31</f>
        <v>0</v>
      </c>
      <c r="L173" s="28">
        <f>'E-book sales'!$H$31</f>
        <v>0</v>
      </c>
      <c r="M173" s="29">
        <f>'E-book sales'!$I$31</f>
        <v>0</v>
      </c>
      <c r="N173" s="28">
        <f>'E-book sales'!$J$31</f>
        <v>0</v>
      </c>
      <c r="O173" s="29">
        <f>'E-book sales'!$K$31</f>
        <v>0</v>
      </c>
      <c r="P173" s="28">
        <f>'E-book sales'!$L$31</f>
        <v>0</v>
      </c>
      <c r="Q173" s="29">
        <f>'E-book sales'!$M$31</f>
        <v>0</v>
      </c>
      <c r="R173" s="28">
        <f>'KENP Pages'!$H$31</f>
        <v>0</v>
      </c>
      <c r="S173" s="29">
        <f>'KENP Pages'!$I$31</f>
        <v>0</v>
      </c>
      <c r="T173" s="28">
        <f>'KENP Pages'!$J$31</f>
        <v>0</v>
      </c>
      <c r="U173" s="29">
        <f>'KENP Pages'!$K$31</f>
        <v>0</v>
      </c>
      <c r="V173" s="28">
        <f>'KENP Pages'!$L$31</f>
        <v>0</v>
      </c>
      <c r="W173" s="29">
        <f>'KENP Pages'!$M$31</f>
        <v>0</v>
      </c>
      <c r="X173" s="28">
        <f>'KDP Paperbacks'!$H$31</f>
        <v>0</v>
      </c>
      <c r="Y173" s="29">
        <f>'KDP Paperbacks'!$I$31</f>
        <v>0</v>
      </c>
      <c r="Z173" s="28">
        <f>'KDP Paperbacks'!$J$31</f>
        <v>0</v>
      </c>
      <c r="AA173" s="29">
        <f>'KDP Paperbacks'!$K$31</f>
        <v>0</v>
      </c>
      <c r="AB173" s="28">
        <f>'KDP Paperbacks'!$L$31</f>
        <v>0</v>
      </c>
      <c r="AC173" s="29">
        <f>'KDP Paperbacks'!$M$31</f>
        <v>0</v>
      </c>
      <c r="AD173" s="28">
        <f>SUM(IngramSpark!$H$31,IngramSpark!$AB$31)</f>
        <v>0</v>
      </c>
      <c r="AE173" s="148">
        <f>SUM(IngramSpark!$I$31,IngramSpark!$AC$31)</f>
        <v>0</v>
      </c>
      <c r="AF173" s="28">
        <f>SUM(IngramSpark!$J$31,IngramSpark!$AD$31)</f>
        <v>0</v>
      </c>
      <c r="AG173" s="148">
        <f>SUM(IngramSpark!$K$31,IngramSpark!$AE$31)</f>
        <v>0</v>
      </c>
      <c r="AH173" s="28">
        <f>SUM(IngramSpark!$L$31,IngramSpark!$AF$31)</f>
        <v>0</v>
      </c>
      <c r="AI173" s="148">
        <f>SUM(IngramSpark!$M$31,IngramSpark!$AG$31)</f>
        <v>0</v>
      </c>
      <c r="AJ173" s="28">
        <f t="shared" si="41"/>
        <v>0</v>
      </c>
      <c r="AK173" s="28">
        <f t="shared" si="42"/>
        <v>0</v>
      </c>
      <c r="AL173" s="86">
        <f t="shared" si="43"/>
        <v>0</v>
      </c>
    </row>
    <row r="174" spans="1:38" x14ac:dyDescent="0.25">
      <c r="A174" s="20" t="str">
        <f>IF(ISBLANK(Lookups!$A$8),"",Lookups!$A$8)</f>
        <v>Soulstealer (Trade Paperback)</v>
      </c>
      <c r="B174" s="28">
        <f>'Website Sales'!$AO$30</f>
        <v>0</v>
      </c>
      <c r="C174" s="29">
        <f>'Website Sales'!$AR$30</f>
        <v>0</v>
      </c>
      <c r="D174" s="28">
        <f>'In-Person Sales'!$AN$30</f>
        <v>0</v>
      </c>
      <c r="E174" s="29">
        <f>'In-Person Sales'!$AQ$30</f>
        <v>0</v>
      </c>
      <c r="F174" s="28">
        <f>Audiobooks!$N$31</f>
        <v>0</v>
      </c>
      <c r="G174" s="29">
        <f>Audiobooks!$O$31</f>
        <v>0</v>
      </c>
      <c r="H174" s="28">
        <f>Audiobooks!$P$31</f>
        <v>0</v>
      </c>
      <c r="I174" s="29">
        <f>Audiobooks!$Q$31</f>
        <v>0</v>
      </c>
      <c r="J174" s="28">
        <f>Audiobooks!$R$31</f>
        <v>0</v>
      </c>
      <c r="K174" s="29">
        <f>Audiobooks!$S$31</f>
        <v>0</v>
      </c>
      <c r="L174" s="28">
        <f>'E-book sales'!$N$31</f>
        <v>0</v>
      </c>
      <c r="M174" s="29">
        <f>'E-book sales'!$O$31</f>
        <v>0</v>
      </c>
      <c r="N174" s="28">
        <f>'E-book sales'!$P$31</f>
        <v>0</v>
      </c>
      <c r="O174" s="29">
        <f>'E-book sales'!$Q$31</f>
        <v>0</v>
      </c>
      <c r="P174" s="28">
        <f>'E-book sales'!$R$31</f>
        <v>0</v>
      </c>
      <c r="Q174" s="29">
        <f>'E-book sales'!$S$31</f>
        <v>0</v>
      </c>
      <c r="R174" s="28">
        <f>'KENP Pages'!$N$31</f>
        <v>0</v>
      </c>
      <c r="S174" s="29">
        <f>'KENP Pages'!$O$31</f>
        <v>0</v>
      </c>
      <c r="T174" s="28">
        <f>'KENP Pages'!$P$31</f>
        <v>0</v>
      </c>
      <c r="U174" s="29">
        <f>'KENP Pages'!$Q$31</f>
        <v>0</v>
      </c>
      <c r="V174" s="28">
        <f>'KENP Pages'!$R$31</f>
        <v>0</v>
      </c>
      <c r="W174" s="29">
        <f>'KENP Pages'!$S$31</f>
        <v>0</v>
      </c>
      <c r="X174" s="28">
        <f>'KDP Paperbacks'!$N$31</f>
        <v>0</v>
      </c>
      <c r="Y174" s="29">
        <f>'KDP Paperbacks'!$O$31</f>
        <v>0</v>
      </c>
      <c r="Z174" s="28">
        <f>'KDP Paperbacks'!$P$31</f>
        <v>0</v>
      </c>
      <c r="AA174" s="29">
        <f>'KDP Paperbacks'!$Q$31</f>
        <v>0</v>
      </c>
      <c r="AB174" s="28">
        <f>'KDP Paperbacks'!$R$31</f>
        <v>0</v>
      </c>
      <c r="AC174" s="29">
        <f>'KDP Paperbacks'!$S$31</f>
        <v>0</v>
      </c>
      <c r="AD174" s="28">
        <f>SUM(IngramSpark!$N$31,IngramSpark!$AH$31)</f>
        <v>0</v>
      </c>
      <c r="AE174" s="148">
        <f>SUM(IngramSpark!$O$31,IngramSpark!$AI$31)</f>
        <v>0</v>
      </c>
      <c r="AF174" s="28">
        <f>SUM(IngramSpark!$P$31,IngramSpark!$AJ$31)</f>
        <v>0</v>
      </c>
      <c r="AG174" s="148">
        <f>SUM(IngramSpark!$Q$31,IngramSpark!$AK$31)</f>
        <v>0</v>
      </c>
      <c r="AH174" s="28">
        <f>SUM(IngramSpark!$R$31,IngramSpark!$AL$31)</f>
        <v>0</v>
      </c>
      <c r="AI174" s="148">
        <f>SUM(IngramSpark!$S$31,IngramSpark!$AM$31)</f>
        <v>0</v>
      </c>
      <c r="AJ174" s="28">
        <f t="shared" si="41"/>
        <v>0</v>
      </c>
      <c r="AK174" s="28">
        <f t="shared" si="42"/>
        <v>0</v>
      </c>
      <c r="AL174" s="86">
        <f t="shared" si="43"/>
        <v>0</v>
      </c>
    </row>
    <row r="175" spans="1:38" x14ac:dyDescent="0.25">
      <c r="A175" s="20" t="str">
        <f>IF(ISBLANK(Lookups!$A$9),"",Lookups!$A$9)</f>
        <v/>
      </c>
      <c r="B175" s="28">
        <f>'Website Sales'!$AG$45</f>
        <v>0</v>
      </c>
      <c r="C175" s="29">
        <f>'Website Sales'!$AJ$45</f>
        <v>0</v>
      </c>
      <c r="D175" s="28">
        <f>'In-Person Sales'!$AF$45</f>
        <v>0</v>
      </c>
      <c r="E175" s="29">
        <f>'In-Person Sales'!$AI$45</f>
        <v>0</v>
      </c>
      <c r="F175" s="28">
        <f>Audiobooks!$B$46</f>
        <v>0</v>
      </c>
      <c r="G175" s="29">
        <f>Audiobooks!$C$46</f>
        <v>0</v>
      </c>
      <c r="H175" s="28">
        <f>Audiobooks!$D$46</f>
        <v>0</v>
      </c>
      <c r="I175" s="29">
        <f>Audiobooks!$E$46</f>
        <v>0</v>
      </c>
      <c r="J175" s="28">
        <f>Audiobooks!$F$46</f>
        <v>0</v>
      </c>
      <c r="K175" s="29">
        <f>Audiobooks!$G$46</f>
        <v>0</v>
      </c>
      <c r="L175" s="28">
        <f>'E-book sales'!$B$46</f>
        <v>0</v>
      </c>
      <c r="M175" s="29">
        <f>'E-book sales'!$C$46</f>
        <v>0</v>
      </c>
      <c r="N175" s="28">
        <f>'E-book sales'!$D$46</f>
        <v>0</v>
      </c>
      <c r="O175" s="29">
        <f>'E-book sales'!$E$46</f>
        <v>0</v>
      </c>
      <c r="P175" s="28">
        <f>'E-book sales'!$F$46</f>
        <v>0</v>
      </c>
      <c r="Q175" s="29">
        <f>'E-book sales'!$G$46</f>
        <v>0</v>
      </c>
      <c r="R175" s="28">
        <f>'KENP Pages'!$B$46</f>
        <v>0</v>
      </c>
      <c r="S175" s="29">
        <f>'KENP Pages'!$C$46</f>
        <v>0</v>
      </c>
      <c r="T175" s="28">
        <f>'KENP Pages'!$D$46</f>
        <v>0</v>
      </c>
      <c r="U175" s="29">
        <f>'KENP Pages'!$E$46</f>
        <v>0</v>
      </c>
      <c r="V175" s="28">
        <f>'KENP Pages'!$F$46</f>
        <v>0</v>
      </c>
      <c r="W175" s="29">
        <f>'KENP Pages'!$G$46</f>
        <v>0</v>
      </c>
      <c r="X175" s="28">
        <f>'KDP Paperbacks'!$B$46</f>
        <v>0</v>
      </c>
      <c r="Y175" s="29">
        <f>'KDP Paperbacks'!$C$46</f>
        <v>0</v>
      </c>
      <c r="Z175" s="28">
        <f>'KDP Paperbacks'!$D$46</f>
        <v>0</v>
      </c>
      <c r="AA175" s="29">
        <f>'KDP Paperbacks'!$E$46</f>
        <v>0</v>
      </c>
      <c r="AB175" s="28">
        <f>'KDP Paperbacks'!$F$46</f>
        <v>0</v>
      </c>
      <c r="AC175" s="29">
        <f>'KDP Paperbacks'!$G$46</f>
        <v>0</v>
      </c>
      <c r="AD175" s="28">
        <f>SUM(IngramSpark!$B$46,IngramSpark!$V$46)</f>
        <v>0</v>
      </c>
      <c r="AE175" s="148">
        <f>SUM(IngramSpark!$C$46,IngramSpark!$W$46)</f>
        <v>0</v>
      </c>
      <c r="AF175" s="28">
        <f>SUM(IngramSpark!$D$46,IngramSpark!$X$46)</f>
        <v>0</v>
      </c>
      <c r="AG175" s="148">
        <f>SUM(IngramSpark!$E$46,IngramSpark!$Y$46)</f>
        <v>0</v>
      </c>
      <c r="AH175" s="28">
        <f>SUM(IngramSpark!$F$46,IngramSpark!$Z$46)</f>
        <v>0</v>
      </c>
      <c r="AI175" s="148">
        <f>SUM(IngramSpark!$G$46,IngramSpark!$AA$46)</f>
        <v>0</v>
      </c>
      <c r="AJ175" s="28">
        <f t="shared" si="41"/>
        <v>0</v>
      </c>
      <c r="AK175" s="28">
        <f t="shared" si="42"/>
        <v>0</v>
      </c>
      <c r="AL175" s="86">
        <f t="shared" si="43"/>
        <v>0</v>
      </c>
    </row>
    <row r="176" spans="1:38" x14ac:dyDescent="0.25">
      <c r="A176" s="20" t="str">
        <f>IF(ISBLANK(Lookups!$A$10),"",Lookups!$A$10)</f>
        <v/>
      </c>
      <c r="B176" s="28">
        <f>'Website Sales'!$AK$45</f>
        <v>0</v>
      </c>
      <c r="C176" s="29">
        <f>'Website Sales'!$AN$45</f>
        <v>0</v>
      </c>
      <c r="D176" s="28">
        <f>'In-Person Sales'!$AJ$45</f>
        <v>0</v>
      </c>
      <c r="E176" s="29">
        <f>'In-Person Sales'!$AM$45</f>
        <v>0</v>
      </c>
      <c r="F176" s="28">
        <f>Audiobooks!$H$46</f>
        <v>0</v>
      </c>
      <c r="G176" s="29">
        <f>Audiobooks!$I$46</f>
        <v>0</v>
      </c>
      <c r="H176" s="28">
        <f>Audiobooks!$J$46</f>
        <v>0</v>
      </c>
      <c r="I176" s="29">
        <f>Audiobooks!$K$46</f>
        <v>0</v>
      </c>
      <c r="J176" s="28">
        <f>Audiobooks!$L$46</f>
        <v>0</v>
      </c>
      <c r="K176" s="29">
        <f>Audiobooks!$M$46</f>
        <v>0</v>
      </c>
      <c r="L176" s="28">
        <f>'E-book sales'!$H$46</f>
        <v>0</v>
      </c>
      <c r="M176" s="29">
        <f>'E-book sales'!$I$46</f>
        <v>0</v>
      </c>
      <c r="N176" s="28">
        <f>'E-book sales'!$J$46</f>
        <v>0</v>
      </c>
      <c r="O176" s="29">
        <f>'E-book sales'!$K$46</f>
        <v>0</v>
      </c>
      <c r="P176" s="28">
        <f>'E-book sales'!$L$46</f>
        <v>0</v>
      </c>
      <c r="Q176" s="29">
        <f>'E-book sales'!$M$46</f>
        <v>0</v>
      </c>
      <c r="R176" s="28">
        <f>'KENP Pages'!$H$46</f>
        <v>0</v>
      </c>
      <c r="S176" s="29">
        <f>'KENP Pages'!$I$46</f>
        <v>0</v>
      </c>
      <c r="T176" s="28">
        <f>'KENP Pages'!$J$46</f>
        <v>0</v>
      </c>
      <c r="U176" s="29">
        <f>'KENP Pages'!$K$46</f>
        <v>0</v>
      </c>
      <c r="V176" s="28">
        <f>'KENP Pages'!$L$46</f>
        <v>0</v>
      </c>
      <c r="W176" s="29">
        <f>'KENP Pages'!$M$46</f>
        <v>0</v>
      </c>
      <c r="X176" s="28">
        <f>'KDP Paperbacks'!$H$46</f>
        <v>0</v>
      </c>
      <c r="Y176" s="29">
        <f>'KDP Paperbacks'!$I$46</f>
        <v>0</v>
      </c>
      <c r="Z176" s="28">
        <f>'KDP Paperbacks'!$J$46</f>
        <v>0</v>
      </c>
      <c r="AA176" s="29">
        <f>'KDP Paperbacks'!$K$46</f>
        <v>0</v>
      </c>
      <c r="AB176" s="28">
        <f>'KDP Paperbacks'!$L$46</f>
        <v>0</v>
      </c>
      <c r="AC176" s="29">
        <f>'KDP Paperbacks'!$M$46</f>
        <v>0</v>
      </c>
      <c r="AD176" s="28">
        <f>SUM(IngramSpark!$H$46,IngramSpark!$AB$46)</f>
        <v>0</v>
      </c>
      <c r="AE176" s="148">
        <f>SUM(IngramSpark!$I$46,IngramSpark!$AC$46)</f>
        <v>0</v>
      </c>
      <c r="AF176" s="28">
        <f>SUM(IngramSpark!$J$46,IngramSpark!$AD$46)</f>
        <v>0</v>
      </c>
      <c r="AG176" s="148">
        <f>SUM(IngramSpark!$K$46,IngramSpark!$AE$46)</f>
        <v>0</v>
      </c>
      <c r="AH176" s="28">
        <f>SUM(IngramSpark!$L$46,IngramSpark!$AF$46)</f>
        <v>0</v>
      </c>
      <c r="AI176" s="148">
        <f>SUM(IngramSpark!$M$46,IngramSpark!$AG$46)</f>
        <v>0</v>
      </c>
      <c r="AJ176" s="28">
        <f t="shared" si="41"/>
        <v>0</v>
      </c>
      <c r="AK176" s="28">
        <f t="shared" si="42"/>
        <v>0</v>
      </c>
      <c r="AL176" s="86">
        <f t="shared" si="43"/>
        <v>0</v>
      </c>
    </row>
    <row r="177" spans="1:38" x14ac:dyDescent="0.25">
      <c r="A177" s="20" t="str">
        <f>IF(ISBLANK(Lookups!$A$11),"",Lookups!$A$11)</f>
        <v/>
      </c>
      <c r="B177" s="28">
        <f>'Website Sales'!$AO$45</f>
        <v>0</v>
      </c>
      <c r="C177" s="29">
        <f>'Website Sales'!$AR$45</f>
        <v>0</v>
      </c>
      <c r="D177" s="28">
        <f>'In-Person Sales'!$AN$45</f>
        <v>0</v>
      </c>
      <c r="E177" s="29">
        <f>'In-Person Sales'!$AQ$45</f>
        <v>0</v>
      </c>
      <c r="F177" s="28">
        <f>Audiobooks!$N$46</f>
        <v>0</v>
      </c>
      <c r="G177" s="29">
        <f>Audiobooks!$O$46</f>
        <v>0</v>
      </c>
      <c r="H177" s="28">
        <f>Audiobooks!$P$46</f>
        <v>0</v>
      </c>
      <c r="I177" s="29">
        <f>Audiobooks!$Q$46</f>
        <v>0</v>
      </c>
      <c r="J177" s="28">
        <f>Audiobooks!$R$46</f>
        <v>0</v>
      </c>
      <c r="K177" s="29">
        <f>Audiobooks!$S$46</f>
        <v>0</v>
      </c>
      <c r="L177" s="28">
        <f>'E-book sales'!$N$46</f>
        <v>0</v>
      </c>
      <c r="M177" s="29">
        <f>'E-book sales'!$O$46</f>
        <v>0</v>
      </c>
      <c r="N177" s="28">
        <f>'E-book sales'!$P$46</f>
        <v>0</v>
      </c>
      <c r="O177" s="29">
        <f>'E-book sales'!$Q$46</f>
        <v>0</v>
      </c>
      <c r="P177" s="28">
        <f>'E-book sales'!$R$46</f>
        <v>0</v>
      </c>
      <c r="Q177" s="29">
        <f>'E-book sales'!$S$46</f>
        <v>0</v>
      </c>
      <c r="R177" s="28">
        <f>'KENP Pages'!$N$46</f>
        <v>0</v>
      </c>
      <c r="S177" s="29">
        <f>'KENP Pages'!$O$46</f>
        <v>0</v>
      </c>
      <c r="T177" s="28">
        <f>'KENP Pages'!$P$46</f>
        <v>0</v>
      </c>
      <c r="U177" s="29">
        <f>'KENP Pages'!$Q$46</f>
        <v>0</v>
      </c>
      <c r="V177" s="28">
        <f>'KENP Pages'!$R$46</f>
        <v>0</v>
      </c>
      <c r="W177" s="29">
        <f>'KENP Pages'!$S$46</f>
        <v>0</v>
      </c>
      <c r="X177" s="28">
        <f>'KDP Paperbacks'!$N$46</f>
        <v>0</v>
      </c>
      <c r="Y177" s="29">
        <f>'KDP Paperbacks'!$O$46</f>
        <v>0</v>
      </c>
      <c r="Z177" s="28">
        <f>'KDP Paperbacks'!$P$46</f>
        <v>0</v>
      </c>
      <c r="AA177" s="29">
        <f>'KDP Paperbacks'!$Q$46</f>
        <v>0</v>
      </c>
      <c r="AB177" s="28">
        <f>'KDP Paperbacks'!$R$46</f>
        <v>0</v>
      </c>
      <c r="AC177" s="29">
        <f>'KDP Paperbacks'!$S$46</f>
        <v>0</v>
      </c>
      <c r="AD177" s="28">
        <f>SUM(IngramSpark!$N$46,IngramSpark!$AH$46)</f>
        <v>0</v>
      </c>
      <c r="AE177" s="148">
        <f>SUM(IngramSpark!$O$46,IngramSpark!$AI$46)</f>
        <v>0</v>
      </c>
      <c r="AF177" s="28">
        <f>SUM(IngramSpark!$P$46,IngramSpark!$AJ$46)</f>
        <v>0</v>
      </c>
      <c r="AG177" s="148">
        <f>SUM(IngramSpark!$Q$46,IngramSpark!$AK$46)</f>
        <v>0</v>
      </c>
      <c r="AH177" s="28">
        <f>SUM(IngramSpark!$R$46,IngramSpark!$AL$46)</f>
        <v>0</v>
      </c>
      <c r="AI177" s="148">
        <f>SUM(IngramSpark!$S$46,IngramSpark!$AM$46)</f>
        <v>0</v>
      </c>
      <c r="AJ177" s="28">
        <f t="shared" si="41"/>
        <v>0</v>
      </c>
      <c r="AK177" s="28">
        <f t="shared" si="42"/>
        <v>0</v>
      </c>
      <c r="AL177" s="86">
        <f t="shared" si="43"/>
        <v>0</v>
      </c>
    </row>
    <row r="178" spans="1:38" x14ac:dyDescent="0.25">
      <c r="A178" s="20" t="str">
        <f>IF(ISBLANK(Lookups!$A$12),"",Lookups!$A$12)</f>
        <v/>
      </c>
      <c r="B178" s="28">
        <f>'Website Sales'!$AG$60</f>
        <v>0</v>
      </c>
      <c r="C178" s="29">
        <f>'Website Sales'!$AJ$60</f>
        <v>0</v>
      </c>
      <c r="D178" s="28">
        <f>'In-Person Sales'!$AF$60</f>
        <v>0</v>
      </c>
      <c r="E178" s="29">
        <f>'In-Person Sales'!$AI$60</f>
        <v>0</v>
      </c>
      <c r="F178" s="28">
        <f>Audiobooks!$B$61</f>
        <v>0</v>
      </c>
      <c r="G178" s="29">
        <f>Audiobooks!$C$61</f>
        <v>0</v>
      </c>
      <c r="H178" s="28">
        <f>Audiobooks!$D$61</f>
        <v>0</v>
      </c>
      <c r="I178" s="29">
        <f>Audiobooks!$E$61</f>
        <v>0</v>
      </c>
      <c r="J178" s="28">
        <f>Audiobooks!$F$61</f>
        <v>0</v>
      </c>
      <c r="K178" s="29">
        <f>Audiobooks!$G$61</f>
        <v>0</v>
      </c>
      <c r="L178" s="28">
        <f>'E-book sales'!$B$61</f>
        <v>0</v>
      </c>
      <c r="M178" s="29">
        <f>'E-book sales'!$C$61</f>
        <v>0</v>
      </c>
      <c r="N178" s="28">
        <f>'E-book sales'!$D$61</f>
        <v>0</v>
      </c>
      <c r="O178" s="29">
        <f>'E-book sales'!$E$61</f>
        <v>0</v>
      </c>
      <c r="P178" s="28">
        <f>'E-book sales'!$F$61</f>
        <v>0</v>
      </c>
      <c r="Q178" s="29">
        <f>'E-book sales'!$G$61</f>
        <v>0</v>
      </c>
      <c r="R178" s="28">
        <f>'KENP Pages'!$B$61</f>
        <v>0</v>
      </c>
      <c r="S178" s="29">
        <f>'KENP Pages'!$C$61</f>
        <v>0</v>
      </c>
      <c r="T178" s="28">
        <f>'KENP Pages'!$D$61</f>
        <v>0</v>
      </c>
      <c r="U178" s="29">
        <f>'KENP Pages'!$E$61</f>
        <v>0</v>
      </c>
      <c r="V178" s="28">
        <f>'KENP Pages'!$F$61</f>
        <v>0</v>
      </c>
      <c r="W178" s="29">
        <f>'KENP Pages'!$G$61</f>
        <v>0</v>
      </c>
      <c r="X178" s="28">
        <f>'KDP Paperbacks'!$B$61</f>
        <v>0</v>
      </c>
      <c r="Y178" s="29">
        <f>'KDP Paperbacks'!$C$61</f>
        <v>0</v>
      </c>
      <c r="Z178" s="28">
        <f>'KDP Paperbacks'!$D$61</f>
        <v>0</v>
      </c>
      <c r="AA178" s="29">
        <f>'KDP Paperbacks'!$E$61</f>
        <v>0</v>
      </c>
      <c r="AB178" s="28">
        <f>'KDP Paperbacks'!$F$61</f>
        <v>0</v>
      </c>
      <c r="AC178" s="29">
        <f>'KDP Paperbacks'!$G$61</f>
        <v>0</v>
      </c>
      <c r="AD178" s="28">
        <f>SUM(IngramSpark!$B$61,IngramSpark!$V$61)</f>
        <v>0</v>
      </c>
      <c r="AE178" s="148">
        <f>SUM(IngramSpark!$C$61,IngramSpark!$W$61)</f>
        <v>0</v>
      </c>
      <c r="AF178" s="28">
        <f>SUM(IngramSpark!$D$61,IngramSpark!$X$61)</f>
        <v>0</v>
      </c>
      <c r="AG178" s="148">
        <f>SUM(IngramSpark!$E$61,IngramSpark!$Y$61)</f>
        <v>0</v>
      </c>
      <c r="AH178" s="28">
        <f>SUM(IngramSpark!$F$61,IngramSpark!$Z$61)</f>
        <v>0</v>
      </c>
      <c r="AI178" s="148">
        <f>SUM(IngramSpark!$G$61,IngramSpark!$AA$61)</f>
        <v>0</v>
      </c>
      <c r="AJ178" s="28">
        <f t="shared" si="41"/>
        <v>0</v>
      </c>
      <c r="AK178" s="28">
        <f t="shared" si="42"/>
        <v>0</v>
      </c>
      <c r="AL178" s="86">
        <f t="shared" si="43"/>
        <v>0</v>
      </c>
    </row>
    <row r="179" spans="1:38" x14ac:dyDescent="0.25">
      <c r="A179" s="20" t="str">
        <f>IF(ISBLANK(Lookups!$A$13),"",Lookups!$A$13)</f>
        <v/>
      </c>
      <c r="B179" s="28">
        <f>'Website Sales'!$AK$60</f>
        <v>0</v>
      </c>
      <c r="C179" s="29">
        <f>'Website Sales'!$AN$60</f>
        <v>0</v>
      </c>
      <c r="D179" s="28">
        <f>'In-Person Sales'!$AJ$60</f>
        <v>0</v>
      </c>
      <c r="E179" s="29">
        <f>'In-Person Sales'!$AM$60</f>
        <v>0</v>
      </c>
      <c r="F179" s="28">
        <f>Audiobooks!$H$61</f>
        <v>0</v>
      </c>
      <c r="G179" s="29">
        <f>Audiobooks!$I$61</f>
        <v>0</v>
      </c>
      <c r="H179" s="28">
        <f>Audiobooks!$J$61</f>
        <v>0</v>
      </c>
      <c r="I179" s="29">
        <f>Audiobooks!$K$61</f>
        <v>0</v>
      </c>
      <c r="J179" s="28">
        <f>Audiobooks!$L$61</f>
        <v>0</v>
      </c>
      <c r="K179" s="29">
        <f>Audiobooks!$M$61</f>
        <v>0</v>
      </c>
      <c r="L179" s="28">
        <f>'E-book sales'!$H$61</f>
        <v>0</v>
      </c>
      <c r="M179" s="29">
        <f>'E-book sales'!$I$61</f>
        <v>0</v>
      </c>
      <c r="N179" s="28">
        <f>'E-book sales'!$J$61</f>
        <v>0</v>
      </c>
      <c r="O179" s="29">
        <f>'E-book sales'!$K$61</f>
        <v>0</v>
      </c>
      <c r="P179" s="28">
        <f>'E-book sales'!$L$61</f>
        <v>0</v>
      </c>
      <c r="Q179" s="29">
        <f>'E-book sales'!$M$61</f>
        <v>0</v>
      </c>
      <c r="R179" s="28">
        <f>'KENP Pages'!$H$61</f>
        <v>0</v>
      </c>
      <c r="S179" s="29">
        <f>'KENP Pages'!$I$61</f>
        <v>0</v>
      </c>
      <c r="T179" s="28">
        <f>'KENP Pages'!$J$61</f>
        <v>0</v>
      </c>
      <c r="U179" s="29">
        <f>'KENP Pages'!$K$61</f>
        <v>0</v>
      </c>
      <c r="V179" s="28">
        <f>'KENP Pages'!$L$61</f>
        <v>0</v>
      </c>
      <c r="W179" s="29">
        <f>'KENP Pages'!$M$61</f>
        <v>0</v>
      </c>
      <c r="X179" s="28">
        <f>'KDP Paperbacks'!$H$61</f>
        <v>0</v>
      </c>
      <c r="Y179" s="29">
        <f>'KDP Paperbacks'!$I$61</f>
        <v>0</v>
      </c>
      <c r="Z179" s="28">
        <f>'KDP Paperbacks'!$J$61</f>
        <v>0</v>
      </c>
      <c r="AA179" s="29">
        <f>'KDP Paperbacks'!$K$61</f>
        <v>0</v>
      </c>
      <c r="AB179" s="28">
        <f>'KDP Paperbacks'!$L$61</f>
        <v>0</v>
      </c>
      <c r="AC179" s="29">
        <f>'KDP Paperbacks'!$M$61</f>
        <v>0</v>
      </c>
      <c r="AD179" s="28">
        <f>SUM(IngramSpark!$H$61,IngramSpark!$AB$61)</f>
        <v>0</v>
      </c>
      <c r="AE179" s="148">
        <f>SUM(IngramSpark!$I$61,IngramSpark!$AC$61)</f>
        <v>0</v>
      </c>
      <c r="AF179" s="28">
        <f>SUM(IngramSpark!$J$61,IngramSpark!$AD$61)</f>
        <v>0</v>
      </c>
      <c r="AG179" s="148">
        <f>SUM(IngramSpark!$K$61,IngramSpark!$AE$61)</f>
        <v>0</v>
      </c>
      <c r="AH179" s="28">
        <f>SUM(IngramSpark!$L$61,IngramSpark!$AF$61)</f>
        <v>0</v>
      </c>
      <c r="AI179" s="148">
        <f>SUM(IngramSpark!$M$61,IngramSpark!$AG$61)</f>
        <v>0</v>
      </c>
      <c r="AJ179" s="28">
        <f t="shared" si="41"/>
        <v>0</v>
      </c>
      <c r="AK179" s="28">
        <f t="shared" si="42"/>
        <v>0</v>
      </c>
      <c r="AL179" s="86">
        <f t="shared" si="43"/>
        <v>0</v>
      </c>
    </row>
    <row r="180" spans="1:38" x14ac:dyDescent="0.25">
      <c r="A180" s="20" t="str">
        <f>IF(ISBLANK(Lookups!$A$14),"",Lookups!$A$14)</f>
        <v/>
      </c>
      <c r="B180" s="28">
        <f>'Website Sales'!$AO$60</f>
        <v>0</v>
      </c>
      <c r="C180" s="29">
        <f>'Website Sales'!$AR$60</f>
        <v>0</v>
      </c>
      <c r="D180" s="28">
        <f>'In-Person Sales'!$AN$60</f>
        <v>0</v>
      </c>
      <c r="E180" s="29">
        <f>'In-Person Sales'!$AQ$60</f>
        <v>0</v>
      </c>
      <c r="F180" s="28">
        <f>Audiobooks!$N$61</f>
        <v>0</v>
      </c>
      <c r="G180" s="29">
        <f>Audiobooks!$O$61</f>
        <v>0</v>
      </c>
      <c r="H180" s="28">
        <f>Audiobooks!$P$61</f>
        <v>0</v>
      </c>
      <c r="I180" s="29">
        <f>Audiobooks!$Q$61</f>
        <v>0</v>
      </c>
      <c r="J180" s="28">
        <f>Audiobooks!$R$61</f>
        <v>0</v>
      </c>
      <c r="K180" s="29">
        <f>Audiobooks!$S$61</f>
        <v>0</v>
      </c>
      <c r="L180" s="28">
        <f>'E-book sales'!$N$61</f>
        <v>0</v>
      </c>
      <c r="M180" s="29">
        <f>'E-book sales'!$O$61</f>
        <v>0</v>
      </c>
      <c r="N180" s="28">
        <f>'E-book sales'!$P$61</f>
        <v>0</v>
      </c>
      <c r="O180" s="29">
        <f>'E-book sales'!$Q$61</f>
        <v>0</v>
      </c>
      <c r="P180" s="28">
        <f>'E-book sales'!$R$61</f>
        <v>0</v>
      </c>
      <c r="Q180" s="29">
        <f>'E-book sales'!$S$61</f>
        <v>0</v>
      </c>
      <c r="R180" s="28">
        <f>'KENP Pages'!$N$61</f>
        <v>0</v>
      </c>
      <c r="S180" s="29">
        <f>'KENP Pages'!$O$61</f>
        <v>0</v>
      </c>
      <c r="T180" s="28">
        <f>'KENP Pages'!$P$61</f>
        <v>0</v>
      </c>
      <c r="U180" s="29">
        <f>'KENP Pages'!$Q$61</f>
        <v>0</v>
      </c>
      <c r="V180" s="28">
        <f>'KENP Pages'!$R$61</f>
        <v>0</v>
      </c>
      <c r="W180" s="29">
        <f>'KENP Pages'!$S$61</f>
        <v>0</v>
      </c>
      <c r="X180" s="28">
        <f>'KDP Paperbacks'!$N$61</f>
        <v>0</v>
      </c>
      <c r="Y180" s="29">
        <f>'KDP Paperbacks'!$O$61</f>
        <v>0</v>
      </c>
      <c r="Z180" s="28">
        <f>'KDP Paperbacks'!$P$61</f>
        <v>0</v>
      </c>
      <c r="AA180" s="29">
        <f>'KDP Paperbacks'!$Q$61</f>
        <v>0</v>
      </c>
      <c r="AB180" s="28">
        <f>'KDP Paperbacks'!$R$61</f>
        <v>0</v>
      </c>
      <c r="AC180" s="29">
        <f>'KDP Paperbacks'!$S$61</f>
        <v>0</v>
      </c>
      <c r="AD180" s="28">
        <f>SUM(IngramSpark!$N$61,IngramSpark!$AH$61)</f>
        <v>0</v>
      </c>
      <c r="AE180" s="148">
        <f>SUM(IngramSpark!$O$61,IngramSpark!$AI$61)</f>
        <v>0</v>
      </c>
      <c r="AF180" s="28">
        <f>SUM(IngramSpark!$P$61,IngramSpark!$AJ$61)</f>
        <v>0</v>
      </c>
      <c r="AG180" s="148">
        <f>SUM(IngramSpark!$Q$61,IngramSpark!$AK$61)</f>
        <v>0</v>
      </c>
      <c r="AH180" s="28">
        <f>SUM(IngramSpark!$R$61,IngramSpark!$AL$61)</f>
        <v>0</v>
      </c>
      <c r="AI180" s="148">
        <f>SUM(IngramSpark!$S$61,IngramSpark!$AM$61)</f>
        <v>0</v>
      </c>
      <c r="AJ180" s="28">
        <f t="shared" si="41"/>
        <v>0</v>
      </c>
      <c r="AK180" s="28">
        <f t="shared" si="42"/>
        <v>0</v>
      </c>
      <c r="AL180" s="86">
        <f t="shared" si="43"/>
        <v>0</v>
      </c>
    </row>
    <row r="181" spans="1:38" x14ac:dyDescent="0.25">
      <c r="A181" s="20" t="str">
        <f>IF(ISBLANK(Lookups!$A$15),"",Lookups!$A$15)</f>
        <v/>
      </c>
      <c r="B181" s="28">
        <f>'Website Sales'!$AG$75</f>
        <v>0</v>
      </c>
      <c r="C181" s="29">
        <f>'Website Sales'!$AJ$75</f>
        <v>0</v>
      </c>
      <c r="D181" s="28">
        <f>'In-Person Sales'!$AF$75</f>
        <v>0</v>
      </c>
      <c r="E181" s="29">
        <f>'In-Person Sales'!$AI$75</f>
        <v>0</v>
      </c>
      <c r="F181" s="28">
        <f>Audiobooks!$B$76</f>
        <v>0</v>
      </c>
      <c r="G181" s="29">
        <f>Audiobooks!$C$76</f>
        <v>0</v>
      </c>
      <c r="H181" s="28">
        <f>Audiobooks!$D$76</f>
        <v>0</v>
      </c>
      <c r="I181" s="29">
        <f>Audiobooks!$E$76</f>
        <v>0</v>
      </c>
      <c r="J181" s="28">
        <f>Audiobooks!$F$76</f>
        <v>0</v>
      </c>
      <c r="K181" s="29">
        <f>Audiobooks!$G$76</f>
        <v>0</v>
      </c>
      <c r="L181" s="28">
        <f>'E-book sales'!$B$76</f>
        <v>0</v>
      </c>
      <c r="M181" s="29">
        <f>'E-book sales'!$C$76</f>
        <v>0</v>
      </c>
      <c r="N181" s="28">
        <f>'E-book sales'!$D$76</f>
        <v>0</v>
      </c>
      <c r="O181" s="29">
        <f>'E-book sales'!$E$76</f>
        <v>0</v>
      </c>
      <c r="P181" s="28">
        <f>'E-book sales'!$F$76</f>
        <v>0</v>
      </c>
      <c r="Q181" s="29">
        <f>'E-book sales'!$G$76</f>
        <v>0</v>
      </c>
      <c r="R181" s="28">
        <f>'KENP Pages'!$B$76</f>
        <v>0</v>
      </c>
      <c r="S181" s="29">
        <f>'KENP Pages'!$C$76</f>
        <v>0</v>
      </c>
      <c r="T181" s="28">
        <f>'KENP Pages'!$D$76</f>
        <v>0</v>
      </c>
      <c r="U181" s="29">
        <f>'KENP Pages'!$E$76</f>
        <v>0</v>
      </c>
      <c r="V181" s="28">
        <f>'KENP Pages'!$F$76</f>
        <v>0</v>
      </c>
      <c r="W181" s="29">
        <f>'KENP Pages'!$G$76</f>
        <v>0</v>
      </c>
      <c r="X181" s="28">
        <f>'KDP Paperbacks'!$B$76</f>
        <v>0</v>
      </c>
      <c r="Y181" s="29">
        <f>'KDP Paperbacks'!$C$76</f>
        <v>0</v>
      </c>
      <c r="Z181" s="28">
        <f>'KDP Paperbacks'!$D$76</f>
        <v>0</v>
      </c>
      <c r="AA181" s="29">
        <f>'KDP Paperbacks'!$E$76</f>
        <v>0</v>
      </c>
      <c r="AB181" s="28">
        <f>'KDP Paperbacks'!$F$76</f>
        <v>0</v>
      </c>
      <c r="AC181" s="29">
        <f>'KDP Paperbacks'!$G$76</f>
        <v>0</v>
      </c>
      <c r="AD181" s="28">
        <f>SUM(IngramSpark!$B$76,IngramSpark!$V$76)</f>
        <v>0</v>
      </c>
      <c r="AE181" s="148">
        <f>SUM(IngramSpark!$C$76,IngramSpark!$W$76)</f>
        <v>0</v>
      </c>
      <c r="AF181" s="28">
        <f>SUM(IngramSpark!$D$76,IngramSpark!$X$76)</f>
        <v>0</v>
      </c>
      <c r="AG181" s="148">
        <f>SUM(IngramSpark!$E$76,IngramSpark!$Y$76)</f>
        <v>0</v>
      </c>
      <c r="AH181" s="28">
        <f>SUM(IngramSpark!$F$76,IngramSpark!$Z$76)</f>
        <v>0</v>
      </c>
      <c r="AI181" s="148">
        <f>SUM(IngramSpark!$G$76,IngramSpark!$AA$76)</f>
        <v>0</v>
      </c>
      <c r="AJ181" s="28">
        <f t="shared" si="41"/>
        <v>0</v>
      </c>
      <c r="AK181" s="28">
        <f t="shared" si="42"/>
        <v>0</v>
      </c>
      <c r="AL181" s="86">
        <f t="shared" si="43"/>
        <v>0</v>
      </c>
    </row>
    <row r="182" spans="1:38" x14ac:dyDescent="0.25">
      <c r="A182" s="20" t="str">
        <f>IF(ISBLANK(Lookups!$A$16),"",Lookups!$A$16)</f>
        <v/>
      </c>
      <c r="B182" s="28">
        <f>'Website Sales'!$AK$75</f>
        <v>0</v>
      </c>
      <c r="C182" s="29">
        <f>'Website Sales'!$AN$75</f>
        <v>0</v>
      </c>
      <c r="D182" s="28">
        <f>'In-Person Sales'!$AJ$75</f>
        <v>0</v>
      </c>
      <c r="E182" s="29">
        <f>'In-Person Sales'!$AM$75</f>
        <v>0</v>
      </c>
      <c r="F182" s="28">
        <f>Audiobooks!$H$76</f>
        <v>0</v>
      </c>
      <c r="G182" s="29">
        <f>Audiobooks!$I$76</f>
        <v>0</v>
      </c>
      <c r="H182" s="28">
        <f>Audiobooks!$J$76</f>
        <v>0</v>
      </c>
      <c r="I182" s="29">
        <f>Audiobooks!$K$76</f>
        <v>0</v>
      </c>
      <c r="J182" s="28">
        <f>Audiobooks!$L$76</f>
        <v>0</v>
      </c>
      <c r="K182" s="29">
        <f>Audiobooks!$M$76</f>
        <v>0</v>
      </c>
      <c r="L182" s="28">
        <f>'E-book sales'!$H$76</f>
        <v>0</v>
      </c>
      <c r="M182" s="29">
        <f>'E-book sales'!$I$76</f>
        <v>0</v>
      </c>
      <c r="N182" s="28">
        <f>'E-book sales'!$J$76</f>
        <v>0</v>
      </c>
      <c r="O182" s="29">
        <f>'E-book sales'!$K$76</f>
        <v>0</v>
      </c>
      <c r="P182" s="28">
        <f>'E-book sales'!$L$76</f>
        <v>0</v>
      </c>
      <c r="Q182" s="29">
        <f>'E-book sales'!$M$76</f>
        <v>0</v>
      </c>
      <c r="R182" s="28">
        <f>'KENP Pages'!$H$76</f>
        <v>0</v>
      </c>
      <c r="S182" s="29">
        <f>'KENP Pages'!$I$76</f>
        <v>0</v>
      </c>
      <c r="T182" s="28">
        <f>'KENP Pages'!$J$76</f>
        <v>0</v>
      </c>
      <c r="U182" s="29">
        <f>'KENP Pages'!$K$76</f>
        <v>0</v>
      </c>
      <c r="V182" s="28">
        <f>'KENP Pages'!$L$76</f>
        <v>0</v>
      </c>
      <c r="W182" s="29">
        <f>'KENP Pages'!$M$76</f>
        <v>0</v>
      </c>
      <c r="X182" s="28">
        <f>'KDP Paperbacks'!$H$76</f>
        <v>0</v>
      </c>
      <c r="Y182" s="29">
        <f>'KDP Paperbacks'!$I$76</f>
        <v>0</v>
      </c>
      <c r="Z182" s="28">
        <f>'KDP Paperbacks'!$J$76</f>
        <v>0</v>
      </c>
      <c r="AA182" s="29">
        <f>'KDP Paperbacks'!$K$76</f>
        <v>0</v>
      </c>
      <c r="AB182" s="28">
        <f>'KDP Paperbacks'!$L$76</f>
        <v>0</v>
      </c>
      <c r="AC182" s="29">
        <f>'KDP Paperbacks'!$M$76</f>
        <v>0</v>
      </c>
      <c r="AD182" s="28">
        <f>SUM(IngramSpark!$H$76,IngramSpark!$AB$76)</f>
        <v>0</v>
      </c>
      <c r="AE182" s="148">
        <f>SUM(IngramSpark!$I$76,IngramSpark!$AC$76)</f>
        <v>0</v>
      </c>
      <c r="AF182" s="28">
        <f>SUM(IngramSpark!$J$76,IngramSpark!$AD$76)</f>
        <v>0</v>
      </c>
      <c r="AG182" s="148">
        <f>SUM(IngramSpark!$K$76,IngramSpark!$AE$76)</f>
        <v>0</v>
      </c>
      <c r="AH182" s="28">
        <f>SUM(IngramSpark!$L$76,IngramSpark!$AF$76)</f>
        <v>0</v>
      </c>
      <c r="AI182" s="148">
        <f>SUM(IngramSpark!$M$76,IngramSpark!$AG$76)</f>
        <v>0</v>
      </c>
      <c r="AJ182" s="28">
        <f t="shared" si="41"/>
        <v>0</v>
      </c>
      <c r="AK182" s="28">
        <f t="shared" si="42"/>
        <v>0</v>
      </c>
      <c r="AL182" s="86">
        <f t="shared" si="43"/>
        <v>0</v>
      </c>
    </row>
    <row r="183" spans="1:38" ht="16.5" thickBot="1" x14ac:dyDescent="0.3">
      <c r="A183" s="20" t="str">
        <f>IF(ISBLANK(Lookups!$A$17),"",Lookups!$A$17)</f>
        <v/>
      </c>
      <c r="B183" s="28">
        <f>'Website Sales'!$AO$75</f>
        <v>0</v>
      </c>
      <c r="C183" s="29">
        <f>'Website Sales'!$AR$75</f>
        <v>0</v>
      </c>
      <c r="D183" s="28">
        <f>'In-Person Sales'!$AN$75</f>
        <v>0</v>
      </c>
      <c r="E183" s="29">
        <f>'In-Person Sales'!$AQ$75</f>
        <v>0</v>
      </c>
      <c r="F183" s="28">
        <f>Audiobooks!$N$76</f>
        <v>0</v>
      </c>
      <c r="G183" s="29">
        <f>Audiobooks!$O$76</f>
        <v>0</v>
      </c>
      <c r="H183" s="28">
        <f>Audiobooks!$P$76</f>
        <v>0</v>
      </c>
      <c r="I183" s="29">
        <f>Audiobooks!$Q$76</f>
        <v>0</v>
      </c>
      <c r="J183" s="28">
        <f>Audiobooks!$R$76</f>
        <v>0</v>
      </c>
      <c r="K183" s="29">
        <f>Audiobooks!$S$76</f>
        <v>0</v>
      </c>
      <c r="L183" s="28">
        <f>'E-book sales'!$N$76</f>
        <v>0</v>
      </c>
      <c r="M183" s="29">
        <f>'E-book sales'!$O$76</f>
        <v>0</v>
      </c>
      <c r="N183" s="28">
        <f>'E-book sales'!$P$76</f>
        <v>0</v>
      </c>
      <c r="O183" s="29">
        <f>'E-book sales'!$Q$76</f>
        <v>0</v>
      </c>
      <c r="P183" s="28">
        <f>'E-book sales'!$R$76</f>
        <v>0</v>
      </c>
      <c r="Q183" s="29">
        <f>'E-book sales'!$S$76</f>
        <v>0</v>
      </c>
      <c r="R183" s="28">
        <f>'KENP Pages'!$N$76</f>
        <v>0</v>
      </c>
      <c r="S183" s="29">
        <f>'KENP Pages'!$O$76</f>
        <v>0</v>
      </c>
      <c r="T183" s="28">
        <f>'KENP Pages'!$P$76</f>
        <v>0</v>
      </c>
      <c r="U183" s="29">
        <f>'KENP Pages'!$Q$76</f>
        <v>0</v>
      </c>
      <c r="V183" s="28">
        <f>'KENP Pages'!$R$76</f>
        <v>0</v>
      </c>
      <c r="W183" s="29">
        <f>'KENP Pages'!$S$76</f>
        <v>0</v>
      </c>
      <c r="X183" s="28">
        <f>'KDP Paperbacks'!$N$76</f>
        <v>0</v>
      </c>
      <c r="Y183" s="29">
        <f>'KDP Paperbacks'!$O$76</f>
        <v>0</v>
      </c>
      <c r="Z183" s="28">
        <f>'KDP Paperbacks'!$P$76</f>
        <v>0</v>
      </c>
      <c r="AA183" s="29">
        <f>'KDP Paperbacks'!$Q$76</f>
        <v>0</v>
      </c>
      <c r="AB183" s="28">
        <f>'KDP Paperbacks'!$R$76</f>
        <v>0</v>
      </c>
      <c r="AC183" s="29">
        <f>'KDP Paperbacks'!$S$76</f>
        <v>0</v>
      </c>
      <c r="AD183" s="28">
        <f>SUM(IngramSpark!$N$76,IngramSpark!$AH$76)</f>
        <v>0</v>
      </c>
      <c r="AE183" s="148">
        <f>SUM(IngramSpark!$O$76,IngramSpark!$AI$76)</f>
        <v>0</v>
      </c>
      <c r="AF183" s="28">
        <f>SUM(IngramSpark!$P$76,IngramSpark!$AJ$76)</f>
        <v>0</v>
      </c>
      <c r="AG183" s="148">
        <f>SUM(IngramSpark!$Q$76,IngramSpark!$AK$76)</f>
        <v>0</v>
      </c>
      <c r="AH183" s="28">
        <f>SUM(IngramSpark!$R$76,IngramSpark!$AL$76)</f>
        <v>0</v>
      </c>
      <c r="AI183" s="148">
        <f>SUM(IngramSpark!$S$76,IngramSpark!$AM$76)</f>
        <v>0</v>
      </c>
      <c r="AJ183" s="28">
        <f t="shared" si="41"/>
        <v>0</v>
      </c>
      <c r="AK183" s="28">
        <f t="shared" si="42"/>
        <v>0</v>
      </c>
      <c r="AL183" s="86">
        <f t="shared" si="43"/>
        <v>0</v>
      </c>
    </row>
    <row r="184" spans="1:38" ht="16.5" thickBot="1" x14ac:dyDescent="0.3">
      <c r="A184" s="34" t="s">
        <v>16</v>
      </c>
      <c r="B184" s="35">
        <f t="shared" ref="B184:AJ184" si="44">SUM(B169:B183)</f>
        <v>0</v>
      </c>
      <c r="C184" s="36">
        <f t="shared" si="44"/>
        <v>0</v>
      </c>
      <c r="D184" s="35">
        <f t="shared" si="44"/>
        <v>0</v>
      </c>
      <c r="E184" s="36">
        <f t="shared" si="44"/>
        <v>0</v>
      </c>
      <c r="F184" s="39">
        <f t="shared" si="44"/>
        <v>3</v>
      </c>
      <c r="G184" s="40">
        <f t="shared" si="44"/>
        <v>14.730706</v>
      </c>
      <c r="H184" s="39">
        <f t="shared" si="44"/>
        <v>4</v>
      </c>
      <c r="I184" s="40">
        <f t="shared" si="44"/>
        <v>20.312144</v>
      </c>
      <c r="J184" s="39">
        <f t="shared" si="44"/>
        <v>47</v>
      </c>
      <c r="K184" s="40">
        <f t="shared" si="44"/>
        <v>244.89919999999998</v>
      </c>
      <c r="L184" s="37">
        <f t="shared" si="44"/>
        <v>0</v>
      </c>
      <c r="M184" s="38">
        <f t="shared" si="44"/>
        <v>0</v>
      </c>
      <c r="N184" s="37">
        <f t="shared" si="44"/>
        <v>0</v>
      </c>
      <c r="O184" s="38">
        <f t="shared" si="44"/>
        <v>0</v>
      </c>
      <c r="P184" s="37">
        <f t="shared" si="44"/>
        <v>23</v>
      </c>
      <c r="Q184" s="38">
        <f t="shared" si="44"/>
        <v>70.849999999999994</v>
      </c>
      <c r="R184" s="41">
        <f t="shared" si="44"/>
        <v>0</v>
      </c>
      <c r="S184" s="42">
        <f t="shared" si="44"/>
        <v>0</v>
      </c>
      <c r="T184" s="41">
        <f t="shared" si="44"/>
        <v>0</v>
      </c>
      <c r="U184" s="42">
        <f t="shared" si="44"/>
        <v>0</v>
      </c>
      <c r="V184" s="41">
        <f t="shared" si="44"/>
        <v>16421</v>
      </c>
      <c r="W184" s="42">
        <f t="shared" si="44"/>
        <v>74.680000000000007</v>
      </c>
      <c r="X184" s="43">
        <f t="shared" si="44"/>
        <v>0</v>
      </c>
      <c r="Y184" s="44">
        <f t="shared" si="44"/>
        <v>0</v>
      </c>
      <c r="Z184" s="43">
        <f t="shared" si="44"/>
        <v>0</v>
      </c>
      <c r="AA184" s="44">
        <f t="shared" si="44"/>
        <v>0</v>
      </c>
      <c r="AB184" s="43">
        <f t="shared" si="44"/>
        <v>2</v>
      </c>
      <c r="AC184" s="44">
        <f t="shared" si="44"/>
        <v>6.98</v>
      </c>
      <c r="AD184" s="45">
        <f t="shared" si="44"/>
        <v>0</v>
      </c>
      <c r="AE184" s="46">
        <f t="shared" si="44"/>
        <v>0</v>
      </c>
      <c r="AF184" s="45">
        <f t="shared" si="44"/>
        <v>1</v>
      </c>
      <c r="AG184" s="46">
        <f t="shared" si="44"/>
        <v>0.97920000000000007</v>
      </c>
      <c r="AH184" s="45">
        <f t="shared" si="44"/>
        <v>0</v>
      </c>
      <c r="AI184" s="46">
        <f t="shared" si="44"/>
        <v>0</v>
      </c>
      <c r="AJ184" s="45">
        <f t="shared" si="44"/>
        <v>80</v>
      </c>
      <c r="AK184" s="45">
        <f t="shared" ref="AK184" si="45">SUM(AK169:AK183)</f>
        <v>16421</v>
      </c>
      <c r="AL184" s="46">
        <f t="shared" ref="AL184" si="46">SUM(AL169:AL183)</f>
        <v>433.43124999999998</v>
      </c>
    </row>
    <row r="185" spans="1:38" ht="16.5" thickBot="1" x14ac:dyDescent="0.3">
      <c r="A185" s="20"/>
      <c r="B185" s="30"/>
      <c r="C185" s="31"/>
      <c r="D185" s="32"/>
      <c r="E185" s="31"/>
      <c r="F185" s="32"/>
      <c r="G185" s="31"/>
      <c r="H185" s="32"/>
      <c r="I185" s="31"/>
      <c r="J185" s="32"/>
      <c r="K185" s="31"/>
      <c r="L185" s="32"/>
      <c r="M185" s="31"/>
      <c r="N185" s="32"/>
      <c r="O185" s="31"/>
      <c r="P185" s="32"/>
      <c r="Q185" s="31"/>
      <c r="R185" s="32"/>
      <c r="S185" s="31"/>
      <c r="T185" s="32"/>
      <c r="U185" s="31"/>
      <c r="V185" s="32"/>
      <c r="W185" s="31"/>
      <c r="X185" s="32"/>
      <c r="Y185" s="31"/>
      <c r="Z185" s="32"/>
      <c r="AA185" s="31"/>
      <c r="AB185" s="32"/>
      <c r="AC185" s="31"/>
      <c r="AD185" s="32"/>
      <c r="AE185" s="31"/>
      <c r="AF185" s="32"/>
      <c r="AG185" s="31"/>
      <c r="AH185" s="32"/>
      <c r="AI185" s="33"/>
      <c r="AJ185" s="19"/>
      <c r="AK185" s="19"/>
      <c r="AL185" s="19"/>
    </row>
    <row r="186" spans="1:38" ht="16.5" thickBot="1" x14ac:dyDescent="0.3">
      <c r="A186" s="294" t="s">
        <v>87</v>
      </c>
      <c r="B186" s="295"/>
      <c r="C186" s="295"/>
      <c r="D186" s="295"/>
      <c r="E186" s="295"/>
      <c r="F186" s="295"/>
      <c r="G186" s="296"/>
      <c r="H186" s="69"/>
      <c r="I186" s="70"/>
      <c r="J186" s="69"/>
      <c r="K186" s="70"/>
      <c r="L186" s="69"/>
      <c r="M186" s="70"/>
      <c r="N186" s="69"/>
      <c r="O186" s="70"/>
      <c r="P186" s="69"/>
      <c r="Q186" s="70"/>
      <c r="R186" s="69"/>
      <c r="S186" s="70"/>
      <c r="T186" s="69"/>
      <c r="U186" s="70"/>
      <c r="V186" s="69"/>
      <c r="W186" s="70"/>
      <c r="X186" s="69"/>
      <c r="Y186" s="70"/>
      <c r="Z186" s="69"/>
      <c r="AA186" s="70"/>
      <c r="AB186" s="69"/>
      <c r="AC186" s="70"/>
      <c r="AD186" s="69"/>
      <c r="AE186" s="70"/>
      <c r="AF186" s="69"/>
      <c r="AG186" s="70"/>
      <c r="AH186" s="69"/>
      <c r="AI186" s="71"/>
      <c r="AJ186" s="70"/>
      <c r="AK186" s="70"/>
      <c r="AL186" s="70"/>
    </row>
    <row r="187" spans="1:38" ht="16.5" thickBot="1" x14ac:dyDescent="0.3">
      <c r="A187" s="20" t="s">
        <v>50</v>
      </c>
      <c r="B187" s="47">
        <f>SUM(B184,D184)</f>
        <v>0</v>
      </c>
      <c r="C187" s="48">
        <f>SUM(C184,E184)</f>
        <v>0</v>
      </c>
      <c r="D187" s="61"/>
      <c r="E187" s="62"/>
      <c r="F187" s="63"/>
      <c r="G187" s="64"/>
      <c r="H187" s="69"/>
      <c r="I187" s="70"/>
      <c r="J187" s="69"/>
      <c r="K187" s="70"/>
      <c r="L187" s="69"/>
      <c r="M187" s="70"/>
      <c r="N187" s="69"/>
      <c r="O187" s="70"/>
      <c r="P187" s="69"/>
      <c r="Q187" s="70"/>
      <c r="R187" s="69"/>
      <c r="S187" s="70"/>
      <c r="T187" s="69"/>
      <c r="U187" s="70"/>
      <c r="V187" s="69"/>
      <c r="W187" s="70"/>
      <c r="X187" s="69"/>
      <c r="Y187" s="70"/>
      <c r="Z187" s="69"/>
      <c r="AA187" s="70"/>
      <c r="AB187" s="69"/>
      <c r="AC187" s="70"/>
      <c r="AD187" s="69"/>
      <c r="AE187" s="70"/>
      <c r="AF187" s="69"/>
      <c r="AG187" s="70"/>
      <c r="AH187" s="69"/>
      <c r="AI187" s="71"/>
      <c r="AJ187" s="70"/>
      <c r="AK187" s="70"/>
      <c r="AL187" s="70"/>
    </row>
    <row r="188" spans="1:38" ht="16.5" thickBot="1" x14ac:dyDescent="0.3">
      <c r="A188" s="20" t="s">
        <v>49</v>
      </c>
      <c r="B188" s="49">
        <f>SUM(F184,H184,J184)</f>
        <v>54</v>
      </c>
      <c r="C188" s="50">
        <f>SUM(G184,I184,K184)</f>
        <v>279.94204999999999</v>
      </c>
      <c r="D188" s="61"/>
      <c r="E188" s="293" t="s">
        <v>56</v>
      </c>
      <c r="F188" s="293"/>
      <c r="G188" s="59">
        <f>SUM(B187,B188,B189,B191,B192)</f>
        <v>80</v>
      </c>
      <c r="H188" s="69"/>
      <c r="I188" s="70"/>
      <c r="J188" s="69"/>
      <c r="K188" s="70"/>
      <c r="L188" s="69"/>
      <c r="M188" s="70"/>
      <c r="N188" s="69"/>
      <c r="O188" s="70"/>
      <c r="P188" s="69"/>
      <c r="Q188" s="70"/>
      <c r="R188" s="69"/>
      <c r="S188" s="70"/>
      <c r="T188" s="69"/>
      <c r="U188" s="70"/>
      <c r="V188" s="69"/>
      <c r="W188" s="70"/>
      <c r="X188" s="69"/>
      <c r="Y188" s="70"/>
      <c r="Z188" s="69"/>
      <c r="AA188" s="70"/>
      <c r="AB188" s="69"/>
      <c r="AC188" s="70"/>
      <c r="AD188" s="69"/>
      <c r="AE188" s="70"/>
      <c r="AF188" s="69"/>
      <c r="AG188" s="70"/>
      <c r="AH188" s="69"/>
      <c r="AI188" s="71"/>
      <c r="AJ188" s="70"/>
      <c r="AK188" s="70"/>
      <c r="AL188" s="70"/>
    </row>
    <row r="189" spans="1:38" ht="16.5" thickBot="1" x14ac:dyDescent="0.3">
      <c r="A189" s="20" t="s">
        <v>51</v>
      </c>
      <c r="B189" s="51">
        <f>SUM(L184,N184,P184)</f>
        <v>23</v>
      </c>
      <c r="C189" s="52">
        <f>SUM(M184,O184,Q184)</f>
        <v>70.849999999999994</v>
      </c>
      <c r="D189" s="61"/>
      <c r="E189" s="293" t="s">
        <v>57</v>
      </c>
      <c r="F189" s="293"/>
      <c r="G189" s="59">
        <f>B190</f>
        <v>16421</v>
      </c>
      <c r="H189" s="69"/>
      <c r="I189" s="70"/>
      <c r="J189" s="69"/>
      <c r="K189" s="70"/>
      <c r="L189" s="69"/>
      <c r="M189" s="70"/>
      <c r="N189" s="69"/>
      <c r="O189" s="70"/>
      <c r="P189" s="69"/>
      <c r="Q189" s="70"/>
      <c r="R189" s="69"/>
      <c r="S189" s="70"/>
      <c r="T189" s="69"/>
      <c r="U189" s="70"/>
      <c r="V189" s="69"/>
      <c r="W189" s="70"/>
      <c r="X189" s="69"/>
      <c r="Y189" s="70"/>
      <c r="Z189" s="69"/>
      <c r="AA189" s="70"/>
      <c r="AB189" s="69"/>
      <c r="AC189" s="70"/>
      <c r="AD189" s="69"/>
      <c r="AE189" s="70"/>
      <c r="AF189" s="69"/>
      <c r="AG189" s="70"/>
      <c r="AH189" s="69"/>
      <c r="AI189" s="71"/>
      <c r="AJ189" s="70"/>
      <c r="AK189" s="70"/>
      <c r="AL189" s="70"/>
    </row>
    <row r="190" spans="1:38" ht="16.5" thickBot="1" x14ac:dyDescent="0.3">
      <c r="A190" s="20" t="s">
        <v>52</v>
      </c>
      <c r="B190" s="53">
        <f>SUM(R184,T184,V184)</f>
        <v>16421</v>
      </c>
      <c r="C190" s="54">
        <f>SUM(S184,U184,W184)</f>
        <v>74.680000000000007</v>
      </c>
      <c r="D190" s="61"/>
      <c r="E190" s="293" t="s">
        <v>58</v>
      </c>
      <c r="F190" s="293"/>
      <c r="G190" s="60">
        <f>SUM(C187:C192)</f>
        <v>433.43125000000003</v>
      </c>
      <c r="H190" s="69"/>
      <c r="I190" s="70"/>
      <c r="J190" s="69"/>
      <c r="K190" s="70"/>
      <c r="L190" s="69"/>
      <c r="M190" s="70"/>
      <c r="N190" s="69"/>
      <c r="O190" s="70"/>
      <c r="P190" s="69"/>
      <c r="Q190" s="70"/>
      <c r="R190" s="69"/>
      <c r="S190" s="70"/>
      <c r="T190" s="69"/>
      <c r="U190" s="70"/>
      <c r="V190" s="69"/>
      <c r="W190" s="70"/>
      <c r="X190" s="69"/>
      <c r="Y190" s="70"/>
      <c r="Z190" s="69"/>
      <c r="AA190" s="70"/>
      <c r="AB190" s="69"/>
      <c r="AC190" s="70"/>
      <c r="AD190" s="69"/>
      <c r="AE190" s="70"/>
      <c r="AF190" s="69"/>
      <c r="AG190" s="70"/>
      <c r="AH190" s="69"/>
      <c r="AI190" s="71"/>
      <c r="AJ190" s="70"/>
      <c r="AK190" s="70"/>
      <c r="AL190" s="70"/>
    </row>
    <row r="191" spans="1:38" x14ac:dyDescent="0.25">
      <c r="A191" s="20" t="s">
        <v>53</v>
      </c>
      <c r="B191" s="55">
        <f>SUM(X184,Z184,AB184)</f>
        <v>2</v>
      </c>
      <c r="C191" s="56">
        <f>SUM(Y184,AA184,AC184)</f>
        <v>6.98</v>
      </c>
      <c r="D191" s="61"/>
      <c r="E191" s="66"/>
      <c r="F191" s="61"/>
      <c r="G191" s="67"/>
      <c r="H191" s="69"/>
      <c r="I191" s="70"/>
      <c r="J191" s="69"/>
      <c r="K191" s="70"/>
      <c r="L191" s="69"/>
      <c r="M191" s="70"/>
      <c r="N191" s="69"/>
      <c r="O191" s="70"/>
      <c r="P191" s="69"/>
      <c r="Q191" s="70"/>
      <c r="R191" s="69"/>
      <c r="S191" s="70"/>
      <c r="T191" s="69"/>
      <c r="U191" s="70"/>
      <c r="V191" s="69"/>
      <c r="W191" s="70"/>
      <c r="X191" s="69"/>
      <c r="Y191" s="70"/>
      <c r="Z191" s="69"/>
      <c r="AA191" s="70"/>
      <c r="AB191" s="69"/>
      <c r="AC191" s="70"/>
      <c r="AD191" s="69"/>
      <c r="AE191" s="70"/>
      <c r="AF191" s="69"/>
      <c r="AG191" s="70"/>
      <c r="AH191" s="69"/>
      <c r="AI191" s="71"/>
      <c r="AJ191" s="70"/>
      <c r="AK191" s="70"/>
      <c r="AL191" s="70"/>
    </row>
    <row r="192" spans="1:38" ht="16.5" thickBot="1" x14ac:dyDescent="0.3">
      <c r="A192" s="21" t="s">
        <v>54</v>
      </c>
      <c r="B192" s="57">
        <f>SUM(AD184,AF184,AH184)</f>
        <v>1</v>
      </c>
      <c r="C192" s="58">
        <f>SUM(AE184,AG184,AI184)</f>
        <v>0.97920000000000007</v>
      </c>
      <c r="D192" s="65"/>
      <c r="E192" s="292" t="s">
        <v>188</v>
      </c>
      <c r="F192" s="292"/>
      <c r="G192" s="68"/>
      <c r="H192" s="72"/>
      <c r="I192" s="73"/>
      <c r="J192" s="72"/>
      <c r="K192" s="73"/>
      <c r="L192" s="72"/>
      <c r="M192" s="73"/>
      <c r="N192" s="72"/>
      <c r="O192" s="73"/>
      <c r="P192" s="72"/>
      <c r="Q192" s="73"/>
      <c r="R192" s="72"/>
      <c r="S192" s="73"/>
      <c r="T192" s="72"/>
      <c r="U192" s="73"/>
      <c r="V192" s="72"/>
      <c r="W192" s="73"/>
      <c r="X192" s="72"/>
      <c r="Y192" s="73"/>
      <c r="Z192" s="72"/>
      <c r="AA192" s="73"/>
      <c r="AB192" s="72"/>
      <c r="AC192" s="73"/>
      <c r="AD192" s="72"/>
      <c r="AE192" s="73"/>
      <c r="AF192" s="72"/>
      <c r="AG192" s="73"/>
      <c r="AH192" s="72"/>
      <c r="AI192" s="74"/>
      <c r="AJ192" s="70"/>
      <c r="AK192" s="70"/>
      <c r="AL192" s="70"/>
    </row>
    <row r="193" spans="1:38" ht="16.5" thickBot="1" x14ac:dyDescent="0.3">
      <c r="A193" s="75"/>
      <c r="B193" s="76"/>
      <c r="C193" s="77"/>
      <c r="D193" s="75"/>
      <c r="E193" s="292"/>
      <c r="F193" s="292"/>
      <c r="G193" s="77"/>
      <c r="H193" s="75"/>
      <c r="I193" s="77"/>
      <c r="J193" s="75"/>
      <c r="K193" s="77"/>
      <c r="L193" s="75"/>
      <c r="M193" s="77"/>
      <c r="N193" s="75"/>
      <c r="O193" s="77"/>
      <c r="P193" s="75"/>
      <c r="Q193" s="77"/>
      <c r="R193" s="75"/>
      <c r="S193" s="77"/>
      <c r="T193" s="75"/>
      <c r="U193" s="77"/>
      <c r="V193" s="75"/>
      <c r="W193" s="77"/>
      <c r="X193" s="75"/>
      <c r="Y193" s="77"/>
      <c r="Z193" s="75"/>
      <c r="AA193" s="77"/>
      <c r="AB193" s="75"/>
      <c r="AC193" s="77"/>
      <c r="AD193" s="75"/>
      <c r="AE193" s="77"/>
      <c r="AF193" s="75"/>
      <c r="AG193" s="77"/>
      <c r="AH193" s="75"/>
      <c r="AI193" s="77"/>
      <c r="AJ193" s="77"/>
      <c r="AK193" s="77"/>
      <c r="AL193" s="77"/>
    </row>
    <row r="194" spans="1:38" ht="16.5" thickBot="1" x14ac:dyDescent="0.3">
      <c r="A194" s="75"/>
      <c r="B194" s="76"/>
      <c r="C194" s="77"/>
      <c r="D194" s="75"/>
      <c r="E194" s="77"/>
      <c r="F194" s="75"/>
      <c r="G194" s="77"/>
      <c r="H194" s="75"/>
      <c r="I194" s="77"/>
      <c r="J194" s="75"/>
      <c r="K194" s="77"/>
      <c r="L194" s="75"/>
      <c r="M194" s="77"/>
      <c r="N194" s="75"/>
      <c r="O194" s="77"/>
      <c r="P194" s="75"/>
      <c r="Q194" s="77"/>
      <c r="R194" s="75"/>
      <c r="S194" s="77"/>
      <c r="T194" s="75"/>
      <c r="U194" s="77"/>
      <c r="V194" s="75"/>
      <c r="W194" s="77"/>
      <c r="X194" s="75"/>
      <c r="Y194" s="77"/>
      <c r="Z194" s="75"/>
      <c r="AA194" s="77"/>
      <c r="AB194" s="75"/>
      <c r="AC194" s="77"/>
      <c r="AD194" s="75"/>
      <c r="AE194" s="77"/>
      <c r="AF194" s="75"/>
      <c r="AG194" s="77"/>
      <c r="AH194" s="75"/>
      <c r="AI194" s="77"/>
      <c r="AJ194" s="77"/>
      <c r="AK194" s="77"/>
      <c r="AL194" s="77"/>
    </row>
    <row r="195" spans="1:38" ht="16.5" thickBot="1" x14ac:dyDescent="0.3">
      <c r="A195" s="297" t="s">
        <v>25</v>
      </c>
      <c r="B195" s="300" t="s">
        <v>50</v>
      </c>
      <c r="C195" s="301"/>
      <c r="D195" s="301"/>
      <c r="E195" s="301"/>
      <c r="F195" s="302" t="s">
        <v>49</v>
      </c>
      <c r="G195" s="302"/>
      <c r="H195" s="302"/>
      <c r="I195" s="302"/>
      <c r="J195" s="302"/>
      <c r="K195" s="302"/>
      <c r="L195" s="307" t="s">
        <v>51</v>
      </c>
      <c r="M195" s="307"/>
      <c r="N195" s="307"/>
      <c r="O195" s="307"/>
      <c r="P195" s="307"/>
      <c r="Q195" s="307"/>
      <c r="R195" s="308" t="s">
        <v>52</v>
      </c>
      <c r="S195" s="308"/>
      <c r="T195" s="308"/>
      <c r="U195" s="308"/>
      <c r="V195" s="308"/>
      <c r="W195" s="308"/>
      <c r="X195" s="310" t="s">
        <v>53</v>
      </c>
      <c r="Y195" s="310"/>
      <c r="Z195" s="310"/>
      <c r="AA195" s="310"/>
      <c r="AB195" s="310"/>
      <c r="AC195" s="310"/>
      <c r="AD195" s="303" t="s">
        <v>54</v>
      </c>
      <c r="AE195" s="303"/>
      <c r="AF195" s="303"/>
      <c r="AG195" s="303"/>
      <c r="AH195" s="303"/>
      <c r="AI195" s="313"/>
      <c r="AJ195" s="317" t="s">
        <v>55</v>
      </c>
      <c r="AK195" s="318"/>
      <c r="AL195" s="319"/>
    </row>
    <row r="196" spans="1:38" ht="16.5" thickBot="1" x14ac:dyDescent="0.3">
      <c r="A196" s="298"/>
      <c r="B196" s="311" t="s">
        <v>47</v>
      </c>
      <c r="C196" s="305"/>
      <c r="D196" s="305" t="s">
        <v>48</v>
      </c>
      <c r="E196" s="305"/>
      <c r="F196" s="305" t="s">
        <v>44</v>
      </c>
      <c r="G196" s="305"/>
      <c r="H196" s="305" t="s">
        <v>14</v>
      </c>
      <c r="I196" s="305"/>
      <c r="J196" s="305" t="s">
        <v>15</v>
      </c>
      <c r="K196" s="305"/>
      <c r="L196" s="305" t="s">
        <v>44</v>
      </c>
      <c r="M196" s="305"/>
      <c r="N196" s="305" t="s">
        <v>14</v>
      </c>
      <c r="O196" s="305"/>
      <c r="P196" s="305" t="s">
        <v>15</v>
      </c>
      <c r="Q196" s="305"/>
      <c r="R196" s="305" t="s">
        <v>44</v>
      </c>
      <c r="S196" s="305"/>
      <c r="T196" s="305" t="s">
        <v>14</v>
      </c>
      <c r="U196" s="305"/>
      <c r="V196" s="305" t="s">
        <v>15</v>
      </c>
      <c r="W196" s="305"/>
      <c r="X196" s="305" t="s">
        <v>44</v>
      </c>
      <c r="Y196" s="305"/>
      <c r="Z196" s="305" t="s">
        <v>14</v>
      </c>
      <c r="AA196" s="305"/>
      <c r="AB196" s="305" t="s">
        <v>15</v>
      </c>
      <c r="AC196" s="305"/>
      <c r="AD196" s="305" t="s">
        <v>159</v>
      </c>
      <c r="AE196" s="305"/>
      <c r="AF196" s="305" t="s">
        <v>14</v>
      </c>
      <c r="AG196" s="305"/>
      <c r="AH196" s="305" t="s">
        <v>15</v>
      </c>
      <c r="AI196" s="312"/>
      <c r="AJ196" s="320"/>
      <c r="AK196" s="321"/>
      <c r="AL196" s="322"/>
    </row>
    <row r="197" spans="1:38" ht="16.5" thickBot="1" x14ac:dyDescent="0.3">
      <c r="A197" s="299"/>
      <c r="B197" s="22" t="s">
        <v>1</v>
      </c>
      <c r="C197" s="23" t="s">
        <v>43</v>
      </c>
      <c r="D197" s="24" t="s">
        <v>1</v>
      </c>
      <c r="E197" s="23" t="s">
        <v>43</v>
      </c>
      <c r="F197" s="24" t="s">
        <v>1</v>
      </c>
      <c r="G197" s="23" t="s">
        <v>33</v>
      </c>
      <c r="H197" s="24" t="s">
        <v>1</v>
      </c>
      <c r="I197" s="23" t="s">
        <v>33</v>
      </c>
      <c r="J197" s="24" t="s">
        <v>1</v>
      </c>
      <c r="K197" s="23" t="s">
        <v>33</v>
      </c>
      <c r="L197" s="24" t="s">
        <v>1</v>
      </c>
      <c r="M197" s="23" t="s">
        <v>33</v>
      </c>
      <c r="N197" s="24" t="s">
        <v>1</v>
      </c>
      <c r="O197" s="23" t="s">
        <v>33</v>
      </c>
      <c r="P197" s="24" t="s">
        <v>1</v>
      </c>
      <c r="Q197" s="23" t="s">
        <v>33</v>
      </c>
      <c r="R197" s="24" t="s">
        <v>1</v>
      </c>
      <c r="S197" s="23" t="s">
        <v>33</v>
      </c>
      <c r="T197" s="24" t="s">
        <v>1</v>
      </c>
      <c r="U197" s="23" t="s">
        <v>33</v>
      </c>
      <c r="V197" s="24" t="s">
        <v>1</v>
      </c>
      <c r="W197" s="23" t="s">
        <v>33</v>
      </c>
      <c r="X197" s="24" t="s">
        <v>1</v>
      </c>
      <c r="Y197" s="23" t="s">
        <v>33</v>
      </c>
      <c r="Z197" s="24" t="s">
        <v>1</v>
      </c>
      <c r="AA197" s="23" t="s">
        <v>33</v>
      </c>
      <c r="AB197" s="24" t="s">
        <v>1</v>
      </c>
      <c r="AC197" s="23" t="s">
        <v>33</v>
      </c>
      <c r="AD197" s="24" t="s">
        <v>1</v>
      </c>
      <c r="AE197" s="23" t="s">
        <v>33</v>
      </c>
      <c r="AF197" s="24" t="s">
        <v>1</v>
      </c>
      <c r="AG197" s="23" t="s">
        <v>33</v>
      </c>
      <c r="AH197" s="24" t="s">
        <v>1</v>
      </c>
      <c r="AI197" s="25" t="s">
        <v>33</v>
      </c>
      <c r="AJ197" s="23" t="s">
        <v>1</v>
      </c>
      <c r="AK197" s="23" t="s">
        <v>65</v>
      </c>
      <c r="AL197" s="25" t="s">
        <v>33</v>
      </c>
    </row>
    <row r="198" spans="1:38" x14ac:dyDescent="0.25">
      <c r="A198" s="20" t="str">
        <f>IF(ISBLANK(Lookups!$A$3),"",Lookups!$A$3)</f>
        <v>Soulstealer: A Supernatural Thriller</v>
      </c>
      <c r="B198" s="26">
        <f>'Website Sales'!$AG$16</f>
        <v>0</v>
      </c>
      <c r="C198" s="27">
        <f>'Website Sales'!$AJ$16</f>
        <v>0</v>
      </c>
      <c r="D198" s="26">
        <f>'In-Person Sales'!$AF$16</f>
        <v>0</v>
      </c>
      <c r="E198" s="27">
        <f>'In-Person Sales'!$AI$16</f>
        <v>0</v>
      </c>
      <c r="F198" s="26">
        <f>Audiobooks!$B$17</f>
        <v>0</v>
      </c>
      <c r="G198" s="27">
        <f>Audiobooks!$C$17</f>
        <v>0</v>
      </c>
      <c r="H198" s="26">
        <f>Audiobooks!$D$17</f>
        <v>0</v>
      </c>
      <c r="I198" s="27">
        <f>Audiobooks!$E$17</f>
        <v>0</v>
      </c>
      <c r="J198" s="26">
        <f>Audiobooks!$F$17</f>
        <v>0</v>
      </c>
      <c r="K198" s="27">
        <f>Audiobooks!$G$17</f>
        <v>0</v>
      </c>
      <c r="L198" s="26">
        <f>'E-book sales'!$B$17</f>
        <v>0</v>
      </c>
      <c r="M198" s="27">
        <f>'E-book sales'!$C$17</f>
        <v>0</v>
      </c>
      <c r="N198" s="26">
        <f>'E-book sales'!$D$17</f>
        <v>0</v>
      </c>
      <c r="O198" s="27">
        <f>'E-book sales'!$E$17</f>
        <v>0</v>
      </c>
      <c r="P198" s="26">
        <f>'E-book sales'!$F$17</f>
        <v>2</v>
      </c>
      <c r="Q198" s="27">
        <f>'E-book sales'!$G$17</f>
        <v>6.56</v>
      </c>
      <c r="R198" s="26">
        <f>'KENP Pages'!$B$17</f>
        <v>0</v>
      </c>
      <c r="S198" s="27">
        <f>'KENP Pages'!$C$17</f>
        <v>0</v>
      </c>
      <c r="T198" s="26">
        <f>'KENP Pages'!$D$17</f>
        <v>0</v>
      </c>
      <c r="U198" s="27">
        <f>'KENP Pages'!$E$17</f>
        <v>0</v>
      </c>
      <c r="V198" s="26">
        <f>'KENP Pages'!$F$17</f>
        <v>3884</v>
      </c>
      <c r="W198" s="27">
        <f>'KENP Pages'!$G$17</f>
        <v>16.68</v>
      </c>
      <c r="X198" s="26">
        <f>'KDP Paperbacks'!$B$17</f>
        <v>0</v>
      </c>
      <c r="Y198" s="27">
        <f>'KDP Paperbacks'!$C$17</f>
        <v>0</v>
      </c>
      <c r="Z198" s="26">
        <f>'KDP Paperbacks'!$D$17</f>
        <v>0</v>
      </c>
      <c r="AA198" s="27">
        <f>'KDP Paperbacks'!$E$17</f>
        <v>0</v>
      </c>
      <c r="AB198" s="26">
        <f>'KDP Paperbacks'!$F$17</f>
        <v>0</v>
      </c>
      <c r="AC198" s="27">
        <f>'KDP Paperbacks'!$G$17</f>
        <v>0</v>
      </c>
      <c r="AD198" s="26">
        <f>SUM(IngramSpark!$B$17,IngramSpark!$V$17)</f>
        <v>0</v>
      </c>
      <c r="AE198" s="147">
        <f>SUM(IngramSpark!$C$17,IngramSpark!$W$17)</f>
        <v>0</v>
      </c>
      <c r="AF198" s="26">
        <f>SUM(IngramSpark!$D$17,IngramSpark!$X$17)</f>
        <v>0</v>
      </c>
      <c r="AG198" s="147">
        <f>SUM(IngramSpark!$E$17,IngramSpark!$Y$17)</f>
        <v>0</v>
      </c>
      <c r="AH198" s="26">
        <f>SUM(IngramSpark!$F$17,IngramSpark!$Z$17)</f>
        <v>0</v>
      </c>
      <c r="AI198" s="147">
        <f>SUM(IngramSpark!$G$17,IngramSpark!$AA$17)</f>
        <v>0</v>
      </c>
      <c r="AJ198" s="28">
        <f t="shared" ref="AJ198:AJ212" si="47">SUM(B198,D198,F198,H198,J198,L198,N198,P198,X198,Z198,AB198,AD198,AF198,AH198)</f>
        <v>2</v>
      </c>
      <c r="AK198" s="28">
        <f t="shared" ref="AK198:AK212" si="48">SUM(R198,T198,V198)</f>
        <v>3884</v>
      </c>
      <c r="AL198" s="86">
        <f t="shared" ref="AL198:AL212" si="49">SUM(AI198,AG198,AE198,AC198,AA198,Y198,W198,U198,S198,Q198,O198,M198,K198,I198,G198,E198,C198)</f>
        <v>23.24</v>
      </c>
    </row>
    <row r="199" spans="1:38" x14ac:dyDescent="0.25">
      <c r="A199" s="20" t="str">
        <f>IF(ISBLANK(Lookups!$A$4),"",Lookups!$A$4)</f>
        <v>Soulstealer</v>
      </c>
      <c r="B199" s="28">
        <f>'Website Sales'!$AK$16</f>
        <v>0</v>
      </c>
      <c r="C199" s="29">
        <f>'Website Sales'!$AN$16</f>
        <v>0</v>
      </c>
      <c r="D199" s="28">
        <f>'In-Person Sales'!$AJ$16</f>
        <v>0</v>
      </c>
      <c r="E199" s="29">
        <f>'In-Person Sales'!$AM$16</f>
        <v>0</v>
      </c>
      <c r="F199" s="28">
        <f>Audiobooks!$H$17</f>
        <v>-1</v>
      </c>
      <c r="G199" s="29">
        <f>Audiobooks!$I$17</f>
        <v>-4.3232790000000003</v>
      </c>
      <c r="H199" s="28">
        <f>Audiobooks!$J$17</f>
        <v>-2</v>
      </c>
      <c r="I199" s="29">
        <f>Audiobooks!$K$17</f>
        <v>-9.8499879999999997</v>
      </c>
      <c r="J199" s="28">
        <f>Audiobooks!$L$17</f>
        <v>5</v>
      </c>
      <c r="K199" s="29">
        <f>Audiobooks!$M$17</f>
        <v>25.5488</v>
      </c>
      <c r="L199" s="28">
        <f>'E-book sales'!$H$17</f>
        <v>0</v>
      </c>
      <c r="M199" s="29">
        <f>'E-book sales'!$I$17</f>
        <v>0</v>
      </c>
      <c r="N199" s="28">
        <f>'E-book sales'!$J$17</f>
        <v>0</v>
      </c>
      <c r="O199" s="29">
        <f>'E-book sales'!$K$17</f>
        <v>0</v>
      </c>
      <c r="P199" s="28">
        <f>'E-book sales'!$L$17</f>
        <v>0</v>
      </c>
      <c r="Q199" s="29">
        <f>'E-book sales'!$M$17</f>
        <v>0</v>
      </c>
      <c r="R199" s="28">
        <f>'KENP Pages'!$H$17</f>
        <v>0</v>
      </c>
      <c r="S199" s="29">
        <f>'KENP Pages'!$I$17</f>
        <v>0</v>
      </c>
      <c r="T199" s="28">
        <f>'KENP Pages'!$J$17</f>
        <v>0</v>
      </c>
      <c r="U199" s="29">
        <f>'KENP Pages'!$K$17</f>
        <v>0</v>
      </c>
      <c r="V199" s="28">
        <f>'KENP Pages'!$L$17</f>
        <v>0</v>
      </c>
      <c r="W199" s="29">
        <f>'KENP Pages'!$M$17</f>
        <v>0</v>
      </c>
      <c r="X199" s="28">
        <f>'KDP Paperbacks'!$H$17</f>
        <v>0</v>
      </c>
      <c r="Y199" s="29">
        <f>'KDP Paperbacks'!$I$17</f>
        <v>0</v>
      </c>
      <c r="Z199" s="28">
        <f>'KDP Paperbacks'!$J$17</f>
        <v>0</v>
      </c>
      <c r="AA199" s="29">
        <f>'KDP Paperbacks'!$K$17</f>
        <v>0</v>
      </c>
      <c r="AB199" s="28">
        <f>'KDP Paperbacks'!$L$17</f>
        <v>2</v>
      </c>
      <c r="AC199" s="29">
        <f>'KDP Paperbacks'!$M$17</f>
        <v>6.98</v>
      </c>
      <c r="AD199" s="28">
        <f>SUM(IngramSpark!$H$17,IngramSpark!$AB$17)</f>
        <v>0</v>
      </c>
      <c r="AE199" s="148">
        <f>SUM(IngramSpark!$I$17,IngramSpark!$AC$17)</f>
        <v>0</v>
      </c>
      <c r="AF199" s="28">
        <f>SUM(IngramSpark!$J$17,IngramSpark!$AD$17)</f>
        <v>0</v>
      </c>
      <c r="AG199" s="148">
        <f>SUM(IngramSpark!$K$17,IngramSpark!$AE$17)</f>
        <v>0</v>
      </c>
      <c r="AH199" s="28">
        <f>SUM(IngramSpark!$L$17,IngramSpark!$AF$17)</f>
        <v>0</v>
      </c>
      <c r="AI199" s="148">
        <f>SUM(IngramSpark!$M$17,IngramSpark!$AG$17)</f>
        <v>0</v>
      </c>
      <c r="AJ199" s="28">
        <f t="shared" si="47"/>
        <v>4</v>
      </c>
      <c r="AK199" s="28">
        <f t="shared" si="48"/>
        <v>0</v>
      </c>
      <c r="AL199" s="86">
        <f t="shared" si="49"/>
        <v>18.355533000000005</v>
      </c>
    </row>
    <row r="200" spans="1:38" x14ac:dyDescent="0.25">
      <c r="A200" s="20" t="str">
        <f>IF(ISBLANK(Lookups!$A$5),"",Lookups!$A$5)</f>
        <v>Soulstealer (Hardcover)</v>
      </c>
      <c r="B200" s="28">
        <f>'Website Sales'!$AO$16</f>
        <v>0</v>
      </c>
      <c r="C200" s="29">
        <f>'Website Sales'!$AR$16</f>
        <v>0</v>
      </c>
      <c r="D200" s="28">
        <f>'In-Person Sales'!$AN$16</f>
        <v>0</v>
      </c>
      <c r="E200" s="29">
        <f>'In-Person Sales'!$AQ$16</f>
        <v>0</v>
      </c>
      <c r="F200" s="28">
        <f>Audiobooks!$N$17</f>
        <v>0</v>
      </c>
      <c r="G200" s="29">
        <f>Audiobooks!$O$17</f>
        <v>0</v>
      </c>
      <c r="H200" s="28">
        <f>Audiobooks!$P$17</f>
        <v>0</v>
      </c>
      <c r="I200" s="29">
        <f>Audiobooks!$Q$17</f>
        <v>0</v>
      </c>
      <c r="J200" s="28">
        <f>Audiobooks!$R$17</f>
        <v>0</v>
      </c>
      <c r="K200" s="29">
        <f>Audiobooks!$S$17</f>
        <v>0</v>
      </c>
      <c r="L200" s="28">
        <f>'E-book sales'!$N$17</f>
        <v>0</v>
      </c>
      <c r="M200" s="29">
        <f>'E-book sales'!$O$17</f>
        <v>0</v>
      </c>
      <c r="N200" s="28">
        <f>'E-book sales'!$P$17</f>
        <v>0</v>
      </c>
      <c r="O200" s="29">
        <f>'E-book sales'!$Q$17</f>
        <v>0</v>
      </c>
      <c r="P200" s="28">
        <f>'E-book sales'!$R$17</f>
        <v>0</v>
      </c>
      <c r="Q200" s="29">
        <f>'E-book sales'!$S$17</f>
        <v>0</v>
      </c>
      <c r="R200" s="28">
        <f>'KENP Pages'!$N$17</f>
        <v>0</v>
      </c>
      <c r="S200" s="29">
        <f>'KENP Pages'!$O$17</f>
        <v>0</v>
      </c>
      <c r="T200" s="28">
        <f>'KENP Pages'!$P$17</f>
        <v>0</v>
      </c>
      <c r="U200" s="29">
        <f>'KENP Pages'!$Q$17</f>
        <v>0</v>
      </c>
      <c r="V200" s="28">
        <f>'KENP Pages'!$R$17</f>
        <v>0</v>
      </c>
      <c r="W200" s="29">
        <f>'KENP Pages'!$S$17</f>
        <v>0</v>
      </c>
      <c r="X200" s="28">
        <f>'KDP Paperbacks'!$N$17</f>
        <v>0</v>
      </c>
      <c r="Y200" s="29">
        <f>'KDP Paperbacks'!$O$17</f>
        <v>0</v>
      </c>
      <c r="Z200" s="28">
        <f>'KDP Paperbacks'!$P$17</f>
        <v>0</v>
      </c>
      <c r="AA200" s="29">
        <f>'KDP Paperbacks'!$Q$17</f>
        <v>0</v>
      </c>
      <c r="AB200" s="28">
        <f>'KDP Paperbacks'!$R$17</f>
        <v>0</v>
      </c>
      <c r="AC200" s="29">
        <f>'KDP Paperbacks'!$S$17</f>
        <v>0</v>
      </c>
      <c r="AD200" s="28">
        <f>SUM(IngramSpark!$N$17,IngramSpark!$AH$17)</f>
        <v>0</v>
      </c>
      <c r="AE200" s="148">
        <f>SUM(IngramSpark!$O$17,IngramSpark!$AI$17)</f>
        <v>0</v>
      </c>
      <c r="AF200" s="28">
        <f>SUM(IngramSpark!$P$17,IngramSpark!$AJ$17)</f>
        <v>0</v>
      </c>
      <c r="AG200" s="148">
        <f>SUM(IngramSpark!$Q$17,IngramSpark!$AK$17)</f>
        <v>0</v>
      </c>
      <c r="AH200" s="28">
        <f>SUM(IngramSpark!$R$17,IngramSpark!$AL$17)</f>
        <v>0</v>
      </c>
      <c r="AI200" s="148">
        <f>SUM(IngramSpark!$S$17,IngramSpark!$AM$17)</f>
        <v>0</v>
      </c>
      <c r="AJ200" s="28">
        <f t="shared" si="47"/>
        <v>0</v>
      </c>
      <c r="AK200" s="28">
        <f t="shared" si="48"/>
        <v>0</v>
      </c>
      <c r="AL200" s="86">
        <f t="shared" si="49"/>
        <v>0</v>
      </c>
    </row>
    <row r="201" spans="1:38" x14ac:dyDescent="0.25">
      <c r="A201" s="20" t="str">
        <f>IF(ISBLANK(Lookups!$A$6),"",Lookups!$A$6)</f>
        <v>Soulstealer (Mass Market Paperback)</v>
      </c>
      <c r="B201" s="28">
        <f>'Website Sales'!$AG$31</f>
        <v>0</v>
      </c>
      <c r="C201" s="29">
        <f>'Website Sales'!$AJ$31</f>
        <v>0</v>
      </c>
      <c r="D201" s="28">
        <f>'In-Person Sales'!$AF$31</f>
        <v>0</v>
      </c>
      <c r="E201" s="29">
        <f>'In-Person Sales'!$AI$31</f>
        <v>0</v>
      </c>
      <c r="F201" s="28">
        <f>Audiobooks!$B$32</f>
        <v>0</v>
      </c>
      <c r="G201" s="29">
        <f>Audiobooks!$C$32</f>
        <v>0</v>
      </c>
      <c r="H201" s="28">
        <f>Audiobooks!$D$32</f>
        <v>0</v>
      </c>
      <c r="I201" s="29">
        <f>Audiobooks!$E$32</f>
        <v>0</v>
      </c>
      <c r="J201" s="28">
        <f>Audiobooks!$F$32</f>
        <v>0</v>
      </c>
      <c r="K201" s="29">
        <f>Audiobooks!$G$32</f>
        <v>0</v>
      </c>
      <c r="L201" s="28">
        <f>'E-book sales'!$B$32</f>
        <v>0</v>
      </c>
      <c r="M201" s="29">
        <f>'E-book sales'!$C$32</f>
        <v>0</v>
      </c>
      <c r="N201" s="28">
        <f>'E-book sales'!$D$32</f>
        <v>0</v>
      </c>
      <c r="O201" s="29">
        <f>'E-book sales'!$E$32</f>
        <v>0</v>
      </c>
      <c r="P201" s="28">
        <f>'E-book sales'!$F$32</f>
        <v>0</v>
      </c>
      <c r="Q201" s="29">
        <f>'E-book sales'!$G$32</f>
        <v>0</v>
      </c>
      <c r="R201" s="28">
        <f>'KENP Pages'!$B$32</f>
        <v>0</v>
      </c>
      <c r="S201" s="29">
        <f>'KENP Pages'!$C$32</f>
        <v>0</v>
      </c>
      <c r="T201" s="28">
        <f>'KENP Pages'!$D$32</f>
        <v>0</v>
      </c>
      <c r="U201" s="29">
        <f>'KENP Pages'!$E$32</f>
        <v>0</v>
      </c>
      <c r="V201" s="28">
        <f>'KENP Pages'!$F$32</f>
        <v>0</v>
      </c>
      <c r="W201" s="29">
        <f>'KENP Pages'!$G$32</f>
        <v>0</v>
      </c>
      <c r="X201" s="28">
        <f>'KDP Paperbacks'!$B$32</f>
        <v>0</v>
      </c>
      <c r="Y201" s="29">
        <f>'KDP Paperbacks'!$C$32</f>
        <v>0</v>
      </c>
      <c r="Z201" s="28">
        <f>'KDP Paperbacks'!$D$32</f>
        <v>0</v>
      </c>
      <c r="AA201" s="29">
        <f>'KDP Paperbacks'!$E$32</f>
        <v>0</v>
      </c>
      <c r="AB201" s="28">
        <f>'KDP Paperbacks'!$F$32</f>
        <v>0</v>
      </c>
      <c r="AC201" s="29">
        <f>'KDP Paperbacks'!$G$32</f>
        <v>0</v>
      </c>
      <c r="AD201" s="28">
        <f>SUM(IngramSpark!$B$32,IngramSpark!$V$32)</f>
        <v>0</v>
      </c>
      <c r="AE201" s="148">
        <f>SUM(IngramSpark!$C$32,IngramSpark!$W$32)</f>
        <v>0</v>
      </c>
      <c r="AF201" s="28">
        <f>SUM(IngramSpark!$D$32,IngramSpark!$X$32)</f>
        <v>0</v>
      </c>
      <c r="AG201" s="148">
        <f>SUM(IngramSpark!$E$32,IngramSpark!$Y$32)</f>
        <v>0</v>
      </c>
      <c r="AH201" s="28">
        <f>SUM(IngramSpark!$F$32,IngramSpark!$Z$32)</f>
        <v>0</v>
      </c>
      <c r="AI201" s="148">
        <f>SUM(IngramSpark!$G$32,IngramSpark!$AA$32)</f>
        <v>0</v>
      </c>
      <c r="AJ201" s="28">
        <f t="shared" si="47"/>
        <v>0</v>
      </c>
      <c r="AK201" s="28">
        <f t="shared" si="48"/>
        <v>0</v>
      </c>
      <c r="AL201" s="86">
        <f t="shared" si="49"/>
        <v>0</v>
      </c>
    </row>
    <row r="202" spans="1:38" x14ac:dyDescent="0.25">
      <c r="A202" s="20" t="str">
        <f>IF(ISBLANK(Lookups!$A$7),"",Lookups!$A$7)</f>
        <v>Soulstealer (Travel Size Paperback)</v>
      </c>
      <c r="B202" s="28">
        <f>'Website Sales'!$AK$31</f>
        <v>0</v>
      </c>
      <c r="C202" s="29">
        <f>'Website Sales'!$AN$31</f>
        <v>0</v>
      </c>
      <c r="D202" s="28">
        <f>'In-Person Sales'!$AJ$31</f>
        <v>0</v>
      </c>
      <c r="E202" s="29">
        <f>'In-Person Sales'!$AM$31</f>
        <v>0</v>
      </c>
      <c r="F202" s="28">
        <f>Audiobooks!$H$32</f>
        <v>0</v>
      </c>
      <c r="G202" s="29">
        <f>Audiobooks!$I$32</f>
        <v>0</v>
      </c>
      <c r="H202" s="28">
        <f>Audiobooks!$J$32</f>
        <v>0</v>
      </c>
      <c r="I202" s="29">
        <f>Audiobooks!$K$32</f>
        <v>0</v>
      </c>
      <c r="J202" s="28">
        <f>Audiobooks!$L$32</f>
        <v>0</v>
      </c>
      <c r="K202" s="29">
        <f>Audiobooks!$M$32</f>
        <v>0</v>
      </c>
      <c r="L202" s="28">
        <f>'E-book sales'!$H$32</f>
        <v>0</v>
      </c>
      <c r="M202" s="29">
        <f>'E-book sales'!$I$32</f>
        <v>0</v>
      </c>
      <c r="N202" s="28">
        <f>'E-book sales'!$J$32</f>
        <v>0</v>
      </c>
      <c r="O202" s="29">
        <f>'E-book sales'!$K$32</f>
        <v>0</v>
      </c>
      <c r="P202" s="28">
        <f>'E-book sales'!$L$32</f>
        <v>0</v>
      </c>
      <c r="Q202" s="29">
        <f>'E-book sales'!$M$32</f>
        <v>0</v>
      </c>
      <c r="R202" s="28">
        <f>'KENP Pages'!$H$32</f>
        <v>0</v>
      </c>
      <c r="S202" s="29">
        <f>'KENP Pages'!$I$32</f>
        <v>0</v>
      </c>
      <c r="T202" s="28">
        <f>'KENP Pages'!$J$32</f>
        <v>0</v>
      </c>
      <c r="U202" s="29">
        <f>'KENP Pages'!$K$32</f>
        <v>0</v>
      </c>
      <c r="V202" s="28">
        <f>'KENP Pages'!$L$32</f>
        <v>0</v>
      </c>
      <c r="W202" s="29">
        <f>'KENP Pages'!$M$32</f>
        <v>0</v>
      </c>
      <c r="X202" s="28">
        <f>'KDP Paperbacks'!$H$32</f>
        <v>0</v>
      </c>
      <c r="Y202" s="29">
        <f>'KDP Paperbacks'!$I$32</f>
        <v>0</v>
      </c>
      <c r="Z202" s="28">
        <f>'KDP Paperbacks'!$J$32</f>
        <v>0</v>
      </c>
      <c r="AA202" s="29">
        <f>'KDP Paperbacks'!$K$32</f>
        <v>0</v>
      </c>
      <c r="AB202" s="28">
        <f>'KDP Paperbacks'!$L$32</f>
        <v>0</v>
      </c>
      <c r="AC202" s="29">
        <f>'KDP Paperbacks'!$M$32</f>
        <v>0</v>
      </c>
      <c r="AD202" s="28">
        <f>SUM(IngramSpark!$H$32,IngramSpark!$AB$32)</f>
        <v>0</v>
      </c>
      <c r="AE202" s="148">
        <f>SUM(IngramSpark!$I$32,IngramSpark!$AC$32)</f>
        <v>0</v>
      </c>
      <c r="AF202" s="28">
        <f>SUM(IngramSpark!$J$32,IngramSpark!$AD$32)</f>
        <v>0</v>
      </c>
      <c r="AG202" s="148">
        <f>SUM(IngramSpark!$K$32,IngramSpark!$AE$32)</f>
        <v>0</v>
      </c>
      <c r="AH202" s="28">
        <f>SUM(IngramSpark!$L$32,IngramSpark!$AF$32)</f>
        <v>0</v>
      </c>
      <c r="AI202" s="148">
        <f>SUM(IngramSpark!$M$32,IngramSpark!$AG$32)</f>
        <v>0</v>
      </c>
      <c r="AJ202" s="28">
        <f t="shared" si="47"/>
        <v>0</v>
      </c>
      <c r="AK202" s="28">
        <f t="shared" si="48"/>
        <v>0</v>
      </c>
      <c r="AL202" s="86">
        <f t="shared" si="49"/>
        <v>0</v>
      </c>
    </row>
    <row r="203" spans="1:38" x14ac:dyDescent="0.25">
      <c r="A203" s="20" t="str">
        <f>IF(ISBLANK(Lookups!$A$8),"",Lookups!$A$8)</f>
        <v>Soulstealer (Trade Paperback)</v>
      </c>
      <c r="B203" s="28">
        <f>'Website Sales'!$AO$31</f>
        <v>0</v>
      </c>
      <c r="C203" s="29">
        <f>'Website Sales'!$AR$31</f>
        <v>0</v>
      </c>
      <c r="D203" s="28">
        <f>'In-Person Sales'!$AN$31</f>
        <v>0</v>
      </c>
      <c r="E203" s="29">
        <f>'In-Person Sales'!$AQ$31</f>
        <v>0</v>
      </c>
      <c r="F203" s="28">
        <f>Audiobooks!$N$32</f>
        <v>0</v>
      </c>
      <c r="G203" s="29">
        <f>Audiobooks!$O$32</f>
        <v>0</v>
      </c>
      <c r="H203" s="28">
        <f>Audiobooks!$P$32</f>
        <v>0</v>
      </c>
      <c r="I203" s="29">
        <f>Audiobooks!$Q$32</f>
        <v>0</v>
      </c>
      <c r="J203" s="28">
        <f>Audiobooks!$R$32</f>
        <v>0</v>
      </c>
      <c r="K203" s="29">
        <f>Audiobooks!$S$32</f>
        <v>0</v>
      </c>
      <c r="L203" s="28">
        <f>'E-book sales'!$N$32</f>
        <v>0</v>
      </c>
      <c r="M203" s="29">
        <f>'E-book sales'!$O$32</f>
        <v>0</v>
      </c>
      <c r="N203" s="28">
        <f>'E-book sales'!$P$32</f>
        <v>0</v>
      </c>
      <c r="O203" s="29">
        <f>'E-book sales'!$Q$32</f>
        <v>0</v>
      </c>
      <c r="P203" s="28">
        <f>'E-book sales'!$R$32</f>
        <v>0</v>
      </c>
      <c r="Q203" s="29">
        <f>'E-book sales'!$S$32</f>
        <v>0</v>
      </c>
      <c r="R203" s="28">
        <f>'KENP Pages'!$N$32</f>
        <v>0</v>
      </c>
      <c r="S203" s="29">
        <f>'KENP Pages'!$O$32</f>
        <v>0</v>
      </c>
      <c r="T203" s="28">
        <f>'KENP Pages'!$P$32</f>
        <v>0</v>
      </c>
      <c r="U203" s="29">
        <f>'KENP Pages'!$Q$32</f>
        <v>0</v>
      </c>
      <c r="V203" s="28">
        <f>'KENP Pages'!$R$32</f>
        <v>0</v>
      </c>
      <c r="W203" s="29">
        <f>'KENP Pages'!$S$32</f>
        <v>0</v>
      </c>
      <c r="X203" s="28">
        <f>'KDP Paperbacks'!$N$32</f>
        <v>0</v>
      </c>
      <c r="Y203" s="29">
        <f>'KDP Paperbacks'!$O$32</f>
        <v>0</v>
      </c>
      <c r="Z203" s="28">
        <f>'KDP Paperbacks'!$P$32</f>
        <v>0</v>
      </c>
      <c r="AA203" s="29">
        <f>'KDP Paperbacks'!$Q$32</f>
        <v>0</v>
      </c>
      <c r="AB203" s="28">
        <f>'KDP Paperbacks'!$R$32</f>
        <v>0</v>
      </c>
      <c r="AC203" s="29">
        <f>'KDP Paperbacks'!$S$32</f>
        <v>0</v>
      </c>
      <c r="AD203" s="28">
        <f>SUM(IngramSpark!$N$32,IngramSpark!$AH$32)</f>
        <v>0</v>
      </c>
      <c r="AE203" s="148">
        <f>SUM(IngramSpark!$O$32,IngramSpark!$AI$32)</f>
        <v>0</v>
      </c>
      <c r="AF203" s="28">
        <f>SUM(IngramSpark!$P$32,IngramSpark!$AJ$32)</f>
        <v>0</v>
      </c>
      <c r="AG203" s="148">
        <f>SUM(IngramSpark!$Q$32,IngramSpark!$AK$32)</f>
        <v>0</v>
      </c>
      <c r="AH203" s="28">
        <f>SUM(IngramSpark!$R$32,IngramSpark!$AL$32)</f>
        <v>0</v>
      </c>
      <c r="AI203" s="148">
        <f>SUM(IngramSpark!$S$32,IngramSpark!$AM$32)</f>
        <v>0</v>
      </c>
      <c r="AJ203" s="28">
        <f t="shared" si="47"/>
        <v>0</v>
      </c>
      <c r="AK203" s="28">
        <f t="shared" si="48"/>
        <v>0</v>
      </c>
      <c r="AL203" s="86">
        <f t="shared" si="49"/>
        <v>0</v>
      </c>
    </row>
    <row r="204" spans="1:38" x14ac:dyDescent="0.25">
      <c r="A204" s="20" t="str">
        <f>IF(ISBLANK(Lookups!$A$9),"",Lookups!$A$9)</f>
        <v/>
      </c>
      <c r="B204" s="28">
        <f>'Website Sales'!$AG$46</f>
        <v>0</v>
      </c>
      <c r="C204" s="29">
        <f>'Website Sales'!$AJ$46</f>
        <v>0</v>
      </c>
      <c r="D204" s="28">
        <f>'In-Person Sales'!$AF$46</f>
        <v>0</v>
      </c>
      <c r="E204" s="29">
        <f>'In-Person Sales'!$AI$46</f>
        <v>0</v>
      </c>
      <c r="F204" s="28">
        <f>Audiobooks!$B$47</f>
        <v>0</v>
      </c>
      <c r="G204" s="29">
        <f>Audiobooks!$C$47</f>
        <v>0</v>
      </c>
      <c r="H204" s="28">
        <f>Audiobooks!$D$47</f>
        <v>0</v>
      </c>
      <c r="I204" s="29">
        <f>Audiobooks!$E$47</f>
        <v>0</v>
      </c>
      <c r="J204" s="28">
        <f>Audiobooks!$F$47</f>
        <v>0</v>
      </c>
      <c r="K204" s="29">
        <f>Audiobooks!$G$47</f>
        <v>0</v>
      </c>
      <c r="L204" s="28">
        <f>'E-book sales'!$B$47</f>
        <v>0</v>
      </c>
      <c r="M204" s="29">
        <f>'E-book sales'!$C$47</f>
        <v>0</v>
      </c>
      <c r="N204" s="28">
        <f>'E-book sales'!$D$47</f>
        <v>0</v>
      </c>
      <c r="O204" s="29">
        <f>'E-book sales'!$E$47</f>
        <v>0</v>
      </c>
      <c r="P204" s="28">
        <f>'E-book sales'!$F$47</f>
        <v>0</v>
      </c>
      <c r="Q204" s="29">
        <f>'E-book sales'!$G$47</f>
        <v>0</v>
      </c>
      <c r="R204" s="28">
        <f>'KENP Pages'!$B$47</f>
        <v>0</v>
      </c>
      <c r="S204" s="29">
        <f>'KENP Pages'!$C$47</f>
        <v>0</v>
      </c>
      <c r="T204" s="28">
        <f>'KENP Pages'!$D$47</f>
        <v>0</v>
      </c>
      <c r="U204" s="29">
        <f>'KENP Pages'!$E$47</f>
        <v>0</v>
      </c>
      <c r="V204" s="28">
        <f>'KENP Pages'!$F$47</f>
        <v>0</v>
      </c>
      <c r="W204" s="29">
        <f>'KENP Pages'!$G$47</f>
        <v>0</v>
      </c>
      <c r="X204" s="28">
        <f>'KDP Paperbacks'!$B$47</f>
        <v>0</v>
      </c>
      <c r="Y204" s="29">
        <f>'KDP Paperbacks'!$C$47</f>
        <v>0</v>
      </c>
      <c r="Z204" s="28">
        <f>'KDP Paperbacks'!$D$47</f>
        <v>0</v>
      </c>
      <c r="AA204" s="29">
        <f>'KDP Paperbacks'!$E$47</f>
        <v>0</v>
      </c>
      <c r="AB204" s="28">
        <f>'KDP Paperbacks'!$F$47</f>
        <v>0</v>
      </c>
      <c r="AC204" s="29">
        <f>'KDP Paperbacks'!$G$47</f>
        <v>0</v>
      </c>
      <c r="AD204" s="28">
        <f>SUM(IngramSpark!$B$47,IngramSpark!$V$47)</f>
        <v>0</v>
      </c>
      <c r="AE204" s="148">
        <f>SUM(IngramSpark!$C$47,IngramSpark!$W$47)</f>
        <v>0</v>
      </c>
      <c r="AF204" s="28">
        <f>SUM(IngramSpark!$D$47,IngramSpark!$X$47)</f>
        <v>0</v>
      </c>
      <c r="AG204" s="148">
        <f>SUM(IngramSpark!$E$47,IngramSpark!$Y$47)</f>
        <v>0</v>
      </c>
      <c r="AH204" s="28">
        <f>SUM(IngramSpark!$F$47,IngramSpark!$Z$47)</f>
        <v>0</v>
      </c>
      <c r="AI204" s="148">
        <f>SUM(IngramSpark!$G$47,IngramSpark!$AA$47)</f>
        <v>0</v>
      </c>
      <c r="AJ204" s="28">
        <f t="shared" si="47"/>
        <v>0</v>
      </c>
      <c r="AK204" s="28">
        <f t="shared" si="48"/>
        <v>0</v>
      </c>
      <c r="AL204" s="86">
        <f t="shared" si="49"/>
        <v>0</v>
      </c>
    </row>
    <row r="205" spans="1:38" x14ac:dyDescent="0.25">
      <c r="A205" s="20" t="str">
        <f>IF(ISBLANK(Lookups!$A$10),"",Lookups!$A$10)</f>
        <v/>
      </c>
      <c r="B205" s="28">
        <f>'Website Sales'!$AK$46</f>
        <v>0</v>
      </c>
      <c r="C205" s="29">
        <f>'Website Sales'!$AN$46</f>
        <v>0</v>
      </c>
      <c r="D205" s="28">
        <f>'In-Person Sales'!$AJ$46</f>
        <v>0</v>
      </c>
      <c r="E205" s="29">
        <f>'In-Person Sales'!$AM$46</f>
        <v>0</v>
      </c>
      <c r="F205" s="28">
        <f>Audiobooks!$H$47</f>
        <v>0</v>
      </c>
      <c r="G205" s="29">
        <f>Audiobooks!$I$47</f>
        <v>0</v>
      </c>
      <c r="H205" s="28">
        <f>Audiobooks!$J$47</f>
        <v>0</v>
      </c>
      <c r="I205" s="29">
        <f>Audiobooks!$K$47</f>
        <v>0</v>
      </c>
      <c r="J205" s="28">
        <f>Audiobooks!$L$47</f>
        <v>0</v>
      </c>
      <c r="K205" s="29">
        <f>Audiobooks!$M$47</f>
        <v>0</v>
      </c>
      <c r="L205" s="28">
        <f>'E-book sales'!$H$47</f>
        <v>0</v>
      </c>
      <c r="M205" s="29">
        <f>'E-book sales'!$I$47</f>
        <v>0</v>
      </c>
      <c r="N205" s="28">
        <f>'E-book sales'!$J$47</f>
        <v>0</v>
      </c>
      <c r="O205" s="29">
        <f>'E-book sales'!$K$47</f>
        <v>0</v>
      </c>
      <c r="P205" s="28">
        <f>'E-book sales'!$L$47</f>
        <v>0</v>
      </c>
      <c r="Q205" s="29">
        <f>'E-book sales'!$M$47</f>
        <v>0</v>
      </c>
      <c r="R205" s="28">
        <f>'KENP Pages'!$H$47</f>
        <v>0</v>
      </c>
      <c r="S205" s="29">
        <f>'KENP Pages'!$I$47</f>
        <v>0</v>
      </c>
      <c r="T205" s="28">
        <f>'KENP Pages'!$J$47</f>
        <v>0</v>
      </c>
      <c r="U205" s="29">
        <f>'KENP Pages'!$K$47</f>
        <v>0</v>
      </c>
      <c r="V205" s="28">
        <f>'KENP Pages'!$L$47</f>
        <v>0</v>
      </c>
      <c r="W205" s="29">
        <f>'KENP Pages'!$M$47</f>
        <v>0</v>
      </c>
      <c r="X205" s="28">
        <f>'KDP Paperbacks'!$H$47</f>
        <v>0</v>
      </c>
      <c r="Y205" s="29">
        <f>'KDP Paperbacks'!$I$47</f>
        <v>0</v>
      </c>
      <c r="Z205" s="28">
        <f>'KDP Paperbacks'!$J$47</f>
        <v>0</v>
      </c>
      <c r="AA205" s="29">
        <f>'KDP Paperbacks'!$K$47</f>
        <v>0</v>
      </c>
      <c r="AB205" s="28">
        <f>'KDP Paperbacks'!$L$47</f>
        <v>0</v>
      </c>
      <c r="AC205" s="29">
        <f>'KDP Paperbacks'!$M$47</f>
        <v>0</v>
      </c>
      <c r="AD205" s="28">
        <f>SUM(IngramSpark!$H$47,IngramSpark!$AB$47)</f>
        <v>0</v>
      </c>
      <c r="AE205" s="148">
        <f>SUM(IngramSpark!$I$47,IngramSpark!$AC$47)</f>
        <v>0</v>
      </c>
      <c r="AF205" s="28">
        <f>SUM(IngramSpark!$J$47,IngramSpark!$AD$47)</f>
        <v>0</v>
      </c>
      <c r="AG205" s="148">
        <f>SUM(IngramSpark!$K$47,IngramSpark!$AE$47)</f>
        <v>0</v>
      </c>
      <c r="AH205" s="28">
        <f>SUM(IngramSpark!$L$47,IngramSpark!$AF$47)</f>
        <v>0</v>
      </c>
      <c r="AI205" s="148">
        <f>SUM(IngramSpark!$M$47,IngramSpark!$AG$47)</f>
        <v>0</v>
      </c>
      <c r="AJ205" s="28">
        <f t="shared" si="47"/>
        <v>0</v>
      </c>
      <c r="AK205" s="28">
        <f t="shared" si="48"/>
        <v>0</v>
      </c>
      <c r="AL205" s="86">
        <f t="shared" si="49"/>
        <v>0</v>
      </c>
    </row>
    <row r="206" spans="1:38" x14ac:dyDescent="0.25">
      <c r="A206" s="20" t="str">
        <f>IF(ISBLANK(Lookups!$A$11),"",Lookups!$A$11)</f>
        <v/>
      </c>
      <c r="B206" s="28">
        <f>'Website Sales'!$AO$46</f>
        <v>0</v>
      </c>
      <c r="C206" s="29">
        <f>'Website Sales'!$AR$46</f>
        <v>0</v>
      </c>
      <c r="D206" s="28">
        <f>'In-Person Sales'!$AN$46</f>
        <v>0</v>
      </c>
      <c r="E206" s="29">
        <f>'In-Person Sales'!$AQ$46</f>
        <v>0</v>
      </c>
      <c r="F206" s="28">
        <f>Audiobooks!$N$47</f>
        <v>0</v>
      </c>
      <c r="G206" s="29">
        <f>Audiobooks!$O$47</f>
        <v>0</v>
      </c>
      <c r="H206" s="28">
        <f>Audiobooks!$P$47</f>
        <v>0</v>
      </c>
      <c r="I206" s="29">
        <f>Audiobooks!$Q$47</f>
        <v>0</v>
      </c>
      <c r="J206" s="28">
        <f>Audiobooks!$R$47</f>
        <v>0</v>
      </c>
      <c r="K206" s="29">
        <f>Audiobooks!$S$47</f>
        <v>0</v>
      </c>
      <c r="L206" s="28">
        <f>'E-book sales'!$N$47</f>
        <v>0</v>
      </c>
      <c r="M206" s="29">
        <f>'E-book sales'!$O$47</f>
        <v>0</v>
      </c>
      <c r="N206" s="28">
        <f>'E-book sales'!$P$47</f>
        <v>0</v>
      </c>
      <c r="O206" s="29">
        <f>'E-book sales'!$Q$47</f>
        <v>0</v>
      </c>
      <c r="P206" s="28">
        <f>'E-book sales'!$R$47</f>
        <v>0</v>
      </c>
      <c r="Q206" s="29">
        <f>'E-book sales'!$S$47</f>
        <v>0</v>
      </c>
      <c r="R206" s="28">
        <f>'KENP Pages'!$N$47</f>
        <v>0</v>
      </c>
      <c r="S206" s="29">
        <f>'KENP Pages'!$O$47</f>
        <v>0</v>
      </c>
      <c r="T206" s="28">
        <f>'KENP Pages'!$P$47</f>
        <v>0</v>
      </c>
      <c r="U206" s="29">
        <f>'KENP Pages'!$Q$47</f>
        <v>0</v>
      </c>
      <c r="V206" s="28">
        <f>'KENP Pages'!$R$47</f>
        <v>0</v>
      </c>
      <c r="W206" s="29">
        <f>'KENP Pages'!$S$47</f>
        <v>0</v>
      </c>
      <c r="X206" s="28">
        <f>'KDP Paperbacks'!$N$47</f>
        <v>0</v>
      </c>
      <c r="Y206" s="29">
        <f>'KDP Paperbacks'!$O$47</f>
        <v>0</v>
      </c>
      <c r="Z206" s="28">
        <f>'KDP Paperbacks'!$P$47</f>
        <v>0</v>
      </c>
      <c r="AA206" s="29">
        <f>'KDP Paperbacks'!$Q$47</f>
        <v>0</v>
      </c>
      <c r="AB206" s="28">
        <f>'KDP Paperbacks'!$R$47</f>
        <v>0</v>
      </c>
      <c r="AC206" s="29">
        <f>'KDP Paperbacks'!$S$47</f>
        <v>0</v>
      </c>
      <c r="AD206" s="28">
        <f>SUM(IngramSpark!$N$47,IngramSpark!$AH$47)</f>
        <v>0</v>
      </c>
      <c r="AE206" s="148">
        <f>SUM(IngramSpark!$O$47,IngramSpark!$AI$47)</f>
        <v>0</v>
      </c>
      <c r="AF206" s="28">
        <f>SUM(IngramSpark!$P$47,IngramSpark!$AJ$47)</f>
        <v>0</v>
      </c>
      <c r="AG206" s="148">
        <f>SUM(IngramSpark!$Q$47,IngramSpark!$AK$47)</f>
        <v>0</v>
      </c>
      <c r="AH206" s="28">
        <f>SUM(IngramSpark!$R$47,IngramSpark!$AL$47)</f>
        <v>0</v>
      </c>
      <c r="AI206" s="148">
        <f>SUM(IngramSpark!$S$47,IngramSpark!$AM$47)</f>
        <v>0</v>
      </c>
      <c r="AJ206" s="28">
        <f t="shared" si="47"/>
        <v>0</v>
      </c>
      <c r="AK206" s="28">
        <f t="shared" si="48"/>
        <v>0</v>
      </c>
      <c r="AL206" s="86">
        <f t="shared" si="49"/>
        <v>0</v>
      </c>
    </row>
    <row r="207" spans="1:38" x14ac:dyDescent="0.25">
      <c r="A207" s="20" t="str">
        <f>IF(ISBLANK(Lookups!$A$12),"",Lookups!$A$12)</f>
        <v/>
      </c>
      <c r="B207" s="28">
        <f>'Website Sales'!$AG$61</f>
        <v>0</v>
      </c>
      <c r="C207" s="29">
        <f>'Website Sales'!$AJ$61</f>
        <v>0</v>
      </c>
      <c r="D207" s="28">
        <f>'In-Person Sales'!$AF$61</f>
        <v>0</v>
      </c>
      <c r="E207" s="29">
        <f>'In-Person Sales'!$AI$61</f>
        <v>0</v>
      </c>
      <c r="F207" s="28">
        <f>Audiobooks!$B$62</f>
        <v>0</v>
      </c>
      <c r="G207" s="29">
        <f>Audiobooks!$C$62</f>
        <v>0</v>
      </c>
      <c r="H207" s="28">
        <f>Audiobooks!$D$62</f>
        <v>0</v>
      </c>
      <c r="I207" s="29">
        <f>Audiobooks!$E$62</f>
        <v>0</v>
      </c>
      <c r="J207" s="28">
        <f>Audiobooks!$F$62</f>
        <v>0</v>
      </c>
      <c r="K207" s="29">
        <f>Audiobooks!$G$62</f>
        <v>0</v>
      </c>
      <c r="L207" s="28">
        <f>'E-book sales'!$B$62</f>
        <v>0</v>
      </c>
      <c r="M207" s="29">
        <f>'E-book sales'!$C$62</f>
        <v>0</v>
      </c>
      <c r="N207" s="28">
        <f>'E-book sales'!$D$62</f>
        <v>0</v>
      </c>
      <c r="O207" s="29">
        <f>'E-book sales'!$E$62</f>
        <v>0</v>
      </c>
      <c r="P207" s="28">
        <f>'E-book sales'!$F$62</f>
        <v>0</v>
      </c>
      <c r="Q207" s="29">
        <f>'E-book sales'!$G$62</f>
        <v>0</v>
      </c>
      <c r="R207" s="28">
        <f>'KENP Pages'!$B$62</f>
        <v>0</v>
      </c>
      <c r="S207" s="29">
        <f>'KENP Pages'!$C$62</f>
        <v>0</v>
      </c>
      <c r="T207" s="28">
        <f>'KENP Pages'!$D$62</f>
        <v>0</v>
      </c>
      <c r="U207" s="29">
        <f>'KENP Pages'!$E$62</f>
        <v>0</v>
      </c>
      <c r="V207" s="28">
        <f>'KENP Pages'!$F$62</f>
        <v>0</v>
      </c>
      <c r="W207" s="29">
        <f>'KENP Pages'!$G$62</f>
        <v>0</v>
      </c>
      <c r="X207" s="28">
        <f>'KDP Paperbacks'!$B$62</f>
        <v>0</v>
      </c>
      <c r="Y207" s="29">
        <f>'KDP Paperbacks'!$C$62</f>
        <v>0</v>
      </c>
      <c r="Z207" s="28">
        <f>'KDP Paperbacks'!$D$62</f>
        <v>0</v>
      </c>
      <c r="AA207" s="29">
        <f>'KDP Paperbacks'!$E$62</f>
        <v>0</v>
      </c>
      <c r="AB207" s="28">
        <f>'KDP Paperbacks'!$F$62</f>
        <v>0</v>
      </c>
      <c r="AC207" s="29">
        <f>'KDP Paperbacks'!$G$62</f>
        <v>0</v>
      </c>
      <c r="AD207" s="28">
        <f>SUM(IngramSpark!$B$62,IngramSpark!$V$62)</f>
        <v>0</v>
      </c>
      <c r="AE207" s="148">
        <f>SUM(IngramSpark!$C$62,IngramSpark!$W$62)</f>
        <v>0</v>
      </c>
      <c r="AF207" s="28">
        <f>SUM(IngramSpark!$D$62,IngramSpark!$X$62)</f>
        <v>0</v>
      </c>
      <c r="AG207" s="148">
        <f>SUM(IngramSpark!$E$62,IngramSpark!$Y$62)</f>
        <v>0</v>
      </c>
      <c r="AH207" s="28">
        <f>SUM(IngramSpark!$F$62,IngramSpark!$Z$62)</f>
        <v>0</v>
      </c>
      <c r="AI207" s="148">
        <f>SUM(IngramSpark!$G$62,IngramSpark!$AA$62)</f>
        <v>0</v>
      </c>
      <c r="AJ207" s="28">
        <f t="shared" si="47"/>
        <v>0</v>
      </c>
      <c r="AK207" s="28">
        <f t="shared" si="48"/>
        <v>0</v>
      </c>
      <c r="AL207" s="86">
        <f t="shared" si="49"/>
        <v>0</v>
      </c>
    </row>
    <row r="208" spans="1:38" x14ac:dyDescent="0.25">
      <c r="A208" s="20" t="str">
        <f>IF(ISBLANK(Lookups!$A$13),"",Lookups!$A$13)</f>
        <v/>
      </c>
      <c r="B208" s="28">
        <f>'Website Sales'!$AK$61</f>
        <v>0</v>
      </c>
      <c r="C208" s="29">
        <f>'Website Sales'!$AN$61</f>
        <v>0</v>
      </c>
      <c r="D208" s="28">
        <f>'In-Person Sales'!$AJ$61</f>
        <v>0</v>
      </c>
      <c r="E208" s="29">
        <f>'In-Person Sales'!$AM$61</f>
        <v>0</v>
      </c>
      <c r="F208" s="28">
        <f>Audiobooks!$H$62</f>
        <v>0</v>
      </c>
      <c r="G208" s="29">
        <f>Audiobooks!$I$62</f>
        <v>0</v>
      </c>
      <c r="H208" s="28">
        <f>Audiobooks!$J$62</f>
        <v>0</v>
      </c>
      <c r="I208" s="29">
        <f>Audiobooks!$K$62</f>
        <v>0</v>
      </c>
      <c r="J208" s="28">
        <f>Audiobooks!$L$62</f>
        <v>0</v>
      </c>
      <c r="K208" s="29">
        <f>Audiobooks!$M$62</f>
        <v>0</v>
      </c>
      <c r="L208" s="28">
        <f>'E-book sales'!$H$62</f>
        <v>0</v>
      </c>
      <c r="M208" s="29">
        <f>'E-book sales'!$I$62</f>
        <v>0</v>
      </c>
      <c r="N208" s="28">
        <f>'E-book sales'!$J$62</f>
        <v>0</v>
      </c>
      <c r="O208" s="29">
        <f>'E-book sales'!$K$62</f>
        <v>0</v>
      </c>
      <c r="P208" s="28">
        <f>'E-book sales'!$L$62</f>
        <v>0</v>
      </c>
      <c r="Q208" s="29">
        <f>'E-book sales'!$M$62</f>
        <v>0</v>
      </c>
      <c r="R208" s="28">
        <f>'KENP Pages'!$H$62</f>
        <v>0</v>
      </c>
      <c r="S208" s="29">
        <f>'KENP Pages'!$I$62</f>
        <v>0</v>
      </c>
      <c r="T208" s="28">
        <f>'KENP Pages'!$J$62</f>
        <v>0</v>
      </c>
      <c r="U208" s="29">
        <f>'KENP Pages'!$K$62</f>
        <v>0</v>
      </c>
      <c r="V208" s="28">
        <f>'KENP Pages'!$L$62</f>
        <v>0</v>
      </c>
      <c r="W208" s="29">
        <f>'KENP Pages'!$M$62</f>
        <v>0</v>
      </c>
      <c r="X208" s="28">
        <f>'KDP Paperbacks'!$H$62</f>
        <v>0</v>
      </c>
      <c r="Y208" s="29">
        <f>'KDP Paperbacks'!$I$62</f>
        <v>0</v>
      </c>
      <c r="Z208" s="28">
        <f>'KDP Paperbacks'!$J$62</f>
        <v>0</v>
      </c>
      <c r="AA208" s="29">
        <f>'KDP Paperbacks'!$K$62</f>
        <v>0</v>
      </c>
      <c r="AB208" s="28">
        <f>'KDP Paperbacks'!$L$62</f>
        <v>0</v>
      </c>
      <c r="AC208" s="29">
        <f>'KDP Paperbacks'!$M$62</f>
        <v>0</v>
      </c>
      <c r="AD208" s="28">
        <f>SUM(IngramSpark!$H$62,IngramSpark!$AB$62)</f>
        <v>0</v>
      </c>
      <c r="AE208" s="148">
        <f>SUM(IngramSpark!$I$62,IngramSpark!$AC$62)</f>
        <v>0</v>
      </c>
      <c r="AF208" s="28">
        <f>SUM(IngramSpark!$J$62,IngramSpark!$AD$62)</f>
        <v>0</v>
      </c>
      <c r="AG208" s="148">
        <f>SUM(IngramSpark!$K$62,IngramSpark!$AE$62)</f>
        <v>0</v>
      </c>
      <c r="AH208" s="28">
        <f>SUM(IngramSpark!$L$62,IngramSpark!$AF$62)</f>
        <v>0</v>
      </c>
      <c r="AI208" s="148">
        <f>SUM(IngramSpark!$M$62,IngramSpark!$AG$62)</f>
        <v>0</v>
      </c>
      <c r="AJ208" s="28">
        <f t="shared" si="47"/>
        <v>0</v>
      </c>
      <c r="AK208" s="28">
        <f t="shared" si="48"/>
        <v>0</v>
      </c>
      <c r="AL208" s="86">
        <f t="shared" si="49"/>
        <v>0</v>
      </c>
    </row>
    <row r="209" spans="1:38" x14ac:dyDescent="0.25">
      <c r="A209" s="20" t="str">
        <f>IF(ISBLANK(Lookups!$A$14),"",Lookups!$A$14)</f>
        <v/>
      </c>
      <c r="B209" s="28">
        <f>'Website Sales'!$AO$61</f>
        <v>0</v>
      </c>
      <c r="C209" s="29">
        <f>'Website Sales'!$AR$61</f>
        <v>0</v>
      </c>
      <c r="D209" s="28">
        <f>'In-Person Sales'!$AN$61</f>
        <v>0</v>
      </c>
      <c r="E209" s="29">
        <f>'In-Person Sales'!$AQ$61</f>
        <v>0</v>
      </c>
      <c r="F209" s="28">
        <f>Audiobooks!$N$62</f>
        <v>0</v>
      </c>
      <c r="G209" s="29">
        <f>Audiobooks!$O$62</f>
        <v>0</v>
      </c>
      <c r="H209" s="28">
        <f>Audiobooks!$P$62</f>
        <v>0</v>
      </c>
      <c r="I209" s="29">
        <f>Audiobooks!$Q$62</f>
        <v>0</v>
      </c>
      <c r="J209" s="28">
        <f>Audiobooks!$R$62</f>
        <v>0</v>
      </c>
      <c r="K209" s="29">
        <f>Audiobooks!$S$62</f>
        <v>0</v>
      </c>
      <c r="L209" s="28">
        <f>'E-book sales'!$N$62</f>
        <v>0</v>
      </c>
      <c r="M209" s="29">
        <f>'E-book sales'!$O$62</f>
        <v>0</v>
      </c>
      <c r="N209" s="28">
        <f>'E-book sales'!$P$62</f>
        <v>0</v>
      </c>
      <c r="O209" s="29">
        <f>'E-book sales'!$Q$62</f>
        <v>0</v>
      </c>
      <c r="P209" s="28">
        <f>'E-book sales'!$R$62</f>
        <v>0</v>
      </c>
      <c r="Q209" s="29">
        <f>'E-book sales'!$S$62</f>
        <v>0</v>
      </c>
      <c r="R209" s="28">
        <f>'KENP Pages'!$N$62</f>
        <v>0</v>
      </c>
      <c r="S209" s="29">
        <f>'KENP Pages'!$O$62</f>
        <v>0</v>
      </c>
      <c r="T209" s="28">
        <f>'KENP Pages'!$P$62</f>
        <v>0</v>
      </c>
      <c r="U209" s="29">
        <f>'KENP Pages'!$Q$62</f>
        <v>0</v>
      </c>
      <c r="V209" s="28">
        <f>'KENP Pages'!$R$62</f>
        <v>0</v>
      </c>
      <c r="W209" s="29">
        <f>'KENP Pages'!$S$62</f>
        <v>0</v>
      </c>
      <c r="X209" s="28">
        <f>'KDP Paperbacks'!$N$62</f>
        <v>0</v>
      </c>
      <c r="Y209" s="29">
        <f>'KDP Paperbacks'!$O$62</f>
        <v>0</v>
      </c>
      <c r="Z209" s="28">
        <f>'KDP Paperbacks'!$P$62</f>
        <v>0</v>
      </c>
      <c r="AA209" s="29">
        <f>'KDP Paperbacks'!$Q$62</f>
        <v>0</v>
      </c>
      <c r="AB209" s="28">
        <f>'KDP Paperbacks'!$R$62</f>
        <v>0</v>
      </c>
      <c r="AC209" s="29">
        <f>'KDP Paperbacks'!$S$62</f>
        <v>0</v>
      </c>
      <c r="AD209" s="28">
        <f>SUM(IngramSpark!$N$62,IngramSpark!$AH$62)</f>
        <v>0</v>
      </c>
      <c r="AE209" s="148">
        <f>SUM(IngramSpark!$O$62,IngramSpark!$AI$62)</f>
        <v>0</v>
      </c>
      <c r="AF209" s="28">
        <f>SUM(IngramSpark!$P$62,IngramSpark!$AJ$62)</f>
        <v>0</v>
      </c>
      <c r="AG209" s="148">
        <f>SUM(IngramSpark!$Q$62,IngramSpark!$AK$62)</f>
        <v>0</v>
      </c>
      <c r="AH209" s="28">
        <f>SUM(IngramSpark!$R$62,IngramSpark!$AL$62)</f>
        <v>0</v>
      </c>
      <c r="AI209" s="148">
        <f>SUM(IngramSpark!$S$62,IngramSpark!$AM$62)</f>
        <v>0</v>
      </c>
      <c r="AJ209" s="28">
        <f t="shared" si="47"/>
        <v>0</v>
      </c>
      <c r="AK209" s="28">
        <f t="shared" si="48"/>
        <v>0</v>
      </c>
      <c r="AL209" s="86">
        <f t="shared" si="49"/>
        <v>0</v>
      </c>
    </row>
    <row r="210" spans="1:38" x14ac:dyDescent="0.25">
      <c r="A210" s="20" t="str">
        <f>IF(ISBLANK(Lookups!$A$15),"",Lookups!$A$15)</f>
        <v/>
      </c>
      <c r="B210" s="28">
        <f>'Website Sales'!$AG$76</f>
        <v>0</v>
      </c>
      <c r="C210" s="29">
        <f>'Website Sales'!$AJ$76</f>
        <v>0</v>
      </c>
      <c r="D210" s="28">
        <f>'In-Person Sales'!$AF$76</f>
        <v>0</v>
      </c>
      <c r="E210" s="29">
        <f>'In-Person Sales'!$AI$76</f>
        <v>0</v>
      </c>
      <c r="F210" s="28">
        <f>Audiobooks!$B$77</f>
        <v>0</v>
      </c>
      <c r="G210" s="29">
        <f>Audiobooks!$C$77</f>
        <v>0</v>
      </c>
      <c r="H210" s="28">
        <f>Audiobooks!$D$77</f>
        <v>0</v>
      </c>
      <c r="I210" s="29">
        <f>Audiobooks!$E$77</f>
        <v>0</v>
      </c>
      <c r="J210" s="28">
        <f>Audiobooks!$F$77</f>
        <v>0</v>
      </c>
      <c r="K210" s="29">
        <f>Audiobooks!$G$77</f>
        <v>0</v>
      </c>
      <c r="L210" s="28">
        <f>'E-book sales'!$B$77</f>
        <v>0</v>
      </c>
      <c r="M210" s="29">
        <f>'E-book sales'!$C$77</f>
        <v>0</v>
      </c>
      <c r="N210" s="28">
        <f>'E-book sales'!$D$77</f>
        <v>0</v>
      </c>
      <c r="O210" s="29">
        <f>'E-book sales'!$E$77</f>
        <v>0</v>
      </c>
      <c r="P210" s="28">
        <f>'E-book sales'!$F$77</f>
        <v>0</v>
      </c>
      <c r="Q210" s="29">
        <f>'E-book sales'!$G$77</f>
        <v>0</v>
      </c>
      <c r="R210" s="28">
        <f>'KENP Pages'!$B$77</f>
        <v>0</v>
      </c>
      <c r="S210" s="29">
        <f>'KENP Pages'!$C$77</f>
        <v>0</v>
      </c>
      <c r="T210" s="28">
        <f>'KENP Pages'!$D$77</f>
        <v>0</v>
      </c>
      <c r="U210" s="29">
        <f>'KENP Pages'!$E$77</f>
        <v>0</v>
      </c>
      <c r="V210" s="28">
        <f>'KENP Pages'!$F$77</f>
        <v>0</v>
      </c>
      <c r="W210" s="29">
        <f>'KENP Pages'!$G$77</f>
        <v>0</v>
      </c>
      <c r="X210" s="28">
        <f>'KDP Paperbacks'!$B$77</f>
        <v>0</v>
      </c>
      <c r="Y210" s="29">
        <f>'KDP Paperbacks'!$C$77</f>
        <v>0</v>
      </c>
      <c r="Z210" s="28">
        <f>'KDP Paperbacks'!$D$77</f>
        <v>0</v>
      </c>
      <c r="AA210" s="29">
        <f>'KDP Paperbacks'!$E$77</f>
        <v>0</v>
      </c>
      <c r="AB210" s="28">
        <f>'KDP Paperbacks'!$F$77</f>
        <v>0</v>
      </c>
      <c r="AC210" s="29">
        <f>'KDP Paperbacks'!$G$77</f>
        <v>0</v>
      </c>
      <c r="AD210" s="28">
        <f>SUM(IngramSpark!$B$77,IngramSpark!$V$77)</f>
        <v>0</v>
      </c>
      <c r="AE210" s="148">
        <f>SUM(IngramSpark!$C$77,IngramSpark!$W$77)</f>
        <v>0</v>
      </c>
      <c r="AF210" s="28">
        <f>SUM(IngramSpark!$D$77,IngramSpark!$X$77)</f>
        <v>0</v>
      </c>
      <c r="AG210" s="148">
        <f>SUM(IngramSpark!$E$77,IngramSpark!$Y$77)</f>
        <v>0</v>
      </c>
      <c r="AH210" s="28">
        <f>SUM(IngramSpark!$F$77,IngramSpark!$Z$77)</f>
        <v>0</v>
      </c>
      <c r="AI210" s="148">
        <f>SUM(IngramSpark!$G$77,IngramSpark!$AA$77)</f>
        <v>0</v>
      </c>
      <c r="AJ210" s="28">
        <f t="shared" si="47"/>
        <v>0</v>
      </c>
      <c r="AK210" s="28">
        <f t="shared" si="48"/>
        <v>0</v>
      </c>
      <c r="AL210" s="86">
        <f t="shared" si="49"/>
        <v>0</v>
      </c>
    </row>
    <row r="211" spans="1:38" x14ac:dyDescent="0.25">
      <c r="A211" s="20" t="str">
        <f>IF(ISBLANK(Lookups!$A$16),"",Lookups!$A$16)</f>
        <v/>
      </c>
      <c r="B211" s="28">
        <f>'Website Sales'!$AK$76</f>
        <v>0</v>
      </c>
      <c r="C211" s="29">
        <f>'Website Sales'!$AN$76</f>
        <v>0</v>
      </c>
      <c r="D211" s="28">
        <f>'In-Person Sales'!$AJ$76</f>
        <v>0</v>
      </c>
      <c r="E211" s="29">
        <f>'In-Person Sales'!$AM$76</f>
        <v>0</v>
      </c>
      <c r="F211" s="28">
        <f>Audiobooks!$H$77</f>
        <v>0</v>
      </c>
      <c r="G211" s="29">
        <f>Audiobooks!$I$77</f>
        <v>0</v>
      </c>
      <c r="H211" s="28">
        <f>Audiobooks!$J$77</f>
        <v>0</v>
      </c>
      <c r="I211" s="29">
        <f>Audiobooks!$K$77</f>
        <v>0</v>
      </c>
      <c r="J211" s="28">
        <f>Audiobooks!$L$77</f>
        <v>0</v>
      </c>
      <c r="K211" s="29">
        <f>Audiobooks!$M$77</f>
        <v>0</v>
      </c>
      <c r="L211" s="28">
        <f>'E-book sales'!$H$77</f>
        <v>0</v>
      </c>
      <c r="M211" s="29">
        <f>'E-book sales'!$I$77</f>
        <v>0</v>
      </c>
      <c r="N211" s="28">
        <f>'E-book sales'!$J$77</f>
        <v>0</v>
      </c>
      <c r="O211" s="29">
        <f>'E-book sales'!$K$77</f>
        <v>0</v>
      </c>
      <c r="P211" s="28">
        <f>'E-book sales'!$L$77</f>
        <v>0</v>
      </c>
      <c r="Q211" s="29">
        <f>'E-book sales'!$M$77</f>
        <v>0</v>
      </c>
      <c r="R211" s="28">
        <f>'KENP Pages'!$H$77</f>
        <v>0</v>
      </c>
      <c r="S211" s="29">
        <f>'KENP Pages'!$I$77</f>
        <v>0</v>
      </c>
      <c r="T211" s="28">
        <f>'KENP Pages'!$J$77</f>
        <v>0</v>
      </c>
      <c r="U211" s="29">
        <f>'KENP Pages'!$K$77</f>
        <v>0</v>
      </c>
      <c r="V211" s="28">
        <f>'KENP Pages'!$L$77</f>
        <v>0</v>
      </c>
      <c r="W211" s="29">
        <f>'KENP Pages'!$M$77</f>
        <v>0</v>
      </c>
      <c r="X211" s="28">
        <f>'KDP Paperbacks'!$H$77</f>
        <v>0</v>
      </c>
      <c r="Y211" s="29">
        <f>'KDP Paperbacks'!$I$77</f>
        <v>0</v>
      </c>
      <c r="Z211" s="28">
        <f>'KDP Paperbacks'!$J$77</f>
        <v>0</v>
      </c>
      <c r="AA211" s="29">
        <f>'KDP Paperbacks'!$K$77</f>
        <v>0</v>
      </c>
      <c r="AB211" s="28">
        <f>'KDP Paperbacks'!$L$77</f>
        <v>0</v>
      </c>
      <c r="AC211" s="29">
        <f>'KDP Paperbacks'!$M$77</f>
        <v>0</v>
      </c>
      <c r="AD211" s="28">
        <f>SUM(IngramSpark!$H$77,IngramSpark!$AB$77)</f>
        <v>0</v>
      </c>
      <c r="AE211" s="148">
        <f>SUM(IngramSpark!$I$77,IngramSpark!$AC$77)</f>
        <v>0</v>
      </c>
      <c r="AF211" s="28">
        <f>SUM(IngramSpark!$J$77,IngramSpark!$AD$77)</f>
        <v>0</v>
      </c>
      <c r="AG211" s="148">
        <f>SUM(IngramSpark!$K$77,IngramSpark!$AE$77)</f>
        <v>0</v>
      </c>
      <c r="AH211" s="28">
        <f>SUM(IngramSpark!$L$77,IngramSpark!$AF$77)</f>
        <v>0</v>
      </c>
      <c r="AI211" s="148">
        <f>SUM(IngramSpark!$M$77,IngramSpark!$AG$77)</f>
        <v>0</v>
      </c>
      <c r="AJ211" s="28">
        <f t="shared" si="47"/>
        <v>0</v>
      </c>
      <c r="AK211" s="28">
        <f t="shared" si="48"/>
        <v>0</v>
      </c>
      <c r="AL211" s="86">
        <f t="shared" si="49"/>
        <v>0</v>
      </c>
    </row>
    <row r="212" spans="1:38" ht="16.5" thickBot="1" x14ac:dyDescent="0.3">
      <c r="A212" s="20" t="str">
        <f>IF(ISBLANK(Lookups!$A$17),"",Lookups!$A$17)</f>
        <v/>
      </c>
      <c r="B212" s="28">
        <f>'Website Sales'!$AO$76</f>
        <v>0</v>
      </c>
      <c r="C212" s="29">
        <f>'Website Sales'!$AR$76</f>
        <v>0</v>
      </c>
      <c r="D212" s="28">
        <f>'In-Person Sales'!$AN$76</f>
        <v>0</v>
      </c>
      <c r="E212" s="29">
        <f>'In-Person Sales'!$AQ$76</f>
        <v>0</v>
      </c>
      <c r="F212" s="28">
        <f>Audiobooks!$N$77</f>
        <v>0</v>
      </c>
      <c r="G212" s="29">
        <f>Audiobooks!$O$77</f>
        <v>0</v>
      </c>
      <c r="H212" s="28">
        <f>Audiobooks!$P$77</f>
        <v>0</v>
      </c>
      <c r="I212" s="29">
        <f>Audiobooks!$Q$77</f>
        <v>0</v>
      </c>
      <c r="J212" s="28">
        <f>Audiobooks!$R$77</f>
        <v>0</v>
      </c>
      <c r="K212" s="29">
        <f>Audiobooks!$S$77</f>
        <v>0</v>
      </c>
      <c r="L212" s="28">
        <f>'E-book sales'!$N$77</f>
        <v>0</v>
      </c>
      <c r="M212" s="29">
        <f>'E-book sales'!$O$77</f>
        <v>0</v>
      </c>
      <c r="N212" s="28">
        <f>'E-book sales'!$P$77</f>
        <v>0</v>
      </c>
      <c r="O212" s="29">
        <f>'E-book sales'!$Q$77</f>
        <v>0</v>
      </c>
      <c r="P212" s="28">
        <f>'E-book sales'!$R$77</f>
        <v>0</v>
      </c>
      <c r="Q212" s="29">
        <f>'E-book sales'!$S$77</f>
        <v>0</v>
      </c>
      <c r="R212" s="28">
        <f>'KENP Pages'!$N$77</f>
        <v>0</v>
      </c>
      <c r="S212" s="29">
        <f>'KENP Pages'!$O$77</f>
        <v>0</v>
      </c>
      <c r="T212" s="28">
        <f>'KENP Pages'!$P$77</f>
        <v>0</v>
      </c>
      <c r="U212" s="29">
        <f>'KENP Pages'!$Q$77</f>
        <v>0</v>
      </c>
      <c r="V212" s="28">
        <f>'KENP Pages'!$R$77</f>
        <v>0</v>
      </c>
      <c r="W212" s="29">
        <f>'KENP Pages'!$S$77</f>
        <v>0</v>
      </c>
      <c r="X212" s="28">
        <f>'KDP Paperbacks'!$N$77</f>
        <v>0</v>
      </c>
      <c r="Y212" s="29">
        <f>'KDP Paperbacks'!$O$77</f>
        <v>0</v>
      </c>
      <c r="Z212" s="28">
        <f>'KDP Paperbacks'!$P$77</f>
        <v>0</v>
      </c>
      <c r="AA212" s="29">
        <f>'KDP Paperbacks'!$Q$77</f>
        <v>0</v>
      </c>
      <c r="AB212" s="28">
        <f>'KDP Paperbacks'!$R$77</f>
        <v>0</v>
      </c>
      <c r="AC212" s="29">
        <f>'KDP Paperbacks'!$S$77</f>
        <v>0</v>
      </c>
      <c r="AD212" s="28">
        <f>SUM(IngramSpark!$N$77,IngramSpark!$AH$77)</f>
        <v>0</v>
      </c>
      <c r="AE212" s="148">
        <f>SUM(IngramSpark!$O$77,IngramSpark!$AI$77)</f>
        <v>0</v>
      </c>
      <c r="AF212" s="28">
        <f>SUM(IngramSpark!$P$77,IngramSpark!$AJ$77)</f>
        <v>0</v>
      </c>
      <c r="AG212" s="148">
        <f>SUM(IngramSpark!$Q$77,IngramSpark!$AK$77)</f>
        <v>0</v>
      </c>
      <c r="AH212" s="28">
        <f>SUM(IngramSpark!$R$77,IngramSpark!$AL$77)</f>
        <v>0</v>
      </c>
      <c r="AI212" s="148">
        <f>SUM(IngramSpark!$S$77,IngramSpark!$AM$77)</f>
        <v>0</v>
      </c>
      <c r="AJ212" s="28">
        <f t="shared" si="47"/>
        <v>0</v>
      </c>
      <c r="AK212" s="28">
        <f t="shared" si="48"/>
        <v>0</v>
      </c>
      <c r="AL212" s="86">
        <f t="shared" si="49"/>
        <v>0</v>
      </c>
    </row>
    <row r="213" spans="1:38" ht="16.5" thickBot="1" x14ac:dyDescent="0.3">
      <c r="A213" s="34" t="s">
        <v>16</v>
      </c>
      <c r="B213" s="35">
        <f t="shared" ref="B213:AJ213" si="50">SUM(B198:B212)</f>
        <v>0</v>
      </c>
      <c r="C213" s="36">
        <f t="shared" si="50"/>
        <v>0</v>
      </c>
      <c r="D213" s="35">
        <f t="shared" si="50"/>
        <v>0</v>
      </c>
      <c r="E213" s="36">
        <f t="shared" si="50"/>
        <v>0</v>
      </c>
      <c r="F213" s="39">
        <f t="shared" si="50"/>
        <v>-1</v>
      </c>
      <c r="G213" s="40">
        <f t="shared" si="50"/>
        <v>-4.3232790000000003</v>
      </c>
      <c r="H213" s="39">
        <f t="shared" si="50"/>
        <v>-2</v>
      </c>
      <c r="I213" s="40">
        <f t="shared" si="50"/>
        <v>-9.8499879999999997</v>
      </c>
      <c r="J213" s="39">
        <f t="shared" si="50"/>
        <v>5</v>
      </c>
      <c r="K213" s="40">
        <f t="shared" si="50"/>
        <v>25.5488</v>
      </c>
      <c r="L213" s="37">
        <f t="shared" si="50"/>
        <v>0</v>
      </c>
      <c r="M213" s="38">
        <f t="shared" si="50"/>
        <v>0</v>
      </c>
      <c r="N213" s="37">
        <f t="shared" si="50"/>
        <v>0</v>
      </c>
      <c r="O213" s="38">
        <f t="shared" si="50"/>
        <v>0</v>
      </c>
      <c r="P213" s="37">
        <f t="shared" si="50"/>
        <v>2</v>
      </c>
      <c r="Q213" s="38">
        <f t="shared" si="50"/>
        <v>6.56</v>
      </c>
      <c r="R213" s="41">
        <f t="shared" si="50"/>
        <v>0</v>
      </c>
      <c r="S213" s="42">
        <f t="shared" si="50"/>
        <v>0</v>
      </c>
      <c r="T213" s="41">
        <f t="shared" si="50"/>
        <v>0</v>
      </c>
      <c r="U213" s="42">
        <f t="shared" si="50"/>
        <v>0</v>
      </c>
      <c r="V213" s="41">
        <f t="shared" si="50"/>
        <v>3884</v>
      </c>
      <c r="W213" s="42">
        <f t="shared" si="50"/>
        <v>16.68</v>
      </c>
      <c r="X213" s="43">
        <f t="shared" si="50"/>
        <v>0</v>
      </c>
      <c r="Y213" s="44">
        <f t="shared" si="50"/>
        <v>0</v>
      </c>
      <c r="Z213" s="43">
        <f t="shared" si="50"/>
        <v>0</v>
      </c>
      <c r="AA213" s="44">
        <f t="shared" si="50"/>
        <v>0</v>
      </c>
      <c r="AB213" s="43">
        <f t="shared" si="50"/>
        <v>2</v>
      </c>
      <c r="AC213" s="44">
        <f t="shared" si="50"/>
        <v>6.98</v>
      </c>
      <c r="AD213" s="45">
        <f t="shared" si="50"/>
        <v>0</v>
      </c>
      <c r="AE213" s="46">
        <f t="shared" si="50"/>
        <v>0</v>
      </c>
      <c r="AF213" s="45">
        <f t="shared" si="50"/>
        <v>0</v>
      </c>
      <c r="AG213" s="46">
        <f t="shared" si="50"/>
        <v>0</v>
      </c>
      <c r="AH213" s="45">
        <f t="shared" si="50"/>
        <v>0</v>
      </c>
      <c r="AI213" s="46">
        <f t="shared" si="50"/>
        <v>0</v>
      </c>
      <c r="AJ213" s="45">
        <f t="shared" si="50"/>
        <v>6</v>
      </c>
      <c r="AK213" s="45">
        <f t="shared" ref="AK213" si="51">SUM(AK198:AK212)</f>
        <v>3884</v>
      </c>
      <c r="AL213" s="46">
        <f t="shared" ref="AL213" si="52">SUM(AL198:AL212)</f>
        <v>41.595533000000003</v>
      </c>
    </row>
    <row r="214" spans="1:38" ht="16.5" thickBot="1" x14ac:dyDescent="0.3">
      <c r="A214" s="20"/>
      <c r="B214" s="30"/>
      <c r="C214" s="31"/>
      <c r="D214" s="32"/>
      <c r="E214" s="31"/>
      <c r="F214" s="32"/>
      <c r="G214" s="31"/>
      <c r="H214" s="32"/>
      <c r="I214" s="31"/>
      <c r="J214" s="32"/>
      <c r="K214" s="31"/>
      <c r="L214" s="32"/>
      <c r="M214" s="31"/>
      <c r="N214" s="32"/>
      <c r="O214" s="31"/>
      <c r="P214" s="32"/>
      <c r="Q214" s="31"/>
      <c r="R214" s="32"/>
      <c r="S214" s="31"/>
      <c r="T214" s="32"/>
      <c r="U214" s="31"/>
      <c r="V214" s="32"/>
      <c r="W214" s="31"/>
      <c r="X214" s="32"/>
      <c r="Y214" s="31"/>
      <c r="Z214" s="32"/>
      <c r="AA214" s="31"/>
      <c r="AB214" s="32"/>
      <c r="AC214" s="31"/>
      <c r="AD214" s="32"/>
      <c r="AE214" s="31"/>
      <c r="AF214" s="32"/>
      <c r="AG214" s="31"/>
      <c r="AH214" s="32"/>
      <c r="AI214" s="33"/>
      <c r="AJ214" s="19"/>
      <c r="AK214" s="19"/>
      <c r="AL214" s="19"/>
    </row>
    <row r="215" spans="1:38" ht="16.5" thickBot="1" x14ac:dyDescent="0.3">
      <c r="A215" s="294" t="s">
        <v>88</v>
      </c>
      <c r="B215" s="295"/>
      <c r="C215" s="295"/>
      <c r="D215" s="295"/>
      <c r="E215" s="295"/>
      <c r="F215" s="295"/>
      <c r="G215" s="296"/>
      <c r="H215" s="69"/>
      <c r="I215" s="70"/>
      <c r="J215" s="69"/>
      <c r="K215" s="70"/>
      <c r="L215" s="69"/>
      <c r="M215" s="70"/>
      <c r="N215" s="69"/>
      <c r="O215" s="70"/>
      <c r="P215" s="69"/>
      <c r="Q215" s="70"/>
      <c r="R215" s="69"/>
      <c r="S215" s="70"/>
      <c r="T215" s="69"/>
      <c r="U215" s="70"/>
      <c r="V215" s="69"/>
      <c r="W215" s="70"/>
      <c r="X215" s="69"/>
      <c r="Y215" s="70"/>
      <c r="Z215" s="69"/>
      <c r="AA215" s="70"/>
      <c r="AB215" s="69"/>
      <c r="AC215" s="70"/>
      <c r="AD215" s="69"/>
      <c r="AE215" s="70"/>
      <c r="AF215" s="69"/>
      <c r="AG215" s="70"/>
      <c r="AH215" s="69"/>
      <c r="AI215" s="71"/>
      <c r="AJ215" s="70"/>
      <c r="AK215" s="70"/>
      <c r="AL215" s="70"/>
    </row>
    <row r="216" spans="1:38" ht="16.5" thickBot="1" x14ac:dyDescent="0.3">
      <c r="A216" s="20" t="s">
        <v>50</v>
      </c>
      <c r="B216" s="47">
        <f>SUM(B213,D213)</f>
        <v>0</v>
      </c>
      <c r="C216" s="48">
        <f>SUM(C213,E213)</f>
        <v>0</v>
      </c>
      <c r="D216" s="61"/>
      <c r="E216" s="62"/>
      <c r="F216" s="63"/>
      <c r="G216" s="64"/>
      <c r="H216" s="69"/>
      <c r="I216" s="70"/>
      <c r="J216" s="69"/>
      <c r="K216" s="70"/>
      <c r="L216" s="69"/>
      <c r="M216" s="70"/>
      <c r="N216" s="69"/>
      <c r="O216" s="70"/>
      <c r="P216" s="69"/>
      <c r="Q216" s="70"/>
      <c r="R216" s="69"/>
      <c r="S216" s="70"/>
      <c r="T216" s="69"/>
      <c r="U216" s="70"/>
      <c r="V216" s="69"/>
      <c r="W216" s="70"/>
      <c r="X216" s="69"/>
      <c r="Y216" s="70"/>
      <c r="Z216" s="69"/>
      <c r="AA216" s="70"/>
      <c r="AB216" s="69"/>
      <c r="AC216" s="70"/>
      <c r="AD216" s="69"/>
      <c r="AE216" s="70"/>
      <c r="AF216" s="69"/>
      <c r="AG216" s="70"/>
      <c r="AH216" s="69"/>
      <c r="AI216" s="71"/>
      <c r="AJ216" s="70"/>
      <c r="AK216" s="70"/>
      <c r="AL216" s="70"/>
    </row>
    <row r="217" spans="1:38" ht="16.5" thickBot="1" x14ac:dyDescent="0.3">
      <c r="A217" s="20" t="s">
        <v>49</v>
      </c>
      <c r="B217" s="49">
        <f>SUM(F213,H213,J213)</f>
        <v>2</v>
      </c>
      <c r="C217" s="50">
        <f>SUM(G213,I213,K213)</f>
        <v>11.375533000000001</v>
      </c>
      <c r="D217" s="61"/>
      <c r="E217" s="293" t="s">
        <v>56</v>
      </c>
      <c r="F217" s="293"/>
      <c r="G217" s="59">
        <f>SUM(B216,B217,B218,B220,B221)</f>
        <v>6</v>
      </c>
      <c r="H217" s="69"/>
      <c r="I217" s="70"/>
      <c r="J217" s="69"/>
      <c r="K217" s="70"/>
      <c r="L217" s="69"/>
      <c r="M217" s="70"/>
      <c r="N217" s="69"/>
      <c r="O217" s="70"/>
      <c r="P217" s="69"/>
      <c r="Q217" s="70"/>
      <c r="R217" s="69"/>
      <c r="S217" s="70"/>
      <c r="T217" s="69"/>
      <c r="U217" s="70"/>
      <c r="V217" s="69"/>
      <c r="W217" s="70"/>
      <c r="X217" s="69"/>
      <c r="Y217" s="70"/>
      <c r="Z217" s="69"/>
      <c r="AA217" s="70"/>
      <c r="AB217" s="69"/>
      <c r="AC217" s="70"/>
      <c r="AD217" s="69"/>
      <c r="AE217" s="70"/>
      <c r="AF217" s="69"/>
      <c r="AG217" s="70"/>
      <c r="AH217" s="69"/>
      <c r="AI217" s="71"/>
      <c r="AJ217" s="70"/>
      <c r="AK217" s="70"/>
      <c r="AL217" s="70"/>
    </row>
    <row r="218" spans="1:38" ht="16.5" thickBot="1" x14ac:dyDescent="0.3">
      <c r="A218" s="20" t="s">
        <v>51</v>
      </c>
      <c r="B218" s="51">
        <f>SUM(L213,N213,P213)</f>
        <v>2</v>
      </c>
      <c r="C218" s="52">
        <f>SUM(M213,O213,Q213)</f>
        <v>6.56</v>
      </c>
      <c r="D218" s="61"/>
      <c r="E218" s="293" t="s">
        <v>57</v>
      </c>
      <c r="F218" s="293"/>
      <c r="G218" s="59">
        <f>B219</f>
        <v>3884</v>
      </c>
      <c r="H218" s="69"/>
      <c r="I218" s="70"/>
      <c r="J218" s="69"/>
      <c r="K218" s="70"/>
      <c r="L218" s="69"/>
      <c r="M218" s="70"/>
      <c r="N218" s="69"/>
      <c r="O218" s="70"/>
      <c r="P218" s="69"/>
      <c r="Q218" s="70"/>
      <c r="R218" s="69"/>
      <c r="S218" s="70"/>
      <c r="T218" s="69"/>
      <c r="U218" s="70"/>
      <c r="V218" s="69"/>
      <c r="W218" s="70"/>
      <c r="X218" s="69"/>
      <c r="Y218" s="70"/>
      <c r="Z218" s="69"/>
      <c r="AA218" s="70"/>
      <c r="AB218" s="69"/>
      <c r="AC218" s="70"/>
      <c r="AD218" s="69"/>
      <c r="AE218" s="70"/>
      <c r="AF218" s="69"/>
      <c r="AG218" s="70"/>
      <c r="AH218" s="69"/>
      <c r="AI218" s="71"/>
      <c r="AJ218" s="70"/>
      <c r="AK218" s="70"/>
      <c r="AL218" s="70"/>
    </row>
    <row r="219" spans="1:38" ht="16.5" thickBot="1" x14ac:dyDescent="0.3">
      <c r="A219" s="20" t="s">
        <v>52</v>
      </c>
      <c r="B219" s="53">
        <f>SUM(R213,T213,V213)</f>
        <v>3884</v>
      </c>
      <c r="C219" s="54">
        <f>SUM(S213,U213,W213)</f>
        <v>16.68</v>
      </c>
      <c r="D219" s="61"/>
      <c r="E219" s="293" t="s">
        <v>58</v>
      </c>
      <c r="F219" s="293"/>
      <c r="G219" s="60">
        <f>SUM(C216:C221)</f>
        <v>41.595533000000003</v>
      </c>
      <c r="H219" s="69"/>
      <c r="I219" s="70"/>
      <c r="J219" s="69"/>
      <c r="K219" s="70"/>
      <c r="L219" s="69"/>
      <c r="M219" s="70"/>
      <c r="N219" s="69"/>
      <c r="O219" s="70"/>
      <c r="P219" s="69"/>
      <c r="Q219" s="70"/>
      <c r="R219" s="69"/>
      <c r="S219" s="70"/>
      <c r="T219" s="69"/>
      <c r="U219" s="70"/>
      <c r="V219" s="69"/>
      <c r="W219" s="70"/>
      <c r="X219" s="69"/>
      <c r="Y219" s="70"/>
      <c r="Z219" s="69"/>
      <c r="AA219" s="70"/>
      <c r="AB219" s="69"/>
      <c r="AC219" s="70"/>
      <c r="AD219" s="69"/>
      <c r="AE219" s="70"/>
      <c r="AF219" s="69"/>
      <c r="AG219" s="70"/>
      <c r="AH219" s="69"/>
      <c r="AI219" s="71"/>
      <c r="AJ219" s="70"/>
      <c r="AK219" s="70"/>
      <c r="AL219" s="70"/>
    </row>
    <row r="220" spans="1:38" x14ac:dyDescent="0.25">
      <c r="A220" s="20" t="s">
        <v>53</v>
      </c>
      <c r="B220" s="55">
        <f>SUM(X213,Z213,AB213)</f>
        <v>2</v>
      </c>
      <c r="C220" s="56">
        <f>SUM(Y213,AA213,AC213)</f>
        <v>6.98</v>
      </c>
      <c r="D220" s="61"/>
      <c r="E220" s="66"/>
      <c r="F220" s="61"/>
      <c r="G220" s="67"/>
      <c r="H220" s="69"/>
      <c r="I220" s="70"/>
      <c r="J220" s="69"/>
      <c r="K220" s="70"/>
      <c r="L220" s="69"/>
      <c r="M220" s="70"/>
      <c r="N220" s="69"/>
      <c r="O220" s="70"/>
      <c r="P220" s="69"/>
      <c r="Q220" s="70"/>
      <c r="R220" s="69"/>
      <c r="S220" s="70"/>
      <c r="T220" s="69"/>
      <c r="U220" s="70"/>
      <c r="V220" s="69"/>
      <c r="W220" s="70"/>
      <c r="X220" s="69"/>
      <c r="Y220" s="70"/>
      <c r="Z220" s="69"/>
      <c r="AA220" s="70"/>
      <c r="AB220" s="69"/>
      <c r="AC220" s="70"/>
      <c r="AD220" s="69"/>
      <c r="AE220" s="70"/>
      <c r="AF220" s="69"/>
      <c r="AG220" s="70"/>
      <c r="AH220" s="69"/>
      <c r="AI220" s="71"/>
      <c r="AJ220" s="70"/>
      <c r="AK220" s="70"/>
      <c r="AL220" s="70"/>
    </row>
    <row r="221" spans="1:38" ht="16.5" thickBot="1" x14ac:dyDescent="0.3">
      <c r="A221" s="21" t="s">
        <v>54</v>
      </c>
      <c r="B221" s="57">
        <f>SUM(AD213,AF213,AH213)</f>
        <v>0</v>
      </c>
      <c r="C221" s="58">
        <f>SUM(AE213,AG213,AI213)</f>
        <v>0</v>
      </c>
      <c r="D221" s="65"/>
      <c r="E221" s="292" t="s">
        <v>188</v>
      </c>
      <c r="F221" s="292"/>
      <c r="G221" s="68"/>
      <c r="H221" s="72"/>
      <c r="I221" s="73"/>
      <c r="J221" s="72"/>
      <c r="K221" s="73"/>
      <c r="L221" s="72"/>
      <c r="M221" s="73"/>
      <c r="N221" s="72"/>
      <c r="O221" s="73"/>
      <c r="P221" s="72"/>
      <c r="Q221" s="73"/>
      <c r="R221" s="72"/>
      <c r="S221" s="73"/>
      <c r="T221" s="72"/>
      <c r="U221" s="73"/>
      <c r="V221" s="72"/>
      <c r="W221" s="73"/>
      <c r="X221" s="72"/>
      <c r="Y221" s="73"/>
      <c r="Z221" s="72"/>
      <c r="AA221" s="73"/>
      <c r="AB221" s="72"/>
      <c r="AC221" s="73"/>
      <c r="AD221" s="72"/>
      <c r="AE221" s="73"/>
      <c r="AF221" s="72"/>
      <c r="AG221" s="73"/>
      <c r="AH221" s="72"/>
      <c r="AI221" s="74"/>
      <c r="AJ221" s="70"/>
      <c r="AK221" s="70"/>
      <c r="AL221" s="70"/>
    </row>
    <row r="222" spans="1:38" ht="16.5" thickBot="1" x14ac:dyDescent="0.3">
      <c r="A222" s="75"/>
      <c r="B222" s="76"/>
      <c r="C222" s="77"/>
      <c r="D222" s="75"/>
      <c r="E222" s="292"/>
      <c r="F222" s="292"/>
      <c r="G222" s="77"/>
      <c r="H222" s="75"/>
      <c r="I222" s="77"/>
      <c r="J222" s="75"/>
      <c r="K222" s="77"/>
      <c r="L222" s="75"/>
      <c r="M222" s="77"/>
      <c r="N222" s="75"/>
      <c r="O222" s="77"/>
      <c r="P222" s="75"/>
      <c r="Q222" s="77"/>
      <c r="R222" s="75"/>
      <c r="S222" s="77"/>
      <c r="T222" s="75"/>
      <c r="U222" s="77"/>
      <c r="V222" s="75"/>
      <c r="W222" s="77"/>
      <c r="X222" s="75"/>
      <c r="Y222" s="77"/>
      <c r="Z222" s="75"/>
      <c r="AA222" s="77"/>
      <c r="AB222" s="75"/>
      <c r="AC222" s="77"/>
      <c r="AD222" s="75"/>
      <c r="AE222" s="77"/>
      <c r="AF222" s="75"/>
      <c r="AG222" s="77"/>
      <c r="AH222" s="75"/>
      <c r="AI222" s="77"/>
      <c r="AJ222" s="77"/>
      <c r="AK222" s="77"/>
      <c r="AL222" s="77"/>
    </row>
    <row r="223" spans="1:38" ht="16.5" thickBot="1" x14ac:dyDescent="0.3">
      <c r="A223" s="75"/>
      <c r="B223" s="76"/>
      <c r="C223" s="77"/>
      <c r="D223" s="75"/>
      <c r="E223" s="77"/>
      <c r="F223" s="75"/>
      <c r="G223" s="77"/>
      <c r="H223" s="75"/>
      <c r="I223" s="77"/>
      <c r="J223" s="75"/>
      <c r="K223" s="77"/>
      <c r="L223" s="75"/>
      <c r="M223" s="77"/>
      <c r="N223" s="75"/>
      <c r="O223" s="77"/>
      <c r="P223" s="75"/>
      <c r="Q223" s="77"/>
      <c r="R223" s="75"/>
      <c r="S223" s="77"/>
      <c r="T223" s="75"/>
      <c r="U223" s="77"/>
      <c r="V223" s="75"/>
      <c r="W223" s="77"/>
      <c r="X223" s="75"/>
      <c r="Y223" s="77"/>
      <c r="Z223" s="75"/>
      <c r="AA223" s="77"/>
      <c r="AB223" s="75"/>
      <c r="AC223" s="77"/>
      <c r="AD223" s="75"/>
      <c r="AE223" s="77"/>
      <c r="AF223" s="75"/>
      <c r="AG223" s="77"/>
      <c r="AH223" s="75"/>
      <c r="AI223" s="77"/>
      <c r="AJ223" s="77"/>
      <c r="AK223" s="77"/>
      <c r="AL223" s="77"/>
    </row>
    <row r="224" spans="1:38" ht="16.5" thickBot="1" x14ac:dyDescent="0.3">
      <c r="A224" s="297" t="s">
        <v>26</v>
      </c>
      <c r="B224" s="300" t="s">
        <v>50</v>
      </c>
      <c r="C224" s="301"/>
      <c r="D224" s="301"/>
      <c r="E224" s="301"/>
      <c r="F224" s="302" t="s">
        <v>49</v>
      </c>
      <c r="G224" s="302"/>
      <c r="H224" s="302"/>
      <c r="I224" s="302"/>
      <c r="J224" s="302"/>
      <c r="K224" s="302"/>
      <c r="L224" s="307" t="s">
        <v>51</v>
      </c>
      <c r="M224" s="307"/>
      <c r="N224" s="307"/>
      <c r="O224" s="307"/>
      <c r="P224" s="307"/>
      <c r="Q224" s="307"/>
      <c r="R224" s="308" t="s">
        <v>52</v>
      </c>
      <c r="S224" s="308"/>
      <c r="T224" s="308"/>
      <c r="U224" s="308"/>
      <c r="V224" s="308"/>
      <c r="W224" s="308"/>
      <c r="X224" s="310" t="s">
        <v>53</v>
      </c>
      <c r="Y224" s="310"/>
      <c r="Z224" s="310"/>
      <c r="AA224" s="310"/>
      <c r="AB224" s="310"/>
      <c r="AC224" s="310"/>
      <c r="AD224" s="303" t="s">
        <v>54</v>
      </c>
      <c r="AE224" s="303"/>
      <c r="AF224" s="303"/>
      <c r="AG224" s="303"/>
      <c r="AH224" s="303"/>
      <c r="AI224" s="313"/>
      <c r="AJ224" s="317" t="s">
        <v>55</v>
      </c>
      <c r="AK224" s="318"/>
      <c r="AL224" s="319"/>
    </row>
    <row r="225" spans="1:38" ht="16.5" thickBot="1" x14ac:dyDescent="0.3">
      <c r="A225" s="298"/>
      <c r="B225" s="311" t="s">
        <v>47</v>
      </c>
      <c r="C225" s="305"/>
      <c r="D225" s="305" t="s">
        <v>48</v>
      </c>
      <c r="E225" s="305"/>
      <c r="F225" s="305" t="s">
        <v>44</v>
      </c>
      <c r="G225" s="305"/>
      <c r="H225" s="305" t="s">
        <v>14</v>
      </c>
      <c r="I225" s="305"/>
      <c r="J225" s="305" t="s">
        <v>15</v>
      </c>
      <c r="K225" s="305"/>
      <c r="L225" s="305" t="s">
        <v>44</v>
      </c>
      <c r="M225" s="305"/>
      <c r="N225" s="305" t="s">
        <v>14</v>
      </c>
      <c r="O225" s="305"/>
      <c r="P225" s="305" t="s">
        <v>15</v>
      </c>
      <c r="Q225" s="305"/>
      <c r="R225" s="305" t="s">
        <v>44</v>
      </c>
      <c r="S225" s="305"/>
      <c r="T225" s="305" t="s">
        <v>14</v>
      </c>
      <c r="U225" s="305"/>
      <c r="V225" s="305" t="s">
        <v>15</v>
      </c>
      <c r="W225" s="305"/>
      <c r="X225" s="305" t="s">
        <v>44</v>
      </c>
      <c r="Y225" s="305"/>
      <c r="Z225" s="305" t="s">
        <v>14</v>
      </c>
      <c r="AA225" s="305"/>
      <c r="AB225" s="305" t="s">
        <v>15</v>
      </c>
      <c r="AC225" s="305"/>
      <c r="AD225" s="305" t="s">
        <v>159</v>
      </c>
      <c r="AE225" s="305"/>
      <c r="AF225" s="305" t="s">
        <v>14</v>
      </c>
      <c r="AG225" s="305"/>
      <c r="AH225" s="305" t="s">
        <v>15</v>
      </c>
      <c r="AI225" s="312"/>
      <c r="AJ225" s="320"/>
      <c r="AK225" s="321"/>
      <c r="AL225" s="322"/>
    </row>
    <row r="226" spans="1:38" ht="16.5" thickBot="1" x14ac:dyDescent="0.3">
      <c r="A226" s="299"/>
      <c r="B226" s="22" t="s">
        <v>1</v>
      </c>
      <c r="C226" s="23" t="s">
        <v>43</v>
      </c>
      <c r="D226" s="24" t="s">
        <v>1</v>
      </c>
      <c r="E226" s="23" t="s">
        <v>43</v>
      </c>
      <c r="F226" s="24" t="s">
        <v>1</v>
      </c>
      <c r="G226" s="23" t="s">
        <v>33</v>
      </c>
      <c r="H226" s="24" t="s">
        <v>1</v>
      </c>
      <c r="I226" s="23" t="s">
        <v>33</v>
      </c>
      <c r="J226" s="24" t="s">
        <v>1</v>
      </c>
      <c r="K226" s="23" t="s">
        <v>33</v>
      </c>
      <c r="L226" s="24" t="s">
        <v>1</v>
      </c>
      <c r="M226" s="23" t="s">
        <v>33</v>
      </c>
      <c r="N226" s="24" t="s">
        <v>1</v>
      </c>
      <c r="O226" s="23" t="s">
        <v>33</v>
      </c>
      <c r="P226" s="24" t="s">
        <v>1</v>
      </c>
      <c r="Q226" s="23" t="s">
        <v>33</v>
      </c>
      <c r="R226" s="24" t="s">
        <v>1</v>
      </c>
      <c r="S226" s="23" t="s">
        <v>33</v>
      </c>
      <c r="T226" s="24" t="s">
        <v>1</v>
      </c>
      <c r="U226" s="23" t="s">
        <v>33</v>
      </c>
      <c r="V226" s="24" t="s">
        <v>1</v>
      </c>
      <c r="W226" s="23" t="s">
        <v>33</v>
      </c>
      <c r="X226" s="24" t="s">
        <v>1</v>
      </c>
      <c r="Y226" s="23" t="s">
        <v>33</v>
      </c>
      <c r="Z226" s="24" t="s">
        <v>1</v>
      </c>
      <c r="AA226" s="23" t="s">
        <v>33</v>
      </c>
      <c r="AB226" s="24" t="s">
        <v>1</v>
      </c>
      <c r="AC226" s="23" t="s">
        <v>33</v>
      </c>
      <c r="AD226" s="24" t="s">
        <v>1</v>
      </c>
      <c r="AE226" s="23" t="s">
        <v>33</v>
      </c>
      <c r="AF226" s="24" t="s">
        <v>1</v>
      </c>
      <c r="AG226" s="23" t="s">
        <v>33</v>
      </c>
      <c r="AH226" s="24" t="s">
        <v>1</v>
      </c>
      <c r="AI226" s="25" t="s">
        <v>33</v>
      </c>
      <c r="AJ226" s="23" t="s">
        <v>1</v>
      </c>
      <c r="AK226" s="23" t="s">
        <v>65</v>
      </c>
      <c r="AL226" s="25" t="s">
        <v>33</v>
      </c>
    </row>
    <row r="227" spans="1:38" x14ac:dyDescent="0.25">
      <c r="A227" s="20" t="str">
        <f>IF(ISBLANK(Lookups!$A$3),"",Lookups!$A$3)</f>
        <v>Soulstealer: A Supernatural Thriller</v>
      </c>
      <c r="B227" s="26">
        <f>'Website Sales'!$AG$17</f>
        <v>0</v>
      </c>
      <c r="C227" s="27">
        <f>'Website Sales'!$AJ$17</f>
        <v>0</v>
      </c>
      <c r="D227" s="26">
        <f>'In-Person Sales'!$AF$17</f>
        <v>0</v>
      </c>
      <c r="E227" s="27">
        <f>'In-Person Sales'!$AI$17</f>
        <v>0</v>
      </c>
      <c r="F227" s="26">
        <f>Audiobooks!$B$18</f>
        <v>0</v>
      </c>
      <c r="G227" s="27">
        <f>Audiobooks!$C$18</f>
        <v>0</v>
      </c>
      <c r="H227" s="26">
        <f>Audiobooks!$D$18</f>
        <v>0</v>
      </c>
      <c r="I227" s="27">
        <f>Audiobooks!$E$18</f>
        <v>0</v>
      </c>
      <c r="J227" s="26">
        <f>Audiobooks!$F$18</f>
        <v>0</v>
      </c>
      <c r="K227" s="27">
        <f>Audiobooks!$G$18</f>
        <v>0</v>
      </c>
      <c r="L227" s="26">
        <f>'E-book sales'!$B$18</f>
        <v>0</v>
      </c>
      <c r="M227" s="27">
        <f>'E-book sales'!$C$18</f>
        <v>0</v>
      </c>
      <c r="N227" s="26">
        <f>'E-book sales'!$D$18</f>
        <v>0</v>
      </c>
      <c r="O227" s="27">
        <f>'E-book sales'!$E$18</f>
        <v>0</v>
      </c>
      <c r="P227" s="26">
        <f>'E-book sales'!$F$18</f>
        <v>1</v>
      </c>
      <c r="Q227" s="27">
        <f>'E-book sales'!$G$18</f>
        <v>3.28</v>
      </c>
      <c r="R227" s="26">
        <f>'KENP Pages'!$B$18</f>
        <v>0</v>
      </c>
      <c r="S227" s="27">
        <f>'KENP Pages'!$C$18</f>
        <v>0</v>
      </c>
      <c r="T227" s="26">
        <f>'KENP Pages'!$D$18</f>
        <v>0</v>
      </c>
      <c r="U227" s="27">
        <f>'KENP Pages'!$E$18</f>
        <v>0</v>
      </c>
      <c r="V227" s="26">
        <f>'KENP Pages'!$F$18</f>
        <v>2987</v>
      </c>
      <c r="W227" s="27">
        <f>'KENP Pages'!$G$18</f>
        <v>12.909999999999998</v>
      </c>
      <c r="X227" s="26">
        <f>'KDP Paperbacks'!$B$18</f>
        <v>0</v>
      </c>
      <c r="Y227" s="27">
        <f>'KDP Paperbacks'!$C$18</f>
        <v>0</v>
      </c>
      <c r="Z227" s="26">
        <f>'KDP Paperbacks'!$D$18</f>
        <v>0</v>
      </c>
      <c r="AA227" s="27">
        <f>'KDP Paperbacks'!$E$18</f>
        <v>0</v>
      </c>
      <c r="AB227" s="26">
        <f>'KDP Paperbacks'!$F$18</f>
        <v>0</v>
      </c>
      <c r="AC227" s="27">
        <f>'KDP Paperbacks'!$G$18</f>
        <v>0</v>
      </c>
      <c r="AD227" s="26">
        <f>SUM(IngramSpark!$B$18,IngramSpark!$V$18)</f>
        <v>0</v>
      </c>
      <c r="AE227" s="147">
        <f>SUM(IngramSpark!$C$18,IngramSpark!$W$18)</f>
        <v>0</v>
      </c>
      <c r="AF227" s="26">
        <f>SUM(IngramSpark!$D$18,IngramSpark!$X$18)</f>
        <v>0</v>
      </c>
      <c r="AG227" s="147">
        <f>SUM(IngramSpark!$E$18,IngramSpark!$Y$18)</f>
        <v>0</v>
      </c>
      <c r="AH227" s="26">
        <f>SUM(IngramSpark!$F$18,IngramSpark!$Z$18)</f>
        <v>0</v>
      </c>
      <c r="AI227" s="147">
        <f>SUM(IngramSpark!$G$18,IngramSpark!$AA$18)</f>
        <v>0</v>
      </c>
      <c r="AJ227" s="28">
        <f t="shared" ref="AJ227:AJ241" si="53">SUM(B227,D227,F227,H227,J227,L227,N227,P227,X227,Z227,AB227,AD227,AF227,AH227)</f>
        <v>1</v>
      </c>
      <c r="AK227" s="28">
        <f t="shared" ref="AK227:AK241" si="54">SUM(R227,T227,V227)</f>
        <v>2987</v>
      </c>
      <c r="AL227" s="86">
        <f t="shared" ref="AL227:AL241" si="55">SUM(AI227,AG227,AE227,AC227,AA227,Y227,W227,U227,S227,Q227,O227,M227,K227,I227,G227,E227,C227)</f>
        <v>16.189999999999998</v>
      </c>
    </row>
    <row r="228" spans="1:38" x14ac:dyDescent="0.25">
      <c r="A228" s="20" t="str">
        <f>IF(ISBLANK(Lookups!$A$4),"",Lookups!$A$4)</f>
        <v>Soulstealer</v>
      </c>
      <c r="B228" s="28">
        <f>'Website Sales'!$AK$17</f>
        <v>0</v>
      </c>
      <c r="C228" s="29">
        <f>'Website Sales'!$AN$17</f>
        <v>0</v>
      </c>
      <c r="D228" s="28">
        <f>'In-Person Sales'!$AJ$17</f>
        <v>0</v>
      </c>
      <c r="E228" s="29">
        <f>'In-Person Sales'!$AM$17</f>
        <v>0</v>
      </c>
      <c r="F228" s="28">
        <f>Audiobooks!$H$18</f>
        <v>-1</v>
      </c>
      <c r="G228" s="29">
        <f>Audiobooks!$I$18</f>
        <v>-5.6606589999999999</v>
      </c>
      <c r="H228" s="28">
        <f>Audiobooks!$J$18</f>
        <v>0</v>
      </c>
      <c r="I228" s="29">
        <f>Audiobooks!$K$18</f>
        <v>0</v>
      </c>
      <c r="J228" s="28">
        <f>Audiobooks!$L$18</f>
        <v>2</v>
      </c>
      <c r="K228" s="29">
        <f>Audiobooks!$M$18</f>
        <v>8.1856000000000009</v>
      </c>
      <c r="L228" s="28">
        <f>'E-book sales'!$H$18</f>
        <v>0</v>
      </c>
      <c r="M228" s="29">
        <f>'E-book sales'!$I$18</f>
        <v>0</v>
      </c>
      <c r="N228" s="28">
        <f>'E-book sales'!$J$18</f>
        <v>0</v>
      </c>
      <c r="O228" s="29">
        <f>'E-book sales'!$K$18</f>
        <v>0</v>
      </c>
      <c r="P228" s="28">
        <f>'E-book sales'!$L$18</f>
        <v>0</v>
      </c>
      <c r="Q228" s="29">
        <f>'E-book sales'!$M$18</f>
        <v>0</v>
      </c>
      <c r="R228" s="28">
        <f>'KENP Pages'!$H$18</f>
        <v>0</v>
      </c>
      <c r="S228" s="29">
        <f>'KENP Pages'!$I$18</f>
        <v>0</v>
      </c>
      <c r="T228" s="28">
        <f>'KENP Pages'!$J$18</f>
        <v>0</v>
      </c>
      <c r="U228" s="29">
        <f>'KENP Pages'!$K$18</f>
        <v>0</v>
      </c>
      <c r="V228" s="28">
        <f>'KENP Pages'!$L$18</f>
        <v>0</v>
      </c>
      <c r="W228" s="29">
        <f>'KENP Pages'!$M$18</f>
        <v>0</v>
      </c>
      <c r="X228" s="28">
        <f>'KDP Paperbacks'!$H$18</f>
        <v>0</v>
      </c>
      <c r="Y228" s="29">
        <f>'KDP Paperbacks'!$I$18</f>
        <v>0</v>
      </c>
      <c r="Z228" s="28">
        <f>'KDP Paperbacks'!$J$18</f>
        <v>0</v>
      </c>
      <c r="AA228" s="29">
        <f>'KDP Paperbacks'!$K$18</f>
        <v>0</v>
      </c>
      <c r="AB228" s="28">
        <f>'KDP Paperbacks'!$L$18</f>
        <v>17</v>
      </c>
      <c r="AC228" s="29">
        <f>'KDP Paperbacks'!$M$18</f>
        <v>59.330000000000013</v>
      </c>
      <c r="AD228" s="28">
        <f>SUM(IngramSpark!$H$18,IngramSpark!$AB$18)</f>
        <v>0</v>
      </c>
      <c r="AE228" s="148">
        <f>SUM(IngramSpark!$I$18,IngramSpark!$AC$18)</f>
        <v>0</v>
      </c>
      <c r="AF228" s="28">
        <f>SUM(IngramSpark!$J$18,IngramSpark!$AD$18)</f>
        <v>0</v>
      </c>
      <c r="AG228" s="148">
        <f>SUM(IngramSpark!$K$18,IngramSpark!$AE$18)</f>
        <v>0</v>
      </c>
      <c r="AH228" s="28">
        <f>SUM(IngramSpark!$L$18,IngramSpark!$AF$18)</f>
        <v>0</v>
      </c>
      <c r="AI228" s="148">
        <f>SUM(IngramSpark!$M$18,IngramSpark!$AG$18)</f>
        <v>0</v>
      </c>
      <c r="AJ228" s="28">
        <f t="shared" si="53"/>
        <v>18</v>
      </c>
      <c r="AK228" s="28">
        <f t="shared" si="54"/>
        <v>0</v>
      </c>
      <c r="AL228" s="86">
        <f t="shared" si="55"/>
        <v>61.854941000000004</v>
      </c>
    </row>
    <row r="229" spans="1:38" x14ac:dyDescent="0.25">
      <c r="A229" s="20" t="str">
        <f>IF(ISBLANK(Lookups!$A$5),"",Lookups!$A$5)</f>
        <v>Soulstealer (Hardcover)</v>
      </c>
      <c r="B229" s="28">
        <f>'Website Sales'!$AO$17</f>
        <v>0</v>
      </c>
      <c r="C229" s="29">
        <f>'Website Sales'!$AR$17</f>
        <v>0</v>
      </c>
      <c r="D229" s="28">
        <f>'In-Person Sales'!$AN$17</f>
        <v>0</v>
      </c>
      <c r="E229" s="29">
        <f>'In-Person Sales'!$AQ$17</f>
        <v>0</v>
      </c>
      <c r="F229" s="28">
        <f>Audiobooks!$N$18</f>
        <v>0</v>
      </c>
      <c r="G229" s="29">
        <f>Audiobooks!$O$18</f>
        <v>0</v>
      </c>
      <c r="H229" s="28">
        <f>Audiobooks!$P$18</f>
        <v>0</v>
      </c>
      <c r="I229" s="29">
        <f>Audiobooks!$Q$18</f>
        <v>0</v>
      </c>
      <c r="J229" s="28">
        <f>Audiobooks!$R$18</f>
        <v>0</v>
      </c>
      <c r="K229" s="29">
        <f>Audiobooks!$S$18</f>
        <v>0</v>
      </c>
      <c r="L229" s="28">
        <f>'E-book sales'!$N$18</f>
        <v>0</v>
      </c>
      <c r="M229" s="29">
        <f>'E-book sales'!$O$18</f>
        <v>0</v>
      </c>
      <c r="N229" s="28">
        <f>'E-book sales'!$P$18</f>
        <v>0</v>
      </c>
      <c r="O229" s="29">
        <f>'E-book sales'!$Q$18</f>
        <v>0</v>
      </c>
      <c r="P229" s="28">
        <f>'E-book sales'!$R$18</f>
        <v>0</v>
      </c>
      <c r="Q229" s="29">
        <f>'E-book sales'!$S$18</f>
        <v>0</v>
      </c>
      <c r="R229" s="28">
        <f>'KENP Pages'!$N$18</f>
        <v>0</v>
      </c>
      <c r="S229" s="29">
        <f>'KENP Pages'!$O$18</f>
        <v>0</v>
      </c>
      <c r="T229" s="28">
        <f>'KENP Pages'!$P$18</f>
        <v>0</v>
      </c>
      <c r="U229" s="29">
        <f>'KENP Pages'!$Q$18</f>
        <v>0</v>
      </c>
      <c r="V229" s="28">
        <f>'KENP Pages'!$R$18</f>
        <v>0</v>
      </c>
      <c r="W229" s="29">
        <f>'KENP Pages'!$S$18</f>
        <v>0</v>
      </c>
      <c r="X229" s="28">
        <f>'KDP Paperbacks'!$N$18</f>
        <v>0</v>
      </c>
      <c r="Y229" s="29">
        <f>'KDP Paperbacks'!$O$18</f>
        <v>0</v>
      </c>
      <c r="Z229" s="28">
        <f>'KDP Paperbacks'!$P$18</f>
        <v>0</v>
      </c>
      <c r="AA229" s="29">
        <f>'KDP Paperbacks'!$Q$18</f>
        <v>0</v>
      </c>
      <c r="AB229" s="28">
        <f>'KDP Paperbacks'!$R$18</f>
        <v>0</v>
      </c>
      <c r="AC229" s="29">
        <f>'KDP Paperbacks'!$S$18</f>
        <v>0</v>
      </c>
      <c r="AD229" s="28">
        <f>SUM(IngramSpark!$N$18,IngramSpark!$AH$18)</f>
        <v>0</v>
      </c>
      <c r="AE229" s="148">
        <f>SUM(IngramSpark!$O$18,IngramSpark!$AI$18)</f>
        <v>0</v>
      </c>
      <c r="AF229" s="28">
        <f>SUM(IngramSpark!$P$18,IngramSpark!$AJ$18)</f>
        <v>0</v>
      </c>
      <c r="AG229" s="148">
        <f>SUM(IngramSpark!$Q$18,IngramSpark!$AK$18)</f>
        <v>0</v>
      </c>
      <c r="AH229" s="28">
        <f>SUM(IngramSpark!$R$18,IngramSpark!$AL$18)</f>
        <v>0</v>
      </c>
      <c r="AI229" s="148">
        <f>SUM(IngramSpark!$S$18,IngramSpark!$AM$18)</f>
        <v>0</v>
      </c>
      <c r="AJ229" s="28">
        <f t="shared" si="53"/>
        <v>0</v>
      </c>
      <c r="AK229" s="28">
        <f t="shared" si="54"/>
        <v>0</v>
      </c>
      <c r="AL229" s="86">
        <f t="shared" si="55"/>
        <v>0</v>
      </c>
    </row>
    <row r="230" spans="1:38" x14ac:dyDescent="0.25">
      <c r="A230" s="20" t="str">
        <f>IF(ISBLANK(Lookups!$A$6),"",Lookups!$A$6)</f>
        <v>Soulstealer (Mass Market Paperback)</v>
      </c>
      <c r="B230" s="28">
        <f>'Website Sales'!$AG$32</f>
        <v>0</v>
      </c>
      <c r="C230" s="29">
        <f>'Website Sales'!$AJ$32</f>
        <v>0</v>
      </c>
      <c r="D230" s="28">
        <f>'In-Person Sales'!$AF$32</f>
        <v>0</v>
      </c>
      <c r="E230" s="29">
        <f>'In-Person Sales'!$AI$32</f>
        <v>0</v>
      </c>
      <c r="F230" s="28">
        <f>Audiobooks!$B$33</f>
        <v>0</v>
      </c>
      <c r="G230" s="29">
        <f>Audiobooks!$C$33</f>
        <v>0</v>
      </c>
      <c r="H230" s="28">
        <f>Audiobooks!$D$33</f>
        <v>0</v>
      </c>
      <c r="I230" s="29">
        <f>Audiobooks!$E$33</f>
        <v>0</v>
      </c>
      <c r="J230" s="28">
        <f>Audiobooks!$F$33</f>
        <v>0</v>
      </c>
      <c r="K230" s="29">
        <f>Audiobooks!$G$33</f>
        <v>0</v>
      </c>
      <c r="L230" s="28">
        <f>'E-book sales'!$B$33</f>
        <v>0</v>
      </c>
      <c r="M230" s="29">
        <f>'E-book sales'!$C$33</f>
        <v>0</v>
      </c>
      <c r="N230" s="28">
        <f>'E-book sales'!$D$33</f>
        <v>0</v>
      </c>
      <c r="O230" s="29">
        <f>'E-book sales'!$E$33</f>
        <v>0</v>
      </c>
      <c r="P230" s="28">
        <f>'E-book sales'!$F$33</f>
        <v>0</v>
      </c>
      <c r="Q230" s="29">
        <f>'E-book sales'!$G$33</f>
        <v>0</v>
      </c>
      <c r="R230" s="28">
        <f>'KENP Pages'!$B$33</f>
        <v>0</v>
      </c>
      <c r="S230" s="29">
        <f>'KENP Pages'!$C$33</f>
        <v>0</v>
      </c>
      <c r="T230" s="28">
        <f>'KENP Pages'!$D$33</f>
        <v>0</v>
      </c>
      <c r="U230" s="29">
        <f>'KENP Pages'!$E$33</f>
        <v>0</v>
      </c>
      <c r="V230" s="28">
        <f>'KENP Pages'!$F$33</f>
        <v>0</v>
      </c>
      <c r="W230" s="29">
        <f>'KENP Pages'!$G$33</f>
        <v>0</v>
      </c>
      <c r="X230" s="28">
        <f>'KDP Paperbacks'!$B$33</f>
        <v>0</v>
      </c>
      <c r="Y230" s="29">
        <f>'KDP Paperbacks'!$C$33</f>
        <v>0</v>
      </c>
      <c r="Z230" s="28">
        <f>'KDP Paperbacks'!$D$33</f>
        <v>0</v>
      </c>
      <c r="AA230" s="29">
        <f>'KDP Paperbacks'!$E$33</f>
        <v>0</v>
      </c>
      <c r="AB230" s="28">
        <f>'KDP Paperbacks'!$F$33</f>
        <v>0</v>
      </c>
      <c r="AC230" s="29">
        <f>'KDP Paperbacks'!$G$33</f>
        <v>0</v>
      </c>
      <c r="AD230" s="28">
        <f>SUM(IngramSpark!$B$33,IngramSpark!$V$33)</f>
        <v>0</v>
      </c>
      <c r="AE230" s="148">
        <f>SUM(IngramSpark!$C$33,IngramSpark!$W$33)</f>
        <v>0</v>
      </c>
      <c r="AF230" s="28">
        <f>SUM(IngramSpark!$D$33,IngramSpark!$X$33)</f>
        <v>0</v>
      </c>
      <c r="AG230" s="148">
        <f>SUM(IngramSpark!$E$33,IngramSpark!$Y$33)</f>
        <v>0</v>
      </c>
      <c r="AH230" s="28">
        <f>SUM(IngramSpark!$F$33,IngramSpark!$Z$33)</f>
        <v>0</v>
      </c>
      <c r="AI230" s="148">
        <f>SUM(IngramSpark!$G$33,IngramSpark!$AA$33)</f>
        <v>0</v>
      </c>
      <c r="AJ230" s="28">
        <f t="shared" si="53"/>
        <v>0</v>
      </c>
      <c r="AK230" s="28">
        <f t="shared" si="54"/>
        <v>0</v>
      </c>
      <c r="AL230" s="86">
        <f t="shared" si="55"/>
        <v>0</v>
      </c>
    </row>
    <row r="231" spans="1:38" x14ac:dyDescent="0.25">
      <c r="A231" s="20" t="str">
        <f>IF(ISBLANK(Lookups!$A$7),"",Lookups!$A$7)</f>
        <v>Soulstealer (Travel Size Paperback)</v>
      </c>
      <c r="B231" s="28">
        <f>'Website Sales'!$AK$32</f>
        <v>0</v>
      </c>
      <c r="C231" s="29">
        <f>'Website Sales'!$AN$32</f>
        <v>0</v>
      </c>
      <c r="D231" s="28">
        <f>'In-Person Sales'!$AJ$32</f>
        <v>0</v>
      </c>
      <c r="E231" s="29">
        <f>'In-Person Sales'!$AM$32</f>
        <v>0</v>
      </c>
      <c r="F231" s="28">
        <f>Audiobooks!$H$33</f>
        <v>0</v>
      </c>
      <c r="G231" s="29">
        <f>Audiobooks!$I$33</f>
        <v>0</v>
      </c>
      <c r="H231" s="28">
        <f>Audiobooks!$J$33</f>
        <v>0</v>
      </c>
      <c r="I231" s="29">
        <f>Audiobooks!$K$33</f>
        <v>0</v>
      </c>
      <c r="J231" s="28">
        <f>Audiobooks!$L$33</f>
        <v>0</v>
      </c>
      <c r="K231" s="29">
        <f>Audiobooks!$M$33</f>
        <v>0</v>
      </c>
      <c r="L231" s="28">
        <f>'E-book sales'!$H$33</f>
        <v>0</v>
      </c>
      <c r="M231" s="29">
        <f>'E-book sales'!$I$33</f>
        <v>0</v>
      </c>
      <c r="N231" s="28">
        <f>'E-book sales'!$J$33</f>
        <v>0</v>
      </c>
      <c r="O231" s="29">
        <f>'E-book sales'!$K$33</f>
        <v>0</v>
      </c>
      <c r="P231" s="28">
        <f>'E-book sales'!$L$33</f>
        <v>0</v>
      </c>
      <c r="Q231" s="29">
        <f>'E-book sales'!$M$33</f>
        <v>0</v>
      </c>
      <c r="R231" s="28">
        <f>'KENP Pages'!$H$33</f>
        <v>0</v>
      </c>
      <c r="S231" s="29">
        <f>'KENP Pages'!$I$33</f>
        <v>0</v>
      </c>
      <c r="T231" s="28">
        <f>'KENP Pages'!$J$33</f>
        <v>0</v>
      </c>
      <c r="U231" s="29">
        <f>'KENP Pages'!$K$33</f>
        <v>0</v>
      </c>
      <c r="V231" s="28">
        <f>'KENP Pages'!$L$33</f>
        <v>0</v>
      </c>
      <c r="W231" s="29">
        <f>'KENP Pages'!$M$33</f>
        <v>0</v>
      </c>
      <c r="X231" s="28">
        <f>'KDP Paperbacks'!$H$33</f>
        <v>0</v>
      </c>
      <c r="Y231" s="29">
        <f>'KDP Paperbacks'!$I$33</f>
        <v>0</v>
      </c>
      <c r="Z231" s="28">
        <f>'KDP Paperbacks'!$J$33</f>
        <v>0</v>
      </c>
      <c r="AA231" s="29">
        <f>'KDP Paperbacks'!$K$33</f>
        <v>0</v>
      </c>
      <c r="AB231" s="28">
        <f>'KDP Paperbacks'!$L$33</f>
        <v>0</v>
      </c>
      <c r="AC231" s="29">
        <f>'KDP Paperbacks'!$M$33</f>
        <v>0</v>
      </c>
      <c r="AD231" s="28">
        <f>SUM(IngramSpark!$H$33,IngramSpark!$AB$33)</f>
        <v>0</v>
      </c>
      <c r="AE231" s="148">
        <f>SUM(IngramSpark!$I$33,IngramSpark!$AC$33)</f>
        <v>0</v>
      </c>
      <c r="AF231" s="28">
        <f>SUM(IngramSpark!$J$33,IngramSpark!$AD$33)</f>
        <v>0</v>
      </c>
      <c r="AG231" s="148">
        <f>SUM(IngramSpark!$K$33,IngramSpark!$AE$33)</f>
        <v>0</v>
      </c>
      <c r="AH231" s="28">
        <f>SUM(IngramSpark!$L$33,IngramSpark!$AF$33)</f>
        <v>0</v>
      </c>
      <c r="AI231" s="148">
        <f>SUM(IngramSpark!$M$33,IngramSpark!$AG$33)</f>
        <v>0</v>
      </c>
      <c r="AJ231" s="28">
        <f t="shared" si="53"/>
        <v>0</v>
      </c>
      <c r="AK231" s="28">
        <f t="shared" si="54"/>
        <v>0</v>
      </c>
      <c r="AL231" s="86">
        <f t="shared" si="55"/>
        <v>0</v>
      </c>
    </row>
    <row r="232" spans="1:38" x14ac:dyDescent="0.25">
      <c r="A232" s="20" t="str">
        <f>IF(ISBLANK(Lookups!$A$8),"",Lookups!$A$8)</f>
        <v>Soulstealer (Trade Paperback)</v>
      </c>
      <c r="B232" s="28">
        <f>'Website Sales'!$AO$32</f>
        <v>0</v>
      </c>
      <c r="C232" s="29">
        <f>'Website Sales'!$AR$32</f>
        <v>0</v>
      </c>
      <c r="D232" s="28">
        <f>'In-Person Sales'!$AN$32</f>
        <v>0</v>
      </c>
      <c r="E232" s="29">
        <f>'In-Person Sales'!$AQ$32</f>
        <v>0</v>
      </c>
      <c r="F232" s="28">
        <f>Audiobooks!$N$33</f>
        <v>0</v>
      </c>
      <c r="G232" s="29">
        <f>Audiobooks!$O$33</f>
        <v>0</v>
      </c>
      <c r="H232" s="28">
        <f>Audiobooks!$P$33</f>
        <v>0</v>
      </c>
      <c r="I232" s="29">
        <f>Audiobooks!$Q$33</f>
        <v>0</v>
      </c>
      <c r="J232" s="28">
        <f>Audiobooks!$R$33</f>
        <v>0</v>
      </c>
      <c r="K232" s="29">
        <f>Audiobooks!$S$33</f>
        <v>0</v>
      </c>
      <c r="L232" s="28">
        <f>'E-book sales'!$N$33</f>
        <v>0</v>
      </c>
      <c r="M232" s="29">
        <f>'E-book sales'!$O$33</f>
        <v>0</v>
      </c>
      <c r="N232" s="28">
        <f>'E-book sales'!$P$33</f>
        <v>0</v>
      </c>
      <c r="O232" s="29">
        <f>'E-book sales'!$Q$33</f>
        <v>0</v>
      </c>
      <c r="P232" s="28">
        <f>'E-book sales'!$R$33</f>
        <v>0</v>
      </c>
      <c r="Q232" s="29">
        <f>'E-book sales'!$S$33</f>
        <v>0</v>
      </c>
      <c r="R232" s="28">
        <f>'KENP Pages'!$N$33</f>
        <v>0</v>
      </c>
      <c r="S232" s="29">
        <f>'KENP Pages'!$O$33</f>
        <v>0</v>
      </c>
      <c r="T232" s="28">
        <f>'KENP Pages'!$P$33</f>
        <v>0</v>
      </c>
      <c r="U232" s="29">
        <f>'KENP Pages'!$Q$33</f>
        <v>0</v>
      </c>
      <c r="V232" s="28">
        <f>'KENP Pages'!$R$33</f>
        <v>0</v>
      </c>
      <c r="W232" s="29">
        <f>'KENP Pages'!$S$33</f>
        <v>0</v>
      </c>
      <c r="X232" s="28">
        <f>'KDP Paperbacks'!$N$33</f>
        <v>0</v>
      </c>
      <c r="Y232" s="29">
        <f>'KDP Paperbacks'!$O$33</f>
        <v>0</v>
      </c>
      <c r="Z232" s="28">
        <f>'KDP Paperbacks'!$P$33</f>
        <v>0</v>
      </c>
      <c r="AA232" s="29">
        <f>'KDP Paperbacks'!$Q$33</f>
        <v>0</v>
      </c>
      <c r="AB232" s="28">
        <f>'KDP Paperbacks'!$R$33</f>
        <v>0</v>
      </c>
      <c r="AC232" s="29">
        <f>'KDP Paperbacks'!$S$33</f>
        <v>0</v>
      </c>
      <c r="AD232" s="28">
        <f>SUM(IngramSpark!$N$33,IngramSpark!$AH$33)</f>
        <v>0</v>
      </c>
      <c r="AE232" s="148">
        <f>SUM(IngramSpark!$O$33,IngramSpark!$AI$33)</f>
        <v>0</v>
      </c>
      <c r="AF232" s="28">
        <f>SUM(IngramSpark!$P$33,IngramSpark!$AJ$33)</f>
        <v>0</v>
      </c>
      <c r="AG232" s="148">
        <f>SUM(IngramSpark!$Q$33,IngramSpark!$AK$33)</f>
        <v>0</v>
      </c>
      <c r="AH232" s="28">
        <f>SUM(IngramSpark!$R$33,IngramSpark!$AL$33)</f>
        <v>0</v>
      </c>
      <c r="AI232" s="148">
        <f>SUM(IngramSpark!$S$33,IngramSpark!$AM$33)</f>
        <v>0</v>
      </c>
      <c r="AJ232" s="28">
        <f t="shared" si="53"/>
        <v>0</v>
      </c>
      <c r="AK232" s="28">
        <f t="shared" si="54"/>
        <v>0</v>
      </c>
      <c r="AL232" s="86">
        <f t="shared" si="55"/>
        <v>0</v>
      </c>
    </row>
    <row r="233" spans="1:38" x14ac:dyDescent="0.25">
      <c r="A233" s="20" t="str">
        <f>IF(ISBLANK(Lookups!$A$9),"",Lookups!$A$9)</f>
        <v/>
      </c>
      <c r="B233" s="28">
        <f>'Website Sales'!$AG$47</f>
        <v>0</v>
      </c>
      <c r="C233" s="29">
        <f>'Website Sales'!$AJ$47</f>
        <v>0</v>
      </c>
      <c r="D233" s="28">
        <f>'In-Person Sales'!$AF$47</f>
        <v>0</v>
      </c>
      <c r="E233" s="29">
        <f>'In-Person Sales'!$AI$47</f>
        <v>0</v>
      </c>
      <c r="F233" s="28">
        <f>Audiobooks!$B$48</f>
        <v>0</v>
      </c>
      <c r="G233" s="29">
        <f>Audiobooks!$C$48</f>
        <v>0</v>
      </c>
      <c r="H233" s="28">
        <f>Audiobooks!$D$48</f>
        <v>0</v>
      </c>
      <c r="I233" s="29">
        <f>Audiobooks!$E$48</f>
        <v>0</v>
      </c>
      <c r="J233" s="28">
        <f>Audiobooks!$F$48</f>
        <v>0</v>
      </c>
      <c r="K233" s="29">
        <f>Audiobooks!$G$48</f>
        <v>0</v>
      </c>
      <c r="L233" s="28">
        <f>'E-book sales'!$B$48</f>
        <v>0</v>
      </c>
      <c r="M233" s="29">
        <f>'E-book sales'!$C$48</f>
        <v>0</v>
      </c>
      <c r="N233" s="28">
        <f>'E-book sales'!$D$48</f>
        <v>0</v>
      </c>
      <c r="O233" s="29">
        <f>'E-book sales'!$E$48</f>
        <v>0</v>
      </c>
      <c r="P233" s="28">
        <f>'E-book sales'!$F$48</f>
        <v>0</v>
      </c>
      <c r="Q233" s="29">
        <f>'E-book sales'!$G$48</f>
        <v>0</v>
      </c>
      <c r="R233" s="28">
        <f>'KENP Pages'!$B$48</f>
        <v>0</v>
      </c>
      <c r="S233" s="29">
        <f>'KENP Pages'!$C$48</f>
        <v>0</v>
      </c>
      <c r="T233" s="28">
        <f>'KENP Pages'!$D$48</f>
        <v>0</v>
      </c>
      <c r="U233" s="29">
        <f>'KENP Pages'!$E$48</f>
        <v>0</v>
      </c>
      <c r="V233" s="28">
        <f>'KENP Pages'!$F$48</f>
        <v>0</v>
      </c>
      <c r="W233" s="29">
        <f>'KENP Pages'!$G$48</f>
        <v>0</v>
      </c>
      <c r="X233" s="28">
        <f>'KDP Paperbacks'!$B$48</f>
        <v>0</v>
      </c>
      <c r="Y233" s="29">
        <f>'KDP Paperbacks'!$C$48</f>
        <v>0</v>
      </c>
      <c r="Z233" s="28">
        <f>'KDP Paperbacks'!$D$48</f>
        <v>0</v>
      </c>
      <c r="AA233" s="29">
        <f>'KDP Paperbacks'!$E$48</f>
        <v>0</v>
      </c>
      <c r="AB233" s="28">
        <f>'KDP Paperbacks'!$F$48</f>
        <v>0</v>
      </c>
      <c r="AC233" s="29">
        <f>'KDP Paperbacks'!$G$48</f>
        <v>0</v>
      </c>
      <c r="AD233" s="28">
        <f>SUM(IngramSpark!$B$48,IngramSpark!$V$48)</f>
        <v>0</v>
      </c>
      <c r="AE233" s="148">
        <f>SUM(IngramSpark!$C$48,IngramSpark!$W$48)</f>
        <v>0</v>
      </c>
      <c r="AF233" s="28">
        <f>SUM(IngramSpark!$D$48,IngramSpark!$X$48)</f>
        <v>0</v>
      </c>
      <c r="AG233" s="148">
        <f>SUM(IngramSpark!$E$48,IngramSpark!$Y$48)</f>
        <v>0</v>
      </c>
      <c r="AH233" s="28">
        <f>SUM(IngramSpark!$F$48,IngramSpark!$Z$48)</f>
        <v>0</v>
      </c>
      <c r="AI233" s="148">
        <f>SUM(IngramSpark!$G$48,IngramSpark!$AA$48)</f>
        <v>0</v>
      </c>
      <c r="AJ233" s="28">
        <f t="shared" si="53"/>
        <v>0</v>
      </c>
      <c r="AK233" s="28">
        <f t="shared" si="54"/>
        <v>0</v>
      </c>
      <c r="AL233" s="86">
        <f t="shared" si="55"/>
        <v>0</v>
      </c>
    </row>
    <row r="234" spans="1:38" x14ac:dyDescent="0.25">
      <c r="A234" s="20" t="str">
        <f>IF(ISBLANK(Lookups!$A$10),"",Lookups!$A$10)</f>
        <v/>
      </c>
      <c r="B234" s="28">
        <f>'Website Sales'!$AK$47</f>
        <v>0</v>
      </c>
      <c r="C234" s="29">
        <f>'Website Sales'!$AN$47</f>
        <v>0</v>
      </c>
      <c r="D234" s="28">
        <f>'In-Person Sales'!$AJ$47</f>
        <v>0</v>
      </c>
      <c r="E234" s="29">
        <f>'In-Person Sales'!$AM$47</f>
        <v>0</v>
      </c>
      <c r="F234" s="28">
        <f>Audiobooks!$H$48</f>
        <v>0</v>
      </c>
      <c r="G234" s="29">
        <f>Audiobooks!$I$48</f>
        <v>0</v>
      </c>
      <c r="H234" s="28">
        <f>Audiobooks!$J$48</f>
        <v>0</v>
      </c>
      <c r="I234" s="29">
        <f>Audiobooks!$K$48</f>
        <v>0</v>
      </c>
      <c r="J234" s="28">
        <f>Audiobooks!$L$48</f>
        <v>0</v>
      </c>
      <c r="K234" s="29">
        <f>Audiobooks!$M$48</f>
        <v>0</v>
      </c>
      <c r="L234" s="28">
        <f>'E-book sales'!$H$48</f>
        <v>0</v>
      </c>
      <c r="M234" s="29">
        <f>'E-book sales'!$I$48</f>
        <v>0</v>
      </c>
      <c r="N234" s="28">
        <f>'E-book sales'!$J$48</f>
        <v>0</v>
      </c>
      <c r="O234" s="29">
        <f>'E-book sales'!$K$48</f>
        <v>0</v>
      </c>
      <c r="P234" s="28">
        <f>'E-book sales'!$L$48</f>
        <v>0</v>
      </c>
      <c r="Q234" s="29">
        <f>'E-book sales'!$M$48</f>
        <v>0</v>
      </c>
      <c r="R234" s="28">
        <f>'KENP Pages'!$H$48</f>
        <v>0</v>
      </c>
      <c r="S234" s="29">
        <f>'KENP Pages'!$I$48</f>
        <v>0</v>
      </c>
      <c r="T234" s="28">
        <f>'KENP Pages'!$J$48</f>
        <v>0</v>
      </c>
      <c r="U234" s="29">
        <f>'KENP Pages'!$K$48</f>
        <v>0</v>
      </c>
      <c r="V234" s="28">
        <f>'KENP Pages'!$L$48</f>
        <v>0</v>
      </c>
      <c r="W234" s="29">
        <f>'KENP Pages'!$M$48</f>
        <v>0</v>
      </c>
      <c r="X234" s="28">
        <f>'KDP Paperbacks'!$H$48</f>
        <v>0</v>
      </c>
      <c r="Y234" s="29">
        <f>'KDP Paperbacks'!$I$48</f>
        <v>0</v>
      </c>
      <c r="Z234" s="28">
        <f>'KDP Paperbacks'!$J$48</f>
        <v>0</v>
      </c>
      <c r="AA234" s="29">
        <f>'KDP Paperbacks'!$K$48</f>
        <v>0</v>
      </c>
      <c r="AB234" s="28">
        <f>'KDP Paperbacks'!$L$48</f>
        <v>0</v>
      </c>
      <c r="AC234" s="29">
        <f>'KDP Paperbacks'!$M$48</f>
        <v>0</v>
      </c>
      <c r="AD234" s="28">
        <f>SUM(IngramSpark!$H$48,IngramSpark!$AB$48)</f>
        <v>0</v>
      </c>
      <c r="AE234" s="148">
        <f>SUM(IngramSpark!$I$48,IngramSpark!$AC$48)</f>
        <v>0</v>
      </c>
      <c r="AF234" s="28">
        <f>SUM(IngramSpark!$J$48,IngramSpark!$AD$48)</f>
        <v>0</v>
      </c>
      <c r="AG234" s="148">
        <f>SUM(IngramSpark!$K$48,IngramSpark!$AE$48)</f>
        <v>0</v>
      </c>
      <c r="AH234" s="28">
        <f>SUM(IngramSpark!$L$48,IngramSpark!$AF$48)</f>
        <v>0</v>
      </c>
      <c r="AI234" s="148">
        <f>SUM(IngramSpark!$M$48,IngramSpark!$AG$48)</f>
        <v>0</v>
      </c>
      <c r="AJ234" s="28">
        <f t="shared" si="53"/>
        <v>0</v>
      </c>
      <c r="AK234" s="28">
        <f t="shared" si="54"/>
        <v>0</v>
      </c>
      <c r="AL234" s="86">
        <f t="shared" si="55"/>
        <v>0</v>
      </c>
    </row>
    <row r="235" spans="1:38" x14ac:dyDescent="0.25">
      <c r="A235" s="20" t="str">
        <f>IF(ISBLANK(Lookups!$A$11),"",Lookups!$A$11)</f>
        <v/>
      </c>
      <c r="B235" s="28">
        <f>'Website Sales'!$AO$47</f>
        <v>0</v>
      </c>
      <c r="C235" s="29">
        <f>'Website Sales'!$AR$47</f>
        <v>0</v>
      </c>
      <c r="D235" s="28">
        <f>'In-Person Sales'!$AN$47</f>
        <v>0</v>
      </c>
      <c r="E235" s="29">
        <f>'In-Person Sales'!$AQ$47</f>
        <v>0</v>
      </c>
      <c r="F235" s="28">
        <f>Audiobooks!$N$48</f>
        <v>0</v>
      </c>
      <c r="G235" s="29">
        <f>Audiobooks!$O$48</f>
        <v>0</v>
      </c>
      <c r="H235" s="28">
        <f>Audiobooks!$P$48</f>
        <v>0</v>
      </c>
      <c r="I235" s="29">
        <f>Audiobooks!$Q$48</f>
        <v>0</v>
      </c>
      <c r="J235" s="28">
        <f>Audiobooks!$R$48</f>
        <v>0</v>
      </c>
      <c r="K235" s="29">
        <f>Audiobooks!$S$48</f>
        <v>0</v>
      </c>
      <c r="L235" s="28">
        <f>'E-book sales'!$N$48</f>
        <v>0</v>
      </c>
      <c r="M235" s="29">
        <f>'E-book sales'!$O$48</f>
        <v>0</v>
      </c>
      <c r="N235" s="28">
        <f>'E-book sales'!$P$48</f>
        <v>0</v>
      </c>
      <c r="O235" s="29">
        <f>'E-book sales'!$Q$48</f>
        <v>0</v>
      </c>
      <c r="P235" s="28">
        <f>'E-book sales'!$R$48</f>
        <v>0</v>
      </c>
      <c r="Q235" s="29">
        <f>'E-book sales'!$S$48</f>
        <v>0</v>
      </c>
      <c r="R235" s="28">
        <f>'KENP Pages'!$N$48</f>
        <v>0</v>
      </c>
      <c r="S235" s="29">
        <f>'KENP Pages'!$O$48</f>
        <v>0</v>
      </c>
      <c r="T235" s="28">
        <f>'KENP Pages'!$P$48</f>
        <v>0</v>
      </c>
      <c r="U235" s="29">
        <f>'KENP Pages'!$Q$48</f>
        <v>0</v>
      </c>
      <c r="V235" s="28">
        <f>'KENP Pages'!$R$48</f>
        <v>0</v>
      </c>
      <c r="W235" s="29">
        <f>'KENP Pages'!$S$48</f>
        <v>0</v>
      </c>
      <c r="X235" s="28">
        <f>'KDP Paperbacks'!$N$48</f>
        <v>0</v>
      </c>
      <c r="Y235" s="29">
        <f>'KDP Paperbacks'!$O$48</f>
        <v>0</v>
      </c>
      <c r="Z235" s="28">
        <f>'KDP Paperbacks'!$P$48</f>
        <v>0</v>
      </c>
      <c r="AA235" s="29">
        <f>'KDP Paperbacks'!$Q$48</f>
        <v>0</v>
      </c>
      <c r="AB235" s="28">
        <f>'KDP Paperbacks'!$R$48</f>
        <v>0</v>
      </c>
      <c r="AC235" s="29">
        <f>'KDP Paperbacks'!$S$48</f>
        <v>0</v>
      </c>
      <c r="AD235" s="28">
        <f>SUM(IngramSpark!$N$48,IngramSpark!$AH$48)</f>
        <v>0</v>
      </c>
      <c r="AE235" s="148">
        <f>SUM(IngramSpark!$O$48,IngramSpark!$AI$48)</f>
        <v>0</v>
      </c>
      <c r="AF235" s="28">
        <f>SUM(IngramSpark!$P$48,IngramSpark!$AJ$48)</f>
        <v>0</v>
      </c>
      <c r="AG235" s="148">
        <f>SUM(IngramSpark!$Q$48,IngramSpark!$AK$48)</f>
        <v>0</v>
      </c>
      <c r="AH235" s="28">
        <f>SUM(IngramSpark!$R$48,IngramSpark!$AL$48)</f>
        <v>0</v>
      </c>
      <c r="AI235" s="148">
        <f>SUM(IngramSpark!$S$48,IngramSpark!$AM$48)</f>
        <v>0</v>
      </c>
      <c r="AJ235" s="28">
        <f t="shared" si="53"/>
        <v>0</v>
      </c>
      <c r="AK235" s="28">
        <f t="shared" si="54"/>
        <v>0</v>
      </c>
      <c r="AL235" s="86">
        <f t="shared" si="55"/>
        <v>0</v>
      </c>
    </row>
    <row r="236" spans="1:38" x14ac:dyDescent="0.25">
      <c r="A236" s="20" t="str">
        <f>IF(ISBLANK(Lookups!$A$12),"",Lookups!$A$12)</f>
        <v/>
      </c>
      <c r="B236" s="28">
        <f>'Website Sales'!$AG$62</f>
        <v>0</v>
      </c>
      <c r="C236" s="29">
        <f>'Website Sales'!$AJ$62</f>
        <v>0</v>
      </c>
      <c r="D236" s="28">
        <f>'In-Person Sales'!$AF$62</f>
        <v>0</v>
      </c>
      <c r="E236" s="29">
        <f>'In-Person Sales'!$AI$62</f>
        <v>0</v>
      </c>
      <c r="F236" s="28">
        <f>Audiobooks!$B$63</f>
        <v>0</v>
      </c>
      <c r="G236" s="29">
        <f>Audiobooks!$C$63</f>
        <v>0</v>
      </c>
      <c r="H236" s="28">
        <f>Audiobooks!$D$63</f>
        <v>0</v>
      </c>
      <c r="I236" s="29">
        <f>Audiobooks!$E$63</f>
        <v>0</v>
      </c>
      <c r="J236" s="28">
        <f>Audiobooks!$F$63</f>
        <v>0</v>
      </c>
      <c r="K236" s="29">
        <f>Audiobooks!$G$63</f>
        <v>0</v>
      </c>
      <c r="L236" s="28">
        <f>'E-book sales'!$B$63</f>
        <v>0</v>
      </c>
      <c r="M236" s="29">
        <f>'E-book sales'!$C$63</f>
        <v>0</v>
      </c>
      <c r="N236" s="28">
        <f>'E-book sales'!$D$63</f>
        <v>0</v>
      </c>
      <c r="O236" s="29">
        <f>'E-book sales'!$E$63</f>
        <v>0</v>
      </c>
      <c r="P236" s="28">
        <f>'E-book sales'!$F$63</f>
        <v>0</v>
      </c>
      <c r="Q236" s="29">
        <f>'E-book sales'!$G$63</f>
        <v>0</v>
      </c>
      <c r="R236" s="28">
        <f>'KENP Pages'!$B$63</f>
        <v>0</v>
      </c>
      <c r="S236" s="29">
        <f>'KENP Pages'!$C$63</f>
        <v>0</v>
      </c>
      <c r="T236" s="28">
        <f>'KENP Pages'!$D$63</f>
        <v>0</v>
      </c>
      <c r="U236" s="29">
        <f>'KENP Pages'!$E$63</f>
        <v>0</v>
      </c>
      <c r="V236" s="28">
        <f>'KENP Pages'!$F$63</f>
        <v>0</v>
      </c>
      <c r="W236" s="29">
        <f>'KENP Pages'!$G$63</f>
        <v>0</v>
      </c>
      <c r="X236" s="28">
        <f>'KDP Paperbacks'!$B$63</f>
        <v>0</v>
      </c>
      <c r="Y236" s="29">
        <f>'KDP Paperbacks'!$C$63</f>
        <v>0</v>
      </c>
      <c r="Z236" s="28">
        <f>'KDP Paperbacks'!$D$63</f>
        <v>0</v>
      </c>
      <c r="AA236" s="29">
        <f>'KDP Paperbacks'!$E$63</f>
        <v>0</v>
      </c>
      <c r="AB236" s="28">
        <f>'KDP Paperbacks'!$F$63</f>
        <v>0</v>
      </c>
      <c r="AC236" s="29">
        <f>'KDP Paperbacks'!$G$63</f>
        <v>0</v>
      </c>
      <c r="AD236" s="28">
        <f>SUM(IngramSpark!$B$63,IngramSpark!$V$63)</f>
        <v>0</v>
      </c>
      <c r="AE236" s="148">
        <f>SUM(IngramSpark!$C$63,IngramSpark!$W$63)</f>
        <v>0</v>
      </c>
      <c r="AF236" s="28">
        <f>SUM(IngramSpark!$D$63,IngramSpark!$X$63)</f>
        <v>0</v>
      </c>
      <c r="AG236" s="148">
        <f>SUM(IngramSpark!$E$63,IngramSpark!$Y$63)</f>
        <v>0</v>
      </c>
      <c r="AH236" s="28">
        <f>SUM(IngramSpark!$F$63,IngramSpark!$Z$63)</f>
        <v>0</v>
      </c>
      <c r="AI236" s="148">
        <f>SUM(IngramSpark!$G$63,IngramSpark!$AA$63)</f>
        <v>0</v>
      </c>
      <c r="AJ236" s="28">
        <f t="shared" si="53"/>
        <v>0</v>
      </c>
      <c r="AK236" s="28">
        <f t="shared" si="54"/>
        <v>0</v>
      </c>
      <c r="AL236" s="86">
        <f t="shared" si="55"/>
        <v>0</v>
      </c>
    </row>
    <row r="237" spans="1:38" x14ac:dyDescent="0.25">
      <c r="A237" s="20" t="str">
        <f>IF(ISBLANK(Lookups!$A$13),"",Lookups!$A$13)</f>
        <v/>
      </c>
      <c r="B237" s="28">
        <f>'Website Sales'!$AK$62</f>
        <v>0</v>
      </c>
      <c r="C237" s="29">
        <f>'Website Sales'!$AN$62</f>
        <v>0</v>
      </c>
      <c r="D237" s="28">
        <f>'In-Person Sales'!$AJ$62</f>
        <v>0</v>
      </c>
      <c r="E237" s="29">
        <f>'In-Person Sales'!$AM$62</f>
        <v>0</v>
      </c>
      <c r="F237" s="28">
        <f>Audiobooks!$H$63</f>
        <v>0</v>
      </c>
      <c r="G237" s="29">
        <f>Audiobooks!$I$63</f>
        <v>0</v>
      </c>
      <c r="H237" s="28">
        <f>Audiobooks!$J$63</f>
        <v>0</v>
      </c>
      <c r="I237" s="29">
        <f>Audiobooks!$K$63</f>
        <v>0</v>
      </c>
      <c r="J237" s="28">
        <f>Audiobooks!$L$63</f>
        <v>0</v>
      </c>
      <c r="K237" s="29">
        <f>Audiobooks!$M$63</f>
        <v>0</v>
      </c>
      <c r="L237" s="28">
        <f>'E-book sales'!$H$63</f>
        <v>0</v>
      </c>
      <c r="M237" s="29">
        <f>'E-book sales'!$I$63</f>
        <v>0</v>
      </c>
      <c r="N237" s="28">
        <f>'E-book sales'!$J$63</f>
        <v>0</v>
      </c>
      <c r="O237" s="29">
        <f>'E-book sales'!$K$63</f>
        <v>0</v>
      </c>
      <c r="P237" s="28">
        <f>'E-book sales'!$L$63</f>
        <v>0</v>
      </c>
      <c r="Q237" s="29">
        <f>'E-book sales'!$M$63</f>
        <v>0</v>
      </c>
      <c r="R237" s="28">
        <f>'KENP Pages'!$H$63</f>
        <v>0</v>
      </c>
      <c r="S237" s="29">
        <f>'KENP Pages'!$I$63</f>
        <v>0</v>
      </c>
      <c r="T237" s="28">
        <f>'KENP Pages'!$J$63</f>
        <v>0</v>
      </c>
      <c r="U237" s="29">
        <f>'KENP Pages'!$K$63</f>
        <v>0</v>
      </c>
      <c r="V237" s="28">
        <f>'KENP Pages'!$L$63</f>
        <v>0</v>
      </c>
      <c r="W237" s="29">
        <f>'KENP Pages'!$M$63</f>
        <v>0</v>
      </c>
      <c r="X237" s="28">
        <f>'KDP Paperbacks'!$H$63</f>
        <v>0</v>
      </c>
      <c r="Y237" s="29">
        <f>'KDP Paperbacks'!$I$63</f>
        <v>0</v>
      </c>
      <c r="Z237" s="28">
        <f>'KDP Paperbacks'!$J$63</f>
        <v>0</v>
      </c>
      <c r="AA237" s="29">
        <f>'KDP Paperbacks'!$K$63</f>
        <v>0</v>
      </c>
      <c r="AB237" s="28">
        <f>'KDP Paperbacks'!$L$63</f>
        <v>0</v>
      </c>
      <c r="AC237" s="29">
        <f>'KDP Paperbacks'!$M$63</f>
        <v>0</v>
      </c>
      <c r="AD237" s="28">
        <f>SUM(IngramSpark!$H$63,IngramSpark!$AB$63)</f>
        <v>0</v>
      </c>
      <c r="AE237" s="148">
        <f>SUM(IngramSpark!$I$63,IngramSpark!$AC$63)</f>
        <v>0</v>
      </c>
      <c r="AF237" s="28">
        <f>SUM(IngramSpark!$J$63,IngramSpark!$AD$63)</f>
        <v>0</v>
      </c>
      <c r="AG237" s="148">
        <f>SUM(IngramSpark!$K$63,IngramSpark!$AE$63)</f>
        <v>0</v>
      </c>
      <c r="AH237" s="28">
        <f>SUM(IngramSpark!$L$63,IngramSpark!$AF$63)</f>
        <v>0</v>
      </c>
      <c r="AI237" s="148">
        <f>SUM(IngramSpark!$M$63,IngramSpark!$AG$63)</f>
        <v>0</v>
      </c>
      <c r="AJ237" s="28">
        <f t="shared" si="53"/>
        <v>0</v>
      </c>
      <c r="AK237" s="28">
        <f t="shared" si="54"/>
        <v>0</v>
      </c>
      <c r="AL237" s="86">
        <f t="shared" si="55"/>
        <v>0</v>
      </c>
    </row>
    <row r="238" spans="1:38" x14ac:dyDescent="0.25">
      <c r="A238" s="20" t="str">
        <f>IF(ISBLANK(Lookups!$A$14),"",Lookups!$A$14)</f>
        <v/>
      </c>
      <c r="B238" s="28">
        <f>'Website Sales'!$AO$62</f>
        <v>0</v>
      </c>
      <c r="C238" s="29">
        <f>'Website Sales'!$AR$62</f>
        <v>0</v>
      </c>
      <c r="D238" s="28">
        <f>'In-Person Sales'!$AN$62</f>
        <v>0</v>
      </c>
      <c r="E238" s="29">
        <f>'In-Person Sales'!$AQ$62</f>
        <v>0</v>
      </c>
      <c r="F238" s="28">
        <f>Audiobooks!$N$63</f>
        <v>0</v>
      </c>
      <c r="G238" s="29">
        <f>Audiobooks!$O$63</f>
        <v>0</v>
      </c>
      <c r="H238" s="28">
        <f>Audiobooks!$P$63</f>
        <v>0</v>
      </c>
      <c r="I238" s="29">
        <f>Audiobooks!$Q$63</f>
        <v>0</v>
      </c>
      <c r="J238" s="28">
        <f>Audiobooks!$R$63</f>
        <v>0</v>
      </c>
      <c r="K238" s="29">
        <f>Audiobooks!$S$63</f>
        <v>0</v>
      </c>
      <c r="L238" s="28">
        <f>'E-book sales'!$N$63</f>
        <v>0</v>
      </c>
      <c r="M238" s="29">
        <f>'E-book sales'!$O$63</f>
        <v>0</v>
      </c>
      <c r="N238" s="28">
        <f>'E-book sales'!$P$63</f>
        <v>0</v>
      </c>
      <c r="O238" s="29">
        <f>'E-book sales'!$Q$63</f>
        <v>0</v>
      </c>
      <c r="P238" s="28">
        <f>'E-book sales'!$R$63</f>
        <v>0</v>
      </c>
      <c r="Q238" s="29">
        <f>'E-book sales'!$S$63</f>
        <v>0</v>
      </c>
      <c r="R238" s="28">
        <f>'KENP Pages'!$N$63</f>
        <v>0</v>
      </c>
      <c r="S238" s="29">
        <f>'KENP Pages'!$O$63</f>
        <v>0</v>
      </c>
      <c r="T238" s="28">
        <f>'KENP Pages'!$P$63</f>
        <v>0</v>
      </c>
      <c r="U238" s="29">
        <f>'KENP Pages'!$Q$63</f>
        <v>0</v>
      </c>
      <c r="V238" s="28">
        <f>'KENP Pages'!$R$63</f>
        <v>0</v>
      </c>
      <c r="W238" s="29">
        <f>'KENP Pages'!$S$63</f>
        <v>0</v>
      </c>
      <c r="X238" s="28">
        <f>'KDP Paperbacks'!$N$63</f>
        <v>0</v>
      </c>
      <c r="Y238" s="29">
        <f>'KDP Paperbacks'!$O$63</f>
        <v>0</v>
      </c>
      <c r="Z238" s="28">
        <f>'KDP Paperbacks'!$P$63</f>
        <v>0</v>
      </c>
      <c r="AA238" s="29">
        <f>'KDP Paperbacks'!$Q$63</f>
        <v>0</v>
      </c>
      <c r="AB238" s="28">
        <f>'KDP Paperbacks'!$R$63</f>
        <v>0</v>
      </c>
      <c r="AC238" s="29">
        <f>'KDP Paperbacks'!$S$63</f>
        <v>0</v>
      </c>
      <c r="AD238" s="28">
        <f>SUM(IngramSpark!$N$63,IngramSpark!$AH$63)</f>
        <v>0</v>
      </c>
      <c r="AE238" s="148">
        <f>SUM(IngramSpark!$O$63,IngramSpark!$AI$63)</f>
        <v>0</v>
      </c>
      <c r="AF238" s="28">
        <f>SUM(IngramSpark!$P$63,IngramSpark!$AJ$63)</f>
        <v>0</v>
      </c>
      <c r="AG238" s="148">
        <f>SUM(IngramSpark!$Q$63,IngramSpark!$AK$63)</f>
        <v>0</v>
      </c>
      <c r="AH238" s="28">
        <f>SUM(IngramSpark!$R$63,IngramSpark!$AL$63)</f>
        <v>0</v>
      </c>
      <c r="AI238" s="148">
        <f>SUM(IngramSpark!$S$63,IngramSpark!$AM$63)</f>
        <v>0</v>
      </c>
      <c r="AJ238" s="28">
        <f t="shared" si="53"/>
        <v>0</v>
      </c>
      <c r="AK238" s="28">
        <f t="shared" si="54"/>
        <v>0</v>
      </c>
      <c r="AL238" s="86">
        <f t="shared" si="55"/>
        <v>0</v>
      </c>
    </row>
    <row r="239" spans="1:38" x14ac:dyDescent="0.25">
      <c r="A239" s="20" t="str">
        <f>IF(ISBLANK(Lookups!$A$15),"",Lookups!$A$15)</f>
        <v/>
      </c>
      <c r="B239" s="28">
        <f>'Website Sales'!$AG$77</f>
        <v>0</v>
      </c>
      <c r="C239" s="29">
        <f>'Website Sales'!$AJ$77</f>
        <v>0</v>
      </c>
      <c r="D239" s="28">
        <f>'In-Person Sales'!$AF$77</f>
        <v>0</v>
      </c>
      <c r="E239" s="29">
        <f>'In-Person Sales'!$AI$77</f>
        <v>0</v>
      </c>
      <c r="F239" s="28">
        <f>Audiobooks!$B$78</f>
        <v>0</v>
      </c>
      <c r="G239" s="29">
        <f>Audiobooks!$C$78</f>
        <v>0</v>
      </c>
      <c r="H239" s="28">
        <f>Audiobooks!$D$78</f>
        <v>0</v>
      </c>
      <c r="I239" s="29">
        <f>Audiobooks!$E$78</f>
        <v>0</v>
      </c>
      <c r="J239" s="28">
        <f>Audiobooks!$F$78</f>
        <v>0</v>
      </c>
      <c r="K239" s="29">
        <f>Audiobooks!$G$78</f>
        <v>0</v>
      </c>
      <c r="L239" s="28">
        <f>'E-book sales'!$B$78</f>
        <v>0</v>
      </c>
      <c r="M239" s="29">
        <f>'E-book sales'!$C$78</f>
        <v>0</v>
      </c>
      <c r="N239" s="28">
        <f>'E-book sales'!$D$78</f>
        <v>0</v>
      </c>
      <c r="O239" s="29">
        <f>'E-book sales'!$E$78</f>
        <v>0</v>
      </c>
      <c r="P239" s="28">
        <f>'E-book sales'!$F$78</f>
        <v>0</v>
      </c>
      <c r="Q239" s="29">
        <f>'E-book sales'!$G$78</f>
        <v>0</v>
      </c>
      <c r="R239" s="28">
        <f>'KENP Pages'!$B$78</f>
        <v>0</v>
      </c>
      <c r="S239" s="29">
        <f>'KENP Pages'!$C$78</f>
        <v>0</v>
      </c>
      <c r="T239" s="28">
        <f>'KENP Pages'!$D$78</f>
        <v>0</v>
      </c>
      <c r="U239" s="29">
        <f>'KENP Pages'!$E$78</f>
        <v>0</v>
      </c>
      <c r="V239" s="28">
        <f>'KENP Pages'!$F$78</f>
        <v>0</v>
      </c>
      <c r="W239" s="29">
        <f>'KENP Pages'!$G$78</f>
        <v>0</v>
      </c>
      <c r="X239" s="28">
        <f>'KDP Paperbacks'!$B$78</f>
        <v>0</v>
      </c>
      <c r="Y239" s="29">
        <f>'KDP Paperbacks'!$C$78</f>
        <v>0</v>
      </c>
      <c r="Z239" s="28">
        <f>'KDP Paperbacks'!$D$78</f>
        <v>0</v>
      </c>
      <c r="AA239" s="29">
        <f>'KDP Paperbacks'!$E$78</f>
        <v>0</v>
      </c>
      <c r="AB239" s="28">
        <f>'KDP Paperbacks'!$F$78</f>
        <v>0</v>
      </c>
      <c r="AC239" s="29">
        <f>'KDP Paperbacks'!$G$78</f>
        <v>0</v>
      </c>
      <c r="AD239" s="28">
        <f>SUM(IngramSpark!$B$78,IngramSpark!$V$78)</f>
        <v>0</v>
      </c>
      <c r="AE239" s="148">
        <f>SUM(IngramSpark!$C$78,IngramSpark!$W$78)</f>
        <v>0</v>
      </c>
      <c r="AF239" s="28">
        <f>SUM(IngramSpark!$D$78,IngramSpark!$X$78)</f>
        <v>0</v>
      </c>
      <c r="AG239" s="148">
        <f>SUM(IngramSpark!$E$78,IngramSpark!$Y$78)</f>
        <v>0</v>
      </c>
      <c r="AH239" s="28">
        <f>SUM(IngramSpark!$F$78,IngramSpark!$Z$78)</f>
        <v>0</v>
      </c>
      <c r="AI239" s="148">
        <f>SUM(IngramSpark!$G$78,IngramSpark!$AA$78)</f>
        <v>0</v>
      </c>
      <c r="AJ239" s="28">
        <f t="shared" si="53"/>
        <v>0</v>
      </c>
      <c r="AK239" s="28">
        <f t="shared" si="54"/>
        <v>0</v>
      </c>
      <c r="AL239" s="86">
        <f t="shared" si="55"/>
        <v>0</v>
      </c>
    </row>
    <row r="240" spans="1:38" x14ac:dyDescent="0.25">
      <c r="A240" s="20" t="str">
        <f>IF(ISBLANK(Lookups!$A$16),"",Lookups!$A$16)</f>
        <v/>
      </c>
      <c r="B240" s="28">
        <f>'Website Sales'!$AK$77</f>
        <v>0</v>
      </c>
      <c r="C240" s="29">
        <f>'Website Sales'!$AN$77</f>
        <v>0</v>
      </c>
      <c r="D240" s="28">
        <f>'In-Person Sales'!$AJ$77</f>
        <v>0</v>
      </c>
      <c r="E240" s="29">
        <f>'In-Person Sales'!$AM$77</f>
        <v>0</v>
      </c>
      <c r="F240" s="28">
        <f>Audiobooks!$H$78</f>
        <v>0</v>
      </c>
      <c r="G240" s="29">
        <f>Audiobooks!$I$78</f>
        <v>0</v>
      </c>
      <c r="H240" s="28">
        <f>Audiobooks!$J$78</f>
        <v>0</v>
      </c>
      <c r="I240" s="29">
        <f>Audiobooks!$K$78</f>
        <v>0</v>
      </c>
      <c r="J240" s="28">
        <f>Audiobooks!$L$78</f>
        <v>0</v>
      </c>
      <c r="K240" s="29">
        <f>Audiobooks!$M$78</f>
        <v>0</v>
      </c>
      <c r="L240" s="28">
        <f>'E-book sales'!$H$78</f>
        <v>0</v>
      </c>
      <c r="M240" s="29">
        <f>'E-book sales'!$I$78</f>
        <v>0</v>
      </c>
      <c r="N240" s="28">
        <f>'E-book sales'!$J$78</f>
        <v>0</v>
      </c>
      <c r="O240" s="29">
        <f>'E-book sales'!$K$78</f>
        <v>0</v>
      </c>
      <c r="P240" s="28">
        <f>'E-book sales'!$L$78</f>
        <v>0</v>
      </c>
      <c r="Q240" s="29">
        <f>'E-book sales'!$M$78</f>
        <v>0</v>
      </c>
      <c r="R240" s="28">
        <f>'KENP Pages'!$H$78</f>
        <v>0</v>
      </c>
      <c r="S240" s="29">
        <f>'KENP Pages'!$I$78</f>
        <v>0</v>
      </c>
      <c r="T240" s="28">
        <f>'KENP Pages'!$J$78</f>
        <v>0</v>
      </c>
      <c r="U240" s="29">
        <f>'KENP Pages'!$K$78</f>
        <v>0</v>
      </c>
      <c r="V240" s="28">
        <f>'KENP Pages'!$L$78</f>
        <v>0</v>
      </c>
      <c r="W240" s="29">
        <f>'KENP Pages'!$M$78</f>
        <v>0</v>
      </c>
      <c r="X240" s="28">
        <f>'KDP Paperbacks'!$H$78</f>
        <v>0</v>
      </c>
      <c r="Y240" s="29">
        <f>'KDP Paperbacks'!$I$78</f>
        <v>0</v>
      </c>
      <c r="Z240" s="28">
        <f>'KDP Paperbacks'!$J$78</f>
        <v>0</v>
      </c>
      <c r="AA240" s="29">
        <f>'KDP Paperbacks'!$K$78</f>
        <v>0</v>
      </c>
      <c r="AB240" s="28">
        <f>'KDP Paperbacks'!$L$78</f>
        <v>0</v>
      </c>
      <c r="AC240" s="29">
        <f>'KDP Paperbacks'!$M$78</f>
        <v>0</v>
      </c>
      <c r="AD240" s="28">
        <f>SUM(IngramSpark!$H$78,IngramSpark!$AB$78)</f>
        <v>0</v>
      </c>
      <c r="AE240" s="148">
        <f>SUM(IngramSpark!$I$78,IngramSpark!$AC$78)</f>
        <v>0</v>
      </c>
      <c r="AF240" s="28">
        <f>SUM(IngramSpark!$J$78,IngramSpark!$AD$78)</f>
        <v>0</v>
      </c>
      <c r="AG240" s="148">
        <f>SUM(IngramSpark!$K$78,IngramSpark!$AE$78)</f>
        <v>0</v>
      </c>
      <c r="AH240" s="28">
        <f>SUM(IngramSpark!$L$78,IngramSpark!$AF$78)</f>
        <v>0</v>
      </c>
      <c r="AI240" s="148">
        <f>SUM(IngramSpark!$M$78,IngramSpark!$AG$78)</f>
        <v>0</v>
      </c>
      <c r="AJ240" s="28">
        <f t="shared" si="53"/>
        <v>0</v>
      </c>
      <c r="AK240" s="28">
        <f t="shared" si="54"/>
        <v>0</v>
      </c>
      <c r="AL240" s="86">
        <f t="shared" si="55"/>
        <v>0</v>
      </c>
    </row>
    <row r="241" spans="1:38" ht="16.5" thickBot="1" x14ac:dyDescent="0.3">
      <c r="A241" s="20" t="str">
        <f>IF(ISBLANK(Lookups!$A$17),"",Lookups!$A$17)</f>
        <v/>
      </c>
      <c r="B241" s="28">
        <f>'Website Sales'!$AO$77</f>
        <v>0</v>
      </c>
      <c r="C241" s="29">
        <f>'Website Sales'!$AR$77</f>
        <v>0</v>
      </c>
      <c r="D241" s="28">
        <f>'In-Person Sales'!$AN$77</f>
        <v>0</v>
      </c>
      <c r="E241" s="29">
        <f>'In-Person Sales'!$AQ$77</f>
        <v>0</v>
      </c>
      <c r="F241" s="28">
        <f>Audiobooks!$N$78</f>
        <v>0</v>
      </c>
      <c r="G241" s="29">
        <f>Audiobooks!$O$78</f>
        <v>0</v>
      </c>
      <c r="H241" s="28">
        <f>Audiobooks!$P$78</f>
        <v>0</v>
      </c>
      <c r="I241" s="29">
        <f>Audiobooks!$Q$78</f>
        <v>0</v>
      </c>
      <c r="J241" s="28">
        <f>Audiobooks!$R$78</f>
        <v>0</v>
      </c>
      <c r="K241" s="29">
        <f>Audiobooks!$S$78</f>
        <v>0</v>
      </c>
      <c r="L241" s="28">
        <f>'E-book sales'!$N$78</f>
        <v>0</v>
      </c>
      <c r="M241" s="29">
        <f>'E-book sales'!$O$78</f>
        <v>0</v>
      </c>
      <c r="N241" s="28">
        <f>'E-book sales'!$P$78</f>
        <v>0</v>
      </c>
      <c r="O241" s="29">
        <f>'E-book sales'!$Q$78</f>
        <v>0</v>
      </c>
      <c r="P241" s="28">
        <f>'E-book sales'!$R$78</f>
        <v>0</v>
      </c>
      <c r="Q241" s="29">
        <f>'E-book sales'!$S$78</f>
        <v>0</v>
      </c>
      <c r="R241" s="28">
        <f>'KENP Pages'!$N$78</f>
        <v>0</v>
      </c>
      <c r="S241" s="29">
        <f>'KENP Pages'!$O$78</f>
        <v>0</v>
      </c>
      <c r="T241" s="28">
        <f>'KENP Pages'!$P$78</f>
        <v>0</v>
      </c>
      <c r="U241" s="29">
        <f>'KENP Pages'!$Q$78</f>
        <v>0</v>
      </c>
      <c r="V241" s="28">
        <f>'KENP Pages'!$R$78</f>
        <v>0</v>
      </c>
      <c r="W241" s="29">
        <f>'KENP Pages'!$S$78</f>
        <v>0</v>
      </c>
      <c r="X241" s="28">
        <f>'KDP Paperbacks'!$N$78</f>
        <v>0</v>
      </c>
      <c r="Y241" s="29">
        <f>'KDP Paperbacks'!$O$78</f>
        <v>0</v>
      </c>
      <c r="Z241" s="28">
        <f>'KDP Paperbacks'!$P$78</f>
        <v>0</v>
      </c>
      <c r="AA241" s="29">
        <f>'KDP Paperbacks'!$Q$78</f>
        <v>0</v>
      </c>
      <c r="AB241" s="28">
        <f>'KDP Paperbacks'!$R$78</f>
        <v>0</v>
      </c>
      <c r="AC241" s="29">
        <f>'KDP Paperbacks'!$S$78</f>
        <v>0</v>
      </c>
      <c r="AD241" s="28">
        <f>SUM(IngramSpark!$N$78,IngramSpark!$AH$78)</f>
        <v>0</v>
      </c>
      <c r="AE241" s="148">
        <f>SUM(IngramSpark!$O$78,IngramSpark!$AI$78)</f>
        <v>0</v>
      </c>
      <c r="AF241" s="28">
        <f>SUM(IngramSpark!$P$78,IngramSpark!$AJ$78)</f>
        <v>0</v>
      </c>
      <c r="AG241" s="148">
        <f>SUM(IngramSpark!$Q$78,IngramSpark!$AK$78)</f>
        <v>0</v>
      </c>
      <c r="AH241" s="28">
        <f>SUM(IngramSpark!$R$78,IngramSpark!$AL$78)</f>
        <v>0</v>
      </c>
      <c r="AI241" s="148">
        <f>SUM(IngramSpark!$S$78,IngramSpark!$AM$78)</f>
        <v>0</v>
      </c>
      <c r="AJ241" s="28">
        <f t="shared" si="53"/>
        <v>0</v>
      </c>
      <c r="AK241" s="28">
        <f t="shared" si="54"/>
        <v>0</v>
      </c>
      <c r="AL241" s="86">
        <f t="shared" si="55"/>
        <v>0</v>
      </c>
    </row>
    <row r="242" spans="1:38" ht="16.5" thickBot="1" x14ac:dyDescent="0.3">
      <c r="A242" s="34" t="s">
        <v>16</v>
      </c>
      <c r="B242" s="35">
        <f t="shared" ref="B242:AJ242" si="56">SUM(B227:B241)</f>
        <v>0</v>
      </c>
      <c r="C242" s="36">
        <f t="shared" si="56"/>
        <v>0</v>
      </c>
      <c r="D242" s="35">
        <f t="shared" si="56"/>
        <v>0</v>
      </c>
      <c r="E242" s="36">
        <f t="shared" si="56"/>
        <v>0</v>
      </c>
      <c r="F242" s="39">
        <f t="shared" si="56"/>
        <v>-1</v>
      </c>
      <c r="G242" s="40">
        <f t="shared" si="56"/>
        <v>-5.6606589999999999</v>
      </c>
      <c r="H242" s="39">
        <f t="shared" si="56"/>
        <v>0</v>
      </c>
      <c r="I242" s="40">
        <f t="shared" si="56"/>
        <v>0</v>
      </c>
      <c r="J242" s="39">
        <f t="shared" si="56"/>
        <v>2</v>
      </c>
      <c r="K242" s="40">
        <f t="shared" si="56"/>
        <v>8.1856000000000009</v>
      </c>
      <c r="L242" s="37">
        <f t="shared" si="56"/>
        <v>0</v>
      </c>
      <c r="M242" s="38">
        <f t="shared" si="56"/>
        <v>0</v>
      </c>
      <c r="N242" s="37">
        <f t="shared" si="56"/>
        <v>0</v>
      </c>
      <c r="O242" s="38">
        <f t="shared" si="56"/>
        <v>0</v>
      </c>
      <c r="P242" s="37">
        <f t="shared" si="56"/>
        <v>1</v>
      </c>
      <c r="Q242" s="38">
        <f t="shared" si="56"/>
        <v>3.28</v>
      </c>
      <c r="R242" s="41">
        <f t="shared" si="56"/>
        <v>0</v>
      </c>
      <c r="S242" s="42">
        <f t="shared" si="56"/>
        <v>0</v>
      </c>
      <c r="T242" s="41">
        <f t="shared" si="56"/>
        <v>0</v>
      </c>
      <c r="U242" s="42">
        <f t="shared" si="56"/>
        <v>0</v>
      </c>
      <c r="V242" s="41">
        <f t="shared" si="56"/>
        <v>2987</v>
      </c>
      <c r="W242" s="42">
        <f t="shared" si="56"/>
        <v>12.909999999999998</v>
      </c>
      <c r="X242" s="43">
        <f t="shared" si="56"/>
        <v>0</v>
      </c>
      <c r="Y242" s="44">
        <f t="shared" si="56"/>
        <v>0</v>
      </c>
      <c r="Z242" s="43">
        <f t="shared" si="56"/>
        <v>0</v>
      </c>
      <c r="AA242" s="44">
        <f t="shared" si="56"/>
        <v>0</v>
      </c>
      <c r="AB242" s="43">
        <f t="shared" si="56"/>
        <v>17</v>
      </c>
      <c r="AC242" s="44">
        <f t="shared" si="56"/>
        <v>59.330000000000013</v>
      </c>
      <c r="AD242" s="45">
        <f t="shared" si="56"/>
        <v>0</v>
      </c>
      <c r="AE242" s="46">
        <f t="shared" si="56"/>
        <v>0</v>
      </c>
      <c r="AF242" s="45">
        <f t="shared" si="56"/>
        <v>0</v>
      </c>
      <c r="AG242" s="46">
        <f t="shared" si="56"/>
        <v>0</v>
      </c>
      <c r="AH242" s="45">
        <f t="shared" si="56"/>
        <v>0</v>
      </c>
      <c r="AI242" s="46">
        <f t="shared" si="56"/>
        <v>0</v>
      </c>
      <c r="AJ242" s="45">
        <f t="shared" si="56"/>
        <v>19</v>
      </c>
      <c r="AK242" s="45">
        <f t="shared" ref="AK242" si="57">SUM(AK227:AK241)</f>
        <v>2987</v>
      </c>
      <c r="AL242" s="46">
        <f t="shared" ref="AL242" si="58">SUM(AL227:AL241)</f>
        <v>78.044940999999994</v>
      </c>
    </row>
    <row r="243" spans="1:38" ht="16.5" thickBot="1" x14ac:dyDescent="0.3">
      <c r="A243" s="20"/>
      <c r="B243" s="30"/>
      <c r="C243" s="31"/>
      <c r="D243" s="32"/>
      <c r="E243" s="31"/>
      <c r="F243" s="32"/>
      <c r="G243" s="31"/>
      <c r="H243" s="32"/>
      <c r="I243" s="31"/>
      <c r="J243" s="32"/>
      <c r="K243" s="31"/>
      <c r="L243" s="32"/>
      <c r="M243" s="31"/>
      <c r="N243" s="32"/>
      <c r="O243" s="31"/>
      <c r="P243" s="32"/>
      <c r="Q243" s="31"/>
      <c r="R243" s="32"/>
      <c r="S243" s="31"/>
      <c r="T243" s="32"/>
      <c r="U243" s="31"/>
      <c r="V243" s="32"/>
      <c r="W243" s="31"/>
      <c r="X243" s="32"/>
      <c r="Y243" s="31"/>
      <c r="Z243" s="32"/>
      <c r="AA243" s="31"/>
      <c r="AB243" s="32"/>
      <c r="AC243" s="31"/>
      <c r="AD243" s="32"/>
      <c r="AE243" s="31"/>
      <c r="AF243" s="32"/>
      <c r="AG243" s="31"/>
      <c r="AH243" s="32"/>
      <c r="AI243" s="33"/>
      <c r="AJ243" s="19"/>
      <c r="AK243" s="19"/>
      <c r="AL243" s="19"/>
    </row>
    <row r="244" spans="1:38" ht="16.5" thickBot="1" x14ac:dyDescent="0.3">
      <c r="A244" s="294" t="s">
        <v>89</v>
      </c>
      <c r="B244" s="295"/>
      <c r="C244" s="295"/>
      <c r="D244" s="295"/>
      <c r="E244" s="295"/>
      <c r="F244" s="295"/>
      <c r="G244" s="296"/>
      <c r="H244" s="69"/>
      <c r="I244" s="70"/>
      <c r="J244" s="69"/>
      <c r="K244" s="70"/>
      <c r="L244" s="69"/>
      <c r="M244" s="70"/>
      <c r="N244" s="69"/>
      <c r="O244" s="70"/>
      <c r="P244" s="69"/>
      <c r="Q244" s="70"/>
      <c r="R244" s="69"/>
      <c r="S244" s="70"/>
      <c r="T244" s="69"/>
      <c r="U244" s="70"/>
      <c r="V244" s="69"/>
      <c r="W244" s="70"/>
      <c r="X244" s="69"/>
      <c r="Y244" s="70"/>
      <c r="Z244" s="69"/>
      <c r="AA244" s="70"/>
      <c r="AB244" s="69"/>
      <c r="AC244" s="70"/>
      <c r="AD244" s="69"/>
      <c r="AE244" s="70"/>
      <c r="AF244" s="69"/>
      <c r="AG244" s="70"/>
      <c r="AH244" s="69"/>
      <c r="AI244" s="71"/>
      <c r="AJ244" s="70"/>
      <c r="AK244" s="70"/>
      <c r="AL244" s="70"/>
    </row>
    <row r="245" spans="1:38" ht="16.5" thickBot="1" x14ac:dyDescent="0.3">
      <c r="A245" s="20" t="s">
        <v>50</v>
      </c>
      <c r="B245" s="47">
        <f>SUM(B242,D242)</f>
        <v>0</v>
      </c>
      <c r="C245" s="48">
        <f>SUM(C242,E242)</f>
        <v>0</v>
      </c>
      <c r="D245" s="61"/>
      <c r="E245" s="62"/>
      <c r="F245" s="63"/>
      <c r="G245" s="64"/>
      <c r="H245" s="69"/>
      <c r="I245" s="70"/>
      <c r="J245" s="69"/>
      <c r="K245" s="70"/>
      <c r="L245" s="69"/>
      <c r="M245" s="70"/>
      <c r="N245" s="69"/>
      <c r="O245" s="70"/>
      <c r="P245" s="69"/>
      <c r="Q245" s="70"/>
      <c r="R245" s="69"/>
      <c r="S245" s="70"/>
      <c r="T245" s="69"/>
      <c r="U245" s="70"/>
      <c r="V245" s="69"/>
      <c r="W245" s="70"/>
      <c r="X245" s="69"/>
      <c r="Y245" s="70"/>
      <c r="Z245" s="69"/>
      <c r="AA245" s="70"/>
      <c r="AB245" s="69"/>
      <c r="AC245" s="70"/>
      <c r="AD245" s="69"/>
      <c r="AE245" s="70"/>
      <c r="AF245" s="69"/>
      <c r="AG245" s="70"/>
      <c r="AH245" s="69"/>
      <c r="AI245" s="71"/>
      <c r="AJ245" s="70"/>
      <c r="AK245" s="70"/>
      <c r="AL245" s="70"/>
    </row>
    <row r="246" spans="1:38" ht="16.5" thickBot="1" x14ac:dyDescent="0.3">
      <c r="A246" s="20" t="s">
        <v>49</v>
      </c>
      <c r="B246" s="49">
        <f>SUM(F242,H242,J242)</f>
        <v>1</v>
      </c>
      <c r="C246" s="50">
        <f>SUM(G242,I242,K242)</f>
        <v>2.524941000000001</v>
      </c>
      <c r="D246" s="61"/>
      <c r="E246" s="293" t="s">
        <v>56</v>
      </c>
      <c r="F246" s="293"/>
      <c r="G246" s="59">
        <f>SUM(B245,B246,B247,B249,B250)</f>
        <v>19</v>
      </c>
      <c r="H246" s="69"/>
      <c r="I246" s="70"/>
      <c r="J246" s="69"/>
      <c r="K246" s="70"/>
      <c r="L246" s="69"/>
      <c r="M246" s="70"/>
      <c r="N246" s="69"/>
      <c r="O246" s="70"/>
      <c r="P246" s="69"/>
      <c r="Q246" s="70"/>
      <c r="R246" s="69"/>
      <c r="S246" s="70"/>
      <c r="T246" s="69"/>
      <c r="U246" s="70"/>
      <c r="V246" s="69"/>
      <c r="W246" s="70"/>
      <c r="X246" s="69"/>
      <c r="Y246" s="70"/>
      <c r="Z246" s="69"/>
      <c r="AA246" s="70"/>
      <c r="AB246" s="69"/>
      <c r="AC246" s="70"/>
      <c r="AD246" s="69"/>
      <c r="AE246" s="70"/>
      <c r="AF246" s="69"/>
      <c r="AG246" s="70"/>
      <c r="AH246" s="69"/>
      <c r="AI246" s="71"/>
      <c r="AJ246" s="70"/>
      <c r="AK246" s="70"/>
      <c r="AL246" s="70"/>
    </row>
    <row r="247" spans="1:38" ht="16.5" thickBot="1" x14ac:dyDescent="0.3">
      <c r="A247" s="20" t="s">
        <v>51</v>
      </c>
      <c r="B247" s="51">
        <f>SUM(L242,N242,P242)</f>
        <v>1</v>
      </c>
      <c r="C247" s="52">
        <f>SUM(M242,O242,Q242)</f>
        <v>3.28</v>
      </c>
      <c r="D247" s="61"/>
      <c r="E247" s="293" t="s">
        <v>57</v>
      </c>
      <c r="F247" s="293"/>
      <c r="G247" s="59">
        <f>B248</f>
        <v>2987</v>
      </c>
      <c r="H247" s="69"/>
      <c r="I247" s="70"/>
      <c r="J247" s="69"/>
      <c r="K247" s="70"/>
      <c r="L247" s="69"/>
      <c r="M247" s="70"/>
      <c r="N247" s="69"/>
      <c r="O247" s="70"/>
      <c r="P247" s="69"/>
      <c r="Q247" s="70"/>
      <c r="R247" s="69"/>
      <c r="S247" s="70"/>
      <c r="T247" s="69"/>
      <c r="U247" s="70"/>
      <c r="V247" s="69"/>
      <c r="W247" s="70"/>
      <c r="X247" s="69"/>
      <c r="Y247" s="70"/>
      <c r="Z247" s="69"/>
      <c r="AA247" s="70"/>
      <c r="AB247" s="69"/>
      <c r="AC247" s="70"/>
      <c r="AD247" s="69"/>
      <c r="AE247" s="70"/>
      <c r="AF247" s="69"/>
      <c r="AG247" s="70"/>
      <c r="AH247" s="69"/>
      <c r="AI247" s="71"/>
      <c r="AJ247" s="70"/>
      <c r="AK247" s="70"/>
      <c r="AL247" s="70"/>
    </row>
    <row r="248" spans="1:38" ht="16.5" thickBot="1" x14ac:dyDescent="0.3">
      <c r="A248" s="20" t="s">
        <v>52</v>
      </c>
      <c r="B248" s="53">
        <f>SUM(R242,T242,V242)</f>
        <v>2987</v>
      </c>
      <c r="C248" s="54">
        <f>SUM(S242,U242,W242)</f>
        <v>12.909999999999998</v>
      </c>
      <c r="D248" s="61"/>
      <c r="E248" s="293" t="s">
        <v>58</v>
      </c>
      <c r="F248" s="293"/>
      <c r="G248" s="60">
        <f>SUM(C245:C250)</f>
        <v>78.044941000000009</v>
      </c>
      <c r="H248" s="69"/>
      <c r="I248" s="70"/>
      <c r="J248" s="69"/>
      <c r="K248" s="70"/>
      <c r="L248" s="69"/>
      <c r="M248" s="70"/>
      <c r="N248" s="69"/>
      <c r="O248" s="70"/>
      <c r="P248" s="69"/>
      <c r="Q248" s="70"/>
      <c r="R248" s="69"/>
      <c r="S248" s="70"/>
      <c r="T248" s="69"/>
      <c r="U248" s="70"/>
      <c r="V248" s="69"/>
      <c r="W248" s="70"/>
      <c r="X248" s="69"/>
      <c r="Y248" s="70"/>
      <c r="Z248" s="69"/>
      <c r="AA248" s="70"/>
      <c r="AB248" s="69"/>
      <c r="AC248" s="70"/>
      <c r="AD248" s="69"/>
      <c r="AE248" s="70"/>
      <c r="AF248" s="69"/>
      <c r="AG248" s="70"/>
      <c r="AH248" s="69"/>
      <c r="AI248" s="71"/>
      <c r="AJ248" s="70"/>
      <c r="AK248" s="70"/>
      <c r="AL248" s="70"/>
    </row>
    <row r="249" spans="1:38" x14ac:dyDescent="0.25">
      <c r="A249" s="20" t="s">
        <v>53</v>
      </c>
      <c r="B249" s="55">
        <f>SUM(X242,Z242,AB242)</f>
        <v>17</v>
      </c>
      <c r="C249" s="56">
        <f>SUM(Y242,AA242,AC242)</f>
        <v>59.330000000000013</v>
      </c>
      <c r="D249" s="61"/>
      <c r="E249" s="66"/>
      <c r="F249" s="61"/>
      <c r="G249" s="67"/>
      <c r="H249" s="69"/>
      <c r="I249" s="70"/>
      <c r="J249" s="69"/>
      <c r="K249" s="70"/>
      <c r="L249" s="69"/>
      <c r="M249" s="70"/>
      <c r="N249" s="69"/>
      <c r="O249" s="70"/>
      <c r="P249" s="69"/>
      <c r="Q249" s="70"/>
      <c r="R249" s="69"/>
      <c r="S249" s="70"/>
      <c r="T249" s="69"/>
      <c r="U249" s="70"/>
      <c r="V249" s="69"/>
      <c r="W249" s="70"/>
      <c r="X249" s="69"/>
      <c r="Y249" s="70"/>
      <c r="Z249" s="69"/>
      <c r="AA249" s="70"/>
      <c r="AB249" s="69"/>
      <c r="AC249" s="70"/>
      <c r="AD249" s="69"/>
      <c r="AE249" s="70"/>
      <c r="AF249" s="69"/>
      <c r="AG249" s="70"/>
      <c r="AH249" s="69"/>
      <c r="AI249" s="71"/>
      <c r="AJ249" s="70"/>
      <c r="AK249" s="70"/>
      <c r="AL249" s="70"/>
    </row>
    <row r="250" spans="1:38" ht="16.5" thickBot="1" x14ac:dyDescent="0.3">
      <c r="A250" s="21" t="s">
        <v>54</v>
      </c>
      <c r="B250" s="57">
        <f>SUM(AD242,AF242,AH242)</f>
        <v>0</v>
      </c>
      <c r="C250" s="58">
        <f>SUM(AE242,AG242,AI242)</f>
        <v>0</v>
      </c>
      <c r="D250" s="65"/>
      <c r="E250" s="292" t="s">
        <v>188</v>
      </c>
      <c r="F250" s="292"/>
      <c r="G250" s="68"/>
      <c r="H250" s="72"/>
      <c r="I250" s="73"/>
      <c r="J250" s="72"/>
      <c r="K250" s="73"/>
      <c r="L250" s="72"/>
      <c r="M250" s="73"/>
      <c r="N250" s="72"/>
      <c r="O250" s="73"/>
      <c r="P250" s="72"/>
      <c r="Q250" s="73"/>
      <c r="R250" s="72"/>
      <c r="S250" s="73"/>
      <c r="T250" s="72"/>
      <c r="U250" s="73"/>
      <c r="V250" s="72"/>
      <c r="W250" s="73"/>
      <c r="X250" s="72"/>
      <c r="Y250" s="73"/>
      <c r="Z250" s="72"/>
      <c r="AA250" s="73"/>
      <c r="AB250" s="72"/>
      <c r="AC250" s="73"/>
      <c r="AD250" s="72"/>
      <c r="AE250" s="73"/>
      <c r="AF250" s="72"/>
      <c r="AG250" s="73"/>
      <c r="AH250" s="72"/>
      <c r="AI250" s="74"/>
      <c r="AJ250" s="70"/>
      <c r="AK250" s="70"/>
      <c r="AL250" s="70"/>
    </row>
    <row r="251" spans="1:38" ht="16.5" thickBot="1" x14ac:dyDescent="0.3">
      <c r="A251" s="75"/>
      <c r="B251" s="76"/>
      <c r="C251" s="77"/>
      <c r="D251" s="75"/>
      <c r="E251" s="292"/>
      <c r="F251" s="292"/>
      <c r="G251" s="77"/>
      <c r="H251" s="75"/>
      <c r="I251" s="77"/>
      <c r="J251" s="75"/>
      <c r="K251" s="77"/>
      <c r="L251" s="75"/>
      <c r="M251" s="77"/>
      <c r="N251" s="75"/>
      <c r="O251" s="77"/>
      <c r="P251" s="75"/>
      <c r="Q251" s="77"/>
      <c r="R251" s="75"/>
      <c r="S251" s="77"/>
      <c r="T251" s="75"/>
      <c r="U251" s="77"/>
      <c r="V251" s="75"/>
      <c r="W251" s="77"/>
      <c r="X251" s="75"/>
      <c r="Y251" s="77"/>
      <c r="Z251" s="75"/>
      <c r="AA251" s="77"/>
      <c r="AB251" s="75"/>
      <c r="AC251" s="77"/>
      <c r="AD251" s="75"/>
      <c r="AE251" s="77"/>
      <c r="AF251" s="75"/>
      <c r="AG251" s="77"/>
      <c r="AH251" s="75"/>
      <c r="AI251" s="77"/>
      <c r="AJ251" s="77"/>
      <c r="AK251" s="77"/>
      <c r="AL251" s="77"/>
    </row>
    <row r="252" spans="1:38" ht="16.5" thickBot="1" x14ac:dyDescent="0.3">
      <c r="A252" s="75"/>
      <c r="B252" s="76"/>
      <c r="C252" s="77"/>
      <c r="D252" s="75"/>
      <c r="E252" s="77"/>
      <c r="F252" s="75"/>
      <c r="G252" s="77"/>
      <c r="H252" s="75"/>
      <c r="I252" s="77"/>
      <c r="J252" s="75"/>
      <c r="K252" s="77"/>
      <c r="L252" s="75"/>
      <c r="M252" s="77"/>
      <c r="N252" s="75"/>
      <c r="O252" s="77"/>
      <c r="P252" s="75"/>
      <c r="Q252" s="77"/>
      <c r="R252" s="75"/>
      <c r="S252" s="77"/>
      <c r="T252" s="75"/>
      <c r="U252" s="77"/>
      <c r="V252" s="75"/>
      <c r="W252" s="77"/>
      <c r="X252" s="75"/>
      <c r="Y252" s="77"/>
      <c r="Z252" s="75"/>
      <c r="AA252" s="77"/>
      <c r="AB252" s="75"/>
      <c r="AC252" s="77"/>
      <c r="AD252" s="75"/>
      <c r="AE252" s="77"/>
      <c r="AF252" s="75"/>
      <c r="AG252" s="77"/>
      <c r="AH252" s="75"/>
      <c r="AI252" s="77"/>
      <c r="AJ252" s="77"/>
      <c r="AK252" s="77"/>
      <c r="AL252" s="77"/>
    </row>
    <row r="253" spans="1:38" ht="16.5" thickBot="1" x14ac:dyDescent="0.3">
      <c r="A253" s="297" t="s">
        <v>27</v>
      </c>
      <c r="B253" s="300" t="s">
        <v>50</v>
      </c>
      <c r="C253" s="301"/>
      <c r="D253" s="301"/>
      <c r="E253" s="301"/>
      <c r="F253" s="302" t="s">
        <v>49</v>
      </c>
      <c r="G253" s="302"/>
      <c r="H253" s="302"/>
      <c r="I253" s="302"/>
      <c r="J253" s="302"/>
      <c r="K253" s="302"/>
      <c r="L253" s="307" t="s">
        <v>51</v>
      </c>
      <c r="M253" s="307"/>
      <c r="N253" s="307"/>
      <c r="O253" s="307"/>
      <c r="P253" s="307"/>
      <c r="Q253" s="307"/>
      <c r="R253" s="308" t="s">
        <v>52</v>
      </c>
      <c r="S253" s="308"/>
      <c r="T253" s="308"/>
      <c r="U253" s="308"/>
      <c r="V253" s="308"/>
      <c r="W253" s="308"/>
      <c r="X253" s="310" t="s">
        <v>53</v>
      </c>
      <c r="Y253" s="310"/>
      <c r="Z253" s="310"/>
      <c r="AA253" s="310"/>
      <c r="AB253" s="310"/>
      <c r="AC253" s="310"/>
      <c r="AD253" s="303" t="s">
        <v>54</v>
      </c>
      <c r="AE253" s="303"/>
      <c r="AF253" s="303"/>
      <c r="AG253" s="303"/>
      <c r="AH253" s="303"/>
      <c r="AI253" s="313"/>
      <c r="AJ253" s="317" t="s">
        <v>55</v>
      </c>
      <c r="AK253" s="318"/>
      <c r="AL253" s="319"/>
    </row>
    <row r="254" spans="1:38" ht="16.5" thickBot="1" x14ac:dyDescent="0.3">
      <c r="A254" s="298"/>
      <c r="B254" s="311" t="s">
        <v>47</v>
      </c>
      <c r="C254" s="305"/>
      <c r="D254" s="305" t="s">
        <v>48</v>
      </c>
      <c r="E254" s="305"/>
      <c r="F254" s="305" t="s">
        <v>44</v>
      </c>
      <c r="G254" s="305"/>
      <c r="H254" s="305" t="s">
        <v>14</v>
      </c>
      <c r="I254" s="305"/>
      <c r="J254" s="305" t="s">
        <v>15</v>
      </c>
      <c r="K254" s="305"/>
      <c r="L254" s="305" t="s">
        <v>44</v>
      </c>
      <c r="M254" s="305"/>
      <c r="N254" s="305" t="s">
        <v>14</v>
      </c>
      <c r="O254" s="305"/>
      <c r="P254" s="305" t="s">
        <v>15</v>
      </c>
      <c r="Q254" s="305"/>
      <c r="R254" s="305" t="s">
        <v>44</v>
      </c>
      <c r="S254" s="305"/>
      <c r="T254" s="305" t="s">
        <v>14</v>
      </c>
      <c r="U254" s="305"/>
      <c r="V254" s="305" t="s">
        <v>15</v>
      </c>
      <c r="W254" s="305"/>
      <c r="X254" s="305" t="s">
        <v>44</v>
      </c>
      <c r="Y254" s="305"/>
      <c r="Z254" s="305" t="s">
        <v>14</v>
      </c>
      <c r="AA254" s="305"/>
      <c r="AB254" s="305" t="s">
        <v>15</v>
      </c>
      <c r="AC254" s="305"/>
      <c r="AD254" s="305" t="s">
        <v>159</v>
      </c>
      <c r="AE254" s="305"/>
      <c r="AF254" s="305" t="s">
        <v>14</v>
      </c>
      <c r="AG254" s="305"/>
      <c r="AH254" s="305" t="s">
        <v>15</v>
      </c>
      <c r="AI254" s="312"/>
      <c r="AJ254" s="320"/>
      <c r="AK254" s="321"/>
      <c r="AL254" s="322"/>
    </row>
    <row r="255" spans="1:38" ht="16.5" thickBot="1" x14ac:dyDescent="0.3">
      <c r="A255" s="299"/>
      <c r="B255" s="22" t="s">
        <v>1</v>
      </c>
      <c r="C255" s="23" t="s">
        <v>43</v>
      </c>
      <c r="D255" s="24" t="s">
        <v>1</v>
      </c>
      <c r="E255" s="23" t="s">
        <v>43</v>
      </c>
      <c r="F255" s="24" t="s">
        <v>1</v>
      </c>
      <c r="G255" s="23" t="s">
        <v>33</v>
      </c>
      <c r="H255" s="24" t="s">
        <v>1</v>
      </c>
      <c r="I255" s="23" t="s">
        <v>33</v>
      </c>
      <c r="J255" s="24" t="s">
        <v>1</v>
      </c>
      <c r="K255" s="23" t="s">
        <v>33</v>
      </c>
      <c r="L255" s="24" t="s">
        <v>1</v>
      </c>
      <c r="M255" s="23" t="s">
        <v>33</v>
      </c>
      <c r="N255" s="24" t="s">
        <v>1</v>
      </c>
      <c r="O255" s="23" t="s">
        <v>33</v>
      </c>
      <c r="P255" s="24" t="s">
        <v>1</v>
      </c>
      <c r="Q255" s="23" t="s">
        <v>33</v>
      </c>
      <c r="R255" s="24" t="s">
        <v>1</v>
      </c>
      <c r="S255" s="23" t="s">
        <v>33</v>
      </c>
      <c r="T255" s="24" t="s">
        <v>1</v>
      </c>
      <c r="U255" s="23" t="s">
        <v>33</v>
      </c>
      <c r="V255" s="24" t="s">
        <v>1</v>
      </c>
      <c r="W255" s="23" t="s">
        <v>33</v>
      </c>
      <c r="X255" s="24" t="s">
        <v>1</v>
      </c>
      <c r="Y255" s="23" t="s">
        <v>33</v>
      </c>
      <c r="Z255" s="24" t="s">
        <v>1</v>
      </c>
      <c r="AA255" s="23" t="s">
        <v>33</v>
      </c>
      <c r="AB255" s="24" t="s">
        <v>1</v>
      </c>
      <c r="AC255" s="23" t="s">
        <v>33</v>
      </c>
      <c r="AD255" s="24" t="s">
        <v>1</v>
      </c>
      <c r="AE255" s="23" t="s">
        <v>33</v>
      </c>
      <c r="AF255" s="24" t="s">
        <v>1</v>
      </c>
      <c r="AG255" s="23" t="s">
        <v>33</v>
      </c>
      <c r="AH255" s="24" t="s">
        <v>1</v>
      </c>
      <c r="AI255" s="25" t="s">
        <v>33</v>
      </c>
      <c r="AJ255" s="23" t="s">
        <v>1</v>
      </c>
      <c r="AK255" s="23" t="s">
        <v>65</v>
      </c>
      <c r="AL255" s="25" t="s">
        <v>33</v>
      </c>
    </row>
    <row r="256" spans="1:38" x14ac:dyDescent="0.25">
      <c r="A256" s="20" t="str">
        <f>IF(ISBLANK(Lookups!$A$3),"",Lookups!$A$3)</f>
        <v>Soulstealer: A Supernatural Thriller</v>
      </c>
      <c r="B256" s="26">
        <f>'Website Sales'!$AG$18</f>
        <v>0</v>
      </c>
      <c r="C256" s="27">
        <f>'Website Sales'!$AJ$18</f>
        <v>0</v>
      </c>
      <c r="D256" s="26">
        <f>'In-Person Sales'!$AF$18</f>
        <v>0</v>
      </c>
      <c r="E256" s="27">
        <f>'In-Person Sales'!$AI$18</f>
        <v>0</v>
      </c>
      <c r="F256" s="26">
        <f>Audiobooks!$B$19</f>
        <v>0</v>
      </c>
      <c r="G256" s="27">
        <f>Audiobooks!$C$19</f>
        <v>0</v>
      </c>
      <c r="H256" s="26">
        <f>Audiobooks!$D$19</f>
        <v>0</v>
      </c>
      <c r="I256" s="27">
        <f>Audiobooks!$E$19</f>
        <v>0</v>
      </c>
      <c r="J256" s="26">
        <f>Audiobooks!$F$19</f>
        <v>0</v>
      </c>
      <c r="K256" s="27">
        <f>Audiobooks!$G$19</f>
        <v>0</v>
      </c>
      <c r="L256" s="26">
        <f>'E-book sales'!$B$19</f>
        <v>0</v>
      </c>
      <c r="M256" s="27">
        <f>'E-book sales'!$C$19</f>
        <v>0</v>
      </c>
      <c r="N256" s="26">
        <f>'E-book sales'!$D$19</f>
        <v>0</v>
      </c>
      <c r="O256" s="27">
        <f>'E-book sales'!$E$19</f>
        <v>0</v>
      </c>
      <c r="P256" s="26">
        <f>'E-book sales'!$F$19</f>
        <v>0</v>
      </c>
      <c r="Q256" s="27">
        <f>'E-book sales'!$G$19</f>
        <v>0</v>
      </c>
      <c r="R256" s="26">
        <f>'KENP Pages'!$B$19</f>
        <v>159</v>
      </c>
      <c r="S256" s="27">
        <f>'KENP Pages'!$C$19</f>
        <v>0.50700000000000001</v>
      </c>
      <c r="T256" s="26">
        <f>'KENP Pages'!$D$19</f>
        <v>0</v>
      </c>
      <c r="U256" s="27">
        <f>'KENP Pages'!$E$19</f>
        <v>0</v>
      </c>
      <c r="V256" s="26">
        <f>'KENP Pages'!$F$19</f>
        <v>1223</v>
      </c>
      <c r="W256" s="27">
        <f>'KENP Pages'!$G$19</f>
        <v>5.6199999999999992</v>
      </c>
      <c r="X256" s="26">
        <f>'KDP Paperbacks'!$B$19</f>
        <v>0</v>
      </c>
      <c r="Y256" s="27">
        <f>'KDP Paperbacks'!$C$19</f>
        <v>0</v>
      </c>
      <c r="Z256" s="26">
        <f>'KDP Paperbacks'!$D$19</f>
        <v>0</v>
      </c>
      <c r="AA256" s="27">
        <f>'KDP Paperbacks'!$E$19</f>
        <v>0</v>
      </c>
      <c r="AB256" s="26">
        <f>'KDP Paperbacks'!$F$19</f>
        <v>0</v>
      </c>
      <c r="AC256" s="27">
        <f>'KDP Paperbacks'!$G$19</f>
        <v>0</v>
      </c>
      <c r="AD256" s="26">
        <f>SUM(IngramSpark!$B$19,IngramSpark!$V$19)</f>
        <v>0</v>
      </c>
      <c r="AE256" s="147">
        <f>SUM(IngramSpark!$C$19,IngramSpark!$W$19)</f>
        <v>0</v>
      </c>
      <c r="AF256" s="26">
        <f>SUM(IngramSpark!$D$19,IngramSpark!$X$19)</f>
        <v>0</v>
      </c>
      <c r="AG256" s="147">
        <f>SUM(IngramSpark!$E$19,IngramSpark!$Y$19)</f>
        <v>0</v>
      </c>
      <c r="AH256" s="26">
        <f>SUM(IngramSpark!$F$19,IngramSpark!$Z$19)</f>
        <v>0</v>
      </c>
      <c r="AI256" s="147">
        <f>SUM(IngramSpark!$G$19,IngramSpark!$AA$19)</f>
        <v>0</v>
      </c>
      <c r="AJ256" s="28">
        <f t="shared" ref="AJ256:AJ270" si="59">SUM(B256,D256,F256,H256,J256,L256,N256,P256,X256,Z256,AB256,AD256,AF256,AH256)</f>
        <v>0</v>
      </c>
      <c r="AK256" s="28">
        <f t="shared" ref="AK256:AK270" si="60">SUM(R256,T256,V256)</f>
        <v>1382</v>
      </c>
      <c r="AL256" s="86">
        <f t="shared" ref="AL256:AL270" si="61">SUM(AI256,AG256,AE256,AC256,AA256,Y256,W256,U256,S256,Q256,O256,M256,K256,I256,G256,E256,C256)</f>
        <v>6.1269999999999989</v>
      </c>
    </row>
    <row r="257" spans="1:38" x14ac:dyDescent="0.25">
      <c r="A257" s="20" t="str">
        <f>IF(ISBLANK(Lookups!$A$4),"",Lookups!$A$4)</f>
        <v>Soulstealer</v>
      </c>
      <c r="B257" s="28">
        <f>'Website Sales'!$AK$18</f>
        <v>0</v>
      </c>
      <c r="C257" s="29">
        <f>'Website Sales'!$AN$18</f>
        <v>0</v>
      </c>
      <c r="D257" s="28">
        <f>'In-Person Sales'!$AJ$18</f>
        <v>0</v>
      </c>
      <c r="E257" s="29">
        <f>'In-Person Sales'!$AM$18</f>
        <v>0</v>
      </c>
      <c r="F257" s="28">
        <f>Audiobooks!$H$19</f>
        <v>0</v>
      </c>
      <c r="G257" s="29">
        <f>Audiobooks!$I$19</f>
        <v>0</v>
      </c>
      <c r="H257" s="28">
        <f>Audiobooks!$J$19</f>
        <v>0</v>
      </c>
      <c r="I257" s="29">
        <f>Audiobooks!$K$19</f>
        <v>0</v>
      </c>
      <c r="J257" s="28">
        <f>Audiobooks!$L$19</f>
        <v>1</v>
      </c>
      <c r="K257" s="29">
        <f>Audiobooks!$M$19</f>
        <v>5.1896000000000004</v>
      </c>
      <c r="L257" s="28">
        <f>'E-book sales'!$H$19</f>
        <v>0</v>
      </c>
      <c r="M257" s="29">
        <f>'E-book sales'!$I$19</f>
        <v>0</v>
      </c>
      <c r="N257" s="28">
        <f>'E-book sales'!$J$19</f>
        <v>0</v>
      </c>
      <c r="O257" s="29">
        <f>'E-book sales'!$K$19</f>
        <v>0</v>
      </c>
      <c r="P257" s="28">
        <f>'E-book sales'!$L$19</f>
        <v>0</v>
      </c>
      <c r="Q257" s="29">
        <f>'E-book sales'!$M$19</f>
        <v>0</v>
      </c>
      <c r="R257" s="28">
        <f>'KENP Pages'!$H$19</f>
        <v>0</v>
      </c>
      <c r="S257" s="29">
        <f>'KENP Pages'!$I$19</f>
        <v>0</v>
      </c>
      <c r="T257" s="28">
        <f>'KENP Pages'!$J$19</f>
        <v>0</v>
      </c>
      <c r="U257" s="29">
        <f>'KENP Pages'!$K$19</f>
        <v>0</v>
      </c>
      <c r="V257" s="28">
        <f>'KENP Pages'!$L$19</f>
        <v>0</v>
      </c>
      <c r="W257" s="29">
        <f>'KENP Pages'!$M$19</f>
        <v>0</v>
      </c>
      <c r="X257" s="28">
        <f>'KDP Paperbacks'!$H$19</f>
        <v>0</v>
      </c>
      <c r="Y257" s="29">
        <f>'KDP Paperbacks'!$I$19</f>
        <v>0</v>
      </c>
      <c r="Z257" s="28">
        <f>'KDP Paperbacks'!$J$19</f>
        <v>0</v>
      </c>
      <c r="AA257" s="29">
        <f>'KDP Paperbacks'!$K$19</f>
        <v>0</v>
      </c>
      <c r="AB257" s="28">
        <f>'KDP Paperbacks'!$L$19</f>
        <v>5</v>
      </c>
      <c r="AC257" s="29">
        <f>'KDP Paperbacks'!$M$19</f>
        <v>17.450000000000003</v>
      </c>
      <c r="AD257" s="28">
        <f>SUM(IngramSpark!$H$19,IngramSpark!$AB$19)</f>
        <v>0</v>
      </c>
      <c r="AE257" s="148">
        <f>SUM(IngramSpark!$I$19,IngramSpark!$AC$19)</f>
        <v>0</v>
      </c>
      <c r="AF257" s="28">
        <f>SUM(IngramSpark!$J$19,IngramSpark!$AD$19)</f>
        <v>0</v>
      </c>
      <c r="AG257" s="148">
        <f>SUM(IngramSpark!$K$19,IngramSpark!$AE$19)</f>
        <v>0</v>
      </c>
      <c r="AH257" s="28">
        <f>SUM(IngramSpark!$L$19,IngramSpark!$AF$19)</f>
        <v>0</v>
      </c>
      <c r="AI257" s="148">
        <f>SUM(IngramSpark!$M$19,IngramSpark!$AG$19)</f>
        <v>0</v>
      </c>
      <c r="AJ257" s="28">
        <f t="shared" si="59"/>
        <v>6</v>
      </c>
      <c r="AK257" s="28">
        <f t="shared" si="60"/>
        <v>0</v>
      </c>
      <c r="AL257" s="86">
        <f t="shared" si="61"/>
        <v>22.639600000000002</v>
      </c>
    </row>
    <row r="258" spans="1:38" x14ac:dyDescent="0.25">
      <c r="A258" s="20" t="str">
        <f>IF(ISBLANK(Lookups!$A$5),"",Lookups!$A$5)</f>
        <v>Soulstealer (Hardcover)</v>
      </c>
      <c r="B258" s="28">
        <f>'Website Sales'!$AO$18</f>
        <v>0</v>
      </c>
      <c r="C258" s="29">
        <f>'Website Sales'!$AR$18</f>
        <v>0</v>
      </c>
      <c r="D258" s="28">
        <f>'In-Person Sales'!$AN$18</f>
        <v>0</v>
      </c>
      <c r="E258" s="29">
        <f>'In-Person Sales'!$AQ$18</f>
        <v>0</v>
      </c>
      <c r="F258" s="28">
        <f>Audiobooks!$N$19</f>
        <v>0</v>
      </c>
      <c r="G258" s="29">
        <f>Audiobooks!$O$19</f>
        <v>0</v>
      </c>
      <c r="H258" s="28">
        <f>Audiobooks!$P$19</f>
        <v>0</v>
      </c>
      <c r="I258" s="29">
        <f>Audiobooks!$Q$19</f>
        <v>0</v>
      </c>
      <c r="J258" s="28">
        <f>Audiobooks!$R$19</f>
        <v>0</v>
      </c>
      <c r="K258" s="29">
        <f>Audiobooks!$S$19</f>
        <v>0</v>
      </c>
      <c r="L258" s="28">
        <f>'E-book sales'!$N$19</f>
        <v>0</v>
      </c>
      <c r="M258" s="29">
        <f>'E-book sales'!$O$19</f>
        <v>0</v>
      </c>
      <c r="N258" s="28">
        <f>'E-book sales'!$P$19</f>
        <v>0</v>
      </c>
      <c r="O258" s="29">
        <f>'E-book sales'!$Q$19</f>
        <v>0</v>
      </c>
      <c r="P258" s="28">
        <f>'E-book sales'!$R$19</f>
        <v>0</v>
      </c>
      <c r="Q258" s="29">
        <f>'E-book sales'!$S$19</f>
        <v>0</v>
      </c>
      <c r="R258" s="28">
        <f>'KENP Pages'!$N$19</f>
        <v>0</v>
      </c>
      <c r="S258" s="29">
        <f>'KENP Pages'!$O$19</f>
        <v>0</v>
      </c>
      <c r="T258" s="28">
        <f>'KENP Pages'!$P$19</f>
        <v>0</v>
      </c>
      <c r="U258" s="29">
        <f>'KENP Pages'!$Q$19</f>
        <v>0</v>
      </c>
      <c r="V258" s="28">
        <f>'KENP Pages'!$R$19</f>
        <v>0</v>
      </c>
      <c r="W258" s="29">
        <f>'KENP Pages'!$S$19</f>
        <v>0</v>
      </c>
      <c r="X258" s="28">
        <f>'KDP Paperbacks'!$N$19</f>
        <v>0</v>
      </c>
      <c r="Y258" s="29">
        <f>'KDP Paperbacks'!$O$19</f>
        <v>0</v>
      </c>
      <c r="Z258" s="28">
        <f>'KDP Paperbacks'!$P$19</f>
        <v>0</v>
      </c>
      <c r="AA258" s="29">
        <f>'KDP Paperbacks'!$Q$19</f>
        <v>0</v>
      </c>
      <c r="AB258" s="28">
        <f>'KDP Paperbacks'!$R$19</f>
        <v>0</v>
      </c>
      <c r="AC258" s="29">
        <f>'KDP Paperbacks'!$S$19</f>
        <v>0</v>
      </c>
      <c r="AD258" s="28">
        <f>SUM(IngramSpark!$N$19,IngramSpark!$AH$19)</f>
        <v>0</v>
      </c>
      <c r="AE258" s="148">
        <f>SUM(IngramSpark!$O$19,IngramSpark!$AI$19)</f>
        <v>0</v>
      </c>
      <c r="AF258" s="28">
        <f>SUM(IngramSpark!$P$19,IngramSpark!$AJ$19)</f>
        <v>0</v>
      </c>
      <c r="AG258" s="148">
        <f>SUM(IngramSpark!$Q$19,IngramSpark!$AK$19)</f>
        <v>0</v>
      </c>
      <c r="AH258" s="28">
        <f>SUM(IngramSpark!$R$19,IngramSpark!$AL$19)</f>
        <v>4</v>
      </c>
      <c r="AI258" s="148">
        <f>SUM(IngramSpark!$S$19,IngramSpark!$AM$19)</f>
        <v>4.88</v>
      </c>
      <c r="AJ258" s="28">
        <f t="shared" si="59"/>
        <v>4</v>
      </c>
      <c r="AK258" s="28">
        <f t="shared" si="60"/>
        <v>0</v>
      </c>
      <c r="AL258" s="86">
        <f t="shared" si="61"/>
        <v>4.88</v>
      </c>
    </row>
    <row r="259" spans="1:38" x14ac:dyDescent="0.25">
      <c r="A259" s="20" t="str">
        <f>IF(ISBLANK(Lookups!$A$6),"",Lookups!$A$6)</f>
        <v>Soulstealer (Mass Market Paperback)</v>
      </c>
      <c r="B259" s="28">
        <f>'Website Sales'!$AG$33</f>
        <v>0</v>
      </c>
      <c r="C259" s="29">
        <f>'Website Sales'!$AJ$33</f>
        <v>0</v>
      </c>
      <c r="D259" s="28">
        <f>'In-Person Sales'!$AF$33</f>
        <v>0</v>
      </c>
      <c r="E259" s="29">
        <f>'In-Person Sales'!$AI$33</f>
        <v>0</v>
      </c>
      <c r="F259" s="28">
        <f>Audiobooks!$B$34</f>
        <v>0</v>
      </c>
      <c r="G259" s="29">
        <f>Audiobooks!$C$34</f>
        <v>0</v>
      </c>
      <c r="H259" s="28">
        <f>Audiobooks!$D$34</f>
        <v>0</v>
      </c>
      <c r="I259" s="29">
        <f>Audiobooks!$E$34</f>
        <v>0</v>
      </c>
      <c r="J259" s="28">
        <f>Audiobooks!$F$34</f>
        <v>0</v>
      </c>
      <c r="K259" s="29">
        <f>Audiobooks!$G$34</f>
        <v>0</v>
      </c>
      <c r="L259" s="28">
        <f>'E-book sales'!$B$34</f>
        <v>0</v>
      </c>
      <c r="M259" s="29">
        <f>'E-book sales'!$C$34</f>
        <v>0</v>
      </c>
      <c r="N259" s="28">
        <f>'E-book sales'!$D$34</f>
        <v>0</v>
      </c>
      <c r="O259" s="29">
        <f>'E-book sales'!$E$34</f>
        <v>0</v>
      </c>
      <c r="P259" s="28">
        <f>'E-book sales'!$F$34</f>
        <v>0</v>
      </c>
      <c r="Q259" s="29">
        <f>'E-book sales'!$G$34</f>
        <v>0</v>
      </c>
      <c r="R259" s="28">
        <f>'KENP Pages'!$B$34</f>
        <v>0</v>
      </c>
      <c r="S259" s="29">
        <f>'KENP Pages'!$C$34</f>
        <v>0</v>
      </c>
      <c r="T259" s="28">
        <f>'KENP Pages'!$D$34</f>
        <v>0</v>
      </c>
      <c r="U259" s="29">
        <f>'KENP Pages'!$E$34</f>
        <v>0</v>
      </c>
      <c r="V259" s="28">
        <f>'KENP Pages'!$F$34</f>
        <v>0</v>
      </c>
      <c r="W259" s="29">
        <f>'KENP Pages'!$G$34</f>
        <v>0</v>
      </c>
      <c r="X259" s="28">
        <f>'KDP Paperbacks'!$B$34</f>
        <v>0</v>
      </c>
      <c r="Y259" s="29">
        <f>'KDP Paperbacks'!$C$34</f>
        <v>0</v>
      </c>
      <c r="Z259" s="28">
        <f>'KDP Paperbacks'!$D$34</f>
        <v>0</v>
      </c>
      <c r="AA259" s="29">
        <f>'KDP Paperbacks'!$E$34</f>
        <v>0</v>
      </c>
      <c r="AB259" s="28">
        <f>'KDP Paperbacks'!$F$34</f>
        <v>0</v>
      </c>
      <c r="AC259" s="29">
        <f>'KDP Paperbacks'!$G$34</f>
        <v>0</v>
      </c>
      <c r="AD259" s="28">
        <f>SUM(IngramSpark!$B$34,IngramSpark!$V$34)</f>
        <v>0</v>
      </c>
      <c r="AE259" s="148">
        <f>SUM(IngramSpark!$C$34,IngramSpark!$W$34)</f>
        <v>0</v>
      </c>
      <c r="AF259" s="28">
        <f>SUM(IngramSpark!$D$34,IngramSpark!$X$34)</f>
        <v>0</v>
      </c>
      <c r="AG259" s="148">
        <f>SUM(IngramSpark!$E$34,IngramSpark!$Y$34)</f>
        <v>0</v>
      </c>
      <c r="AH259" s="28">
        <f>SUM(IngramSpark!$F$34,IngramSpark!$Z$34)</f>
        <v>1</v>
      </c>
      <c r="AI259" s="148">
        <f>SUM(IngramSpark!$G$34,IngramSpark!$AA$34)</f>
        <v>1.36</v>
      </c>
      <c r="AJ259" s="28">
        <f t="shared" si="59"/>
        <v>1</v>
      </c>
      <c r="AK259" s="28">
        <f t="shared" si="60"/>
        <v>0</v>
      </c>
      <c r="AL259" s="86">
        <f t="shared" si="61"/>
        <v>1.36</v>
      </c>
    </row>
    <row r="260" spans="1:38" x14ac:dyDescent="0.25">
      <c r="A260" s="20" t="str">
        <f>IF(ISBLANK(Lookups!$A$7),"",Lookups!$A$7)</f>
        <v>Soulstealer (Travel Size Paperback)</v>
      </c>
      <c r="B260" s="28">
        <f>'Website Sales'!$AK$33</f>
        <v>0</v>
      </c>
      <c r="C260" s="29">
        <f>'Website Sales'!$AN$33</f>
        <v>0</v>
      </c>
      <c r="D260" s="28">
        <f>'In-Person Sales'!$AJ$33</f>
        <v>0</v>
      </c>
      <c r="E260" s="29">
        <f>'In-Person Sales'!$AM$33</f>
        <v>0</v>
      </c>
      <c r="F260" s="28">
        <f>Audiobooks!$H$34</f>
        <v>0</v>
      </c>
      <c r="G260" s="29">
        <f>Audiobooks!$I$34</f>
        <v>0</v>
      </c>
      <c r="H260" s="28">
        <f>Audiobooks!$J$34</f>
        <v>0</v>
      </c>
      <c r="I260" s="29">
        <f>Audiobooks!$K$34</f>
        <v>0</v>
      </c>
      <c r="J260" s="28">
        <f>Audiobooks!$L$34</f>
        <v>0</v>
      </c>
      <c r="K260" s="29">
        <f>Audiobooks!$M$34</f>
        <v>0</v>
      </c>
      <c r="L260" s="28">
        <f>'E-book sales'!$H$34</f>
        <v>0</v>
      </c>
      <c r="M260" s="29">
        <f>'E-book sales'!$I$34</f>
        <v>0</v>
      </c>
      <c r="N260" s="28">
        <f>'E-book sales'!$J$34</f>
        <v>0</v>
      </c>
      <c r="O260" s="29">
        <f>'E-book sales'!$K$34</f>
        <v>0</v>
      </c>
      <c r="P260" s="28">
        <f>'E-book sales'!$L$34</f>
        <v>0</v>
      </c>
      <c r="Q260" s="29">
        <f>'E-book sales'!$M$34</f>
        <v>0</v>
      </c>
      <c r="R260" s="28">
        <f>'KENP Pages'!$H$34</f>
        <v>0</v>
      </c>
      <c r="S260" s="29">
        <f>'KENP Pages'!$I$34</f>
        <v>0</v>
      </c>
      <c r="T260" s="28">
        <f>'KENP Pages'!$J$34</f>
        <v>0</v>
      </c>
      <c r="U260" s="29">
        <f>'KENP Pages'!$K$34</f>
        <v>0</v>
      </c>
      <c r="V260" s="28">
        <f>'KENP Pages'!$L$34</f>
        <v>0</v>
      </c>
      <c r="W260" s="29">
        <f>'KENP Pages'!$M$34</f>
        <v>0</v>
      </c>
      <c r="X260" s="28">
        <f>'KDP Paperbacks'!$H$34</f>
        <v>0</v>
      </c>
      <c r="Y260" s="29">
        <f>'KDP Paperbacks'!$I$34</f>
        <v>0</v>
      </c>
      <c r="Z260" s="28">
        <f>'KDP Paperbacks'!$J$34</f>
        <v>0</v>
      </c>
      <c r="AA260" s="29">
        <f>'KDP Paperbacks'!$K$34</f>
        <v>0</v>
      </c>
      <c r="AB260" s="28">
        <f>'KDP Paperbacks'!$L$34</f>
        <v>0</v>
      </c>
      <c r="AC260" s="29">
        <f>'KDP Paperbacks'!$M$34</f>
        <v>0</v>
      </c>
      <c r="AD260" s="28">
        <f>SUM(IngramSpark!$H$34,IngramSpark!$AB$34)</f>
        <v>0</v>
      </c>
      <c r="AE260" s="148">
        <f>SUM(IngramSpark!$I$34,IngramSpark!$AC$34)</f>
        <v>0</v>
      </c>
      <c r="AF260" s="28">
        <f>SUM(IngramSpark!$J$34,IngramSpark!$AD$34)</f>
        <v>0</v>
      </c>
      <c r="AG260" s="148">
        <f>SUM(IngramSpark!$K$34,IngramSpark!$AE$34)</f>
        <v>0</v>
      </c>
      <c r="AH260" s="28">
        <f>SUM(IngramSpark!$L$34,IngramSpark!$AF$34)</f>
        <v>0</v>
      </c>
      <c r="AI260" s="148">
        <f>SUM(IngramSpark!$M$34,IngramSpark!$AG$34)</f>
        <v>0</v>
      </c>
      <c r="AJ260" s="28">
        <f t="shared" si="59"/>
        <v>0</v>
      </c>
      <c r="AK260" s="28">
        <f t="shared" si="60"/>
        <v>0</v>
      </c>
      <c r="AL260" s="86">
        <f t="shared" si="61"/>
        <v>0</v>
      </c>
    </row>
    <row r="261" spans="1:38" x14ac:dyDescent="0.25">
      <c r="A261" s="20" t="str">
        <f>IF(ISBLANK(Lookups!$A$8),"",Lookups!$A$8)</f>
        <v>Soulstealer (Trade Paperback)</v>
      </c>
      <c r="B261" s="28">
        <f>'Website Sales'!$AO$33</f>
        <v>0</v>
      </c>
      <c r="C261" s="29">
        <f>'Website Sales'!$AR$33</f>
        <v>0</v>
      </c>
      <c r="D261" s="28">
        <f>'In-Person Sales'!$AN$33</f>
        <v>0</v>
      </c>
      <c r="E261" s="29">
        <f>'In-Person Sales'!$AQ$33</f>
        <v>0</v>
      </c>
      <c r="F261" s="28">
        <f>Audiobooks!$N$34</f>
        <v>0</v>
      </c>
      <c r="G261" s="29">
        <f>Audiobooks!$O$34</f>
        <v>0</v>
      </c>
      <c r="H261" s="28">
        <f>Audiobooks!$P$34</f>
        <v>0</v>
      </c>
      <c r="I261" s="29">
        <f>Audiobooks!$Q$34</f>
        <v>0</v>
      </c>
      <c r="J261" s="28">
        <f>Audiobooks!$R$34</f>
        <v>0</v>
      </c>
      <c r="K261" s="29">
        <f>Audiobooks!$S$34</f>
        <v>0</v>
      </c>
      <c r="L261" s="28">
        <f>'E-book sales'!$N$34</f>
        <v>0</v>
      </c>
      <c r="M261" s="29">
        <f>'E-book sales'!$O$34</f>
        <v>0</v>
      </c>
      <c r="N261" s="28">
        <f>'E-book sales'!$P$34</f>
        <v>0</v>
      </c>
      <c r="O261" s="29">
        <f>'E-book sales'!$Q$34</f>
        <v>0</v>
      </c>
      <c r="P261" s="28">
        <f>'E-book sales'!$R$34</f>
        <v>0</v>
      </c>
      <c r="Q261" s="29">
        <f>'E-book sales'!$S$34</f>
        <v>0</v>
      </c>
      <c r="R261" s="28">
        <f>'KENP Pages'!$N$34</f>
        <v>0</v>
      </c>
      <c r="S261" s="29">
        <f>'KENP Pages'!$O$34</f>
        <v>0</v>
      </c>
      <c r="T261" s="28">
        <f>'KENP Pages'!$P$34</f>
        <v>0</v>
      </c>
      <c r="U261" s="29">
        <f>'KENP Pages'!$Q$34</f>
        <v>0</v>
      </c>
      <c r="V261" s="28">
        <f>'KENP Pages'!$R$34</f>
        <v>0</v>
      </c>
      <c r="W261" s="29">
        <f>'KENP Pages'!$S$34</f>
        <v>0</v>
      </c>
      <c r="X261" s="28">
        <f>'KDP Paperbacks'!$N$34</f>
        <v>0</v>
      </c>
      <c r="Y261" s="29">
        <f>'KDP Paperbacks'!$O$34</f>
        <v>0</v>
      </c>
      <c r="Z261" s="28">
        <f>'KDP Paperbacks'!$P$34</f>
        <v>0</v>
      </c>
      <c r="AA261" s="29">
        <f>'KDP Paperbacks'!$Q$34</f>
        <v>0</v>
      </c>
      <c r="AB261" s="28">
        <f>'KDP Paperbacks'!$R$34</f>
        <v>0</v>
      </c>
      <c r="AC261" s="29">
        <f>'KDP Paperbacks'!$S$34</f>
        <v>0</v>
      </c>
      <c r="AD261" s="28">
        <f>SUM(IngramSpark!$N$34,IngramSpark!$AH$34)</f>
        <v>0</v>
      </c>
      <c r="AE261" s="148">
        <f>SUM(IngramSpark!$O$34,IngramSpark!$AI$34)</f>
        <v>0</v>
      </c>
      <c r="AF261" s="28">
        <f>SUM(IngramSpark!$P$34,IngramSpark!$AJ$34)</f>
        <v>0</v>
      </c>
      <c r="AG261" s="148">
        <f>SUM(IngramSpark!$Q$34,IngramSpark!$AK$34)</f>
        <v>0</v>
      </c>
      <c r="AH261" s="28">
        <f>SUM(IngramSpark!$R$34,IngramSpark!$AL$34)</f>
        <v>0</v>
      </c>
      <c r="AI261" s="148">
        <f>SUM(IngramSpark!$S$34,IngramSpark!$AM$34)</f>
        <v>0</v>
      </c>
      <c r="AJ261" s="28">
        <f t="shared" si="59"/>
        <v>0</v>
      </c>
      <c r="AK261" s="28">
        <f t="shared" si="60"/>
        <v>0</v>
      </c>
      <c r="AL261" s="86">
        <f t="shared" si="61"/>
        <v>0</v>
      </c>
    </row>
    <row r="262" spans="1:38" x14ac:dyDescent="0.25">
      <c r="A262" s="20" t="str">
        <f>IF(ISBLANK(Lookups!$A$9),"",Lookups!$A$9)</f>
        <v/>
      </c>
      <c r="B262" s="28">
        <f>'Website Sales'!$AG$48</f>
        <v>0</v>
      </c>
      <c r="C262" s="29">
        <f>'Website Sales'!$AJ$48</f>
        <v>0</v>
      </c>
      <c r="D262" s="28">
        <f>'In-Person Sales'!$AF$48</f>
        <v>0</v>
      </c>
      <c r="E262" s="29">
        <f>'In-Person Sales'!$AI$48</f>
        <v>0</v>
      </c>
      <c r="F262" s="28">
        <f>Audiobooks!$B$49</f>
        <v>0</v>
      </c>
      <c r="G262" s="29">
        <f>Audiobooks!$C$49</f>
        <v>0</v>
      </c>
      <c r="H262" s="28">
        <f>Audiobooks!$D$49</f>
        <v>0</v>
      </c>
      <c r="I262" s="29">
        <f>Audiobooks!$E$49</f>
        <v>0</v>
      </c>
      <c r="J262" s="28">
        <f>Audiobooks!$F$49</f>
        <v>0</v>
      </c>
      <c r="K262" s="29">
        <f>Audiobooks!$G$49</f>
        <v>0</v>
      </c>
      <c r="L262" s="28">
        <f>'E-book sales'!$B$49</f>
        <v>0</v>
      </c>
      <c r="M262" s="29">
        <f>'E-book sales'!$C$49</f>
        <v>0</v>
      </c>
      <c r="N262" s="28">
        <f>'E-book sales'!$D$49</f>
        <v>0</v>
      </c>
      <c r="O262" s="29">
        <f>'E-book sales'!$E$49</f>
        <v>0</v>
      </c>
      <c r="P262" s="28">
        <f>'E-book sales'!$F$49</f>
        <v>0</v>
      </c>
      <c r="Q262" s="29">
        <f>'E-book sales'!$G$49</f>
        <v>0</v>
      </c>
      <c r="R262" s="28">
        <f>'KENP Pages'!$B$49</f>
        <v>0</v>
      </c>
      <c r="S262" s="29">
        <f>'KENP Pages'!$C$49</f>
        <v>0</v>
      </c>
      <c r="T262" s="28">
        <f>'KENP Pages'!$D$49</f>
        <v>0</v>
      </c>
      <c r="U262" s="29">
        <f>'KENP Pages'!$E$49</f>
        <v>0</v>
      </c>
      <c r="V262" s="28">
        <f>'KENP Pages'!$F$49</f>
        <v>0</v>
      </c>
      <c r="W262" s="29">
        <f>'KENP Pages'!$G$49</f>
        <v>0</v>
      </c>
      <c r="X262" s="28">
        <f>'KDP Paperbacks'!$B$49</f>
        <v>0</v>
      </c>
      <c r="Y262" s="29">
        <f>'KDP Paperbacks'!$C$49</f>
        <v>0</v>
      </c>
      <c r="Z262" s="28">
        <f>'KDP Paperbacks'!$D$49</f>
        <v>0</v>
      </c>
      <c r="AA262" s="29">
        <f>'KDP Paperbacks'!$E$49</f>
        <v>0</v>
      </c>
      <c r="AB262" s="28">
        <f>'KDP Paperbacks'!$F$49</f>
        <v>0</v>
      </c>
      <c r="AC262" s="29">
        <f>'KDP Paperbacks'!$G$49</f>
        <v>0</v>
      </c>
      <c r="AD262" s="28">
        <f>SUM(IngramSpark!$B$49,IngramSpark!$V$49)</f>
        <v>0</v>
      </c>
      <c r="AE262" s="148">
        <f>SUM(IngramSpark!$C$49,IngramSpark!$W$49)</f>
        <v>0</v>
      </c>
      <c r="AF262" s="28">
        <f>SUM(IngramSpark!$D$49,IngramSpark!$X$49)</f>
        <v>0</v>
      </c>
      <c r="AG262" s="148">
        <f>SUM(IngramSpark!$E$49,IngramSpark!$Y$49)</f>
        <v>0</v>
      </c>
      <c r="AH262" s="28">
        <f>SUM(IngramSpark!$F$49,IngramSpark!$Z$49)</f>
        <v>0</v>
      </c>
      <c r="AI262" s="148">
        <f>SUM(IngramSpark!$G$49,IngramSpark!$AA$49)</f>
        <v>0</v>
      </c>
      <c r="AJ262" s="28">
        <f t="shared" si="59"/>
        <v>0</v>
      </c>
      <c r="AK262" s="28">
        <f t="shared" si="60"/>
        <v>0</v>
      </c>
      <c r="AL262" s="86">
        <f t="shared" si="61"/>
        <v>0</v>
      </c>
    </row>
    <row r="263" spans="1:38" x14ac:dyDescent="0.25">
      <c r="A263" s="20" t="str">
        <f>IF(ISBLANK(Lookups!$A$10),"",Lookups!$A$10)</f>
        <v/>
      </c>
      <c r="B263" s="28">
        <f>'Website Sales'!$AK$48</f>
        <v>0</v>
      </c>
      <c r="C263" s="29">
        <f>'Website Sales'!$AN$48</f>
        <v>0</v>
      </c>
      <c r="D263" s="28">
        <f>'In-Person Sales'!$AJ$48</f>
        <v>0</v>
      </c>
      <c r="E263" s="29">
        <f>'In-Person Sales'!$AM$48</f>
        <v>0</v>
      </c>
      <c r="F263" s="28">
        <f>Audiobooks!$H$49</f>
        <v>0</v>
      </c>
      <c r="G263" s="29">
        <f>Audiobooks!$I$49</f>
        <v>0</v>
      </c>
      <c r="H263" s="28">
        <f>Audiobooks!$J$49</f>
        <v>0</v>
      </c>
      <c r="I263" s="29">
        <f>Audiobooks!$K$49</f>
        <v>0</v>
      </c>
      <c r="J263" s="28">
        <f>Audiobooks!$L$49</f>
        <v>0</v>
      </c>
      <c r="K263" s="29">
        <f>Audiobooks!$M$49</f>
        <v>0</v>
      </c>
      <c r="L263" s="28">
        <f>'E-book sales'!$H$49</f>
        <v>0</v>
      </c>
      <c r="M263" s="29">
        <f>'E-book sales'!$I$49</f>
        <v>0</v>
      </c>
      <c r="N263" s="28">
        <f>'E-book sales'!$J$49</f>
        <v>0</v>
      </c>
      <c r="O263" s="29">
        <f>'E-book sales'!$K$49</f>
        <v>0</v>
      </c>
      <c r="P263" s="28">
        <f>'E-book sales'!$L$49</f>
        <v>0</v>
      </c>
      <c r="Q263" s="29">
        <f>'E-book sales'!$M$49</f>
        <v>0</v>
      </c>
      <c r="R263" s="28">
        <f>'KENP Pages'!$H$49</f>
        <v>0</v>
      </c>
      <c r="S263" s="29">
        <f>'KENP Pages'!$I$49</f>
        <v>0</v>
      </c>
      <c r="T263" s="28">
        <f>'KENP Pages'!$J$49</f>
        <v>0</v>
      </c>
      <c r="U263" s="29">
        <f>'KENP Pages'!$K$49</f>
        <v>0</v>
      </c>
      <c r="V263" s="28">
        <f>'KENP Pages'!$L$49</f>
        <v>0</v>
      </c>
      <c r="W263" s="29">
        <f>'KENP Pages'!$M$49</f>
        <v>0</v>
      </c>
      <c r="X263" s="28">
        <f>'KDP Paperbacks'!$H$49</f>
        <v>0</v>
      </c>
      <c r="Y263" s="29">
        <f>'KDP Paperbacks'!$I$49</f>
        <v>0</v>
      </c>
      <c r="Z263" s="28">
        <f>'KDP Paperbacks'!$J$49</f>
        <v>0</v>
      </c>
      <c r="AA263" s="29">
        <f>'KDP Paperbacks'!$K$49</f>
        <v>0</v>
      </c>
      <c r="AB263" s="28">
        <f>'KDP Paperbacks'!$L$49</f>
        <v>0</v>
      </c>
      <c r="AC263" s="29">
        <f>'KDP Paperbacks'!$M$49</f>
        <v>0</v>
      </c>
      <c r="AD263" s="28">
        <f>SUM(IngramSpark!$H$49,IngramSpark!$AB$49)</f>
        <v>0</v>
      </c>
      <c r="AE263" s="148">
        <f>SUM(IngramSpark!$I$49,IngramSpark!$AC$49)</f>
        <v>0</v>
      </c>
      <c r="AF263" s="28">
        <f>SUM(IngramSpark!$J$49,IngramSpark!$AD$49)</f>
        <v>0</v>
      </c>
      <c r="AG263" s="148">
        <f>SUM(IngramSpark!$K$49,IngramSpark!$AE$49)</f>
        <v>0</v>
      </c>
      <c r="AH263" s="28">
        <f>SUM(IngramSpark!$L$49,IngramSpark!$AF$49)</f>
        <v>0</v>
      </c>
      <c r="AI263" s="148">
        <f>SUM(IngramSpark!$M$49,IngramSpark!$AG$49)</f>
        <v>0</v>
      </c>
      <c r="AJ263" s="28">
        <f t="shared" si="59"/>
        <v>0</v>
      </c>
      <c r="AK263" s="28">
        <f t="shared" si="60"/>
        <v>0</v>
      </c>
      <c r="AL263" s="86">
        <f t="shared" si="61"/>
        <v>0</v>
      </c>
    </row>
    <row r="264" spans="1:38" x14ac:dyDescent="0.25">
      <c r="A264" s="20" t="str">
        <f>IF(ISBLANK(Lookups!$A$11),"",Lookups!$A$11)</f>
        <v/>
      </c>
      <c r="B264" s="28">
        <f>'Website Sales'!$AO$48</f>
        <v>0</v>
      </c>
      <c r="C264" s="29">
        <f>'Website Sales'!$AR$48</f>
        <v>0</v>
      </c>
      <c r="D264" s="28">
        <f>'In-Person Sales'!$AN$48</f>
        <v>0</v>
      </c>
      <c r="E264" s="29">
        <f>'In-Person Sales'!$AQ$48</f>
        <v>0</v>
      </c>
      <c r="F264" s="28">
        <f>Audiobooks!$N$49</f>
        <v>0</v>
      </c>
      <c r="G264" s="29">
        <f>Audiobooks!$O$49</f>
        <v>0</v>
      </c>
      <c r="H264" s="28">
        <f>Audiobooks!$P$49</f>
        <v>0</v>
      </c>
      <c r="I264" s="29">
        <f>Audiobooks!$Q$49</f>
        <v>0</v>
      </c>
      <c r="J264" s="28">
        <f>Audiobooks!$R$49</f>
        <v>0</v>
      </c>
      <c r="K264" s="29">
        <f>Audiobooks!$S$49</f>
        <v>0</v>
      </c>
      <c r="L264" s="28">
        <f>'E-book sales'!$N$49</f>
        <v>0</v>
      </c>
      <c r="M264" s="29">
        <f>'E-book sales'!$O$49</f>
        <v>0</v>
      </c>
      <c r="N264" s="28">
        <f>'E-book sales'!$P$49</f>
        <v>0</v>
      </c>
      <c r="O264" s="29">
        <f>'E-book sales'!$Q$49</f>
        <v>0</v>
      </c>
      <c r="P264" s="28">
        <f>'E-book sales'!$R$49</f>
        <v>0</v>
      </c>
      <c r="Q264" s="29">
        <f>'E-book sales'!$S$49</f>
        <v>0</v>
      </c>
      <c r="R264" s="28">
        <f>'KENP Pages'!$N$49</f>
        <v>0</v>
      </c>
      <c r="S264" s="29">
        <f>'KENP Pages'!$O$49</f>
        <v>0</v>
      </c>
      <c r="T264" s="28">
        <f>'KENP Pages'!$P$49</f>
        <v>0</v>
      </c>
      <c r="U264" s="29">
        <f>'KENP Pages'!$Q$49</f>
        <v>0</v>
      </c>
      <c r="V264" s="28">
        <f>'KENP Pages'!$R$49</f>
        <v>0</v>
      </c>
      <c r="W264" s="29">
        <f>'KENP Pages'!$S$49</f>
        <v>0</v>
      </c>
      <c r="X264" s="28">
        <f>'KDP Paperbacks'!$N$49</f>
        <v>0</v>
      </c>
      <c r="Y264" s="29">
        <f>'KDP Paperbacks'!$O$49</f>
        <v>0</v>
      </c>
      <c r="Z264" s="28">
        <f>'KDP Paperbacks'!$P$49</f>
        <v>0</v>
      </c>
      <c r="AA264" s="29">
        <f>'KDP Paperbacks'!$Q$49</f>
        <v>0</v>
      </c>
      <c r="AB264" s="28">
        <f>'KDP Paperbacks'!$R$49</f>
        <v>0</v>
      </c>
      <c r="AC264" s="29">
        <f>'KDP Paperbacks'!$S$49</f>
        <v>0</v>
      </c>
      <c r="AD264" s="28">
        <f>SUM(IngramSpark!$N$49,IngramSpark!$AH$49)</f>
        <v>0</v>
      </c>
      <c r="AE264" s="148">
        <f>SUM(IngramSpark!$O$49,IngramSpark!$AI$49)</f>
        <v>0</v>
      </c>
      <c r="AF264" s="28">
        <f>SUM(IngramSpark!$P$49,IngramSpark!$AJ$49)</f>
        <v>0</v>
      </c>
      <c r="AG264" s="148">
        <f>SUM(IngramSpark!$Q$49,IngramSpark!$AK$49)</f>
        <v>0</v>
      </c>
      <c r="AH264" s="28">
        <f>SUM(IngramSpark!$R$49,IngramSpark!$AL$49)</f>
        <v>0</v>
      </c>
      <c r="AI264" s="148">
        <f>SUM(IngramSpark!$S$49,IngramSpark!$AM$49)</f>
        <v>0</v>
      </c>
      <c r="AJ264" s="28">
        <f t="shared" si="59"/>
        <v>0</v>
      </c>
      <c r="AK264" s="28">
        <f t="shared" si="60"/>
        <v>0</v>
      </c>
      <c r="AL264" s="86">
        <f t="shared" si="61"/>
        <v>0</v>
      </c>
    </row>
    <row r="265" spans="1:38" x14ac:dyDescent="0.25">
      <c r="A265" s="20" t="str">
        <f>IF(ISBLANK(Lookups!$A$12),"",Lookups!$A$12)</f>
        <v/>
      </c>
      <c r="B265" s="28">
        <f>'Website Sales'!$AG$63</f>
        <v>0</v>
      </c>
      <c r="C265" s="29">
        <f>'Website Sales'!$AJ$63</f>
        <v>0</v>
      </c>
      <c r="D265" s="28">
        <f>'In-Person Sales'!$AF$63</f>
        <v>0</v>
      </c>
      <c r="E265" s="29">
        <f>'In-Person Sales'!$AI$63</f>
        <v>0</v>
      </c>
      <c r="F265" s="28">
        <f>Audiobooks!$B$64</f>
        <v>0</v>
      </c>
      <c r="G265" s="29">
        <f>Audiobooks!$C$64</f>
        <v>0</v>
      </c>
      <c r="H265" s="28">
        <f>Audiobooks!$D$64</f>
        <v>0</v>
      </c>
      <c r="I265" s="29">
        <f>Audiobooks!$E$64</f>
        <v>0</v>
      </c>
      <c r="J265" s="28">
        <f>Audiobooks!$F$64</f>
        <v>0</v>
      </c>
      <c r="K265" s="29">
        <f>Audiobooks!$G$64</f>
        <v>0</v>
      </c>
      <c r="L265" s="28">
        <f>'E-book sales'!$B$64</f>
        <v>0</v>
      </c>
      <c r="M265" s="29">
        <f>'E-book sales'!$C$64</f>
        <v>0</v>
      </c>
      <c r="N265" s="28">
        <f>'E-book sales'!$D$64</f>
        <v>0</v>
      </c>
      <c r="O265" s="29">
        <f>'E-book sales'!$E$64</f>
        <v>0</v>
      </c>
      <c r="P265" s="28">
        <f>'E-book sales'!$F$64</f>
        <v>0</v>
      </c>
      <c r="Q265" s="29">
        <f>'E-book sales'!$G$64</f>
        <v>0</v>
      </c>
      <c r="R265" s="28">
        <f>'KENP Pages'!$B$64</f>
        <v>0</v>
      </c>
      <c r="S265" s="29">
        <f>'KENP Pages'!$C$64</f>
        <v>0</v>
      </c>
      <c r="T265" s="28">
        <f>'KENP Pages'!$D$64</f>
        <v>0</v>
      </c>
      <c r="U265" s="29">
        <f>'KENP Pages'!$E$64</f>
        <v>0</v>
      </c>
      <c r="V265" s="28">
        <f>'KENP Pages'!$F$64</f>
        <v>0</v>
      </c>
      <c r="W265" s="29">
        <f>'KENP Pages'!$G$64</f>
        <v>0</v>
      </c>
      <c r="X265" s="28">
        <f>'KDP Paperbacks'!$B$64</f>
        <v>0</v>
      </c>
      <c r="Y265" s="29">
        <f>'KDP Paperbacks'!$C$64</f>
        <v>0</v>
      </c>
      <c r="Z265" s="28">
        <f>'KDP Paperbacks'!$D$64</f>
        <v>0</v>
      </c>
      <c r="AA265" s="29">
        <f>'KDP Paperbacks'!$E$64</f>
        <v>0</v>
      </c>
      <c r="AB265" s="28">
        <f>'KDP Paperbacks'!$F$64</f>
        <v>0</v>
      </c>
      <c r="AC265" s="29">
        <f>'KDP Paperbacks'!$G$64</f>
        <v>0</v>
      </c>
      <c r="AD265" s="28">
        <f>SUM(IngramSpark!$B$64,IngramSpark!$V$64)</f>
        <v>0</v>
      </c>
      <c r="AE265" s="148">
        <f>SUM(IngramSpark!$C$64,IngramSpark!$W$64)</f>
        <v>0</v>
      </c>
      <c r="AF265" s="28">
        <f>SUM(IngramSpark!$D$64,IngramSpark!$X$64)</f>
        <v>0</v>
      </c>
      <c r="AG265" s="148">
        <f>SUM(IngramSpark!$E$64,IngramSpark!$Y$64)</f>
        <v>0</v>
      </c>
      <c r="AH265" s="28">
        <f>SUM(IngramSpark!$F$64,IngramSpark!$Z$64)</f>
        <v>0</v>
      </c>
      <c r="AI265" s="148">
        <f>SUM(IngramSpark!$G$64,IngramSpark!$AA$64)</f>
        <v>0</v>
      </c>
      <c r="AJ265" s="28">
        <f t="shared" si="59"/>
        <v>0</v>
      </c>
      <c r="AK265" s="28">
        <f t="shared" si="60"/>
        <v>0</v>
      </c>
      <c r="AL265" s="86">
        <f t="shared" si="61"/>
        <v>0</v>
      </c>
    </row>
    <row r="266" spans="1:38" x14ac:dyDescent="0.25">
      <c r="A266" s="20" t="str">
        <f>IF(ISBLANK(Lookups!$A$13),"",Lookups!$A$13)</f>
        <v/>
      </c>
      <c r="B266" s="28">
        <f>'Website Sales'!$AK$63</f>
        <v>0</v>
      </c>
      <c r="C266" s="29">
        <f>'Website Sales'!$AN$63</f>
        <v>0</v>
      </c>
      <c r="D266" s="28">
        <f>'In-Person Sales'!$AJ$63</f>
        <v>0</v>
      </c>
      <c r="E266" s="29">
        <f>'In-Person Sales'!$AM$63</f>
        <v>0</v>
      </c>
      <c r="F266" s="28">
        <f>Audiobooks!$H$64</f>
        <v>0</v>
      </c>
      <c r="G266" s="29">
        <f>Audiobooks!$I$64</f>
        <v>0</v>
      </c>
      <c r="H266" s="28">
        <f>Audiobooks!$J$64</f>
        <v>0</v>
      </c>
      <c r="I266" s="29">
        <f>Audiobooks!$K$64</f>
        <v>0</v>
      </c>
      <c r="J266" s="28">
        <f>Audiobooks!$L$64</f>
        <v>0</v>
      </c>
      <c r="K266" s="29">
        <f>Audiobooks!$M$64</f>
        <v>0</v>
      </c>
      <c r="L266" s="28">
        <f>'E-book sales'!$H$64</f>
        <v>0</v>
      </c>
      <c r="M266" s="29">
        <f>'E-book sales'!$I$64</f>
        <v>0</v>
      </c>
      <c r="N266" s="28">
        <f>'E-book sales'!$J$64</f>
        <v>0</v>
      </c>
      <c r="O266" s="29">
        <f>'E-book sales'!$K$64</f>
        <v>0</v>
      </c>
      <c r="P266" s="28">
        <f>'E-book sales'!$L$64</f>
        <v>0</v>
      </c>
      <c r="Q266" s="29">
        <f>'E-book sales'!$M$64</f>
        <v>0</v>
      </c>
      <c r="R266" s="28">
        <f>'KENP Pages'!$H$64</f>
        <v>0</v>
      </c>
      <c r="S266" s="29">
        <f>'KENP Pages'!$I$64</f>
        <v>0</v>
      </c>
      <c r="T266" s="28">
        <f>'KENP Pages'!$J$64</f>
        <v>0</v>
      </c>
      <c r="U266" s="29">
        <f>'KENP Pages'!$K$64</f>
        <v>0</v>
      </c>
      <c r="V266" s="28">
        <f>'KENP Pages'!$L$64</f>
        <v>0</v>
      </c>
      <c r="W266" s="29">
        <f>'KENP Pages'!$M$64</f>
        <v>0</v>
      </c>
      <c r="X266" s="28">
        <f>'KDP Paperbacks'!$H$64</f>
        <v>0</v>
      </c>
      <c r="Y266" s="29">
        <f>'KDP Paperbacks'!$I$64</f>
        <v>0</v>
      </c>
      <c r="Z266" s="28">
        <f>'KDP Paperbacks'!$J$64</f>
        <v>0</v>
      </c>
      <c r="AA266" s="29">
        <f>'KDP Paperbacks'!$K$64</f>
        <v>0</v>
      </c>
      <c r="AB266" s="28">
        <f>'KDP Paperbacks'!$L$64</f>
        <v>0</v>
      </c>
      <c r="AC266" s="29">
        <f>'KDP Paperbacks'!$M$64</f>
        <v>0</v>
      </c>
      <c r="AD266" s="28">
        <f>SUM(IngramSpark!$H$64,IngramSpark!$AB$64)</f>
        <v>0</v>
      </c>
      <c r="AE266" s="148">
        <f>SUM(IngramSpark!$I$64,IngramSpark!$AC$64)</f>
        <v>0</v>
      </c>
      <c r="AF266" s="28">
        <f>SUM(IngramSpark!$J$64,IngramSpark!$AD$64)</f>
        <v>0</v>
      </c>
      <c r="AG266" s="148">
        <f>SUM(IngramSpark!$K$64,IngramSpark!$AE$64)</f>
        <v>0</v>
      </c>
      <c r="AH266" s="28">
        <f>SUM(IngramSpark!$L$64,IngramSpark!$AF$64)</f>
        <v>0</v>
      </c>
      <c r="AI266" s="148">
        <f>SUM(IngramSpark!$M$64,IngramSpark!$AG$64)</f>
        <v>0</v>
      </c>
      <c r="AJ266" s="28">
        <f t="shared" si="59"/>
        <v>0</v>
      </c>
      <c r="AK266" s="28">
        <f t="shared" si="60"/>
        <v>0</v>
      </c>
      <c r="AL266" s="86">
        <f t="shared" si="61"/>
        <v>0</v>
      </c>
    </row>
    <row r="267" spans="1:38" x14ac:dyDescent="0.25">
      <c r="A267" s="20" t="str">
        <f>IF(ISBLANK(Lookups!$A$14),"",Lookups!$A$14)</f>
        <v/>
      </c>
      <c r="B267" s="28">
        <f>'Website Sales'!$AO$63</f>
        <v>0</v>
      </c>
      <c r="C267" s="29">
        <f>'Website Sales'!$AR$63</f>
        <v>0</v>
      </c>
      <c r="D267" s="28">
        <f>'In-Person Sales'!$AN$63</f>
        <v>0</v>
      </c>
      <c r="E267" s="29">
        <f>'In-Person Sales'!$AQ$63</f>
        <v>0</v>
      </c>
      <c r="F267" s="28">
        <f>Audiobooks!$N$64</f>
        <v>0</v>
      </c>
      <c r="G267" s="29">
        <f>Audiobooks!$O$64</f>
        <v>0</v>
      </c>
      <c r="H267" s="28">
        <f>Audiobooks!$P$64</f>
        <v>0</v>
      </c>
      <c r="I267" s="29">
        <f>Audiobooks!$Q$64</f>
        <v>0</v>
      </c>
      <c r="J267" s="28">
        <f>Audiobooks!$R$64</f>
        <v>0</v>
      </c>
      <c r="K267" s="29">
        <f>Audiobooks!$S$64</f>
        <v>0</v>
      </c>
      <c r="L267" s="28">
        <f>'E-book sales'!$N$64</f>
        <v>0</v>
      </c>
      <c r="M267" s="29">
        <f>'E-book sales'!$O$64</f>
        <v>0</v>
      </c>
      <c r="N267" s="28">
        <f>'E-book sales'!$P$64</f>
        <v>0</v>
      </c>
      <c r="O267" s="29">
        <f>'E-book sales'!$Q$64</f>
        <v>0</v>
      </c>
      <c r="P267" s="28">
        <f>'E-book sales'!$R$64</f>
        <v>0</v>
      </c>
      <c r="Q267" s="29">
        <f>'E-book sales'!$S$64</f>
        <v>0</v>
      </c>
      <c r="R267" s="28">
        <f>'KENP Pages'!$N$64</f>
        <v>0</v>
      </c>
      <c r="S267" s="29">
        <f>'KENP Pages'!$O$64</f>
        <v>0</v>
      </c>
      <c r="T267" s="28">
        <f>'KENP Pages'!$P$64</f>
        <v>0</v>
      </c>
      <c r="U267" s="29">
        <f>'KENP Pages'!$Q$64</f>
        <v>0</v>
      </c>
      <c r="V267" s="28">
        <f>'KENP Pages'!$R$64</f>
        <v>0</v>
      </c>
      <c r="W267" s="29">
        <f>'KENP Pages'!$S$64</f>
        <v>0</v>
      </c>
      <c r="X267" s="28">
        <f>'KDP Paperbacks'!$N$64</f>
        <v>0</v>
      </c>
      <c r="Y267" s="29">
        <f>'KDP Paperbacks'!$O$64</f>
        <v>0</v>
      </c>
      <c r="Z267" s="28">
        <f>'KDP Paperbacks'!$P$64</f>
        <v>0</v>
      </c>
      <c r="AA267" s="29">
        <f>'KDP Paperbacks'!$Q$64</f>
        <v>0</v>
      </c>
      <c r="AB267" s="28">
        <f>'KDP Paperbacks'!$R$64</f>
        <v>0</v>
      </c>
      <c r="AC267" s="29">
        <f>'KDP Paperbacks'!$S$64</f>
        <v>0</v>
      </c>
      <c r="AD267" s="28">
        <f>SUM(IngramSpark!$N$64,IngramSpark!$AH$64)</f>
        <v>0</v>
      </c>
      <c r="AE267" s="148">
        <f>SUM(IngramSpark!$O$64,IngramSpark!$AI$64)</f>
        <v>0</v>
      </c>
      <c r="AF267" s="28">
        <f>SUM(IngramSpark!$P$64,IngramSpark!$AJ$64)</f>
        <v>0</v>
      </c>
      <c r="AG267" s="148">
        <f>SUM(IngramSpark!$Q$64,IngramSpark!$AK$64)</f>
        <v>0</v>
      </c>
      <c r="AH267" s="28">
        <f>SUM(IngramSpark!$R$64,IngramSpark!$AL$64)</f>
        <v>0</v>
      </c>
      <c r="AI267" s="148">
        <f>SUM(IngramSpark!$S$64,IngramSpark!$AM$64)</f>
        <v>0</v>
      </c>
      <c r="AJ267" s="28">
        <f t="shared" si="59"/>
        <v>0</v>
      </c>
      <c r="AK267" s="28">
        <f t="shared" si="60"/>
        <v>0</v>
      </c>
      <c r="AL267" s="86">
        <f t="shared" si="61"/>
        <v>0</v>
      </c>
    </row>
    <row r="268" spans="1:38" x14ac:dyDescent="0.25">
      <c r="A268" s="20" t="str">
        <f>IF(ISBLANK(Lookups!$A$15),"",Lookups!$A$15)</f>
        <v/>
      </c>
      <c r="B268" s="28">
        <f>'Website Sales'!$AG$78</f>
        <v>0</v>
      </c>
      <c r="C268" s="29">
        <f>'Website Sales'!$AJ$78</f>
        <v>0</v>
      </c>
      <c r="D268" s="28">
        <f>'In-Person Sales'!$AF$78</f>
        <v>0</v>
      </c>
      <c r="E268" s="29">
        <f>'In-Person Sales'!$AI$78</f>
        <v>0</v>
      </c>
      <c r="F268" s="28">
        <f>Audiobooks!$B$79</f>
        <v>0</v>
      </c>
      <c r="G268" s="29">
        <f>Audiobooks!$C$79</f>
        <v>0</v>
      </c>
      <c r="H268" s="28">
        <f>Audiobooks!$D$79</f>
        <v>0</v>
      </c>
      <c r="I268" s="29">
        <f>Audiobooks!$E$79</f>
        <v>0</v>
      </c>
      <c r="J268" s="28">
        <f>Audiobooks!$F$79</f>
        <v>0</v>
      </c>
      <c r="K268" s="29">
        <f>Audiobooks!$G$79</f>
        <v>0</v>
      </c>
      <c r="L268" s="28">
        <f>'E-book sales'!$B$79</f>
        <v>0</v>
      </c>
      <c r="M268" s="29">
        <f>'E-book sales'!$C$79</f>
        <v>0</v>
      </c>
      <c r="N268" s="28">
        <f>'E-book sales'!$D$79</f>
        <v>0</v>
      </c>
      <c r="O268" s="29">
        <f>'E-book sales'!$E$79</f>
        <v>0</v>
      </c>
      <c r="P268" s="28">
        <f>'E-book sales'!$F$79</f>
        <v>0</v>
      </c>
      <c r="Q268" s="29">
        <f>'E-book sales'!$G$79</f>
        <v>0</v>
      </c>
      <c r="R268" s="28">
        <f>'KENP Pages'!$B$79</f>
        <v>0</v>
      </c>
      <c r="S268" s="29">
        <f>'KENP Pages'!$C$79</f>
        <v>0</v>
      </c>
      <c r="T268" s="28">
        <f>'KENP Pages'!$D$79</f>
        <v>0</v>
      </c>
      <c r="U268" s="29">
        <f>'KENP Pages'!$E$79</f>
        <v>0</v>
      </c>
      <c r="V268" s="28">
        <f>'KENP Pages'!$F$79</f>
        <v>0</v>
      </c>
      <c r="W268" s="29">
        <f>'KENP Pages'!$G$79</f>
        <v>0</v>
      </c>
      <c r="X268" s="28">
        <f>'KDP Paperbacks'!$B$79</f>
        <v>0</v>
      </c>
      <c r="Y268" s="29">
        <f>'KDP Paperbacks'!$C$79</f>
        <v>0</v>
      </c>
      <c r="Z268" s="28">
        <f>'KDP Paperbacks'!$D$79</f>
        <v>0</v>
      </c>
      <c r="AA268" s="29">
        <f>'KDP Paperbacks'!$E$79</f>
        <v>0</v>
      </c>
      <c r="AB268" s="28">
        <f>'KDP Paperbacks'!$F$79</f>
        <v>0</v>
      </c>
      <c r="AC268" s="29">
        <f>'KDP Paperbacks'!$G$79</f>
        <v>0</v>
      </c>
      <c r="AD268" s="28">
        <f>SUM(IngramSpark!$B$79,IngramSpark!$V$79)</f>
        <v>0</v>
      </c>
      <c r="AE268" s="148">
        <f>SUM(IngramSpark!$C$79,IngramSpark!$W$79)</f>
        <v>0</v>
      </c>
      <c r="AF268" s="28">
        <f>SUM(IngramSpark!$D$79,IngramSpark!$X$79)</f>
        <v>0</v>
      </c>
      <c r="AG268" s="148">
        <f>SUM(IngramSpark!$E$79,IngramSpark!$Y$79)</f>
        <v>0</v>
      </c>
      <c r="AH268" s="28">
        <f>SUM(IngramSpark!$F$79,IngramSpark!$Z$79)</f>
        <v>0</v>
      </c>
      <c r="AI268" s="148">
        <f>SUM(IngramSpark!$G$79,IngramSpark!$AA$79)</f>
        <v>0</v>
      </c>
      <c r="AJ268" s="28">
        <f t="shared" si="59"/>
        <v>0</v>
      </c>
      <c r="AK268" s="28">
        <f t="shared" si="60"/>
        <v>0</v>
      </c>
      <c r="AL268" s="86">
        <f t="shared" si="61"/>
        <v>0</v>
      </c>
    </row>
    <row r="269" spans="1:38" x14ac:dyDescent="0.25">
      <c r="A269" s="20" t="str">
        <f>IF(ISBLANK(Lookups!$A$16),"",Lookups!$A$16)</f>
        <v/>
      </c>
      <c r="B269" s="28">
        <f>'Website Sales'!$AK$78</f>
        <v>0</v>
      </c>
      <c r="C269" s="29">
        <f>'Website Sales'!$AN$78</f>
        <v>0</v>
      </c>
      <c r="D269" s="28">
        <f>'In-Person Sales'!$AJ$78</f>
        <v>0</v>
      </c>
      <c r="E269" s="29">
        <f>'In-Person Sales'!$AM$78</f>
        <v>0</v>
      </c>
      <c r="F269" s="28">
        <f>Audiobooks!$H$79</f>
        <v>0</v>
      </c>
      <c r="G269" s="29">
        <f>Audiobooks!$I$79</f>
        <v>0</v>
      </c>
      <c r="H269" s="28">
        <f>Audiobooks!$J$79</f>
        <v>0</v>
      </c>
      <c r="I269" s="29">
        <f>Audiobooks!$K$79</f>
        <v>0</v>
      </c>
      <c r="J269" s="28">
        <f>Audiobooks!$L$79</f>
        <v>0</v>
      </c>
      <c r="K269" s="29">
        <f>Audiobooks!$M$79</f>
        <v>0</v>
      </c>
      <c r="L269" s="28">
        <f>'E-book sales'!$H$79</f>
        <v>0</v>
      </c>
      <c r="M269" s="29">
        <f>'E-book sales'!$I$79</f>
        <v>0</v>
      </c>
      <c r="N269" s="28">
        <f>'E-book sales'!$J$79</f>
        <v>0</v>
      </c>
      <c r="O269" s="29">
        <f>'E-book sales'!$K$79</f>
        <v>0</v>
      </c>
      <c r="P269" s="28">
        <f>'E-book sales'!$L$79</f>
        <v>0</v>
      </c>
      <c r="Q269" s="29">
        <f>'E-book sales'!$M$79</f>
        <v>0</v>
      </c>
      <c r="R269" s="28">
        <f>'KENP Pages'!$H$79</f>
        <v>0</v>
      </c>
      <c r="S269" s="29">
        <f>'KENP Pages'!$I$79</f>
        <v>0</v>
      </c>
      <c r="T269" s="28">
        <f>'KENP Pages'!$J$79</f>
        <v>0</v>
      </c>
      <c r="U269" s="29">
        <f>'KENP Pages'!$K$79</f>
        <v>0</v>
      </c>
      <c r="V269" s="28">
        <f>'KENP Pages'!$L$79</f>
        <v>0</v>
      </c>
      <c r="W269" s="29">
        <f>'KENP Pages'!$M$79</f>
        <v>0</v>
      </c>
      <c r="X269" s="28">
        <f>'KDP Paperbacks'!$H$79</f>
        <v>0</v>
      </c>
      <c r="Y269" s="29">
        <f>'KDP Paperbacks'!$I$79</f>
        <v>0</v>
      </c>
      <c r="Z269" s="28">
        <f>'KDP Paperbacks'!$J$79</f>
        <v>0</v>
      </c>
      <c r="AA269" s="29">
        <f>'KDP Paperbacks'!$K$79</f>
        <v>0</v>
      </c>
      <c r="AB269" s="28">
        <f>'KDP Paperbacks'!$L$79</f>
        <v>0</v>
      </c>
      <c r="AC269" s="29">
        <f>'KDP Paperbacks'!$M$79</f>
        <v>0</v>
      </c>
      <c r="AD269" s="28">
        <f>SUM(IngramSpark!$H$79,IngramSpark!$AB$79)</f>
        <v>0</v>
      </c>
      <c r="AE269" s="148">
        <f>SUM(IngramSpark!$I$79,IngramSpark!$AC$79)</f>
        <v>0</v>
      </c>
      <c r="AF269" s="28">
        <f>SUM(IngramSpark!$J$79,IngramSpark!$AD$79)</f>
        <v>0</v>
      </c>
      <c r="AG269" s="148">
        <f>SUM(IngramSpark!$K$79,IngramSpark!$AE$79)</f>
        <v>0</v>
      </c>
      <c r="AH269" s="28">
        <f>SUM(IngramSpark!$L$79,IngramSpark!$AF$79)</f>
        <v>0</v>
      </c>
      <c r="AI269" s="148">
        <f>SUM(IngramSpark!$M$79,IngramSpark!$AG$79)</f>
        <v>0</v>
      </c>
      <c r="AJ269" s="28">
        <f t="shared" si="59"/>
        <v>0</v>
      </c>
      <c r="AK269" s="28">
        <f t="shared" si="60"/>
        <v>0</v>
      </c>
      <c r="AL269" s="86">
        <f t="shared" si="61"/>
        <v>0</v>
      </c>
    </row>
    <row r="270" spans="1:38" ht="16.5" thickBot="1" x14ac:dyDescent="0.3">
      <c r="A270" s="20" t="str">
        <f>IF(ISBLANK(Lookups!$A$17),"",Lookups!$A$17)</f>
        <v/>
      </c>
      <c r="B270" s="28">
        <f>'Website Sales'!$AO$78</f>
        <v>0</v>
      </c>
      <c r="C270" s="29">
        <f>'Website Sales'!$AR$78</f>
        <v>0</v>
      </c>
      <c r="D270" s="28">
        <f>'In-Person Sales'!$AN$78</f>
        <v>0</v>
      </c>
      <c r="E270" s="29">
        <f>'In-Person Sales'!$AQ$78</f>
        <v>0</v>
      </c>
      <c r="F270" s="28">
        <f>Audiobooks!$N$79</f>
        <v>0</v>
      </c>
      <c r="G270" s="29">
        <f>Audiobooks!$O$79</f>
        <v>0</v>
      </c>
      <c r="H270" s="28">
        <f>Audiobooks!$P$79</f>
        <v>0</v>
      </c>
      <c r="I270" s="29">
        <f>Audiobooks!$Q$79</f>
        <v>0</v>
      </c>
      <c r="J270" s="28">
        <f>Audiobooks!$R$79</f>
        <v>0</v>
      </c>
      <c r="K270" s="29">
        <f>Audiobooks!$S$79</f>
        <v>0</v>
      </c>
      <c r="L270" s="28">
        <f>'E-book sales'!$N$79</f>
        <v>0</v>
      </c>
      <c r="M270" s="29">
        <f>'E-book sales'!$O$79</f>
        <v>0</v>
      </c>
      <c r="N270" s="28">
        <f>'E-book sales'!$P$79</f>
        <v>0</v>
      </c>
      <c r="O270" s="29">
        <f>'E-book sales'!$Q$79</f>
        <v>0</v>
      </c>
      <c r="P270" s="28">
        <f>'E-book sales'!$R$79</f>
        <v>0</v>
      </c>
      <c r="Q270" s="29">
        <f>'E-book sales'!$S$79</f>
        <v>0</v>
      </c>
      <c r="R270" s="28">
        <f>'KENP Pages'!$N$79</f>
        <v>0</v>
      </c>
      <c r="S270" s="29">
        <f>'KENP Pages'!$O$79</f>
        <v>0</v>
      </c>
      <c r="T270" s="28">
        <f>'KENP Pages'!$P$79</f>
        <v>0</v>
      </c>
      <c r="U270" s="29">
        <f>'KENP Pages'!$Q$79</f>
        <v>0</v>
      </c>
      <c r="V270" s="28">
        <f>'KENP Pages'!$R$79</f>
        <v>0</v>
      </c>
      <c r="W270" s="29">
        <f>'KENP Pages'!$S$79</f>
        <v>0</v>
      </c>
      <c r="X270" s="28">
        <f>'KDP Paperbacks'!$N$79</f>
        <v>0</v>
      </c>
      <c r="Y270" s="29">
        <f>'KDP Paperbacks'!$O$79</f>
        <v>0</v>
      </c>
      <c r="Z270" s="28">
        <f>'KDP Paperbacks'!$P$79</f>
        <v>0</v>
      </c>
      <c r="AA270" s="29">
        <f>'KDP Paperbacks'!$Q$79</f>
        <v>0</v>
      </c>
      <c r="AB270" s="28">
        <f>'KDP Paperbacks'!$R$79</f>
        <v>0</v>
      </c>
      <c r="AC270" s="29">
        <f>'KDP Paperbacks'!$S$79</f>
        <v>0</v>
      </c>
      <c r="AD270" s="28">
        <f>SUM(IngramSpark!$N$79,IngramSpark!$AH$79)</f>
        <v>0</v>
      </c>
      <c r="AE270" s="148">
        <f>SUM(IngramSpark!$O$79,IngramSpark!$AI$79)</f>
        <v>0</v>
      </c>
      <c r="AF270" s="28">
        <f>SUM(IngramSpark!$P$79,IngramSpark!$AJ$79)</f>
        <v>0</v>
      </c>
      <c r="AG270" s="148">
        <f>SUM(IngramSpark!$Q$79,IngramSpark!$AK$79)</f>
        <v>0</v>
      </c>
      <c r="AH270" s="28">
        <f>SUM(IngramSpark!$R$79,IngramSpark!$AL$79)</f>
        <v>0</v>
      </c>
      <c r="AI270" s="148">
        <f>SUM(IngramSpark!$S$79,IngramSpark!$AM$79)</f>
        <v>0</v>
      </c>
      <c r="AJ270" s="28">
        <f t="shared" si="59"/>
        <v>0</v>
      </c>
      <c r="AK270" s="28">
        <f t="shared" si="60"/>
        <v>0</v>
      </c>
      <c r="AL270" s="86">
        <f t="shared" si="61"/>
        <v>0</v>
      </c>
    </row>
    <row r="271" spans="1:38" ht="16.5" thickBot="1" x14ac:dyDescent="0.3">
      <c r="A271" s="34" t="s">
        <v>16</v>
      </c>
      <c r="B271" s="35">
        <f t="shared" ref="B271:AJ271" si="62">SUM(B256:B270)</f>
        <v>0</v>
      </c>
      <c r="C271" s="36">
        <f t="shared" si="62"/>
        <v>0</v>
      </c>
      <c r="D271" s="35">
        <f t="shared" si="62"/>
        <v>0</v>
      </c>
      <c r="E271" s="36">
        <f t="shared" si="62"/>
        <v>0</v>
      </c>
      <c r="F271" s="39">
        <f t="shared" si="62"/>
        <v>0</v>
      </c>
      <c r="G271" s="40">
        <f t="shared" si="62"/>
        <v>0</v>
      </c>
      <c r="H271" s="39">
        <f t="shared" si="62"/>
        <v>0</v>
      </c>
      <c r="I271" s="40">
        <f t="shared" si="62"/>
        <v>0</v>
      </c>
      <c r="J271" s="39">
        <f t="shared" si="62"/>
        <v>1</v>
      </c>
      <c r="K271" s="40">
        <f t="shared" si="62"/>
        <v>5.1896000000000004</v>
      </c>
      <c r="L271" s="37">
        <f t="shared" si="62"/>
        <v>0</v>
      </c>
      <c r="M271" s="38">
        <f t="shared" si="62"/>
        <v>0</v>
      </c>
      <c r="N271" s="37">
        <f t="shared" si="62"/>
        <v>0</v>
      </c>
      <c r="O271" s="38">
        <f t="shared" si="62"/>
        <v>0</v>
      </c>
      <c r="P271" s="37">
        <f t="shared" si="62"/>
        <v>0</v>
      </c>
      <c r="Q271" s="38">
        <f t="shared" si="62"/>
        <v>0</v>
      </c>
      <c r="R271" s="41">
        <f t="shared" si="62"/>
        <v>159</v>
      </c>
      <c r="S271" s="42">
        <f t="shared" si="62"/>
        <v>0.50700000000000001</v>
      </c>
      <c r="T271" s="41">
        <f t="shared" si="62"/>
        <v>0</v>
      </c>
      <c r="U271" s="42">
        <f t="shared" si="62"/>
        <v>0</v>
      </c>
      <c r="V271" s="41">
        <f t="shared" si="62"/>
        <v>1223</v>
      </c>
      <c r="W271" s="42">
        <f t="shared" si="62"/>
        <v>5.6199999999999992</v>
      </c>
      <c r="X271" s="43">
        <f t="shared" si="62"/>
        <v>0</v>
      </c>
      <c r="Y271" s="44">
        <f t="shared" si="62"/>
        <v>0</v>
      </c>
      <c r="Z271" s="43">
        <f t="shared" si="62"/>
        <v>0</v>
      </c>
      <c r="AA271" s="44">
        <f t="shared" si="62"/>
        <v>0</v>
      </c>
      <c r="AB271" s="43">
        <f t="shared" si="62"/>
        <v>5</v>
      </c>
      <c r="AC271" s="44">
        <f t="shared" si="62"/>
        <v>17.450000000000003</v>
      </c>
      <c r="AD271" s="45">
        <f t="shared" si="62"/>
        <v>0</v>
      </c>
      <c r="AE271" s="46">
        <f t="shared" si="62"/>
        <v>0</v>
      </c>
      <c r="AF271" s="45">
        <f t="shared" si="62"/>
        <v>0</v>
      </c>
      <c r="AG271" s="46">
        <f t="shared" si="62"/>
        <v>0</v>
      </c>
      <c r="AH271" s="45">
        <f t="shared" si="62"/>
        <v>5</v>
      </c>
      <c r="AI271" s="46">
        <f t="shared" si="62"/>
        <v>6.24</v>
      </c>
      <c r="AJ271" s="45">
        <f t="shared" si="62"/>
        <v>11</v>
      </c>
      <c r="AK271" s="45">
        <f t="shared" ref="AK271" si="63">SUM(AK256:AK270)</f>
        <v>1382</v>
      </c>
      <c r="AL271" s="46">
        <f t="shared" ref="AL271" si="64">SUM(AL256:AL270)</f>
        <v>35.006599999999999</v>
      </c>
    </row>
    <row r="272" spans="1:38" ht="16.5" thickBot="1" x14ac:dyDescent="0.3">
      <c r="A272" s="20"/>
      <c r="B272" s="30"/>
      <c r="C272" s="31"/>
      <c r="D272" s="32"/>
      <c r="E272" s="31"/>
      <c r="F272" s="32"/>
      <c r="G272" s="31"/>
      <c r="H272" s="32"/>
      <c r="I272" s="31"/>
      <c r="J272" s="32"/>
      <c r="K272" s="31"/>
      <c r="L272" s="32"/>
      <c r="M272" s="31"/>
      <c r="N272" s="32"/>
      <c r="O272" s="31"/>
      <c r="P272" s="32"/>
      <c r="Q272" s="31"/>
      <c r="R272" s="32"/>
      <c r="S272" s="31"/>
      <c r="T272" s="32"/>
      <c r="U272" s="31"/>
      <c r="V272" s="32"/>
      <c r="W272" s="31"/>
      <c r="X272" s="32"/>
      <c r="Y272" s="31"/>
      <c r="Z272" s="32"/>
      <c r="AA272" s="31"/>
      <c r="AB272" s="32"/>
      <c r="AC272" s="31"/>
      <c r="AD272" s="32"/>
      <c r="AE272" s="31"/>
      <c r="AF272" s="32"/>
      <c r="AG272" s="31"/>
      <c r="AH272" s="32"/>
      <c r="AI272" s="33"/>
      <c r="AJ272" s="19"/>
      <c r="AK272" s="19"/>
      <c r="AL272" s="19"/>
    </row>
    <row r="273" spans="1:38" ht="16.5" thickBot="1" x14ac:dyDescent="0.3">
      <c r="A273" s="294" t="s">
        <v>90</v>
      </c>
      <c r="B273" s="295"/>
      <c r="C273" s="295"/>
      <c r="D273" s="295"/>
      <c r="E273" s="295"/>
      <c r="F273" s="295"/>
      <c r="G273" s="296"/>
      <c r="H273" s="69"/>
      <c r="I273" s="70"/>
      <c r="J273" s="69"/>
      <c r="K273" s="70"/>
      <c r="L273" s="69"/>
      <c r="M273" s="70"/>
      <c r="N273" s="69"/>
      <c r="O273" s="70"/>
      <c r="P273" s="69"/>
      <c r="Q273" s="70"/>
      <c r="R273" s="69"/>
      <c r="S273" s="70"/>
      <c r="T273" s="69"/>
      <c r="U273" s="70"/>
      <c r="V273" s="69"/>
      <c r="W273" s="70"/>
      <c r="X273" s="69"/>
      <c r="Y273" s="70"/>
      <c r="Z273" s="69"/>
      <c r="AA273" s="70"/>
      <c r="AB273" s="69"/>
      <c r="AC273" s="70"/>
      <c r="AD273" s="69"/>
      <c r="AE273" s="70"/>
      <c r="AF273" s="69"/>
      <c r="AG273" s="70"/>
      <c r="AH273" s="69"/>
      <c r="AI273" s="71"/>
      <c r="AJ273" s="70"/>
      <c r="AK273" s="70"/>
      <c r="AL273" s="70"/>
    </row>
    <row r="274" spans="1:38" ht="16.5" thickBot="1" x14ac:dyDescent="0.3">
      <c r="A274" s="20" t="s">
        <v>50</v>
      </c>
      <c r="B274" s="47">
        <f>SUM(B271,D271)</f>
        <v>0</v>
      </c>
      <c r="C274" s="48">
        <f>SUM(C271,E271)</f>
        <v>0</v>
      </c>
      <c r="D274" s="61"/>
      <c r="E274" s="62"/>
      <c r="F274" s="63"/>
      <c r="G274" s="64"/>
      <c r="H274" s="69"/>
      <c r="I274" s="70"/>
      <c r="J274" s="69"/>
      <c r="K274" s="70"/>
      <c r="L274" s="69"/>
      <c r="M274" s="70"/>
      <c r="N274" s="69"/>
      <c r="O274" s="70"/>
      <c r="P274" s="69"/>
      <c r="Q274" s="70"/>
      <c r="R274" s="69"/>
      <c r="S274" s="70"/>
      <c r="T274" s="69"/>
      <c r="U274" s="70"/>
      <c r="V274" s="69"/>
      <c r="W274" s="70"/>
      <c r="X274" s="69"/>
      <c r="Y274" s="70"/>
      <c r="Z274" s="69"/>
      <c r="AA274" s="70"/>
      <c r="AB274" s="69"/>
      <c r="AC274" s="70"/>
      <c r="AD274" s="69"/>
      <c r="AE274" s="70"/>
      <c r="AF274" s="69"/>
      <c r="AG274" s="70"/>
      <c r="AH274" s="69"/>
      <c r="AI274" s="71"/>
      <c r="AJ274" s="70"/>
      <c r="AK274" s="70"/>
      <c r="AL274" s="70"/>
    </row>
    <row r="275" spans="1:38" ht="16.5" thickBot="1" x14ac:dyDescent="0.3">
      <c r="A275" s="20" t="s">
        <v>49</v>
      </c>
      <c r="B275" s="49">
        <f>SUM(F271,H271,J271)</f>
        <v>1</v>
      </c>
      <c r="C275" s="50">
        <f>SUM(G271,I271,K271)</f>
        <v>5.1896000000000004</v>
      </c>
      <c r="D275" s="61"/>
      <c r="E275" s="293" t="s">
        <v>56</v>
      </c>
      <c r="F275" s="293"/>
      <c r="G275" s="59">
        <f>SUM(B274,B275,B276,B278,B279)</f>
        <v>11</v>
      </c>
      <c r="H275" s="69"/>
      <c r="I275" s="70"/>
      <c r="J275" s="69"/>
      <c r="K275" s="70"/>
      <c r="L275" s="69"/>
      <c r="M275" s="70"/>
      <c r="N275" s="69"/>
      <c r="O275" s="70"/>
      <c r="P275" s="69"/>
      <c r="Q275" s="70"/>
      <c r="R275" s="69"/>
      <c r="S275" s="70"/>
      <c r="T275" s="69"/>
      <c r="U275" s="70"/>
      <c r="V275" s="69"/>
      <c r="W275" s="70"/>
      <c r="X275" s="69"/>
      <c r="Y275" s="70"/>
      <c r="Z275" s="69"/>
      <c r="AA275" s="70"/>
      <c r="AB275" s="69"/>
      <c r="AC275" s="70"/>
      <c r="AD275" s="69"/>
      <c r="AE275" s="70"/>
      <c r="AF275" s="69"/>
      <c r="AG275" s="70"/>
      <c r="AH275" s="69"/>
      <c r="AI275" s="71"/>
      <c r="AJ275" s="70"/>
      <c r="AK275" s="70"/>
      <c r="AL275" s="70"/>
    </row>
    <row r="276" spans="1:38" ht="16.5" thickBot="1" x14ac:dyDescent="0.3">
      <c r="A276" s="20" t="s">
        <v>51</v>
      </c>
      <c r="B276" s="51">
        <f>SUM(L271,N271,P271)</f>
        <v>0</v>
      </c>
      <c r="C276" s="52">
        <f>SUM(M271,O271,Q271)</f>
        <v>0</v>
      </c>
      <c r="D276" s="61"/>
      <c r="E276" s="293" t="s">
        <v>57</v>
      </c>
      <c r="F276" s="293"/>
      <c r="G276" s="59">
        <f>B277</f>
        <v>1382</v>
      </c>
      <c r="H276" s="69"/>
      <c r="I276" s="70"/>
      <c r="J276" s="69"/>
      <c r="K276" s="70"/>
      <c r="L276" s="69"/>
      <c r="M276" s="70"/>
      <c r="N276" s="69"/>
      <c r="O276" s="70"/>
      <c r="P276" s="69"/>
      <c r="Q276" s="70"/>
      <c r="R276" s="69"/>
      <c r="S276" s="70"/>
      <c r="T276" s="69"/>
      <c r="U276" s="70"/>
      <c r="V276" s="69"/>
      <c r="W276" s="70"/>
      <c r="X276" s="69"/>
      <c r="Y276" s="70"/>
      <c r="Z276" s="69"/>
      <c r="AA276" s="70"/>
      <c r="AB276" s="69"/>
      <c r="AC276" s="70"/>
      <c r="AD276" s="69"/>
      <c r="AE276" s="70"/>
      <c r="AF276" s="69"/>
      <c r="AG276" s="70"/>
      <c r="AH276" s="69"/>
      <c r="AI276" s="71"/>
      <c r="AJ276" s="70"/>
      <c r="AK276" s="70"/>
      <c r="AL276" s="70"/>
    </row>
    <row r="277" spans="1:38" ht="16.5" thickBot="1" x14ac:dyDescent="0.3">
      <c r="A277" s="20" t="s">
        <v>52</v>
      </c>
      <c r="B277" s="53">
        <f>SUM(R271,T271,V271)</f>
        <v>1382</v>
      </c>
      <c r="C277" s="54">
        <f>SUM(S271,U271,W271)</f>
        <v>6.1269999999999989</v>
      </c>
      <c r="D277" s="61"/>
      <c r="E277" s="293" t="s">
        <v>58</v>
      </c>
      <c r="F277" s="293"/>
      <c r="G277" s="60">
        <f>SUM(C274:C279)</f>
        <v>35.006600000000006</v>
      </c>
      <c r="H277" s="69"/>
      <c r="I277" s="70"/>
      <c r="J277" s="69"/>
      <c r="K277" s="70"/>
      <c r="L277" s="69"/>
      <c r="M277" s="70"/>
      <c r="N277" s="69"/>
      <c r="O277" s="70"/>
      <c r="P277" s="69"/>
      <c r="Q277" s="70"/>
      <c r="R277" s="69"/>
      <c r="S277" s="70"/>
      <c r="T277" s="69"/>
      <c r="U277" s="70"/>
      <c r="V277" s="69"/>
      <c r="W277" s="70"/>
      <c r="X277" s="69"/>
      <c r="Y277" s="70"/>
      <c r="Z277" s="69"/>
      <c r="AA277" s="70"/>
      <c r="AB277" s="69"/>
      <c r="AC277" s="70"/>
      <c r="AD277" s="69"/>
      <c r="AE277" s="70"/>
      <c r="AF277" s="69"/>
      <c r="AG277" s="70"/>
      <c r="AH277" s="69"/>
      <c r="AI277" s="71"/>
      <c r="AJ277" s="70"/>
      <c r="AK277" s="70"/>
      <c r="AL277" s="70"/>
    </row>
    <row r="278" spans="1:38" x14ac:dyDescent="0.25">
      <c r="A278" s="20" t="s">
        <v>53</v>
      </c>
      <c r="B278" s="55">
        <f>SUM(X271,Z271,AB271)</f>
        <v>5</v>
      </c>
      <c r="C278" s="56">
        <f>SUM(Y271,AA271,AC271)</f>
        <v>17.450000000000003</v>
      </c>
      <c r="D278" s="61"/>
      <c r="E278" s="66"/>
      <c r="F278" s="61"/>
      <c r="G278" s="67"/>
      <c r="H278" s="69"/>
      <c r="I278" s="70"/>
      <c r="J278" s="69"/>
      <c r="K278" s="70"/>
      <c r="L278" s="69"/>
      <c r="M278" s="70"/>
      <c r="N278" s="69"/>
      <c r="O278" s="70"/>
      <c r="P278" s="69"/>
      <c r="Q278" s="70"/>
      <c r="R278" s="69"/>
      <c r="S278" s="70"/>
      <c r="T278" s="69"/>
      <c r="U278" s="70"/>
      <c r="V278" s="69"/>
      <c r="W278" s="70"/>
      <c r="X278" s="69"/>
      <c r="Y278" s="70"/>
      <c r="Z278" s="69"/>
      <c r="AA278" s="70"/>
      <c r="AB278" s="69"/>
      <c r="AC278" s="70"/>
      <c r="AD278" s="69"/>
      <c r="AE278" s="70"/>
      <c r="AF278" s="69"/>
      <c r="AG278" s="70"/>
      <c r="AH278" s="69"/>
      <c r="AI278" s="71"/>
      <c r="AJ278" s="70"/>
      <c r="AK278" s="70"/>
      <c r="AL278" s="70"/>
    </row>
    <row r="279" spans="1:38" ht="16.5" thickBot="1" x14ac:dyDescent="0.3">
      <c r="A279" s="21" t="s">
        <v>54</v>
      </c>
      <c r="B279" s="57">
        <f>SUM(AD271,AF271,AH271)</f>
        <v>5</v>
      </c>
      <c r="C279" s="58">
        <f>SUM(AE271,AG271,AI271)</f>
        <v>6.24</v>
      </c>
      <c r="D279" s="65"/>
      <c r="E279" s="292" t="s">
        <v>188</v>
      </c>
      <c r="F279" s="292"/>
      <c r="G279" s="68"/>
      <c r="H279" s="72"/>
      <c r="I279" s="73"/>
      <c r="J279" s="72"/>
      <c r="K279" s="73"/>
      <c r="L279" s="72"/>
      <c r="M279" s="73"/>
      <c r="N279" s="72"/>
      <c r="O279" s="73"/>
      <c r="P279" s="72"/>
      <c r="Q279" s="73"/>
      <c r="R279" s="72"/>
      <c r="S279" s="73"/>
      <c r="T279" s="72"/>
      <c r="U279" s="73"/>
      <c r="V279" s="72"/>
      <c r="W279" s="73"/>
      <c r="X279" s="72"/>
      <c r="Y279" s="73"/>
      <c r="Z279" s="72"/>
      <c r="AA279" s="73"/>
      <c r="AB279" s="72"/>
      <c r="AC279" s="73"/>
      <c r="AD279" s="72"/>
      <c r="AE279" s="73"/>
      <c r="AF279" s="72"/>
      <c r="AG279" s="73"/>
      <c r="AH279" s="72"/>
      <c r="AI279" s="74"/>
      <c r="AJ279" s="70"/>
      <c r="AK279" s="70"/>
      <c r="AL279" s="70"/>
    </row>
    <row r="280" spans="1:38" ht="16.5" thickBot="1" x14ac:dyDescent="0.3">
      <c r="A280" s="75"/>
      <c r="B280" s="76"/>
      <c r="C280" s="77"/>
      <c r="D280" s="75"/>
      <c r="E280" s="292"/>
      <c r="F280" s="292"/>
      <c r="G280" s="77"/>
      <c r="H280" s="75"/>
      <c r="I280" s="77"/>
      <c r="J280" s="75"/>
      <c r="K280" s="77"/>
      <c r="L280" s="75"/>
      <c r="M280" s="77"/>
      <c r="N280" s="75"/>
      <c r="O280" s="77"/>
      <c r="P280" s="75"/>
      <c r="Q280" s="77"/>
      <c r="R280" s="75"/>
      <c r="S280" s="77"/>
      <c r="T280" s="75"/>
      <c r="U280" s="77"/>
      <c r="V280" s="75"/>
      <c r="W280" s="77"/>
      <c r="X280" s="75"/>
      <c r="Y280" s="77"/>
      <c r="Z280" s="75"/>
      <c r="AA280" s="77"/>
      <c r="AB280" s="75"/>
      <c r="AC280" s="77"/>
      <c r="AD280" s="75"/>
      <c r="AE280" s="77"/>
      <c r="AF280" s="75"/>
      <c r="AG280" s="77"/>
      <c r="AH280" s="75"/>
      <c r="AI280" s="77"/>
      <c r="AJ280" s="77"/>
      <c r="AK280" s="77"/>
      <c r="AL280" s="77"/>
    </row>
    <row r="281" spans="1:38" ht="16.5" thickBot="1" x14ac:dyDescent="0.3">
      <c r="A281" s="75"/>
      <c r="B281" s="76"/>
      <c r="C281" s="77"/>
      <c r="D281" s="75"/>
      <c r="E281" s="77"/>
      <c r="F281" s="75"/>
      <c r="G281" s="77"/>
      <c r="H281" s="75"/>
      <c r="I281" s="77"/>
      <c r="J281" s="75"/>
      <c r="K281" s="77"/>
      <c r="L281" s="75"/>
      <c r="M281" s="77"/>
      <c r="N281" s="75"/>
      <c r="O281" s="77"/>
      <c r="P281" s="75"/>
      <c r="Q281" s="77"/>
      <c r="R281" s="75"/>
      <c r="S281" s="77"/>
      <c r="T281" s="75"/>
      <c r="U281" s="77"/>
      <c r="V281" s="75"/>
      <c r="W281" s="77"/>
      <c r="X281" s="75"/>
      <c r="Y281" s="77"/>
      <c r="Z281" s="75"/>
      <c r="AA281" s="77"/>
      <c r="AB281" s="75"/>
      <c r="AC281" s="77"/>
      <c r="AD281" s="75"/>
      <c r="AE281" s="77"/>
      <c r="AF281" s="75"/>
      <c r="AG281" s="77"/>
      <c r="AH281" s="75"/>
      <c r="AI281" s="77"/>
      <c r="AJ281" s="77"/>
      <c r="AK281" s="77"/>
      <c r="AL281" s="77"/>
    </row>
    <row r="282" spans="1:38" ht="16.5" thickBot="1" x14ac:dyDescent="0.3">
      <c r="A282" s="297" t="s">
        <v>28</v>
      </c>
      <c r="B282" s="300" t="s">
        <v>50</v>
      </c>
      <c r="C282" s="301"/>
      <c r="D282" s="301"/>
      <c r="E282" s="301"/>
      <c r="F282" s="302" t="s">
        <v>49</v>
      </c>
      <c r="G282" s="302"/>
      <c r="H282" s="302"/>
      <c r="I282" s="302"/>
      <c r="J282" s="302"/>
      <c r="K282" s="302"/>
      <c r="L282" s="307" t="s">
        <v>51</v>
      </c>
      <c r="M282" s="307"/>
      <c r="N282" s="307"/>
      <c r="O282" s="307"/>
      <c r="P282" s="307"/>
      <c r="Q282" s="307"/>
      <c r="R282" s="308" t="s">
        <v>52</v>
      </c>
      <c r="S282" s="308"/>
      <c r="T282" s="308"/>
      <c r="U282" s="308"/>
      <c r="V282" s="308"/>
      <c r="W282" s="308"/>
      <c r="X282" s="310" t="s">
        <v>53</v>
      </c>
      <c r="Y282" s="310"/>
      <c r="Z282" s="310"/>
      <c r="AA282" s="310"/>
      <c r="AB282" s="310"/>
      <c r="AC282" s="310"/>
      <c r="AD282" s="303" t="s">
        <v>54</v>
      </c>
      <c r="AE282" s="303"/>
      <c r="AF282" s="303"/>
      <c r="AG282" s="303"/>
      <c r="AH282" s="303"/>
      <c r="AI282" s="313"/>
      <c r="AJ282" s="317" t="s">
        <v>55</v>
      </c>
      <c r="AK282" s="318"/>
      <c r="AL282" s="319"/>
    </row>
    <row r="283" spans="1:38" ht="16.5" thickBot="1" x14ac:dyDescent="0.3">
      <c r="A283" s="298"/>
      <c r="B283" s="311" t="s">
        <v>47</v>
      </c>
      <c r="C283" s="305"/>
      <c r="D283" s="305" t="s">
        <v>48</v>
      </c>
      <c r="E283" s="305"/>
      <c r="F283" s="305" t="s">
        <v>44</v>
      </c>
      <c r="G283" s="305"/>
      <c r="H283" s="305" t="s">
        <v>14</v>
      </c>
      <c r="I283" s="305"/>
      <c r="J283" s="305" t="s">
        <v>15</v>
      </c>
      <c r="K283" s="305"/>
      <c r="L283" s="305" t="s">
        <v>44</v>
      </c>
      <c r="M283" s="305"/>
      <c r="N283" s="305" t="s">
        <v>14</v>
      </c>
      <c r="O283" s="305"/>
      <c r="P283" s="305" t="s">
        <v>15</v>
      </c>
      <c r="Q283" s="305"/>
      <c r="R283" s="305" t="s">
        <v>44</v>
      </c>
      <c r="S283" s="305"/>
      <c r="T283" s="305" t="s">
        <v>14</v>
      </c>
      <c r="U283" s="305"/>
      <c r="V283" s="305" t="s">
        <v>15</v>
      </c>
      <c r="W283" s="305"/>
      <c r="X283" s="305" t="s">
        <v>44</v>
      </c>
      <c r="Y283" s="305"/>
      <c r="Z283" s="305" t="s">
        <v>14</v>
      </c>
      <c r="AA283" s="305"/>
      <c r="AB283" s="305" t="s">
        <v>15</v>
      </c>
      <c r="AC283" s="305"/>
      <c r="AD283" s="305" t="s">
        <v>159</v>
      </c>
      <c r="AE283" s="305"/>
      <c r="AF283" s="305" t="s">
        <v>14</v>
      </c>
      <c r="AG283" s="305"/>
      <c r="AH283" s="305" t="s">
        <v>15</v>
      </c>
      <c r="AI283" s="312"/>
      <c r="AJ283" s="320"/>
      <c r="AK283" s="321"/>
      <c r="AL283" s="322"/>
    </row>
    <row r="284" spans="1:38" ht="16.5" thickBot="1" x14ac:dyDescent="0.3">
      <c r="A284" s="299"/>
      <c r="B284" s="22" t="s">
        <v>1</v>
      </c>
      <c r="C284" s="23" t="s">
        <v>43</v>
      </c>
      <c r="D284" s="24" t="s">
        <v>1</v>
      </c>
      <c r="E284" s="23" t="s">
        <v>43</v>
      </c>
      <c r="F284" s="24" t="s">
        <v>1</v>
      </c>
      <c r="G284" s="23" t="s">
        <v>33</v>
      </c>
      <c r="H284" s="24" t="s">
        <v>1</v>
      </c>
      <c r="I284" s="23" t="s">
        <v>33</v>
      </c>
      <c r="J284" s="24" t="s">
        <v>1</v>
      </c>
      <c r="K284" s="23" t="s">
        <v>33</v>
      </c>
      <c r="L284" s="24" t="s">
        <v>1</v>
      </c>
      <c r="M284" s="23" t="s">
        <v>33</v>
      </c>
      <c r="N284" s="24" t="s">
        <v>1</v>
      </c>
      <c r="O284" s="23" t="s">
        <v>33</v>
      </c>
      <c r="P284" s="24" t="s">
        <v>1</v>
      </c>
      <c r="Q284" s="23" t="s">
        <v>33</v>
      </c>
      <c r="R284" s="24" t="s">
        <v>1</v>
      </c>
      <c r="S284" s="23" t="s">
        <v>33</v>
      </c>
      <c r="T284" s="24" t="s">
        <v>1</v>
      </c>
      <c r="U284" s="23" t="s">
        <v>33</v>
      </c>
      <c r="V284" s="24" t="s">
        <v>1</v>
      </c>
      <c r="W284" s="23" t="s">
        <v>33</v>
      </c>
      <c r="X284" s="24" t="s">
        <v>1</v>
      </c>
      <c r="Y284" s="23" t="s">
        <v>33</v>
      </c>
      <c r="Z284" s="24" t="s">
        <v>1</v>
      </c>
      <c r="AA284" s="23" t="s">
        <v>33</v>
      </c>
      <c r="AB284" s="24" t="s">
        <v>1</v>
      </c>
      <c r="AC284" s="23" t="s">
        <v>33</v>
      </c>
      <c r="AD284" s="24" t="s">
        <v>1</v>
      </c>
      <c r="AE284" s="23" t="s">
        <v>33</v>
      </c>
      <c r="AF284" s="24" t="s">
        <v>1</v>
      </c>
      <c r="AG284" s="23" t="s">
        <v>33</v>
      </c>
      <c r="AH284" s="24" t="s">
        <v>1</v>
      </c>
      <c r="AI284" s="25" t="s">
        <v>33</v>
      </c>
      <c r="AJ284" s="23" t="s">
        <v>1</v>
      </c>
      <c r="AK284" s="23" t="s">
        <v>65</v>
      </c>
      <c r="AL284" s="25" t="s">
        <v>33</v>
      </c>
    </row>
    <row r="285" spans="1:38" x14ac:dyDescent="0.25">
      <c r="A285" s="20" t="str">
        <f>IF(ISBLANK(Lookups!$A$3),"",Lookups!$A$3)</f>
        <v>Soulstealer: A Supernatural Thriller</v>
      </c>
      <c r="B285" s="26">
        <f>'Website Sales'!$AG$19</f>
        <v>0</v>
      </c>
      <c r="C285" s="27">
        <f>'Website Sales'!$AJ$19</f>
        <v>0</v>
      </c>
      <c r="D285" s="26">
        <f>'In-Person Sales'!$AF$19</f>
        <v>0</v>
      </c>
      <c r="E285" s="27">
        <f>'In-Person Sales'!$AI$19</f>
        <v>0</v>
      </c>
      <c r="F285" s="26">
        <f>Audiobooks!$B$20</f>
        <v>0</v>
      </c>
      <c r="G285" s="27">
        <f>Audiobooks!$C$20</f>
        <v>0</v>
      </c>
      <c r="H285" s="26">
        <f>Audiobooks!$D$20</f>
        <v>0</v>
      </c>
      <c r="I285" s="27">
        <f>Audiobooks!$E$20</f>
        <v>0</v>
      </c>
      <c r="J285" s="26">
        <f>Audiobooks!$F$20</f>
        <v>0</v>
      </c>
      <c r="K285" s="27">
        <f>Audiobooks!$G$20</f>
        <v>0</v>
      </c>
      <c r="L285" s="26">
        <f>'E-book sales'!$B$20</f>
        <v>0</v>
      </c>
      <c r="M285" s="27">
        <f>'E-book sales'!$C$20</f>
        <v>0</v>
      </c>
      <c r="N285" s="26">
        <f>'E-book sales'!$D$20</f>
        <v>0</v>
      </c>
      <c r="O285" s="27">
        <f>'E-book sales'!$E$20</f>
        <v>0</v>
      </c>
      <c r="P285" s="26">
        <f>'E-book sales'!$F$20</f>
        <v>3</v>
      </c>
      <c r="Q285" s="27">
        <f>'E-book sales'!$G$20</f>
        <v>9.84</v>
      </c>
      <c r="R285" s="26">
        <f>'KENP Pages'!$B$20</f>
        <v>0</v>
      </c>
      <c r="S285" s="27">
        <f>'KENP Pages'!$C$20</f>
        <v>0</v>
      </c>
      <c r="T285" s="26">
        <f>'KENP Pages'!$D$20</f>
        <v>0</v>
      </c>
      <c r="U285" s="27">
        <f>'KENP Pages'!$E$20</f>
        <v>0</v>
      </c>
      <c r="V285" s="26">
        <f>'KENP Pages'!$F$20</f>
        <v>1029</v>
      </c>
      <c r="W285" s="27">
        <f>'KENP Pages'!$G$20</f>
        <v>4.67</v>
      </c>
      <c r="X285" s="26">
        <f>'KDP Paperbacks'!$B$20</f>
        <v>0</v>
      </c>
      <c r="Y285" s="27">
        <f>'KDP Paperbacks'!$C$20</f>
        <v>0</v>
      </c>
      <c r="Z285" s="26">
        <f>'KDP Paperbacks'!$D$20</f>
        <v>0</v>
      </c>
      <c r="AA285" s="27">
        <f>'KDP Paperbacks'!$E$20</f>
        <v>0</v>
      </c>
      <c r="AB285" s="26">
        <f>'KDP Paperbacks'!$F$20</f>
        <v>0</v>
      </c>
      <c r="AC285" s="27">
        <f>'KDP Paperbacks'!$G$20</f>
        <v>0</v>
      </c>
      <c r="AD285" s="26">
        <f>SUM(IngramSpark!$B$20,IngramSpark!$V$20)</f>
        <v>0</v>
      </c>
      <c r="AE285" s="147">
        <f>SUM(IngramSpark!$C$20,IngramSpark!$W$20)</f>
        <v>0</v>
      </c>
      <c r="AF285" s="26">
        <f>SUM(IngramSpark!$D$20,IngramSpark!$X$20)</f>
        <v>0</v>
      </c>
      <c r="AG285" s="147">
        <f>SUM(IngramSpark!$E$20,IngramSpark!$Y$20)</f>
        <v>0</v>
      </c>
      <c r="AH285" s="26">
        <f>SUM(IngramSpark!$F$20,IngramSpark!$Z$20)</f>
        <v>0</v>
      </c>
      <c r="AI285" s="147">
        <f>SUM(IngramSpark!$G$20,IngramSpark!$AA$20)</f>
        <v>0</v>
      </c>
      <c r="AJ285" s="28">
        <f t="shared" ref="AJ285:AJ299" si="65">SUM(B285,D285,F285,H285,J285,L285,N285,P285,X285,Z285,AB285,AD285,AF285,AH285)</f>
        <v>3</v>
      </c>
      <c r="AK285" s="28">
        <f t="shared" ref="AK285:AK299" si="66">SUM(R285,T285,V285)</f>
        <v>1029</v>
      </c>
      <c r="AL285" s="86">
        <f t="shared" ref="AL285:AL299" si="67">SUM(AI285,AG285,AE285,AC285,AA285,Y285,W285,U285,S285,Q285,O285,M285,K285,I285,G285,E285,C285)</f>
        <v>14.51</v>
      </c>
    </row>
    <row r="286" spans="1:38" x14ac:dyDescent="0.25">
      <c r="A286" s="20" t="str">
        <f>IF(ISBLANK(Lookups!$A$4),"",Lookups!$A$4)</f>
        <v>Soulstealer</v>
      </c>
      <c r="B286" s="28">
        <f>'Website Sales'!$AK$19</f>
        <v>0</v>
      </c>
      <c r="C286" s="29">
        <f>'Website Sales'!$AN$19</f>
        <v>0</v>
      </c>
      <c r="D286" s="28">
        <f>'In-Person Sales'!$AJ$19</f>
        <v>0</v>
      </c>
      <c r="E286" s="29">
        <f>'In-Person Sales'!$AM$19</f>
        <v>0</v>
      </c>
      <c r="F286" s="28">
        <f>Audiobooks!$H$20</f>
        <v>0</v>
      </c>
      <c r="G286" s="29">
        <f>Audiobooks!$I$20</f>
        <v>0</v>
      </c>
      <c r="H286" s="28">
        <f>Audiobooks!$J$20</f>
        <v>0</v>
      </c>
      <c r="I286" s="29">
        <f>Audiobooks!$K$20</f>
        <v>0</v>
      </c>
      <c r="J286" s="28">
        <f>Audiobooks!$L$20</f>
        <v>4</v>
      </c>
      <c r="K286" s="29">
        <f>Audiobooks!$M$20</f>
        <v>6.984</v>
      </c>
      <c r="L286" s="28">
        <f>'E-book sales'!$H$20</f>
        <v>0</v>
      </c>
      <c r="M286" s="29">
        <f>'E-book sales'!$I$20</f>
        <v>0</v>
      </c>
      <c r="N286" s="28">
        <f>'E-book sales'!$J$20</f>
        <v>0</v>
      </c>
      <c r="O286" s="29">
        <f>'E-book sales'!$K$20</f>
        <v>0</v>
      </c>
      <c r="P286" s="28">
        <f>'E-book sales'!$L$20</f>
        <v>0</v>
      </c>
      <c r="Q286" s="29">
        <f>'E-book sales'!$M$20</f>
        <v>0</v>
      </c>
      <c r="R286" s="28">
        <f>'KENP Pages'!$H$20</f>
        <v>0</v>
      </c>
      <c r="S286" s="29">
        <f>'KENP Pages'!$I$20</f>
        <v>0</v>
      </c>
      <c r="T286" s="28">
        <f>'KENP Pages'!$J$20</f>
        <v>0</v>
      </c>
      <c r="U286" s="29">
        <f>'KENP Pages'!$K$20</f>
        <v>0</v>
      </c>
      <c r="V286" s="28">
        <f>'KENP Pages'!$L$20</f>
        <v>0</v>
      </c>
      <c r="W286" s="29">
        <f>'KENP Pages'!$M$20</f>
        <v>0</v>
      </c>
      <c r="X286" s="28">
        <f>'KDP Paperbacks'!$H$20</f>
        <v>0</v>
      </c>
      <c r="Y286" s="29">
        <f>'KDP Paperbacks'!$I$20</f>
        <v>0</v>
      </c>
      <c r="Z286" s="28">
        <f>'KDP Paperbacks'!$J$20</f>
        <v>0</v>
      </c>
      <c r="AA286" s="29">
        <f>'KDP Paperbacks'!$K$20</f>
        <v>0</v>
      </c>
      <c r="AB286" s="28">
        <f>'KDP Paperbacks'!$L$20</f>
        <v>8</v>
      </c>
      <c r="AC286" s="29">
        <f>'KDP Paperbacks'!$M$20</f>
        <v>29.48</v>
      </c>
      <c r="AD286" s="28">
        <f>SUM(IngramSpark!$H$20,IngramSpark!$AB$20)</f>
        <v>0</v>
      </c>
      <c r="AE286" s="148">
        <f>SUM(IngramSpark!$I$20,IngramSpark!$AC$20)</f>
        <v>0</v>
      </c>
      <c r="AF286" s="28">
        <f>SUM(IngramSpark!$J$20,IngramSpark!$AD$20)</f>
        <v>0</v>
      </c>
      <c r="AG286" s="148">
        <f>SUM(IngramSpark!$K$20,IngramSpark!$AE$20)</f>
        <v>0</v>
      </c>
      <c r="AH286" s="28">
        <f>SUM(IngramSpark!$L$20,IngramSpark!$AF$20)</f>
        <v>0</v>
      </c>
      <c r="AI286" s="148">
        <f>SUM(IngramSpark!$M$20,IngramSpark!$AG$20)</f>
        <v>0</v>
      </c>
      <c r="AJ286" s="28">
        <f t="shared" si="65"/>
        <v>12</v>
      </c>
      <c r="AK286" s="28">
        <f t="shared" si="66"/>
        <v>0</v>
      </c>
      <c r="AL286" s="86">
        <f t="shared" si="67"/>
        <v>36.463999999999999</v>
      </c>
    </row>
    <row r="287" spans="1:38" x14ac:dyDescent="0.25">
      <c r="A287" s="20" t="str">
        <f>IF(ISBLANK(Lookups!$A$5),"",Lookups!$A$5)</f>
        <v>Soulstealer (Hardcover)</v>
      </c>
      <c r="B287" s="28">
        <f>'Website Sales'!$AO$19</f>
        <v>0</v>
      </c>
      <c r="C287" s="29">
        <f>'Website Sales'!$AR$19</f>
        <v>0</v>
      </c>
      <c r="D287" s="28">
        <f>'In-Person Sales'!$AN$19</f>
        <v>0</v>
      </c>
      <c r="E287" s="29">
        <f>'In-Person Sales'!$AQ$19</f>
        <v>0</v>
      </c>
      <c r="F287" s="28">
        <f>Audiobooks!$N$20</f>
        <v>0</v>
      </c>
      <c r="G287" s="29">
        <f>Audiobooks!$O$20</f>
        <v>0</v>
      </c>
      <c r="H287" s="28">
        <f>Audiobooks!$P$20</f>
        <v>0</v>
      </c>
      <c r="I287" s="29">
        <f>Audiobooks!$Q$20</f>
        <v>0</v>
      </c>
      <c r="J287" s="28">
        <f>Audiobooks!$R$20</f>
        <v>0</v>
      </c>
      <c r="K287" s="29">
        <f>Audiobooks!$S$20</f>
        <v>0</v>
      </c>
      <c r="L287" s="28">
        <f>'E-book sales'!$N$20</f>
        <v>0</v>
      </c>
      <c r="M287" s="29">
        <f>'E-book sales'!$O$20</f>
        <v>0</v>
      </c>
      <c r="N287" s="28">
        <f>'E-book sales'!$P$20</f>
        <v>0</v>
      </c>
      <c r="O287" s="29">
        <f>'E-book sales'!$Q$20</f>
        <v>0</v>
      </c>
      <c r="P287" s="28">
        <f>'E-book sales'!$R$20</f>
        <v>0</v>
      </c>
      <c r="Q287" s="29">
        <f>'E-book sales'!$S$20</f>
        <v>0</v>
      </c>
      <c r="R287" s="28">
        <f>'KENP Pages'!$N$20</f>
        <v>0</v>
      </c>
      <c r="S287" s="29">
        <f>'KENP Pages'!$O$20</f>
        <v>0</v>
      </c>
      <c r="T287" s="28">
        <f>'KENP Pages'!$P$20</f>
        <v>0</v>
      </c>
      <c r="U287" s="29">
        <f>'KENP Pages'!$Q$20</f>
        <v>0</v>
      </c>
      <c r="V287" s="28">
        <f>'KENP Pages'!$R$20</f>
        <v>0</v>
      </c>
      <c r="W287" s="29">
        <f>'KENP Pages'!$S$20</f>
        <v>0</v>
      </c>
      <c r="X287" s="28">
        <f>'KDP Paperbacks'!$N$20</f>
        <v>0</v>
      </c>
      <c r="Y287" s="29">
        <f>'KDP Paperbacks'!$O$20</f>
        <v>0</v>
      </c>
      <c r="Z287" s="28">
        <f>'KDP Paperbacks'!$P$20</f>
        <v>0</v>
      </c>
      <c r="AA287" s="29">
        <f>'KDP Paperbacks'!$Q$20</f>
        <v>0</v>
      </c>
      <c r="AB287" s="28">
        <f>'KDP Paperbacks'!$R$20</f>
        <v>0</v>
      </c>
      <c r="AC287" s="29">
        <f>'KDP Paperbacks'!$S$20</f>
        <v>0</v>
      </c>
      <c r="AD287" s="28">
        <f>SUM(IngramSpark!$N$20,IngramSpark!$AH$20)</f>
        <v>0</v>
      </c>
      <c r="AE287" s="148">
        <f>SUM(IngramSpark!$O$20,IngramSpark!$AI$20)</f>
        <v>0</v>
      </c>
      <c r="AF287" s="28">
        <f>SUM(IngramSpark!$P$20,IngramSpark!$AJ$20)</f>
        <v>0</v>
      </c>
      <c r="AG287" s="148">
        <f>SUM(IngramSpark!$Q$20,IngramSpark!$AK$20)</f>
        <v>0</v>
      </c>
      <c r="AH287" s="28">
        <f>SUM(IngramSpark!$R$20,IngramSpark!$AL$20)</f>
        <v>8</v>
      </c>
      <c r="AI287" s="148">
        <f>SUM(IngramSpark!$S$20,IngramSpark!$AM$20)</f>
        <v>9.76</v>
      </c>
      <c r="AJ287" s="28">
        <f t="shared" si="65"/>
        <v>8</v>
      </c>
      <c r="AK287" s="28">
        <f t="shared" si="66"/>
        <v>0</v>
      </c>
      <c r="AL287" s="86">
        <f t="shared" si="67"/>
        <v>9.76</v>
      </c>
    </row>
    <row r="288" spans="1:38" x14ac:dyDescent="0.25">
      <c r="A288" s="20" t="str">
        <f>IF(ISBLANK(Lookups!$A$6),"",Lookups!$A$6)</f>
        <v>Soulstealer (Mass Market Paperback)</v>
      </c>
      <c r="B288" s="28">
        <f>'Website Sales'!$AG$34</f>
        <v>0</v>
      </c>
      <c r="C288" s="29">
        <f>'Website Sales'!$AJ$34</f>
        <v>0</v>
      </c>
      <c r="D288" s="28">
        <f>'In-Person Sales'!$AF$34</f>
        <v>0</v>
      </c>
      <c r="E288" s="29">
        <f>'In-Person Sales'!$AI$34</f>
        <v>0</v>
      </c>
      <c r="F288" s="28">
        <f>Audiobooks!$B$35</f>
        <v>0</v>
      </c>
      <c r="G288" s="29">
        <f>Audiobooks!$C$35</f>
        <v>0</v>
      </c>
      <c r="H288" s="28">
        <f>Audiobooks!$D$35</f>
        <v>0</v>
      </c>
      <c r="I288" s="29">
        <f>Audiobooks!$E$35</f>
        <v>0</v>
      </c>
      <c r="J288" s="28">
        <f>Audiobooks!$F$35</f>
        <v>0</v>
      </c>
      <c r="K288" s="29">
        <f>Audiobooks!$G$35</f>
        <v>0</v>
      </c>
      <c r="L288" s="28">
        <f>'E-book sales'!$B$35</f>
        <v>0</v>
      </c>
      <c r="M288" s="29">
        <f>'E-book sales'!$C$35</f>
        <v>0</v>
      </c>
      <c r="N288" s="28">
        <f>'E-book sales'!$D$35</f>
        <v>0</v>
      </c>
      <c r="O288" s="29">
        <f>'E-book sales'!$E$35</f>
        <v>0</v>
      </c>
      <c r="P288" s="28">
        <f>'E-book sales'!$F$35</f>
        <v>0</v>
      </c>
      <c r="Q288" s="29">
        <f>'E-book sales'!$G$35</f>
        <v>0</v>
      </c>
      <c r="R288" s="28">
        <f>'KENP Pages'!$B$35</f>
        <v>0</v>
      </c>
      <c r="S288" s="29">
        <f>'KENP Pages'!$C$35</f>
        <v>0</v>
      </c>
      <c r="T288" s="28">
        <f>'KENP Pages'!$D$35</f>
        <v>0</v>
      </c>
      <c r="U288" s="29">
        <f>'KENP Pages'!$E$35</f>
        <v>0</v>
      </c>
      <c r="V288" s="28">
        <f>'KENP Pages'!$F$35</f>
        <v>0</v>
      </c>
      <c r="W288" s="29">
        <f>'KENP Pages'!$G$35</f>
        <v>0</v>
      </c>
      <c r="X288" s="28">
        <f>'KDP Paperbacks'!$B$35</f>
        <v>0</v>
      </c>
      <c r="Y288" s="29">
        <f>'KDP Paperbacks'!$C$35</f>
        <v>0</v>
      </c>
      <c r="Z288" s="28">
        <f>'KDP Paperbacks'!$D$35</f>
        <v>0</v>
      </c>
      <c r="AA288" s="29">
        <f>'KDP Paperbacks'!$E$35</f>
        <v>0</v>
      </c>
      <c r="AB288" s="28">
        <f>'KDP Paperbacks'!$F$35</f>
        <v>0</v>
      </c>
      <c r="AC288" s="29">
        <f>'KDP Paperbacks'!$G$35</f>
        <v>0</v>
      </c>
      <c r="AD288" s="28">
        <f>SUM(IngramSpark!$B$35,IngramSpark!$V$35)</f>
        <v>0</v>
      </c>
      <c r="AE288" s="148">
        <f>SUM(IngramSpark!$C$35,IngramSpark!$W$35)</f>
        <v>0</v>
      </c>
      <c r="AF288" s="28">
        <f>SUM(IngramSpark!$D$35,IngramSpark!$X$35)</f>
        <v>0</v>
      </c>
      <c r="AG288" s="148">
        <f>SUM(IngramSpark!$E$35,IngramSpark!$Y$35)</f>
        <v>0</v>
      </c>
      <c r="AH288" s="28">
        <f>SUM(IngramSpark!$F$35,IngramSpark!$Z$35)</f>
        <v>6</v>
      </c>
      <c r="AI288" s="148">
        <f>SUM(IngramSpark!$G$35,IngramSpark!$AA$35)</f>
        <v>8.16</v>
      </c>
      <c r="AJ288" s="28">
        <f t="shared" si="65"/>
        <v>6</v>
      </c>
      <c r="AK288" s="28">
        <f t="shared" si="66"/>
        <v>0</v>
      </c>
      <c r="AL288" s="86">
        <f t="shared" si="67"/>
        <v>8.16</v>
      </c>
    </row>
    <row r="289" spans="1:38" x14ac:dyDescent="0.25">
      <c r="A289" s="20" t="str">
        <f>IF(ISBLANK(Lookups!$A$7),"",Lookups!$A$7)</f>
        <v>Soulstealer (Travel Size Paperback)</v>
      </c>
      <c r="B289" s="28">
        <f>'Website Sales'!$AK$34</f>
        <v>0</v>
      </c>
      <c r="C289" s="29">
        <f>'Website Sales'!$AN$34</f>
        <v>0</v>
      </c>
      <c r="D289" s="28">
        <f>'In-Person Sales'!$AJ$34</f>
        <v>0</v>
      </c>
      <c r="E289" s="29">
        <f>'In-Person Sales'!$AM$34</f>
        <v>0</v>
      </c>
      <c r="F289" s="28">
        <f>Audiobooks!$H$35</f>
        <v>0</v>
      </c>
      <c r="G289" s="29">
        <f>Audiobooks!$I$35</f>
        <v>0</v>
      </c>
      <c r="H289" s="28">
        <f>Audiobooks!$J$35</f>
        <v>0</v>
      </c>
      <c r="I289" s="29">
        <f>Audiobooks!$K$35</f>
        <v>0</v>
      </c>
      <c r="J289" s="28">
        <f>Audiobooks!$L$35</f>
        <v>0</v>
      </c>
      <c r="K289" s="29">
        <f>Audiobooks!$M$35</f>
        <v>0</v>
      </c>
      <c r="L289" s="28">
        <f>'E-book sales'!$H$35</f>
        <v>0</v>
      </c>
      <c r="M289" s="29">
        <f>'E-book sales'!$I$35</f>
        <v>0</v>
      </c>
      <c r="N289" s="28">
        <f>'E-book sales'!$J$35</f>
        <v>0</v>
      </c>
      <c r="O289" s="29">
        <f>'E-book sales'!$K$35</f>
        <v>0</v>
      </c>
      <c r="P289" s="28">
        <f>'E-book sales'!$L$35</f>
        <v>0</v>
      </c>
      <c r="Q289" s="29">
        <f>'E-book sales'!$M$35</f>
        <v>0</v>
      </c>
      <c r="R289" s="28">
        <f>'KENP Pages'!$H$35</f>
        <v>0</v>
      </c>
      <c r="S289" s="29">
        <f>'KENP Pages'!$I$35</f>
        <v>0</v>
      </c>
      <c r="T289" s="28">
        <f>'KENP Pages'!$J$35</f>
        <v>0</v>
      </c>
      <c r="U289" s="29">
        <f>'KENP Pages'!$K$35</f>
        <v>0</v>
      </c>
      <c r="V289" s="28">
        <f>'KENP Pages'!$L$35</f>
        <v>0</v>
      </c>
      <c r="W289" s="29">
        <f>'KENP Pages'!$M$35</f>
        <v>0</v>
      </c>
      <c r="X289" s="28">
        <f>'KDP Paperbacks'!$H$35</f>
        <v>0</v>
      </c>
      <c r="Y289" s="29">
        <f>'KDP Paperbacks'!$I$35</f>
        <v>0</v>
      </c>
      <c r="Z289" s="28">
        <f>'KDP Paperbacks'!$J$35</f>
        <v>0</v>
      </c>
      <c r="AA289" s="29">
        <f>'KDP Paperbacks'!$K$35</f>
        <v>0</v>
      </c>
      <c r="AB289" s="28">
        <f>'KDP Paperbacks'!$L$35</f>
        <v>0</v>
      </c>
      <c r="AC289" s="29">
        <f>'KDP Paperbacks'!$M$35</f>
        <v>0</v>
      </c>
      <c r="AD289" s="28">
        <f>SUM(IngramSpark!$H$35,IngramSpark!$AB$35)</f>
        <v>0</v>
      </c>
      <c r="AE289" s="148">
        <f>SUM(IngramSpark!$I$35,IngramSpark!$AC$35)</f>
        <v>0</v>
      </c>
      <c r="AF289" s="28">
        <f>SUM(IngramSpark!$J$35,IngramSpark!$AD$35)</f>
        <v>0</v>
      </c>
      <c r="AG289" s="148">
        <f>SUM(IngramSpark!$K$35,IngramSpark!$AE$35)</f>
        <v>0</v>
      </c>
      <c r="AH289" s="28">
        <f>SUM(IngramSpark!$L$35,IngramSpark!$AF$35)</f>
        <v>0</v>
      </c>
      <c r="AI289" s="148">
        <f>SUM(IngramSpark!$M$35,IngramSpark!$AG$35)</f>
        <v>0</v>
      </c>
      <c r="AJ289" s="28">
        <f t="shared" si="65"/>
        <v>0</v>
      </c>
      <c r="AK289" s="28">
        <f t="shared" si="66"/>
        <v>0</v>
      </c>
      <c r="AL289" s="86">
        <f t="shared" si="67"/>
        <v>0</v>
      </c>
    </row>
    <row r="290" spans="1:38" x14ac:dyDescent="0.25">
      <c r="A290" s="20" t="str">
        <f>IF(ISBLANK(Lookups!$A$8),"",Lookups!$A$8)</f>
        <v>Soulstealer (Trade Paperback)</v>
      </c>
      <c r="B290" s="28">
        <f>'Website Sales'!$AO$34</f>
        <v>0</v>
      </c>
      <c r="C290" s="29">
        <f>'Website Sales'!$AR$34</f>
        <v>0</v>
      </c>
      <c r="D290" s="28">
        <f>'In-Person Sales'!$AN$34</f>
        <v>0</v>
      </c>
      <c r="E290" s="29">
        <f>'In-Person Sales'!$AQ$34</f>
        <v>0</v>
      </c>
      <c r="F290" s="28">
        <f>Audiobooks!$N$35</f>
        <v>0</v>
      </c>
      <c r="G290" s="29">
        <f>Audiobooks!$O$35</f>
        <v>0</v>
      </c>
      <c r="H290" s="28">
        <f>Audiobooks!$P$35</f>
        <v>0</v>
      </c>
      <c r="I290" s="29">
        <f>Audiobooks!$Q$35</f>
        <v>0</v>
      </c>
      <c r="J290" s="28">
        <f>Audiobooks!$R$35</f>
        <v>0</v>
      </c>
      <c r="K290" s="29">
        <f>Audiobooks!$S$35</f>
        <v>0</v>
      </c>
      <c r="L290" s="28">
        <f>'E-book sales'!$N$35</f>
        <v>0</v>
      </c>
      <c r="M290" s="29">
        <f>'E-book sales'!$O$35</f>
        <v>0</v>
      </c>
      <c r="N290" s="28">
        <f>'E-book sales'!$P$35</f>
        <v>0</v>
      </c>
      <c r="O290" s="29">
        <f>'E-book sales'!$Q$35</f>
        <v>0</v>
      </c>
      <c r="P290" s="28">
        <f>'E-book sales'!$R$35</f>
        <v>0</v>
      </c>
      <c r="Q290" s="29">
        <f>'E-book sales'!$S$35</f>
        <v>0</v>
      </c>
      <c r="R290" s="28">
        <f>'KENP Pages'!$N$35</f>
        <v>0</v>
      </c>
      <c r="S290" s="29">
        <f>'KENP Pages'!$O$35</f>
        <v>0</v>
      </c>
      <c r="T290" s="28">
        <f>'KENP Pages'!$P$35</f>
        <v>0</v>
      </c>
      <c r="U290" s="29">
        <f>'KENP Pages'!$Q$35</f>
        <v>0</v>
      </c>
      <c r="V290" s="28">
        <f>'KENP Pages'!$R$35</f>
        <v>0</v>
      </c>
      <c r="W290" s="29">
        <f>'KENP Pages'!$S$35</f>
        <v>0</v>
      </c>
      <c r="X290" s="28">
        <f>'KDP Paperbacks'!$N$35</f>
        <v>0</v>
      </c>
      <c r="Y290" s="29">
        <f>'KDP Paperbacks'!$O$35</f>
        <v>0</v>
      </c>
      <c r="Z290" s="28">
        <f>'KDP Paperbacks'!$P$35</f>
        <v>0</v>
      </c>
      <c r="AA290" s="29">
        <f>'KDP Paperbacks'!$Q$35</f>
        <v>0</v>
      </c>
      <c r="AB290" s="28">
        <f>'KDP Paperbacks'!$R$35</f>
        <v>0</v>
      </c>
      <c r="AC290" s="29">
        <f>'KDP Paperbacks'!$S$35</f>
        <v>0</v>
      </c>
      <c r="AD290" s="28">
        <f>SUM(IngramSpark!$N$35,IngramSpark!$AH$35)</f>
        <v>0</v>
      </c>
      <c r="AE290" s="148">
        <f>SUM(IngramSpark!$O$35,IngramSpark!$AI$35)</f>
        <v>0</v>
      </c>
      <c r="AF290" s="28">
        <f>SUM(IngramSpark!$P$35,IngramSpark!$AJ$35)</f>
        <v>0</v>
      </c>
      <c r="AG290" s="148">
        <f>SUM(IngramSpark!$Q$35,IngramSpark!$AK$35)</f>
        <v>0</v>
      </c>
      <c r="AH290" s="28">
        <f>SUM(IngramSpark!$R$35,IngramSpark!$AL$35)</f>
        <v>0</v>
      </c>
      <c r="AI290" s="148">
        <f>SUM(IngramSpark!$S$35,IngramSpark!$AM$35)</f>
        <v>0</v>
      </c>
      <c r="AJ290" s="28">
        <f t="shared" si="65"/>
        <v>0</v>
      </c>
      <c r="AK290" s="28">
        <f t="shared" si="66"/>
        <v>0</v>
      </c>
      <c r="AL290" s="86">
        <f t="shared" si="67"/>
        <v>0</v>
      </c>
    </row>
    <row r="291" spans="1:38" x14ac:dyDescent="0.25">
      <c r="A291" s="20" t="str">
        <f>IF(ISBLANK(Lookups!$A$9),"",Lookups!$A$9)</f>
        <v/>
      </c>
      <c r="B291" s="28">
        <f>'Website Sales'!$AG$49</f>
        <v>0</v>
      </c>
      <c r="C291" s="29">
        <f>'Website Sales'!$AJ$49</f>
        <v>0</v>
      </c>
      <c r="D291" s="28">
        <f>'In-Person Sales'!$AF$49</f>
        <v>0</v>
      </c>
      <c r="E291" s="29">
        <f>'In-Person Sales'!$AI$49</f>
        <v>0</v>
      </c>
      <c r="F291" s="28">
        <f>Audiobooks!$B$50</f>
        <v>0</v>
      </c>
      <c r="G291" s="29">
        <f>Audiobooks!$C$50</f>
        <v>0</v>
      </c>
      <c r="H291" s="28">
        <f>Audiobooks!$D$50</f>
        <v>0</v>
      </c>
      <c r="I291" s="29">
        <f>Audiobooks!$E$50</f>
        <v>0</v>
      </c>
      <c r="J291" s="28">
        <f>Audiobooks!$F$50</f>
        <v>0</v>
      </c>
      <c r="K291" s="29">
        <f>Audiobooks!$G$50</f>
        <v>0</v>
      </c>
      <c r="L291" s="28">
        <f>'E-book sales'!$B$50</f>
        <v>0</v>
      </c>
      <c r="M291" s="29">
        <f>'E-book sales'!$C$50</f>
        <v>0</v>
      </c>
      <c r="N291" s="28">
        <f>'E-book sales'!$D$50</f>
        <v>0</v>
      </c>
      <c r="O291" s="29">
        <f>'E-book sales'!$E$50</f>
        <v>0</v>
      </c>
      <c r="P291" s="28">
        <f>'E-book sales'!$F$50</f>
        <v>0</v>
      </c>
      <c r="Q291" s="29">
        <f>'E-book sales'!$G$50</f>
        <v>0</v>
      </c>
      <c r="R291" s="28">
        <f>'KENP Pages'!$B$50</f>
        <v>0</v>
      </c>
      <c r="S291" s="29">
        <f>'KENP Pages'!$C$50</f>
        <v>0</v>
      </c>
      <c r="T291" s="28">
        <f>'KENP Pages'!$D$50</f>
        <v>0</v>
      </c>
      <c r="U291" s="29">
        <f>'KENP Pages'!$E$50</f>
        <v>0</v>
      </c>
      <c r="V291" s="28">
        <f>'KENP Pages'!$F$50</f>
        <v>0</v>
      </c>
      <c r="W291" s="29">
        <f>'KENP Pages'!$G$50</f>
        <v>0</v>
      </c>
      <c r="X291" s="28">
        <f>'KDP Paperbacks'!$B$50</f>
        <v>0</v>
      </c>
      <c r="Y291" s="29">
        <f>'KDP Paperbacks'!$C$50</f>
        <v>0</v>
      </c>
      <c r="Z291" s="28">
        <f>'KDP Paperbacks'!$D$50</f>
        <v>0</v>
      </c>
      <c r="AA291" s="29">
        <f>'KDP Paperbacks'!$E$50</f>
        <v>0</v>
      </c>
      <c r="AB291" s="28">
        <f>'KDP Paperbacks'!$F$50</f>
        <v>0</v>
      </c>
      <c r="AC291" s="29">
        <f>'KDP Paperbacks'!$G$50</f>
        <v>0</v>
      </c>
      <c r="AD291" s="28">
        <f>SUM(IngramSpark!$B$50,IngramSpark!$V$50)</f>
        <v>0</v>
      </c>
      <c r="AE291" s="148">
        <f>SUM(IngramSpark!$C$50,IngramSpark!$W$50)</f>
        <v>0</v>
      </c>
      <c r="AF291" s="28">
        <f>SUM(IngramSpark!$D$50,IngramSpark!$X$50)</f>
        <v>0</v>
      </c>
      <c r="AG291" s="148">
        <f>SUM(IngramSpark!$E$50,IngramSpark!$Y$50)</f>
        <v>0</v>
      </c>
      <c r="AH291" s="28">
        <f>SUM(IngramSpark!$F$50,IngramSpark!$Z$50)</f>
        <v>0</v>
      </c>
      <c r="AI291" s="148">
        <f>SUM(IngramSpark!$G$50,IngramSpark!$AA$50)</f>
        <v>0</v>
      </c>
      <c r="AJ291" s="28">
        <f t="shared" si="65"/>
        <v>0</v>
      </c>
      <c r="AK291" s="28">
        <f t="shared" si="66"/>
        <v>0</v>
      </c>
      <c r="AL291" s="86">
        <f t="shared" si="67"/>
        <v>0</v>
      </c>
    </row>
    <row r="292" spans="1:38" x14ac:dyDescent="0.25">
      <c r="A292" s="20" t="str">
        <f>IF(ISBLANK(Lookups!$A$10),"",Lookups!$A$10)</f>
        <v/>
      </c>
      <c r="B292" s="28">
        <f>'Website Sales'!$AK$49</f>
        <v>0</v>
      </c>
      <c r="C292" s="29">
        <f>'Website Sales'!$AN$49</f>
        <v>0</v>
      </c>
      <c r="D292" s="28">
        <f>'In-Person Sales'!$AJ$49</f>
        <v>0</v>
      </c>
      <c r="E292" s="29">
        <f>'In-Person Sales'!$AM$49</f>
        <v>0</v>
      </c>
      <c r="F292" s="28">
        <f>Audiobooks!$H$50</f>
        <v>0</v>
      </c>
      <c r="G292" s="29">
        <f>Audiobooks!$I$50</f>
        <v>0</v>
      </c>
      <c r="H292" s="28">
        <f>Audiobooks!$J$50</f>
        <v>0</v>
      </c>
      <c r="I292" s="29">
        <f>Audiobooks!$K$50</f>
        <v>0</v>
      </c>
      <c r="J292" s="28">
        <f>Audiobooks!$L$50</f>
        <v>0</v>
      </c>
      <c r="K292" s="29">
        <f>Audiobooks!$M$50</f>
        <v>0</v>
      </c>
      <c r="L292" s="28">
        <f>'E-book sales'!$H$50</f>
        <v>0</v>
      </c>
      <c r="M292" s="29">
        <f>'E-book sales'!$I$50</f>
        <v>0</v>
      </c>
      <c r="N292" s="28">
        <f>'E-book sales'!$J$50</f>
        <v>0</v>
      </c>
      <c r="O292" s="29">
        <f>'E-book sales'!$K$50</f>
        <v>0</v>
      </c>
      <c r="P292" s="28">
        <f>'E-book sales'!$L$50</f>
        <v>0</v>
      </c>
      <c r="Q292" s="29">
        <f>'E-book sales'!$M$50</f>
        <v>0</v>
      </c>
      <c r="R292" s="28">
        <f>'KENP Pages'!$H$50</f>
        <v>0</v>
      </c>
      <c r="S292" s="29">
        <f>'KENP Pages'!$I$50</f>
        <v>0</v>
      </c>
      <c r="T292" s="28">
        <f>'KENP Pages'!$J$50</f>
        <v>0</v>
      </c>
      <c r="U292" s="29">
        <f>'KENP Pages'!$K$50</f>
        <v>0</v>
      </c>
      <c r="V292" s="28">
        <f>'KENP Pages'!$L$50</f>
        <v>0</v>
      </c>
      <c r="W292" s="29">
        <f>'KENP Pages'!$M$50</f>
        <v>0</v>
      </c>
      <c r="X292" s="28">
        <f>'KDP Paperbacks'!$H$50</f>
        <v>0</v>
      </c>
      <c r="Y292" s="29">
        <f>'KDP Paperbacks'!$I$50</f>
        <v>0</v>
      </c>
      <c r="Z292" s="28">
        <f>'KDP Paperbacks'!$J$50</f>
        <v>0</v>
      </c>
      <c r="AA292" s="29">
        <f>'KDP Paperbacks'!$K$50</f>
        <v>0</v>
      </c>
      <c r="AB292" s="28">
        <f>'KDP Paperbacks'!$L$50</f>
        <v>0</v>
      </c>
      <c r="AC292" s="29">
        <f>'KDP Paperbacks'!$M$50</f>
        <v>0</v>
      </c>
      <c r="AD292" s="28">
        <f>SUM(IngramSpark!$H$50,IngramSpark!$AB$50)</f>
        <v>0</v>
      </c>
      <c r="AE292" s="148">
        <f>SUM(IngramSpark!$I$50,IngramSpark!$AC$50)</f>
        <v>0</v>
      </c>
      <c r="AF292" s="28">
        <f>SUM(IngramSpark!$J$50,IngramSpark!$AD$50)</f>
        <v>0</v>
      </c>
      <c r="AG292" s="148">
        <f>SUM(IngramSpark!$K$50,IngramSpark!$AE$50)</f>
        <v>0</v>
      </c>
      <c r="AH292" s="28">
        <f>SUM(IngramSpark!$L$50,IngramSpark!$AF$50)</f>
        <v>0</v>
      </c>
      <c r="AI292" s="148">
        <f>SUM(IngramSpark!$M$50,IngramSpark!$AG$50)</f>
        <v>0</v>
      </c>
      <c r="AJ292" s="28">
        <f t="shared" si="65"/>
        <v>0</v>
      </c>
      <c r="AK292" s="28">
        <f t="shared" si="66"/>
        <v>0</v>
      </c>
      <c r="AL292" s="86">
        <f t="shared" si="67"/>
        <v>0</v>
      </c>
    </row>
    <row r="293" spans="1:38" x14ac:dyDescent="0.25">
      <c r="A293" s="20" t="str">
        <f>IF(ISBLANK(Lookups!$A$11),"",Lookups!$A$11)</f>
        <v/>
      </c>
      <c r="B293" s="28">
        <f>'Website Sales'!$AO$49</f>
        <v>0</v>
      </c>
      <c r="C293" s="29">
        <f>'Website Sales'!$AR$49</f>
        <v>0</v>
      </c>
      <c r="D293" s="28">
        <f>'In-Person Sales'!$AN$49</f>
        <v>0</v>
      </c>
      <c r="E293" s="29">
        <f>'In-Person Sales'!$AQ$49</f>
        <v>0</v>
      </c>
      <c r="F293" s="28">
        <f>Audiobooks!$N$50</f>
        <v>0</v>
      </c>
      <c r="G293" s="29">
        <f>Audiobooks!$O$50</f>
        <v>0</v>
      </c>
      <c r="H293" s="28">
        <f>Audiobooks!$P$50</f>
        <v>0</v>
      </c>
      <c r="I293" s="29">
        <f>Audiobooks!$Q$50</f>
        <v>0</v>
      </c>
      <c r="J293" s="28">
        <f>Audiobooks!$R$50</f>
        <v>0</v>
      </c>
      <c r="K293" s="29">
        <f>Audiobooks!$S$50</f>
        <v>0</v>
      </c>
      <c r="L293" s="28">
        <f>'E-book sales'!$N$50</f>
        <v>0</v>
      </c>
      <c r="M293" s="29">
        <f>'E-book sales'!$O$50</f>
        <v>0</v>
      </c>
      <c r="N293" s="28">
        <f>'E-book sales'!$P$50</f>
        <v>0</v>
      </c>
      <c r="O293" s="29">
        <f>'E-book sales'!$Q$50</f>
        <v>0</v>
      </c>
      <c r="P293" s="28">
        <f>'E-book sales'!$R$50</f>
        <v>0</v>
      </c>
      <c r="Q293" s="29">
        <f>'E-book sales'!$S$50</f>
        <v>0</v>
      </c>
      <c r="R293" s="28">
        <f>'KENP Pages'!$N$50</f>
        <v>0</v>
      </c>
      <c r="S293" s="29">
        <f>'KENP Pages'!$O$50</f>
        <v>0</v>
      </c>
      <c r="T293" s="28">
        <f>'KENP Pages'!$P$50</f>
        <v>0</v>
      </c>
      <c r="U293" s="29">
        <f>'KENP Pages'!$Q$50</f>
        <v>0</v>
      </c>
      <c r="V293" s="28">
        <f>'KENP Pages'!$R$50</f>
        <v>0</v>
      </c>
      <c r="W293" s="29">
        <f>'KENP Pages'!$S$50</f>
        <v>0</v>
      </c>
      <c r="X293" s="28">
        <f>'KDP Paperbacks'!$N$50</f>
        <v>0</v>
      </c>
      <c r="Y293" s="29">
        <f>'KDP Paperbacks'!$O$50</f>
        <v>0</v>
      </c>
      <c r="Z293" s="28">
        <f>'KDP Paperbacks'!$P$50</f>
        <v>0</v>
      </c>
      <c r="AA293" s="29">
        <f>'KDP Paperbacks'!$Q$50</f>
        <v>0</v>
      </c>
      <c r="AB293" s="28">
        <f>'KDP Paperbacks'!$R$50</f>
        <v>0</v>
      </c>
      <c r="AC293" s="29">
        <f>'KDP Paperbacks'!$S$50</f>
        <v>0</v>
      </c>
      <c r="AD293" s="28">
        <f>SUM(IngramSpark!$N$50,IngramSpark!$AH$50)</f>
        <v>0</v>
      </c>
      <c r="AE293" s="148">
        <f>SUM(IngramSpark!$O$50,IngramSpark!$AI$50)</f>
        <v>0</v>
      </c>
      <c r="AF293" s="28">
        <f>SUM(IngramSpark!$P$50,IngramSpark!$AJ$50)</f>
        <v>0</v>
      </c>
      <c r="AG293" s="148">
        <f>SUM(IngramSpark!$Q$50,IngramSpark!$AK$50)</f>
        <v>0</v>
      </c>
      <c r="AH293" s="28">
        <f>SUM(IngramSpark!$R$50,IngramSpark!$AL$50)</f>
        <v>0</v>
      </c>
      <c r="AI293" s="148">
        <f>SUM(IngramSpark!$S$50,IngramSpark!$AM$50)</f>
        <v>0</v>
      </c>
      <c r="AJ293" s="28">
        <f t="shared" si="65"/>
        <v>0</v>
      </c>
      <c r="AK293" s="28">
        <f t="shared" si="66"/>
        <v>0</v>
      </c>
      <c r="AL293" s="86">
        <f t="shared" si="67"/>
        <v>0</v>
      </c>
    </row>
    <row r="294" spans="1:38" x14ac:dyDescent="0.25">
      <c r="A294" s="20" t="str">
        <f>IF(ISBLANK(Lookups!$A$12),"",Lookups!$A$12)</f>
        <v/>
      </c>
      <c r="B294" s="28">
        <f>'Website Sales'!$AG$64</f>
        <v>0</v>
      </c>
      <c r="C294" s="29">
        <f>'Website Sales'!$AJ$64</f>
        <v>0</v>
      </c>
      <c r="D294" s="28">
        <f>'In-Person Sales'!$AF$64</f>
        <v>0</v>
      </c>
      <c r="E294" s="29">
        <f>'In-Person Sales'!$AI$64</f>
        <v>0</v>
      </c>
      <c r="F294" s="28">
        <f>Audiobooks!$B$65</f>
        <v>0</v>
      </c>
      <c r="G294" s="29">
        <f>Audiobooks!$C$65</f>
        <v>0</v>
      </c>
      <c r="H294" s="28">
        <f>Audiobooks!$D$65</f>
        <v>0</v>
      </c>
      <c r="I294" s="29">
        <f>Audiobooks!$E$65</f>
        <v>0</v>
      </c>
      <c r="J294" s="28">
        <f>Audiobooks!$F$65</f>
        <v>0</v>
      </c>
      <c r="K294" s="29">
        <f>Audiobooks!$G$65</f>
        <v>0</v>
      </c>
      <c r="L294" s="28">
        <f>'E-book sales'!$B$65</f>
        <v>0</v>
      </c>
      <c r="M294" s="29">
        <f>'E-book sales'!$C$65</f>
        <v>0</v>
      </c>
      <c r="N294" s="28">
        <f>'E-book sales'!$D$65</f>
        <v>0</v>
      </c>
      <c r="O294" s="29">
        <f>'E-book sales'!$E$65</f>
        <v>0</v>
      </c>
      <c r="P294" s="28">
        <f>'E-book sales'!$F$65</f>
        <v>0</v>
      </c>
      <c r="Q294" s="29">
        <f>'E-book sales'!$G$65</f>
        <v>0</v>
      </c>
      <c r="R294" s="28">
        <f>'KENP Pages'!$B$65</f>
        <v>0</v>
      </c>
      <c r="S294" s="29">
        <f>'KENP Pages'!$C$65</f>
        <v>0</v>
      </c>
      <c r="T294" s="28">
        <f>'KENP Pages'!$D$65</f>
        <v>0</v>
      </c>
      <c r="U294" s="29">
        <f>'KENP Pages'!$E$65</f>
        <v>0</v>
      </c>
      <c r="V294" s="28">
        <f>'KENP Pages'!$F$65</f>
        <v>0</v>
      </c>
      <c r="W294" s="29">
        <f>'KENP Pages'!$G$65</f>
        <v>0</v>
      </c>
      <c r="X294" s="28">
        <f>'KDP Paperbacks'!$B$65</f>
        <v>0</v>
      </c>
      <c r="Y294" s="29">
        <f>'KDP Paperbacks'!$C$65</f>
        <v>0</v>
      </c>
      <c r="Z294" s="28">
        <f>'KDP Paperbacks'!$D$65</f>
        <v>0</v>
      </c>
      <c r="AA294" s="29">
        <f>'KDP Paperbacks'!$E$65</f>
        <v>0</v>
      </c>
      <c r="AB294" s="28">
        <f>'KDP Paperbacks'!$F$65</f>
        <v>0</v>
      </c>
      <c r="AC294" s="29">
        <f>'KDP Paperbacks'!$G$65</f>
        <v>0</v>
      </c>
      <c r="AD294" s="28">
        <f>SUM(IngramSpark!$B$65,IngramSpark!$V$65)</f>
        <v>0</v>
      </c>
      <c r="AE294" s="148">
        <f>SUM(IngramSpark!$C$65,IngramSpark!$W$65)</f>
        <v>0</v>
      </c>
      <c r="AF294" s="28">
        <f>SUM(IngramSpark!$D$65,IngramSpark!$X$65)</f>
        <v>0</v>
      </c>
      <c r="AG294" s="148">
        <f>SUM(IngramSpark!$E$65,IngramSpark!$Y$65)</f>
        <v>0</v>
      </c>
      <c r="AH294" s="28">
        <f>SUM(IngramSpark!$F$65,IngramSpark!$Z$65)</f>
        <v>0</v>
      </c>
      <c r="AI294" s="148">
        <f>SUM(IngramSpark!$G$65,IngramSpark!$AA$65)</f>
        <v>0</v>
      </c>
      <c r="AJ294" s="28">
        <f t="shared" si="65"/>
        <v>0</v>
      </c>
      <c r="AK294" s="28">
        <f t="shared" si="66"/>
        <v>0</v>
      </c>
      <c r="AL294" s="86">
        <f t="shared" si="67"/>
        <v>0</v>
      </c>
    </row>
    <row r="295" spans="1:38" x14ac:dyDescent="0.25">
      <c r="A295" s="20" t="str">
        <f>IF(ISBLANK(Lookups!$A$13),"",Lookups!$A$13)</f>
        <v/>
      </c>
      <c r="B295" s="28">
        <f>'Website Sales'!$AK$64</f>
        <v>0</v>
      </c>
      <c r="C295" s="29">
        <f>'Website Sales'!$AN$64</f>
        <v>0</v>
      </c>
      <c r="D295" s="28">
        <f>'In-Person Sales'!$AJ$64</f>
        <v>0</v>
      </c>
      <c r="E295" s="29">
        <f>'In-Person Sales'!$AM$64</f>
        <v>0</v>
      </c>
      <c r="F295" s="28">
        <f>Audiobooks!$H$65</f>
        <v>0</v>
      </c>
      <c r="G295" s="29">
        <f>Audiobooks!$I$65</f>
        <v>0</v>
      </c>
      <c r="H295" s="28">
        <f>Audiobooks!$J$65</f>
        <v>0</v>
      </c>
      <c r="I295" s="29">
        <f>Audiobooks!$K$65</f>
        <v>0</v>
      </c>
      <c r="J295" s="28">
        <f>Audiobooks!$L$65</f>
        <v>0</v>
      </c>
      <c r="K295" s="29">
        <f>Audiobooks!$M$65</f>
        <v>0</v>
      </c>
      <c r="L295" s="28">
        <f>'E-book sales'!$H$65</f>
        <v>0</v>
      </c>
      <c r="M295" s="29">
        <f>'E-book sales'!$I$65</f>
        <v>0</v>
      </c>
      <c r="N295" s="28">
        <f>'E-book sales'!$J$65</f>
        <v>0</v>
      </c>
      <c r="O295" s="29">
        <f>'E-book sales'!$K$65</f>
        <v>0</v>
      </c>
      <c r="P295" s="28">
        <f>'E-book sales'!$L$65</f>
        <v>0</v>
      </c>
      <c r="Q295" s="29">
        <f>'E-book sales'!$M$65</f>
        <v>0</v>
      </c>
      <c r="R295" s="28">
        <f>'KENP Pages'!$H$65</f>
        <v>0</v>
      </c>
      <c r="S295" s="29">
        <f>'KENP Pages'!$I$65</f>
        <v>0</v>
      </c>
      <c r="T295" s="28">
        <f>'KENP Pages'!$J$65</f>
        <v>0</v>
      </c>
      <c r="U295" s="29">
        <f>'KENP Pages'!$K$65</f>
        <v>0</v>
      </c>
      <c r="V295" s="28">
        <f>'KENP Pages'!$L$65</f>
        <v>0</v>
      </c>
      <c r="W295" s="29">
        <f>'KENP Pages'!$M$65</f>
        <v>0</v>
      </c>
      <c r="X295" s="28">
        <f>'KDP Paperbacks'!$H$65</f>
        <v>0</v>
      </c>
      <c r="Y295" s="29">
        <f>'KDP Paperbacks'!$I$65</f>
        <v>0</v>
      </c>
      <c r="Z295" s="28">
        <f>'KDP Paperbacks'!$J$65</f>
        <v>0</v>
      </c>
      <c r="AA295" s="29">
        <f>'KDP Paperbacks'!$K$65</f>
        <v>0</v>
      </c>
      <c r="AB295" s="28">
        <f>'KDP Paperbacks'!$L$65</f>
        <v>0</v>
      </c>
      <c r="AC295" s="29">
        <f>'KDP Paperbacks'!$M$65</f>
        <v>0</v>
      </c>
      <c r="AD295" s="28">
        <f>SUM(IngramSpark!$H$65,IngramSpark!$AB$65)</f>
        <v>0</v>
      </c>
      <c r="AE295" s="148">
        <f>SUM(IngramSpark!$I$65,IngramSpark!$AC$65)</f>
        <v>0</v>
      </c>
      <c r="AF295" s="28">
        <f>SUM(IngramSpark!$J$65,IngramSpark!$AD$65)</f>
        <v>0</v>
      </c>
      <c r="AG295" s="148">
        <f>SUM(IngramSpark!$K$65,IngramSpark!$AE$65)</f>
        <v>0</v>
      </c>
      <c r="AH295" s="28">
        <f>SUM(IngramSpark!$L$65,IngramSpark!$AF$65)</f>
        <v>0</v>
      </c>
      <c r="AI295" s="148">
        <f>SUM(IngramSpark!$M$65,IngramSpark!$AG$65)</f>
        <v>0</v>
      </c>
      <c r="AJ295" s="28">
        <f t="shared" si="65"/>
        <v>0</v>
      </c>
      <c r="AK295" s="28">
        <f t="shared" si="66"/>
        <v>0</v>
      </c>
      <c r="AL295" s="86">
        <f t="shared" si="67"/>
        <v>0</v>
      </c>
    </row>
    <row r="296" spans="1:38" x14ac:dyDescent="0.25">
      <c r="A296" s="20" t="str">
        <f>IF(ISBLANK(Lookups!$A$14),"",Lookups!$A$14)</f>
        <v/>
      </c>
      <c r="B296" s="28">
        <f>'Website Sales'!$AO$64</f>
        <v>0</v>
      </c>
      <c r="C296" s="29">
        <f>'Website Sales'!$AR$64</f>
        <v>0</v>
      </c>
      <c r="D296" s="28">
        <f>'In-Person Sales'!$AN$64</f>
        <v>0</v>
      </c>
      <c r="E296" s="29">
        <f>'In-Person Sales'!$AQ$64</f>
        <v>0</v>
      </c>
      <c r="F296" s="28">
        <f>Audiobooks!$N$65</f>
        <v>0</v>
      </c>
      <c r="G296" s="29">
        <f>Audiobooks!$O$65</f>
        <v>0</v>
      </c>
      <c r="H296" s="28">
        <f>Audiobooks!$P$65</f>
        <v>0</v>
      </c>
      <c r="I296" s="29">
        <f>Audiobooks!$Q$65</f>
        <v>0</v>
      </c>
      <c r="J296" s="28">
        <f>Audiobooks!$R$65</f>
        <v>0</v>
      </c>
      <c r="K296" s="29">
        <f>Audiobooks!$S$65</f>
        <v>0</v>
      </c>
      <c r="L296" s="28">
        <f>'E-book sales'!$N$65</f>
        <v>0</v>
      </c>
      <c r="M296" s="29">
        <f>'E-book sales'!$O$65</f>
        <v>0</v>
      </c>
      <c r="N296" s="28">
        <f>'E-book sales'!$P$65</f>
        <v>0</v>
      </c>
      <c r="O296" s="29">
        <f>'E-book sales'!$Q$65</f>
        <v>0</v>
      </c>
      <c r="P296" s="28">
        <f>'E-book sales'!$R$65</f>
        <v>0</v>
      </c>
      <c r="Q296" s="29">
        <f>'E-book sales'!$S$65</f>
        <v>0</v>
      </c>
      <c r="R296" s="28">
        <f>'KENP Pages'!$N$65</f>
        <v>0</v>
      </c>
      <c r="S296" s="29">
        <f>'KENP Pages'!$O$65</f>
        <v>0</v>
      </c>
      <c r="T296" s="28">
        <f>'KENP Pages'!$P$65</f>
        <v>0</v>
      </c>
      <c r="U296" s="29">
        <f>'KENP Pages'!$Q$65</f>
        <v>0</v>
      </c>
      <c r="V296" s="28">
        <f>'KENP Pages'!$R$65</f>
        <v>0</v>
      </c>
      <c r="W296" s="29">
        <f>'KENP Pages'!$S$65</f>
        <v>0</v>
      </c>
      <c r="X296" s="28">
        <f>'KDP Paperbacks'!$N$65</f>
        <v>0</v>
      </c>
      <c r="Y296" s="29">
        <f>'KDP Paperbacks'!$O$65</f>
        <v>0</v>
      </c>
      <c r="Z296" s="28">
        <f>'KDP Paperbacks'!$P$65</f>
        <v>0</v>
      </c>
      <c r="AA296" s="29">
        <f>'KDP Paperbacks'!$Q$65</f>
        <v>0</v>
      </c>
      <c r="AB296" s="28">
        <f>'KDP Paperbacks'!$R$65</f>
        <v>0</v>
      </c>
      <c r="AC296" s="29">
        <f>'KDP Paperbacks'!$S$65</f>
        <v>0</v>
      </c>
      <c r="AD296" s="28">
        <f>SUM(IngramSpark!$N$65,IngramSpark!$AH$65)</f>
        <v>0</v>
      </c>
      <c r="AE296" s="148">
        <f>SUM(IngramSpark!$O$65,IngramSpark!$AI$65)</f>
        <v>0</v>
      </c>
      <c r="AF296" s="28">
        <f>SUM(IngramSpark!$P$65,IngramSpark!$AJ$65)</f>
        <v>0</v>
      </c>
      <c r="AG296" s="148">
        <f>SUM(IngramSpark!$Q$65,IngramSpark!$AK$65)</f>
        <v>0</v>
      </c>
      <c r="AH296" s="28">
        <f>SUM(IngramSpark!$R$65,IngramSpark!$AL$65)</f>
        <v>0</v>
      </c>
      <c r="AI296" s="148">
        <f>SUM(IngramSpark!$S$65,IngramSpark!$AM$65)</f>
        <v>0</v>
      </c>
      <c r="AJ296" s="28">
        <f t="shared" si="65"/>
        <v>0</v>
      </c>
      <c r="AK296" s="28">
        <f t="shared" si="66"/>
        <v>0</v>
      </c>
      <c r="AL296" s="86">
        <f t="shared" si="67"/>
        <v>0</v>
      </c>
    </row>
    <row r="297" spans="1:38" x14ac:dyDescent="0.25">
      <c r="A297" s="20" t="str">
        <f>IF(ISBLANK(Lookups!$A$15),"",Lookups!$A$15)</f>
        <v/>
      </c>
      <c r="B297" s="28">
        <f>'Website Sales'!$AG$79</f>
        <v>0</v>
      </c>
      <c r="C297" s="29">
        <f>'Website Sales'!$AJ$79</f>
        <v>0</v>
      </c>
      <c r="D297" s="28">
        <f>'In-Person Sales'!$AF$79</f>
        <v>0</v>
      </c>
      <c r="E297" s="29">
        <f>'In-Person Sales'!$AI$79</f>
        <v>0</v>
      </c>
      <c r="F297" s="28">
        <f>Audiobooks!$B$80</f>
        <v>0</v>
      </c>
      <c r="G297" s="29">
        <f>Audiobooks!$C$80</f>
        <v>0</v>
      </c>
      <c r="H297" s="28">
        <f>Audiobooks!$D$80</f>
        <v>0</v>
      </c>
      <c r="I297" s="29">
        <f>Audiobooks!$E$80</f>
        <v>0</v>
      </c>
      <c r="J297" s="28">
        <f>Audiobooks!$F$80</f>
        <v>0</v>
      </c>
      <c r="K297" s="29">
        <f>Audiobooks!$G$80</f>
        <v>0</v>
      </c>
      <c r="L297" s="28">
        <f>'E-book sales'!$B$80</f>
        <v>0</v>
      </c>
      <c r="M297" s="29">
        <f>'E-book sales'!$C$80</f>
        <v>0</v>
      </c>
      <c r="N297" s="28">
        <f>'E-book sales'!$D$80</f>
        <v>0</v>
      </c>
      <c r="O297" s="29">
        <f>'E-book sales'!$E$80</f>
        <v>0</v>
      </c>
      <c r="P297" s="28">
        <f>'E-book sales'!$F$80</f>
        <v>0</v>
      </c>
      <c r="Q297" s="29">
        <f>'E-book sales'!$G$80</f>
        <v>0</v>
      </c>
      <c r="R297" s="28">
        <f>'KENP Pages'!$B$80</f>
        <v>0</v>
      </c>
      <c r="S297" s="29">
        <f>'KENP Pages'!$C$80</f>
        <v>0</v>
      </c>
      <c r="T297" s="28">
        <f>'KENP Pages'!$D$80</f>
        <v>0</v>
      </c>
      <c r="U297" s="29">
        <f>'KENP Pages'!$E$80</f>
        <v>0</v>
      </c>
      <c r="V297" s="28">
        <f>'KENP Pages'!$F$80</f>
        <v>0</v>
      </c>
      <c r="W297" s="29">
        <f>'KENP Pages'!$G$80</f>
        <v>0</v>
      </c>
      <c r="X297" s="28">
        <f>'KDP Paperbacks'!$B$80</f>
        <v>0</v>
      </c>
      <c r="Y297" s="29">
        <f>'KDP Paperbacks'!$C$80</f>
        <v>0</v>
      </c>
      <c r="Z297" s="28">
        <f>'KDP Paperbacks'!$D$80</f>
        <v>0</v>
      </c>
      <c r="AA297" s="29">
        <f>'KDP Paperbacks'!$E$80</f>
        <v>0</v>
      </c>
      <c r="AB297" s="28">
        <f>'KDP Paperbacks'!$F$80</f>
        <v>0</v>
      </c>
      <c r="AC297" s="29">
        <f>'KDP Paperbacks'!$G$80</f>
        <v>0</v>
      </c>
      <c r="AD297" s="28">
        <f>SUM(IngramSpark!$B$80,IngramSpark!$V$80)</f>
        <v>0</v>
      </c>
      <c r="AE297" s="148">
        <f>SUM(IngramSpark!$C$80,IngramSpark!$W$80)</f>
        <v>0</v>
      </c>
      <c r="AF297" s="28">
        <f>SUM(IngramSpark!$D$80,IngramSpark!$X$80)</f>
        <v>0</v>
      </c>
      <c r="AG297" s="148">
        <f>SUM(IngramSpark!$E$80,IngramSpark!$Y$80)</f>
        <v>0</v>
      </c>
      <c r="AH297" s="28">
        <f>SUM(IngramSpark!$F$80,IngramSpark!$Z$80)</f>
        <v>0</v>
      </c>
      <c r="AI297" s="148">
        <f>SUM(IngramSpark!$G$80,IngramSpark!$AA$80)</f>
        <v>0</v>
      </c>
      <c r="AJ297" s="28">
        <f t="shared" si="65"/>
        <v>0</v>
      </c>
      <c r="AK297" s="28">
        <f t="shared" si="66"/>
        <v>0</v>
      </c>
      <c r="AL297" s="86">
        <f t="shared" si="67"/>
        <v>0</v>
      </c>
    </row>
    <row r="298" spans="1:38" x14ac:dyDescent="0.25">
      <c r="A298" s="20" t="str">
        <f>IF(ISBLANK(Lookups!$A$16),"",Lookups!$A$16)</f>
        <v/>
      </c>
      <c r="B298" s="28">
        <f>'Website Sales'!$AK$79</f>
        <v>0</v>
      </c>
      <c r="C298" s="29">
        <f>'Website Sales'!$AN$79</f>
        <v>0</v>
      </c>
      <c r="D298" s="28">
        <f>'In-Person Sales'!$AJ$79</f>
        <v>0</v>
      </c>
      <c r="E298" s="29">
        <f>'In-Person Sales'!$AM$79</f>
        <v>0</v>
      </c>
      <c r="F298" s="28">
        <f>Audiobooks!$H$80</f>
        <v>0</v>
      </c>
      <c r="G298" s="29">
        <f>Audiobooks!$I$80</f>
        <v>0</v>
      </c>
      <c r="H298" s="28">
        <f>Audiobooks!$J$80</f>
        <v>0</v>
      </c>
      <c r="I298" s="29">
        <f>Audiobooks!$K$80</f>
        <v>0</v>
      </c>
      <c r="J298" s="28">
        <f>Audiobooks!$L$80</f>
        <v>0</v>
      </c>
      <c r="K298" s="29">
        <f>Audiobooks!$M$80</f>
        <v>0</v>
      </c>
      <c r="L298" s="28">
        <f>'E-book sales'!$H$80</f>
        <v>0</v>
      </c>
      <c r="M298" s="29">
        <f>'E-book sales'!$I$80</f>
        <v>0</v>
      </c>
      <c r="N298" s="28">
        <f>'E-book sales'!$J$80</f>
        <v>0</v>
      </c>
      <c r="O298" s="29">
        <f>'E-book sales'!$K$80</f>
        <v>0</v>
      </c>
      <c r="P298" s="28">
        <f>'E-book sales'!$L$80</f>
        <v>0</v>
      </c>
      <c r="Q298" s="29">
        <f>'E-book sales'!$M$80</f>
        <v>0</v>
      </c>
      <c r="R298" s="28">
        <f>'KENP Pages'!$H$80</f>
        <v>0</v>
      </c>
      <c r="S298" s="29">
        <f>'KENP Pages'!$I$80</f>
        <v>0</v>
      </c>
      <c r="T298" s="28">
        <f>'KENP Pages'!$J$80</f>
        <v>0</v>
      </c>
      <c r="U298" s="29">
        <f>'KENP Pages'!$K$80</f>
        <v>0</v>
      </c>
      <c r="V298" s="28">
        <f>'KENP Pages'!$L$80</f>
        <v>0</v>
      </c>
      <c r="W298" s="29">
        <f>'KENP Pages'!$M$80</f>
        <v>0</v>
      </c>
      <c r="X298" s="28">
        <f>'KDP Paperbacks'!$H$80</f>
        <v>0</v>
      </c>
      <c r="Y298" s="29">
        <f>'KDP Paperbacks'!$I$80</f>
        <v>0</v>
      </c>
      <c r="Z298" s="28">
        <f>'KDP Paperbacks'!$J$80</f>
        <v>0</v>
      </c>
      <c r="AA298" s="29">
        <f>'KDP Paperbacks'!$K$80</f>
        <v>0</v>
      </c>
      <c r="AB298" s="28">
        <f>'KDP Paperbacks'!$L$80</f>
        <v>0</v>
      </c>
      <c r="AC298" s="29">
        <f>'KDP Paperbacks'!$M$80</f>
        <v>0</v>
      </c>
      <c r="AD298" s="28">
        <f>SUM(IngramSpark!$H$80,IngramSpark!$AB$80)</f>
        <v>0</v>
      </c>
      <c r="AE298" s="148">
        <f>SUM(IngramSpark!$I$80,IngramSpark!$AC$80)</f>
        <v>0</v>
      </c>
      <c r="AF298" s="28">
        <f>SUM(IngramSpark!$J$80,IngramSpark!$AD$80)</f>
        <v>0</v>
      </c>
      <c r="AG298" s="148">
        <f>SUM(IngramSpark!$K$80,IngramSpark!$AE$80)</f>
        <v>0</v>
      </c>
      <c r="AH298" s="28">
        <f>SUM(IngramSpark!$L$80,IngramSpark!$AF$80)</f>
        <v>0</v>
      </c>
      <c r="AI298" s="148">
        <f>SUM(IngramSpark!$M$80,IngramSpark!$AG$80)</f>
        <v>0</v>
      </c>
      <c r="AJ298" s="28">
        <f t="shared" si="65"/>
        <v>0</v>
      </c>
      <c r="AK298" s="28">
        <f t="shared" si="66"/>
        <v>0</v>
      </c>
      <c r="AL298" s="86">
        <f t="shared" si="67"/>
        <v>0</v>
      </c>
    </row>
    <row r="299" spans="1:38" ht="16.5" thickBot="1" x14ac:dyDescent="0.3">
      <c r="A299" s="20" t="str">
        <f>IF(ISBLANK(Lookups!$A$17),"",Lookups!$A$17)</f>
        <v/>
      </c>
      <c r="B299" s="28">
        <f>'Website Sales'!$AO$79</f>
        <v>0</v>
      </c>
      <c r="C299" s="29">
        <f>'Website Sales'!$AR$79</f>
        <v>0</v>
      </c>
      <c r="D299" s="28">
        <f>'In-Person Sales'!$AN$79</f>
        <v>0</v>
      </c>
      <c r="E299" s="29">
        <f>'In-Person Sales'!$AQ$79</f>
        <v>0</v>
      </c>
      <c r="F299" s="28">
        <f>Audiobooks!$N$80</f>
        <v>0</v>
      </c>
      <c r="G299" s="29">
        <f>Audiobooks!$O$80</f>
        <v>0</v>
      </c>
      <c r="H299" s="28">
        <f>Audiobooks!$P$80</f>
        <v>0</v>
      </c>
      <c r="I299" s="29">
        <f>Audiobooks!$Q$80</f>
        <v>0</v>
      </c>
      <c r="J299" s="28">
        <f>Audiobooks!$R$80</f>
        <v>0</v>
      </c>
      <c r="K299" s="29">
        <f>Audiobooks!$S$80</f>
        <v>0</v>
      </c>
      <c r="L299" s="28">
        <f>'E-book sales'!$N$80</f>
        <v>0</v>
      </c>
      <c r="M299" s="29">
        <f>'E-book sales'!$O$80</f>
        <v>0</v>
      </c>
      <c r="N299" s="28">
        <f>'E-book sales'!$P$80</f>
        <v>0</v>
      </c>
      <c r="O299" s="29">
        <f>'E-book sales'!$Q$80</f>
        <v>0</v>
      </c>
      <c r="P299" s="28">
        <f>'E-book sales'!$R$80</f>
        <v>0</v>
      </c>
      <c r="Q299" s="29">
        <f>'E-book sales'!$S$80</f>
        <v>0</v>
      </c>
      <c r="R299" s="28">
        <f>'KENP Pages'!$N$80</f>
        <v>0</v>
      </c>
      <c r="S299" s="29">
        <f>'KENP Pages'!$O$80</f>
        <v>0</v>
      </c>
      <c r="T299" s="28">
        <f>'KENP Pages'!$P$80</f>
        <v>0</v>
      </c>
      <c r="U299" s="29">
        <f>'KENP Pages'!$Q$80</f>
        <v>0</v>
      </c>
      <c r="V299" s="28">
        <f>'KENP Pages'!$R$80</f>
        <v>0</v>
      </c>
      <c r="W299" s="29">
        <f>'KENP Pages'!$S$80</f>
        <v>0</v>
      </c>
      <c r="X299" s="28">
        <f>'KDP Paperbacks'!$N$80</f>
        <v>0</v>
      </c>
      <c r="Y299" s="29">
        <f>'KDP Paperbacks'!$O$80</f>
        <v>0</v>
      </c>
      <c r="Z299" s="28">
        <f>'KDP Paperbacks'!$P$80</f>
        <v>0</v>
      </c>
      <c r="AA299" s="29">
        <f>'KDP Paperbacks'!$Q$80</f>
        <v>0</v>
      </c>
      <c r="AB299" s="28">
        <f>'KDP Paperbacks'!$R$80</f>
        <v>0</v>
      </c>
      <c r="AC299" s="29">
        <f>'KDP Paperbacks'!$S$80</f>
        <v>0</v>
      </c>
      <c r="AD299" s="28">
        <f>SUM(IngramSpark!$N$80,IngramSpark!$AH$80)</f>
        <v>0</v>
      </c>
      <c r="AE299" s="148">
        <f>SUM(IngramSpark!$O$80,IngramSpark!$AI$80)</f>
        <v>0</v>
      </c>
      <c r="AF299" s="28">
        <f>SUM(IngramSpark!$P$80,IngramSpark!$AJ$80)</f>
        <v>0</v>
      </c>
      <c r="AG299" s="148">
        <f>SUM(IngramSpark!$Q$80,IngramSpark!$AK$80)</f>
        <v>0</v>
      </c>
      <c r="AH299" s="28">
        <f>SUM(IngramSpark!$R$80,IngramSpark!$AL$80)</f>
        <v>0</v>
      </c>
      <c r="AI299" s="148">
        <f>SUM(IngramSpark!$S$80,IngramSpark!$AM$80)</f>
        <v>0</v>
      </c>
      <c r="AJ299" s="28">
        <f t="shared" si="65"/>
        <v>0</v>
      </c>
      <c r="AK299" s="28">
        <f t="shared" si="66"/>
        <v>0</v>
      </c>
      <c r="AL299" s="86">
        <f t="shared" si="67"/>
        <v>0</v>
      </c>
    </row>
    <row r="300" spans="1:38" ht="16.5" thickBot="1" x14ac:dyDescent="0.3">
      <c r="A300" s="34" t="s">
        <v>16</v>
      </c>
      <c r="B300" s="35">
        <f t="shared" ref="B300:AJ300" si="68">SUM(B285:B299)</f>
        <v>0</v>
      </c>
      <c r="C300" s="36">
        <f t="shared" si="68"/>
        <v>0</v>
      </c>
      <c r="D300" s="35">
        <f t="shared" si="68"/>
        <v>0</v>
      </c>
      <c r="E300" s="36">
        <f t="shared" si="68"/>
        <v>0</v>
      </c>
      <c r="F300" s="39">
        <f t="shared" si="68"/>
        <v>0</v>
      </c>
      <c r="G300" s="40">
        <f t="shared" si="68"/>
        <v>0</v>
      </c>
      <c r="H300" s="39">
        <f t="shared" si="68"/>
        <v>0</v>
      </c>
      <c r="I300" s="40">
        <f t="shared" si="68"/>
        <v>0</v>
      </c>
      <c r="J300" s="39">
        <f t="shared" si="68"/>
        <v>4</v>
      </c>
      <c r="K300" s="40">
        <f t="shared" si="68"/>
        <v>6.984</v>
      </c>
      <c r="L300" s="37">
        <f t="shared" si="68"/>
        <v>0</v>
      </c>
      <c r="M300" s="38">
        <f t="shared" si="68"/>
        <v>0</v>
      </c>
      <c r="N300" s="37">
        <f t="shared" si="68"/>
        <v>0</v>
      </c>
      <c r="O300" s="38">
        <f t="shared" si="68"/>
        <v>0</v>
      </c>
      <c r="P300" s="37">
        <f t="shared" si="68"/>
        <v>3</v>
      </c>
      <c r="Q300" s="38">
        <f t="shared" si="68"/>
        <v>9.84</v>
      </c>
      <c r="R300" s="41">
        <f t="shared" si="68"/>
        <v>0</v>
      </c>
      <c r="S300" s="42">
        <f t="shared" si="68"/>
        <v>0</v>
      </c>
      <c r="T300" s="41">
        <f t="shared" si="68"/>
        <v>0</v>
      </c>
      <c r="U300" s="42">
        <f t="shared" si="68"/>
        <v>0</v>
      </c>
      <c r="V300" s="41">
        <f t="shared" si="68"/>
        <v>1029</v>
      </c>
      <c r="W300" s="42">
        <f t="shared" si="68"/>
        <v>4.67</v>
      </c>
      <c r="X300" s="43">
        <f t="shared" si="68"/>
        <v>0</v>
      </c>
      <c r="Y300" s="44">
        <f t="shared" si="68"/>
        <v>0</v>
      </c>
      <c r="Z300" s="43">
        <f t="shared" si="68"/>
        <v>0</v>
      </c>
      <c r="AA300" s="44">
        <f t="shared" si="68"/>
        <v>0</v>
      </c>
      <c r="AB300" s="43">
        <f t="shared" si="68"/>
        <v>8</v>
      </c>
      <c r="AC300" s="44">
        <f t="shared" si="68"/>
        <v>29.48</v>
      </c>
      <c r="AD300" s="45">
        <f t="shared" si="68"/>
        <v>0</v>
      </c>
      <c r="AE300" s="46">
        <f t="shared" si="68"/>
        <v>0</v>
      </c>
      <c r="AF300" s="45">
        <f t="shared" si="68"/>
        <v>0</v>
      </c>
      <c r="AG300" s="46">
        <f t="shared" si="68"/>
        <v>0</v>
      </c>
      <c r="AH300" s="45">
        <f t="shared" si="68"/>
        <v>14</v>
      </c>
      <c r="AI300" s="46">
        <f t="shared" si="68"/>
        <v>17.920000000000002</v>
      </c>
      <c r="AJ300" s="45">
        <f t="shared" si="68"/>
        <v>29</v>
      </c>
      <c r="AK300" s="45">
        <f t="shared" ref="AK300" si="69">SUM(AK285:AK299)</f>
        <v>1029</v>
      </c>
      <c r="AL300" s="46">
        <f t="shared" ref="AL300" si="70">SUM(AL285:AL299)</f>
        <v>68.893999999999991</v>
      </c>
    </row>
    <row r="301" spans="1:38" ht="16.5" thickBot="1" x14ac:dyDescent="0.3">
      <c r="A301" s="20"/>
      <c r="B301" s="30"/>
      <c r="C301" s="31"/>
      <c r="D301" s="32"/>
      <c r="E301" s="31"/>
      <c r="F301" s="32"/>
      <c r="G301" s="31"/>
      <c r="H301" s="32"/>
      <c r="I301" s="31"/>
      <c r="J301" s="32"/>
      <c r="K301" s="31"/>
      <c r="L301" s="32"/>
      <c r="M301" s="31"/>
      <c r="N301" s="32"/>
      <c r="O301" s="31"/>
      <c r="P301" s="32"/>
      <c r="Q301" s="31"/>
      <c r="R301" s="32"/>
      <c r="S301" s="31"/>
      <c r="T301" s="32"/>
      <c r="U301" s="31"/>
      <c r="V301" s="32"/>
      <c r="W301" s="31"/>
      <c r="X301" s="32"/>
      <c r="Y301" s="31"/>
      <c r="Z301" s="32"/>
      <c r="AA301" s="31"/>
      <c r="AB301" s="32"/>
      <c r="AC301" s="31"/>
      <c r="AD301" s="32"/>
      <c r="AE301" s="31"/>
      <c r="AF301" s="32"/>
      <c r="AG301" s="31"/>
      <c r="AH301" s="32"/>
      <c r="AI301" s="33"/>
      <c r="AJ301" s="19"/>
      <c r="AK301" s="19"/>
      <c r="AL301" s="19"/>
    </row>
    <row r="302" spans="1:38" ht="16.5" thickBot="1" x14ac:dyDescent="0.3">
      <c r="A302" s="294" t="s">
        <v>91</v>
      </c>
      <c r="B302" s="295"/>
      <c r="C302" s="295"/>
      <c r="D302" s="295"/>
      <c r="E302" s="295"/>
      <c r="F302" s="295"/>
      <c r="G302" s="296"/>
      <c r="H302" s="69"/>
      <c r="I302" s="70"/>
      <c r="J302" s="69"/>
      <c r="K302" s="70"/>
      <c r="L302" s="69"/>
      <c r="M302" s="70"/>
      <c r="N302" s="69"/>
      <c r="O302" s="70"/>
      <c r="P302" s="69"/>
      <c r="Q302" s="70"/>
      <c r="R302" s="69"/>
      <c r="S302" s="70"/>
      <c r="T302" s="69"/>
      <c r="U302" s="70"/>
      <c r="V302" s="69"/>
      <c r="W302" s="70"/>
      <c r="X302" s="69"/>
      <c r="Y302" s="70"/>
      <c r="Z302" s="69"/>
      <c r="AA302" s="70"/>
      <c r="AB302" s="69"/>
      <c r="AC302" s="70"/>
      <c r="AD302" s="69"/>
      <c r="AE302" s="70"/>
      <c r="AF302" s="69"/>
      <c r="AG302" s="70"/>
      <c r="AH302" s="69"/>
      <c r="AI302" s="71"/>
      <c r="AJ302" s="70"/>
      <c r="AK302" s="70"/>
      <c r="AL302" s="70"/>
    </row>
    <row r="303" spans="1:38" ht="16.5" thickBot="1" x14ac:dyDescent="0.3">
      <c r="A303" s="20" t="s">
        <v>50</v>
      </c>
      <c r="B303" s="47">
        <f>SUM(B300,D300)</f>
        <v>0</v>
      </c>
      <c r="C303" s="48">
        <f>SUM(C300,E300)</f>
        <v>0</v>
      </c>
      <c r="D303" s="61"/>
      <c r="E303" s="62"/>
      <c r="F303" s="63"/>
      <c r="G303" s="64"/>
      <c r="H303" s="69"/>
      <c r="I303" s="70"/>
      <c r="J303" s="69"/>
      <c r="K303" s="70"/>
      <c r="L303" s="69"/>
      <c r="M303" s="70"/>
      <c r="N303" s="69"/>
      <c r="O303" s="70"/>
      <c r="P303" s="69"/>
      <c r="Q303" s="70"/>
      <c r="R303" s="69"/>
      <c r="S303" s="70"/>
      <c r="T303" s="69"/>
      <c r="U303" s="70"/>
      <c r="V303" s="69"/>
      <c r="W303" s="70"/>
      <c r="X303" s="69"/>
      <c r="Y303" s="70"/>
      <c r="Z303" s="69"/>
      <c r="AA303" s="70"/>
      <c r="AB303" s="69"/>
      <c r="AC303" s="70"/>
      <c r="AD303" s="69"/>
      <c r="AE303" s="70"/>
      <c r="AF303" s="69"/>
      <c r="AG303" s="70"/>
      <c r="AH303" s="69"/>
      <c r="AI303" s="71"/>
      <c r="AJ303" s="70"/>
      <c r="AK303" s="70"/>
      <c r="AL303" s="70"/>
    </row>
    <row r="304" spans="1:38" ht="16.5" thickBot="1" x14ac:dyDescent="0.3">
      <c r="A304" s="20" t="s">
        <v>49</v>
      </c>
      <c r="B304" s="49">
        <f>SUM(F300,H300,J300)</f>
        <v>4</v>
      </c>
      <c r="C304" s="50">
        <f>SUM(G300,I300,K300)</f>
        <v>6.984</v>
      </c>
      <c r="D304" s="61"/>
      <c r="E304" s="293" t="s">
        <v>56</v>
      </c>
      <c r="F304" s="293"/>
      <c r="G304" s="59">
        <f>SUM(B303,B304,B305,B307,B308)</f>
        <v>29</v>
      </c>
      <c r="H304" s="69"/>
      <c r="I304" s="70"/>
      <c r="J304" s="69"/>
      <c r="K304" s="70"/>
      <c r="L304" s="69"/>
      <c r="M304" s="70"/>
      <c r="N304" s="69"/>
      <c r="O304" s="70"/>
      <c r="P304" s="69"/>
      <c r="Q304" s="70"/>
      <c r="R304" s="69"/>
      <c r="S304" s="70"/>
      <c r="T304" s="69"/>
      <c r="U304" s="70"/>
      <c r="V304" s="69"/>
      <c r="W304" s="70"/>
      <c r="X304" s="69"/>
      <c r="Y304" s="70"/>
      <c r="Z304" s="69"/>
      <c r="AA304" s="70"/>
      <c r="AB304" s="69"/>
      <c r="AC304" s="70"/>
      <c r="AD304" s="69"/>
      <c r="AE304" s="70"/>
      <c r="AF304" s="69"/>
      <c r="AG304" s="70"/>
      <c r="AH304" s="69"/>
      <c r="AI304" s="71"/>
      <c r="AJ304" s="70"/>
      <c r="AK304" s="70"/>
      <c r="AL304" s="70"/>
    </row>
    <row r="305" spans="1:38" ht="16.5" thickBot="1" x14ac:dyDescent="0.3">
      <c r="A305" s="20" t="s">
        <v>51</v>
      </c>
      <c r="B305" s="51">
        <f>SUM(L300,N300,P300)</f>
        <v>3</v>
      </c>
      <c r="C305" s="52">
        <f>SUM(M300,O300,Q300)</f>
        <v>9.84</v>
      </c>
      <c r="D305" s="61"/>
      <c r="E305" s="293" t="s">
        <v>57</v>
      </c>
      <c r="F305" s="293"/>
      <c r="G305" s="59">
        <f>B306</f>
        <v>1029</v>
      </c>
      <c r="H305" s="69"/>
      <c r="I305" s="70"/>
      <c r="J305" s="69"/>
      <c r="K305" s="70"/>
      <c r="L305" s="69"/>
      <c r="M305" s="70"/>
      <c r="N305" s="69"/>
      <c r="O305" s="70"/>
      <c r="P305" s="69"/>
      <c r="Q305" s="70"/>
      <c r="R305" s="69"/>
      <c r="S305" s="70"/>
      <c r="T305" s="69"/>
      <c r="U305" s="70"/>
      <c r="V305" s="69"/>
      <c r="W305" s="70"/>
      <c r="X305" s="69"/>
      <c r="Y305" s="70"/>
      <c r="Z305" s="69"/>
      <c r="AA305" s="70"/>
      <c r="AB305" s="69"/>
      <c r="AC305" s="70"/>
      <c r="AD305" s="69"/>
      <c r="AE305" s="70"/>
      <c r="AF305" s="69"/>
      <c r="AG305" s="70"/>
      <c r="AH305" s="69"/>
      <c r="AI305" s="71"/>
      <c r="AJ305" s="70"/>
      <c r="AK305" s="70"/>
      <c r="AL305" s="70"/>
    </row>
    <row r="306" spans="1:38" ht="16.5" thickBot="1" x14ac:dyDescent="0.3">
      <c r="A306" s="20" t="s">
        <v>52</v>
      </c>
      <c r="B306" s="53">
        <f>SUM(R300,T300,V300)</f>
        <v>1029</v>
      </c>
      <c r="C306" s="54">
        <f>SUM(S300,U300,W300)</f>
        <v>4.67</v>
      </c>
      <c r="D306" s="61"/>
      <c r="E306" s="293" t="s">
        <v>58</v>
      </c>
      <c r="F306" s="293"/>
      <c r="G306" s="60">
        <f>SUM(C303:C308)</f>
        <v>68.894000000000005</v>
      </c>
      <c r="H306" s="69"/>
      <c r="I306" s="70"/>
      <c r="J306" s="69"/>
      <c r="K306" s="70"/>
      <c r="L306" s="69"/>
      <c r="M306" s="70"/>
      <c r="N306" s="69"/>
      <c r="O306" s="70"/>
      <c r="P306" s="69"/>
      <c r="Q306" s="70"/>
      <c r="R306" s="69"/>
      <c r="S306" s="70"/>
      <c r="T306" s="69"/>
      <c r="U306" s="70"/>
      <c r="V306" s="69"/>
      <c r="W306" s="70"/>
      <c r="X306" s="69"/>
      <c r="Y306" s="70"/>
      <c r="Z306" s="69"/>
      <c r="AA306" s="70"/>
      <c r="AB306" s="69"/>
      <c r="AC306" s="70"/>
      <c r="AD306" s="69"/>
      <c r="AE306" s="70"/>
      <c r="AF306" s="69"/>
      <c r="AG306" s="70"/>
      <c r="AH306" s="69"/>
      <c r="AI306" s="71"/>
      <c r="AJ306" s="70"/>
      <c r="AK306" s="70"/>
      <c r="AL306" s="70"/>
    </row>
    <row r="307" spans="1:38" x14ac:dyDescent="0.25">
      <c r="A307" s="20" t="s">
        <v>53</v>
      </c>
      <c r="B307" s="55">
        <f>SUM(X300,Z300,AB300)</f>
        <v>8</v>
      </c>
      <c r="C307" s="56">
        <f>SUM(Y300,AA300,AC300)</f>
        <v>29.48</v>
      </c>
      <c r="D307" s="61"/>
      <c r="E307" s="66"/>
      <c r="F307" s="61"/>
      <c r="G307" s="67"/>
      <c r="H307" s="69"/>
      <c r="I307" s="70"/>
      <c r="J307" s="69"/>
      <c r="K307" s="70"/>
      <c r="L307" s="69"/>
      <c r="M307" s="70"/>
      <c r="N307" s="69"/>
      <c r="O307" s="70"/>
      <c r="P307" s="69"/>
      <c r="Q307" s="70"/>
      <c r="R307" s="69"/>
      <c r="S307" s="70"/>
      <c r="T307" s="69"/>
      <c r="U307" s="70"/>
      <c r="V307" s="69"/>
      <c r="W307" s="70"/>
      <c r="X307" s="69"/>
      <c r="Y307" s="70"/>
      <c r="Z307" s="69"/>
      <c r="AA307" s="70"/>
      <c r="AB307" s="69"/>
      <c r="AC307" s="70"/>
      <c r="AD307" s="69"/>
      <c r="AE307" s="70"/>
      <c r="AF307" s="69"/>
      <c r="AG307" s="70"/>
      <c r="AH307" s="69"/>
      <c r="AI307" s="71"/>
      <c r="AJ307" s="70"/>
      <c r="AK307" s="70"/>
      <c r="AL307" s="70"/>
    </row>
    <row r="308" spans="1:38" ht="16.5" thickBot="1" x14ac:dyDescent="0.3">
      <c r="A308" s="21" t="s">
        <v>54</v>
      </c>
      <c r="B308" s="57">
        <f>SUM(AD300,AF300,AH300)</f>
        <v>14</v>
      </c>
      <c r="C308" s="58">
        <f>SUM(AE300,AG300,AI300)</f>
        <v>17.920000000000002</v>
      </c>
      <c r="D308" s="65"/>
      <c r="E308" s="292" t="s">
        <v>188</v>
      </c>
      <c r="F308" s="292"/>
      <c r="G308" s="68"/>
      <c r="H308" s="72"/>
      <c r="I308" s="73"/>
      <c r="J308" s="72"/>
      <c r="K308" s="73"/>
      <c r="L308" s="72"/>
      <c r="M308" s="73"/>
      <c r="N308" s="72"/>
      <c r="O308" s="73"/>
      <c r="P308" s="72"/>
      <c r="Q308" s="73"/>
      <c r="R308" s="72"/>
      <c r="S308" s="73"/>
      <c r="T308" s="72"/>
      <c r="U308" s="73"/>
      <c r="V308" s="72"/>
      <c r="W308" s="73"/>
      <c r="X308" s="72"/>
      <c r="Y308" s="73"/>
      <c r="Z308" s="72"/>
      <c r="AA308" s="73"/>
      <c r="AB308" s="72"/>
      <c r="AC308" s="73"/>
      <c r="AD308" s="72"/>
      <c r="AE308" s="73"/>
      <c r="AF308" s="72"/>
      <c r="AG308" s="73"/>
      <c r="AH308" s="72"/>
      <c r="AI308" s="74"/>
      <c r="AJ308" s="70"/>
      <c r="AK308" s="70"/>
      <c r="AL308" s="70"/>
    </row>
    <row r="309" spans="1:38" ht="16.5" thickBot="1" x14ac:dyDescent="0.3">
      <c r="A309" s="75"/>
      <c r="B309" s="76"/>
      <c r="C309" s="77"/>
      <c r="D309" s="75"/>
      <c r="E309" s="292"/>
      <c r="F309" s="292"/>
      <c r="G309" s="77"/>
      <c r="H309" s="75"/>
      <c r="I309" s="77"/>
      <c r="J309" s="75"/>
      <c r="K309" s="77"/>
      <c r="L309" s="75"/>
      <c r="M309" s="77"/>
      <c r="N309" s="75"/>
      <c r="O309" s="77"/>
      <c r="P309" s="75"/>
      <c r="Q309" s="77"/>
      <c r="R309" s="75"/>
      <c r="S309" s="77"/>
      <c r="T309" s="75"/>
      <c r="U309" s="77"/>
      <c r="V309" s="75"/>
      <c r="W309" s="77"/>
      <c r="X309" s="75"/>
      <c r="Y309" s="77"/>
      <c r="Z309" s="75"/>
      <c r="AA309" s="77"/>
      <c r="AB309" s="75"/>
      <c r="AC309" s="77"/>
      <c r="AD309" s="75"/>
      <c r="AE309" s="77"/>
      <c r="AF309" s="75"/>
      <c r="AG309" s="77"/>
      <c r="AH309" s="75"/>
      <c r="AI309" s="77"/>
      <c r="AJ309" s="77"/>
      <c r="AK309" s="77"/>
      <c r="AL309" s="77"/>
    </row>
    <row r="310" spans="1:38" ht="16.5" thickBot="1" x14ac:dyDescent="0.3">
      <c r="A310" s="75"/>
      <c r="B310" s="76"/>
      <c r="C310" s="77"/>
      <c r="D310" s="75"/>
      <c r="E310" s="77"/>
      <c r="F310" s="75"/>
      <c r="G310" s="77"/>
      <c r="H310" s="75"/>
      <c r="I310" s="77"/>
      <c r="J310" s="75"/>
      <c r="K310" s="77"/>
      <c r="L310" s="75"/>
      <c r="M310" s="77"/>
      <c r="N310" s="75"/>
      <c r="O310" s="77"/>
      <c r="P310" s="75"/>
      <c r="Q310" s="77"/>
      <c r="R310" s="75"/>
      <c r="S310" s="77"/>
      <c r="T310" s="75"/>
      <c r="U310" s="77"/>
      <c r="V310" s="75"/>
      <c r="W310" s="77"/>
      <c r="X310" s="75"/>
      <c r="Y310" s="77"/>
      <c r="Z310" s="75"/>
      <c r="AA310" s="77"/>
      <c r="AB310" s="75"/>
      <c r="AC310" s="77"/>
      <c r="AD310" s="75"/>
      <c r="AE310" s="77"/>
      <c r="AF310" s="75"/>
      <c r="AG310" s="77"/>
      <c r="AH310" s="75"/>
      <c r="AI310" s="77"/>
      <c r="AJ310" s="77"/>
      <c r="AK310" s="77"/>
      <c r="AL310" s="77"/>
    </row>
    <row r="311" spans="1:38" ht="16.5" thickBot="1" x14ac:dyDescent="0.3">
      <c r="A311" s="297" t="s">
        <v>29</v>
      </c>
      <c r="B311" s="300" t="s">
        <v>50</v>
      </c>
      <c r="C311" s="301"/>
      <c r="D311" s="301"/>
      <c r="E311" s="301"/>
      <c r="F311" s="302" t="s">
        <v>49</v>
      </c>
      <c r="G311" s="302"/>
      <c r="H311" s="302"/>
      <c r="I311" s="302"/>
      <c r="J311" s="302"/>
      <c r="K311" s="302"/>
      <c r="L311" s="307" t="s">
        <v>51</v>
      </c>
      <c r="M311" s="307"/>
      <c r="N311" s="307"/>
      <c r="O311" s="307"/>
      <c r="P311" s="307"/>
      <c r="Q311" s="307"/>
      <c r="R311" s="308" t="s">
        <v>52</v>
      </c>
      <c r="S311" s="308"/>
      <c r="T311" s="308"/>
      <c r="U311" s="308"/>
      <c r="V311" s="308"/>
      <c r="W311" s="308"/>
      <c r="X311" s="310" t="s">
        <v>53</v>
      </c>
      <c r="Y311" s="310"/>
      <c r="Z311" s="310"/>
      <c r="AA311" s="310"/>
      <c r="AB311" s="310"/>
      <c r="AC311" s="310"/>
      <c r="AD311" s="303" t="s">
        <v>54</v>
      </c>
      <c r="AE311" s="303"/>
      <c r="AF311" s="303"/>
      <c r="AG311" s="303"/>
      <c r="AH311" s="303"/>
      <c r="AI311" s="313"/>
      <c r="AJ311" s="317" t="s">
        <v>55</v>
      </c>
      <c r="AK311" s="318"/>
      <c r="AL311" s="319"/>
    </row>
    <row r="312" spans="1:38" ht="16.5" thickBot="1" x14ac:dyDescent="0.3">
      <c r="A312" s="298"/>
      <c r="B312" s="311" t="s">
        <v>47</v>
      </c>
      <c r="C312" s="305"/>
      <c r="D312" s="305" t="s">
        <v>48</v>
      </c>
      <c r="E312" s="305"/>
      <c r="F312" s="305" t="s">
        <v>44</v>
      </c>
      <c r="G312" s="305"/>
      <c r="H312" s="305" t="s">
        <v>14</v>
      </c>
      <c r="I312" s="305"/>
      <c r="J312" s="305" t="s">
        <v>15</v>
      </c>
      <c r="K312" s="305"/>
      <c r="L312" s="305" t="s">
        <v>44</v>
      </c>
      <c r="M312" s="305"/>
      <c r="N312" s="305" t="s">
        <v>14</v>
      </c>
      <c r="O312" s="305"/>
      <c r="P312" s="305" t="s">
        <v>15</v>
      </c>
      <c r="Q312" s="305"/>
      <c r="R312" s="305" t="s">
        <v>44</v>
      </c>
      <c r="S312" s="305"/>
      <c r="T312" s="305" t="s">
        <v>14</v>
      </c>
      <c r="U312" s="305"/>
      <c r="V312" s="305" t="s">
        <v>15</v>
      </c>
      <c r="W312" s="305"/>
      <c r="X312" s="305" t="s">
        <v>44</v>
      </c>
      <c r="Y312" s="305"/>
      <c r="Z312" s="305" t="s">
        <v>14</v>
      </c>
      <c r="AA312" s="305"/>
      <c r="AB312" s="305" t="s">
        <v>15</v>
      </c>
      <c r="AC312" s="305"/>
      <c r="AD312" s="305" t="s">
        <v>159</v>
      </c>
      <c r="AE312" s="305"/>
      <c r="AF312" s="305" t="s">
        <v>14</v>
      </c>
      <c r="AG312" s="305"/>
      <c r="AH312" s="305" t="s">
        <v>15</v>
      </c>
      <c r="AI312" s="312"/>
      <c r="AJ312" s="320"/>
      <c r="AK312" s="321"/>
      <c r="AL312" s="322"/>
    </row>
    <row r="313" spans="1:38" ht="16.5" thickBot="1" x14ac:dyDescent="0.3">
      <c r="A313" s="299"/>
      <c r="B313" s="22" t="s">
        <v>1</v>
      </c>
      <c r="C313" s="23" t="s">
        <v>43</v>
      </c>
      <c r="D313" s="24" t="s">
        <v>1</v>
      </c>
      <c r="E313" s="23" t="s">
        <v>43</v>
      </c>
      <c r="F313" s="24" t="s">
        <v>1</v>
      </c>
      <c r="G313" s="23" t="s">
        <v>33</v>
      </c>
      <c r="H313" s="24" t="s">
        <v>1</v>
      </c>
      <c r="I313" s="23" t="s">
        <v>33</v>
      </c>
      <c r="J313" s="24" t="s">
        <v>1</v>
      </c>
      <c r="K313" s="23" t="s">
        <v>33</v>
      </c>
      <c r="L313" s="24" t="s">
        <v>1</v>
      </c>
      <c r="M313" s="23" t="s">
        <v>33</v>
      </c>
      <c r="N313" s="24" t="s">
        <v>1</v>
      </c>
      <c r="O313" s="23" t="s">
        <v>33</v>
      </c>
      <c r="P313" s="24" t="s">
        <v>1</v>
      </c>
      <c r="Q313" s="23" t="s">
        <v>33</v>
      </c>
      <c r="R313" s="24" t="s">
        <v>1</v>
      </c>
      <c r="S313" s="23" t="s">
        <v>33</v>
      </c>
      <c r="T313" s="24" t="s">
        <v>1</v>
      </c>
      <c r="U313" s="23" t="s">
        <v>33</v>
      </c>
      <c r="V313" s="24" t="s">
        <v>1</v>
      </c>
      <c r="W313" s="23" t="s">
        <v>33</v>
      </c>
      <c r="X313" s="24" t="s">
        <v>1</v>
      </c>
      <c r="Y313" s="23" t="s">
        <v>33</v>
      </c>
      <c r="Z313" s="24" t="s">
        <v>1</v>
      </c>
      <c r="AA313" s="23" t="s">
        <v>33</v>
      </c>
      <c r="AB313" s="24" t="s">
        <v>1</v>
      </c>
      <c r="AC313" s="23" t="s">
        <v>33</v>
      </c>
      <c r="AD313" s="24" t="s">
        <v>1</v>
      </c>
      <c r="AE313" s="23" t="s">
        <v>33</v>
      </c>
      <c r="AF313" s="24" t="s">
        <v>1</v>
      </c>
      <c r="AG313" s="23" t="s">
        <v>33</v>
      </c>
      <c r="AH313" s="24" t="s">
        <v>1</v>
      </c>
      <c r="AI313" s="25" t="s">
        <v>33</v>
      </c>
      <c r="AJ313" s="23" t="s">
        <v>1</v>
      </c>
      <c r="AK313" s="23" t="s">
        <v>65</v>
      </c>
      <c r="AL313" s="25" t="s">
        <v>33</v>
      </c>
    </row>
    <row r="314" spans="1:38" x14ac:dyDescent="0.25">
      <c r="A314" s="20" t="str">
        <f>IF(ISBLANK(Lookups!$A$3),"",Lookups!$A$3)</f>
        <v>Soulstealer: A Supernatural Thriller</v>
      </c>
      <c r="B314" s="26">
        <f>'Website Sales'!$AG$20</f>
        <v>0</v>
      </c>
      <c r="C314" s="27">
        <f>'Website Sales'!$AJ$20</f>
        <v>0</v>
      </c>
      <c r="D314" s="26">
        <f>'In-Person Sales'!$AF$20</f>
        <v>0</v>
      </c>
      <c r="E314" s="27">
        <f>'In-Person Sales'!$AI$20</f>
        <v>0</v>
      </c>
      <c r="F314" s="26">
        <f>Audiobooks!$B$21</f>
        <v>0</v>
      </c>
      <c r="G314" s="27">
        <f>Audiobooks!$C$21</f>
        <v>0</v>
      </c>
      <c r="H314" s="26">
        <f>Audiobooks!$D$21</f>
        <v>0</v>
      </c>
      <c r="I314" s="27">
        <f>Audiobooks!$E$21</f>
        <v>0</v>
      </c>
      <c r="J314" s="26">
        <f>Audiobooks!$F$21</f>
        <v>0</v>
      </c>
      <c r="K314" s="27">
        <f>Audiobooks!$G$21</f>
        <v>0</v>
      </c>
      <c r="L314" s="26">
        <f>'E-book sales'!$B$21</f>
        <v>0</v>
      </c>
      <c r="M314" s="27">
        <f>'E-book sales'!$C$21</f>
        <v>0</v>
      </c>
      <c r="N314" s="26">
        <f>'E-book sales'!$D$21</f>
        <v>0</v>
      </c>
      <c r="O314" s="27">
        <f>'E-book sales'!$E$21</f>
        <v>0</v>
      </c>
      <c r="P314" s="26">
        <f>'E-book sales'!$F$21</f>
        <v>0</v>
      </c>
      <c r="Q314" s="27">
        <f>'E-book sales'!$G$21</f>
        <v>0</v>
      </c>
      <c r="R314" s="26">
        <f>'KENP Pages'!$B$21</f>
        <v>0</v>
      </c>
      <c r="S314" s="27">
        <f>'KENP Pages'!$C$21</f>
        <v>0</v>
      </c>
      <c r="T314" s="26">
        <f>'KENP Pages'!$D$21</f>
        <v>0</v>
      </c>
      <c r="U314" s="27">
        <f>'KENP Pages'!$E$21</f>
        <v>0</v>
      </c>
      <c r="V314" s="26">
        <f>'KENP Pages'!$F$21</f>
        <v>1173</v>
      </c>
      <c r="W314" s="27">
        <f>'KENP Pages'!$G$21</f>
        <v>4.6700000000000523</v>
      </c>
      <c r="X314" s="26">
        <f>'KDP Paperbacks'!$B$21</f>
        <v>0</v>
      </c>
      <c r="Y314" s="27">
        <f>'KDP Paperbacks'!$C$21</f>
        <v>0</v>
      </c>
      <c r="Z314" s="26">
        <f>'KDP Paperbacks'!$D$21</f>
        <v>0</v>
      </c>
      <c r="AA314" s="27">
        <f>'KDP Paperbacks'!$E$21</f>
        <v>0</v>
      </c>
      <c r="AB314" s="26">
        <f>'KDP Paperbacks'!$F$21</f>
        <v>0</v>
      </c>
      <c r="AC314" s="27">
        <f>'KDP Paperbacks'!$G$21</f>
        <v>0</v>
      </c>
      <c r="AD314" s="26">
        <f>SUM(IngramSpark!$B$21,IngramSpark!$V$21)</f>
        <v>0</v>
      </c>
      <c r="AE314" s="147">
        <f>SUM(IngramSpark!$C$21,IngramSpark!$W$21)</f>
        <v>0</v>
      </c>
      <c r="AF314" s="26">
        <f>SUM(IngramSpark!$D$21,IngramSpark!$X$21)</f>
        <v>0</v>
      </c>
      <c r="AG314" s="147">
        <f>SUM(IngramSpark!$E$21,IngramSpark!$Y$21)</f>
        <v>0</v>
      </c>
      <c r="AH314" s="26">
        <f>SUM(IngramSpark!$F$21,IngramSpark!$Z$21)</f>
        <v>0</v>
      </c>
      <c r="AI314" s="147">
        <f>SUM(IngramSpark!$G$21,IngramSpark!$AA$21)</f>
        <v>0</v>
      </c>
      <c r="AJ314" s="28">
        <f t="shared" ref="AJ314:AJ328" si="71">SUM(B314,D314,F314,H314,J314,L314,N314,P314,X314,Z314,AB314,AD314,AF314,AH314)</f>
        <v>0</v>
      </c>
      <c r="AK314" s="28">
        <f t="shared" ref="AK314:AK328" si="72">SUM(R314,T314,V314)</f>
        <v>1173</v>
      </c>
      <c r="AL314" s="86">
        <f t="shared" ref="AL314:AL328" si="73">SUM(AI314,AG314,AE314,AC314,AA314,Y314,W314,U314,S314,Q314,O314,M314,K314,I314,G314,E314,C314)</f>
        <v>4.6700000000000523</v>
      </c>
    </row>
    <row r="315" spans="1:38" x14ac:dyDescent="0.25">
      <c r="A315" s="20" t="str">
        <f>IF(ISBLANK(Lookups!$A$4),"",Lookups!$A$4)</f>
        <v>Soulstealer</v>
      </c>
      <c r="B315" s="28">
        <f>'Website Sales'!$AK$20</f>
        <v>0</v>
      </c>
      <c r="C315" s="29">
        <f>'Website Sales'!$AN$20</f>
        <v>0</v>
      </c>
      <c r="D315" s="28">
        <f>'In-Person Sales'!$AJ$20</f>
        <v>0</v>
      </c>
      <c r="E315" s="29">
        <f>'In-Person Sales'!$AM$20</f>
        <v>0</v>
      </c>
      <c r="F315" s="28">
        <f>Audiobooks!$H$21</f>
        <v>0</v>
      </c>
      <c r="G315" s="29">
        <f>Audiobooks!$I$21</f>
        <v>0</v>
      </c>
      <c r="H315" s="28">
        <f>Audiobooks!$J$21</f>
        <v>0</v>
      </c>
      <c r="I315" s="29">
        <f>Audiobooks!$K$21</f>
        <v>0</v>
      </c>
      <c r="J315" s="28">
        <f>Audiobooks!$L$21</f>
        <v>11</v>
      </c>
      <c r="K315" s="29">
        <f>Audiobooks!$M$21</f>
        <v>60.674399999999999</v>
      </c>
      <c r="L315" s="28">
        <f>'E-book sales'!$H$21</f>
        <v>0</v>
      </c>
      <c r="M315" s="29">
        <f>'E-book sales'!$I$21</f>
        <v>0</v>
      </c>
      <c r="N315" s="28">
        <f>'E-book sales'!$J$21</f>
        <v>0</v>
      </c>
      <c r="O315" s="29">
        <f>'E-book sales'!$K$21</f>
        <v>0</v>
      </c>
      <c r="P315" s="28">
        <f>'E-book sales'!$L$21</f>
        <v>0</v>
      </c>
      <c r="Q315" s="29">
        <f>'E-book sales'!$M$21</f>
        <v>0</v>
      </c>
      <c r="R315" s="28">
        <f>'KENP Pages'!$H$21</f>
        <v>0</v>
      </c>
      <c r="S315" s="29">
        <f>'KENP Pages'!$I$21</f>
        <v>0</v>
      </c>
      <c r="T315" s="28">
        <f>'KENP Pages'!$J$21</f>
        <v>0</v>
      </c>
      <c r="U315" s="29">
        <f>'KENP Pages'!$K$21</f>
        <v>0</v>
      </c>
      <c r="V315" s="28">
        <f>'KENP Pages'!$L$21</f>
        <v>0</v>
      </c>
      <c r="W315" s="29">
        <f>'KENP Pages'!$M$21</f>
        <v>0</v>
      </c>
      <c r="X315" s="28">
        <f>'KDP Paperbacks'!$H$21</f>
        <v>0</v>
      </c>
      <c r="Y315" s="29">
        <f>'KDP Paperbacks'!$I$21</f>
        <v>0</v>
      </c>
      <c r="Z315" s="28">
        <f>'KDP Paperbacks'!$J$21</f>
        <v>0</v>
      </c>
      <c r="AA315" s="29">
        <f>'KDP Paperbacks'!$K$21</f>
        <v>0</v>
      </c>
      <c r="AB315" s="28">
        <f>'KDP Paperbacks'!$L$21</f>
        <v>6</v>
      </c>
      <c r="AC315" s="29">
        <f>'KDP Paperbacks'!$M$21</f>
        <v>25.619999999999997</v>
      </c>
      <c r="AD315" s="28">
        <f>SUM(IngramSpark!$H$21,IngramSpark!$AB$21)</f>
        <v>0</v>
      </c>
      <c r="AE315" s="148">
        <f>SUM(IngramSpark!$I$21,IngramSpark!$AC$21)</f>
        <v>0</v>
      </c>
      <c r="AF315" s="28">
        <f>SUM(IngramSpark!$J$21,IngramSpark!$AD$21)</f>
        <v>0</v>
      </c>
      <c r="AG315" s="148">
        <f>SUM(IngramSpark!$K$21,IngramSpark!$AE$21)</f>
        <v>0</v>
      </c>
      <c r="AH315" s="28">
        <f>SUM(IngramSpark!$L$21,IngramSpark!$AF$21)</f>
        <v>0</v>
      </c>
      <c r="AI315" s="148">
        <f>SUM(IngramSpark!$M$21,IngramSpark!$AG$21)</f>
        <v>0</v>
      </c>
      <c r="AJ315" s="28">
        <f t="shared" si="71"/>
        <v>17</v>
      </c>
      <c r="AK315" s="28">
        <f t="shared" si="72"/>
        <v>0</v>
      </c>
      <c r="AL315" s="86">
        <f t="shared" si="73"/>
        <v>86.294399999999996</v>
      </c>
    </row>
    <row r="316" spans="1:38" x14ac:dyDescent="0.25">
      <c r="A316" s="20" t="str">
        <f>IF(ISBLANK(Lookups!$A$5),"",Lookups!$A$5)</f>
        <v>Soulstealer (Hardcover)</v>
      </c>
      <c r="B316" s="28">
        <f>'Website Sales'!$AO$20</f>
        <v>0</v>
      </c>
      <c r="C316" s="29">
        <f>'Website Sales'!$AR$20</f>
        <v>0</v>
      </c>
      <c r="D316" s="28">
        <f>'In-Person Sales'!$AN$20</f>
        <v>0</v>
      </c>
      <c r="E316" s="29">
        <f>'In-Person Sales'!$AQ$20</f>
        <v>0</v>
      </c>
      <c r="F316" s="28">
        <f>Audiobooks!$N$21</f>
        <v>0</v>
      </c>
      <c r="G316" s="29">
        <f>Audiobooks!$O$21</f>
        <v>0</v>
      </c>
      <c r="H316" s="28">
        <f>Audiobooks!$P$21</f>
        <v>0</v>
      </c>
      <c r="I316" s="29">
        <f>Audiobooks!$Q$21</f>
        <v>0</v>
      </c>
      <c r="J316" s="28">
        <f>Audiobooks!$R$21</f>
        <v>0</v>
      </c>
      <c r="K316" s="29">
        <f>Audiobooks!$S$21</f>
        <v>0</v>
      </c>
      <c r="L316" s="28">
        <f>'E-book sales'!$N$21</f>
        <v>0</v>
      </c>
      <c r="M316" s="29">
        <f>'E-book sales'!$O$21</f>
        <v>0</v>
      </c>
      <c r="N316" s="28">
        <f>'E-book sales'!$P$21</f>
        <v>0</v>
      </c>
      <c r="O316" s="29">
        <f>'E-book sales'!$Q$21</f>
        <v>0</v>
      </c>
      <c r="P316" s="28">
        <f>'E-book sales'!$R$21</f>
        <v>0</v>
      </c>
      <c r="Q316" s="29">
        <f>'E-book sales'!$S$21</f>
        <v>0</v>
      </c>
      <c r="R316" s="28">
        <f>'KENP Pages'!$N$21</f>
        <v>0</v>
      </c>
      <c r="S316" s="29">
        <f>'KENP Pages'!$O$21</f>
        <v>0</v>
      </c>
      <c r="T316" s="28">
        <f>'KENP Pages'!$P$21</f>
        <v>0</v>
      </c>
      <c r="U316" s="29">
        <f>'KENP Pages'!$Q$21</f>
        <v>0</v>
      </c>
      <c r="V316" s="28">
        <f>'KENP Pages'!$R$21</f>
        <v>0</v>
      </c>
      <c r="W316" s="29">
        <f>'KENP Pages'!$S$21</f>
        <v>0</v>
      </c>
      <c r="X316" s="28">
        <f>'KDP Paperbacks'!$N$21</f>
        <v>0</v>
      </c>
      <c r="Y316" s="29">
        <f>'KDP Paperbacks'!$O$21</f>
        <v>0</v>
      </c>
      <c r="Z316" s="28">
        <f>'KDP Paperbacks'!$P$21</f>
        <v>0</v>
      </c>
      <c r="AA316" s="29">
        <f>'KDP Paperbacks'!$Q$21</f>
        <v>0</v>
      </c>
      <c r="AB316" s="28">
        <f>'KDP Paperbacks'!$R$21</f>
        <v>0</v>
      </c>
      <c r="AC316" s="29">
        <f>'KDP Paperbacks'!$S$21</f>
        <v>0</v>
      </c>
      <c r="AD316" s="28">
        <f>SUM(IngramSpark!$N$21,IngramSpark!$AH$21)</f>
        <v>0</v>
      </c>
      <c r="AE316" s="148">
        <f>SUM(IngramSpark!$O$21,IngramSpark!$AI$21)</f>
        <v>0</v>
      </c>
      <c r="AF316" s="28">
        <f>SUM(IngramSpark!$P$21,IngramSpark!$AJ$21)</f>
        <v>0</v>
      </c>
      <c r="AG316" s="148">
        <f>SUM(IngramSpark!$Q$21,IngramSpark!$AK$21)</f>
        <v>0</v>
      </c>
      <c r="AH316" s="28">
        <f>SUM(IngramSpark!$R$21,IngramSpark!$AL$21)</f>
        <v>3</v>
      </c>
      <c r="AI316" s="148">
        <f>SUM(IngramSpark!$S$21,IngramSpark!$AM$21)</f>
        <v>3.66</v>
      </c>
      <c r="AJ316" s="28">
        <f t="shared" si="71"/>
        <v>3</v>
      </c>
      <c r="AK316" s="28">
        <f t="shared" si="72"/>
        <v>0</v>
      </c>
      <c r="AL316" s="86">
        <f t="shared" si="73"/>
        <v>3.66</v>
      </c>
    </row>
    <row r="317" spans="1:38" x14ac:dyDescent="0.25">
      <c r="A317" s="20" t="str">
        <f>IF(ISBLANK(Lookups!$A$6),"",Lookups!$A$6)</f>
        <v>Soulstealer (Mass Market Paperback)</v>
      </c>
      <c r="B317" s="28">
        <f>'Website Sales'!$AG$35</f>
        <v>0</v>
      </c>
      <c r="C317" s="29">
        <f>'Website Sales'!$AJ$35</f>
        <v>0</v>
      </c>
      <c r="D317" s="28">
        <f>'In-Person Sales'!$AF$35</f>
        <v>0</v>
      </c>
      <c r="E317" s="29">
        <f>'In-Person Sales'!$AI$35</f>
        <v>0</v>
      </c>
      <c r="F317" s="28">
        <f>Audiobooks!$B$36</f>
        <v>0</v>
      </c>
      <c r="G317" s="29">
        <f>Audiobooks!$C$36</f>
        <v>0</v>
      </c>
      <c r="H317" s="28">
        <f>Audiobooks!$D$36</f>
        <v>0</v>
      </c>
      <c r="I317" s="29">
        <f>Audiobooks!$E$36</f>
        <v>0</v>
      </c>
      <c r="J317" s="28">
        <f>Audiobooks!$F$36</f>
        <v>0</v>
      </c>
      <c r="K317" s="29">
        <f>Audiobooks!$G$36</f>
        <v>0</v>
      </c>
      <c r="L317" s="28">
        <f>'E-book sales'!$B$36</f>
        <v>0</v>
      </c>
      <c r="M317" s="29">
        <f>'E-book sales'!$C$36</f>
        <v>0</v>
      </c>
      <c r="N317" s="28">
        <f>'E-book sales'!$D$36</f>
        <v>0</v>
      </c>
      <c r="O317" s="29">
        <f>'E-book sales'!$E$36</f>
        <v>0</v>
      </c>
      <c r="P317" s="28">
        <f>'E-book sales'!$F$36</f>
        <v>0</v>
      </c>
      <c r="Q317" s="29">
        <f>'E-book sales'!$G$36</f>
        <v>0</v>
      </c>
      <c r="R317" s="28">
        <f>'KENP Pages'!$B$36</f>
        <v>0</v>
      </c>
      <c r="S317" s="29">
        <f>'KENP Pages'!$C$36</f>
        <v>0</v>
      </c>
      <c r="T317" s="28">
        <f>'KENP Pages'!$D$36</f>
        <v>0</v>
      </c>
      <c r="U317" s="29">
        <f>'KENP Pages'!$E$36</f>
        <v>0</v>
      </c>
      <c r="V317" s="28">
        <f>'KENP Pages'!$F$36</f>
        <v>0</v>
      </c>
      <c r="W317" s="29">
        <f>'KENP Pages'!$G$36</f>
        <v>0</v>
      </c>
      <c r="X317" s="28">
        <f>'KDP Paperbacks'!$B$36</f>
        <v>0</v>
      </c>
      <c r="Y317" s="29">
        <f>'KDP Paperbacks'!$C$36</f>
        <v>0</v>
      </c>
      <c r="Z317" s="28">
        <f>'KDP Paperbacks'!$D$36</f>
        <v>0</v>
      </c>
      <c r="AA317" s="29">
        <f>'KDP Paperbacks'!$E$36</f>
        <v>0</v>
      </c>
      <c r="AB317" s="28">
        <f>'KDP Paperbacks'!$F$36</f>
        <v>0</v>
      </c>
      <c r="AC317" s="29">
        <f>'KDP Paperbacks'!$G$36</f>
        <v>0</v>
      </c>
      <c r="AD317" s="28">
        <f>SUM(IngramSpark!$B$36,IngramSpark!$V$36)</f>
        <v>0</v>
      </c>
      <c r="AE317" s="148">
        <f>SUM(IngramSpark!$C$36,IngramSpark!$W$36)</f>
        <v>0</v>
      </c>
      <c r="AF317" s="28">
        <f>SUM(IngramSpark!$D$36,IngramSpark!$X$36)</f>
        <v>0</v>
      </c>
      <c r="AG317" s="148">
        <f>SUM(IngramSpark!$E$36,IngramSpark!$Y$36)</f>
        <v>0</v>
      </c>
      <c r="AH317" s="28">
        <f>SUM(IngramSpark!$F$36,IngramSpark!$Z$36)</f>
        <v>0</v>
      </c>
      <c r="AI317" s="148">
        <f>SUM(IngramSpark!$G$36,IngramSpark!$AA$36)</f>
        <v>0</v>
      </c>
      <c r="AJ317" s="28">
        <f t="shared" si="71"/>
        <v>0</v>
      </c>
      <c r="AK317" s="28">
        <f t="shared" si="72"/>
        <v>0</v>
      </c>
      <c r="AL317" s="86">
        <f t="shared" si="73"/>
        <v>0</v>
      </c>
    </row>
    <row r="318" spans="1:38" x14ac:dyDescent="0.25">
      <c r="A318" s="20" t="str">
        <f>IF(ISBLANK(Lookups!$A$7),"",Lookups!$A$7)</f>
        <v>Soulstealer (Travel Size Paperback)</v>
      </c>
      <c r="B318" s="28">
        <f>'Website Sales'!$AK$35</f>
        <v>0</v>
      </c>
      <c r="C318" s="29">
        <f>'Website Sales'!$AN$35</f>
        <v>0</v>
      </c>
      <c r="D318" s="28">
        <f>'In-Person Sales'!$AJ$35</f>
        <v>0</v>
      </c>
      <c r="E318" s="29">
        <f>'In-Person Sales'!$AM$35</f>
        <v>0</v>
      </c>
      <c r="F318" s="28">
        <f>Audiobooks!$H$36</f>
        <v>0</v>
      </c>
      <c r="G318" s="29">
        <f>Audiobooks!$I$36</f>
        <v>0</v>
      </c>
      <c r="H318" s="28">
        <f>Audiobooks!$J$36</f>
        <v>0</v>
      </c>
      <c r="I318" s="29">
        <f>Audiobooks!$K$36</f>
        <v>0</v>
      </c>
      <c r="J318" s="28">
        <f>Audiobooks!$L$36</f>
        <v>0</v>
      </c>
      <c r="K318" s="29">
        <f>Audiobooks!$M$36</f>
        <v>0</v>
      </c>
      <c r="L318" s="28">
        <f>'E-book sales'!$H$36</f>
        <v>0</v>
      </c>
      <c r="M318" s="29">
        <f>'E-book sales'!$I$36</f>
        <v>0</v>
      </c>
      <c r="N318" s="28">
        <f>'E-book sales'!$J$36</f>
        <v>0</v>
      </c>
      <c r="O318" s="29">
        <f>'E-book sales'!$K$36</f>
        <v>0</v>
      </c>
      <c r="P318" s="28">
        <f>'E-book sales'!$L$36</f>
        <v>0</v>
      </c>
      <c r="Q318" s="29">
        <f>'E-book sales'!$M$36</f>
        <v>0</v>
      </c>
      <c r="R318" s="28">
        <f>'KENP Pages'!$H$36</f>
        <v>0</v>
      </c>
      <c r="S318" s="29">
        <f>'KENP Pages'!$I$36</f>
        <v>0</v>
      </c>
      <c r="T318" s="28">
        <f>'KENP Pages'!$J$36</f>
        <v>0</v>
      </c>
      <c r="U318" s="29">
        <f>'KENP Pages'!$K$36</f>
        <v>0</v>
      </c>
      <c r="V318" s="28">
        <f>'KENP Pages'!$L$36</f>
        <v>0</v>
      </c>
      <c r="W318" s="29">
        <f>'KENP Pages'!$M$36</f>
        <v>0</v>
      </c>
      <c r="X318" s="28">
        <f>'KDP Paperbacks'!$H$36</f>
        <v>0</v>
      </c>
      <c r="Y318" s="29">
        <f>'KDP Paperbacks'!$I$36</f>
        <v>0</v>
      </c>
      <c r="Z318" s="28">
        <f>'KDP Paperbacks'!$J$36</f>
        <v>0</v>
      </c>
      <c r="AA318" s="29">
        <f>'KDP Paperbacks'!$K$36</f>
        <v>0</v>
      </c>
      <c r="AB318" s="28">
        <f>'KDP Paperbacks'!$L$36</f>
        <v>0</v>
      </c>
      <c r="AC318" s="29">
        <f>'KDP Paperbacks'!$M$36</f>
        <v>0</v>
      </c>
      <c r="AD318" s="28">
        <f>SUM(IngramSpark!$H$36,IngramSpark!$AB$36)</f>
        <v>0</v>
      </c>
      <c r="AE318" s="148">
        <f>SUM(IngramSpark!$I$36,IngramSpark!$AC$36)</f>
        <v>0</v>
      </c>
      <c r="AF318" s="28">
        <f>SUM(IngramSpark!$J$36,IngramSpark!$AD$36)</f>
        <v>0</v>
      </c>
      <c r="AG318" s="148">
        <f>SUM(IngramSpark!$K$36,IngramSpark!$AE$36)</f>
        <v>0</v>
      </c>
      <c r="AH318" s="28">
        <f>SUM(IngramSpark!$L$36,IngramSpark!$AF$36)</f>
        <v>3</v>
      </c>
      <c r="AI318" s="148">
        <f>SUM(IngramSpark!$M$36,IngramSpark!$AG$36)</f>
        <v>4.08</v>
      </c>
      <c r="AJ318" s="28">
        <f t="shared" si="71"/>
        <v>3</v>
      </c>
      <c r="AK318" s="28">
        <f t="shared" si="72"/>
        <v>0</v>
      </c>
      <c r="AL318" s="86">
        <f t="shared" si="73"/>
        <v>4.08</v>
      </c>
    </row>
    <row r="319" spans="1:38" x14ac:dyDescent="0.25">
      <c r="A319" s="20" t="str">
        <f>IF(ISBLANK(Lookups!$A$8),"",Lookups!$A$8)</f>
        <v>Soulstealer (Trade Paperback)</v>
      </c>
      <c r="B319" s="28">
        <f>'Website Sales'!$AO$35</f>
        <v>0</v>
      </c>
      <c r="C319" s="29">
        <f>'Website Sales'!$AR$35</f>
        <v>0</v>
      </c>
      <c r="D319" s="28">
        <f>'In-Person Sales'!$AN$35</f>
        <v>0</v>
      </c>
      <c r="E319" s="29">
        <f>'In-Person Sales'!$AQ$35</f>
        <v>0</v>
      </c>
      <c r="F319" s="28">
        <f>Audiobooks!$N$36</f>
        <v>0</v>
      </c>
      <c r="G319" s="29">
        <f>Audiobooks!$O$36</f>
        <v>0</v>
      </c>
      <c r="H319" s="28">
        <f>Audiobooks!$P$36</f>
        <v>0</v>
      </c>
      <c r="I319" s="29">
        <f>Audiobooks!$Q$36</f>
        <v>0</v>
      </c>
      <c r="J319" s="28">
        <f>Audiobooks!$R$36</f>
        <v>0</v>
      </c>
      <c r="K319" s="29">
        <f>Audiobooks!$S$36</f>
        <v>0</v>
      </c>
      <c r="L319" s="28">
        <f>'E-book sales'!$N$36</f>
        <v>0</v>
      </c>
      <c r="M319" s="29">
        <f>'E-book sales'!$O$36</f>
        <v>0</v>
      </c>
      <c r="N319" s="28">
        <f>'E-book sales'!$P$36</f>
        <v>0</v>
      </c>
      <c r="O319" s="29">
        <f>'E-book sales'!$Q$36</f>
        <v>0</v>
      </c>
      <c r="P319" s="28">
        <f>'E-book sales'!$R$36</f>
        <v>0</v>
      </c>
      <c r="Q319" s="29">
        <f>'E-book sales'!$S$36</f>
        <v>0</v>
      </c>
      <c r="R319" s="28">
        <f>'KENP Pages'!$N$36</f>
        <v>0</v>
      </c>
      <c r="S319" s="29">
        <f>'KENP Pages'!$O$36</f>
        <v>0</v>
      </c>
      <c r="T319" s="28">
        <f>'KENP Pages'!$P$36</f>
        <v>0</v>
      </c>
      <c r="U319" s="29">
        <f>'KENP Pages'!$Q$36</f>
        <v>0</v>
      </c>
      <c r="V319" s="28">
        <f>'KENP Pages'!$R$36</f>
        <v>0</v>
      </c>
      <c r="W319" s="29">
        <f>'KENP Pages'!$S$36</f>
        <v>0</v>
      </c>
      <c r="X319" s="28">
        <f>'KDP Paperbacks'!$N$36</f>
        <v>0</v>
      </c>
      <c r="Y319" s="29">
        <f>'KDP Paperbacks'!$O$36</f>
        <v>0</v>
      </c>
      <c r="Z319" s="28">
        <f>'KDP Paperbacks'!$P$36</f>
        <v>0</v>
      </c>
      <c r="AA319" s="29">
        <f>'KDP Paperbacks'!$Q$36</f>
        <v>0</v>
      </c>
      <c r="AB319" s="28">
        <f>'KDP Paperbacks'!$R$36</f>
        <v>0</v>
      </c>
      <c r="AC319" s="29">
        <f>'KDP Paperbacks'!$S$36</f>
        <v>0</v>
      </c>
      <c r="AD319" s="28">
        <f>SUM(IngramSpark!$N$36,IngramSpark!$AH$36)</f>
        <v>0</v>
      </c>
      <c r="AE319" s="148">
        <f>SUM(IngramSpark!$O$36,IngramSpark!$AI$36)</f>
        <v>0</v>
      </c>
      <c r="AF319" s="28">
        <f>SUM(IngramSpark!$P$36,IngramSpark!$AJ$36)</f>
        <v>0</v>
      </c>
      <c r="AG319" s="148">
        <f>SUM(IngramSpark!$Q$36,IngramSpark!$AK$36)</f>
        <v>0</v>
      </c>
      <c r="AH319" s="28">
        <f>SUM(IngramSpark!$R$36,IngramSpark!$AL$36)</f>
        <v>0</v>
      </c>
      <c r="AI319" s="148">
        <f>SUM(IngramSpark!$S$36,IngramSpark!$AM$36)</f>
        <v>0</v>
      </c>
      <c r="AJ319" s="28">
        <f t="shared" si="71"/>
        <v>0</v>
      </c>
      <c r="AK319" s="28">
        <f t="shared" si="72"/>
        <v>0</v>
      </c>
      <c r="AL319" s="86">
        <f t="shared" si="73"/>
        <v>0</v>
      </c>
    </row>
    <row r="320" spans="1:38" x14ac:dyDescent="0.25">
      <c r="A320" s="20" t="str">
        <f>IF(ISBLANK(Lookups!$A$9),"",Lookups!$A$9)</f>
        <v/>
      </c>
      <c r="B320" s="28">
        <f>'Website Sales'!$AG$50</f>
        <v>0</v>
      </c>
      <c r="C320" s="29">
        <f>'Website Sales'!$AJ$50</f>
        <v>0</v>
      </c>
      <c r="D320" s="28">
        <f>'In-Person Sales'!$AF$50</f>
        <v>0</v>
      </c>
      <c r="E320" s="29">
        <f>'In-Person Sales'!$AI$50</f>
        <v>0</v>
      </c>
      <c r="F320" s="28">
        <f>Audiobooks!$B$51</f>
        <v>0</v>
      </c>
      <c r="G320" s="29">
        <f>Audiobooks!$C$51</f>
        <v>0</v>
      </c>
      <c r="H320" s="28">
        <f>Audiobooks!$D$51</f>
        <v>0</v>
      </c>
      <c r="I320" s="29">
        <f>Audiobooks!$E$51</f>
        <v>0</v>
      </c>
      <c r="J320" s="28">
        <f>Audiobooks!$F$51</f>
        <v>0</v>
      </c>
      <c r="K320" s="29">
        <f>Audiobooks!$G$51</f>
        <v>0</v>
      </c>
      <c r="L320" s="28">
        <f>'E-book sales'!$B$51</f>
        <v>0</v>
      </c>
      <c r="M320" s="29">
        <f>'E-book sales'!$C$51</f>
        <v>0</v>
      </c>
      <c r="N320" s="28">
        <f>'E-book sales'!$D$51</f>
        <v>0</v>
      </c>
      <c r="O320" s="29">
        <f>'E-book sales'!$E$51</f>
        <v>0</v>
      </c>
      <c r="P320" s="28">
        <f>'E-book sales'!$F$51</f>
        <v>0</v>
      </c>
      <c r="Q320" s="29">
        <f>'E-book sales'!$G$51</f>
        <v>0</v>
      </c>
      <c r="R320" s="28">
        <f>'KENP Pages'!$B$51</f>
        <v>0</v>
      </c>
      <c r="S320" s="29">
        <f>'KENP Pages'!$C$51</f>
        <v>0</v>
      </c>
      <c r="T320" s="28">
        <f>'KENP Pages'!$D$51</f>
        <v>0</v>
      </c>
      <c r="U320" s="29">
        <f>'KENP Pages'!$E$51</f>
        <v>0</v>
      </c>
      <c r="V320" s="28">
        <f>'KENP Pages'!$F$51</f>
        <v>0</v>
      </c>
      <c r="W320" s="29">
        <f>'KENP Pages'!$G$51</f>
        <v>0</v>
      </c>
      <c r="X320" s="28">
        <f>'KDP Paperbacks'!$B$51</f>
        <v>0</v>
      </c>
      <c r="Y320" s="29">
        <f>'KDP Paperbacks'!$C$51</f>
        <v>0</v>
      </c>
      <c r="Z320" s="28">
        <f>'KDP Paperbacks'!$D$51</f>
        <v>0</v>
      </c>
      <c r="AA320" s="29">
        <f>'KDP Paperbacks'!$E$51</f>
        <v>0</v>
      </c>
      <c r="AB320" s="28">
        <f>'KDP Paperbacks'!$F$51</f>
        <v>0</v>
      </c>
      <c r="AC320" s="29">
        <f>'KDP Paperbacks'!$G$51</f>
        <v>0</v>
      </c>
      <c r="AD320" s="28">
        <f>SUM(IngramSpark!$B$51,IngramSpark!$V$51)</f>
        <v>0</v>
      </c>
      <c r="AE320" s="148">
        <f>SUM(IngramSpark!$C$51,IngramSpark!$W$51)</f>
        <v>0</v>
      </c>
      <c r="AF320" s="28">
        <f>SUM(IngramSpark!$D$51,IngramSpark!$X$51)</f>
        <v>0</v>
      </c>
      <c r="AG320" s="148">
        <f>SUM(IngramSpark!$E$51,IngramSpark!$Y$51)</f>
        <v>0</v>
      </c>
      <c r="AH320" s="28">
        <f>SUM(IngramSpark!$F$51,IngramSpark!$Z$51)</f>
        <v>0</v>
      </c>
      <c r="AI320" s="148">
        <f>SUM(IngramSpark!$G$51,IngramSpark!$AA$51)</f>
        <v>0</v>
      </c>
      <c r="AJ320" s="28">
        <f t="shared" si="71"/>
        <v>0</v>
      </c>
      <c r="AK320" s="28">
        <f t="shared" si="72"/>
        <v>0</v>
      </c>
      <c r="AL320" s="86">
        <f t="shared" si="73"/>
        <v>0</v>
      </c>
    </row>
    <row r="321" spans="1:38" x14ac:dyDescent="0.25">
      <c r="A321" s="20" t="str">
        <f>IF(ISBLANK(Lookups!$A$10),"",Lookups!$A$10)</f>
        <v/>
      </c>
      <c r="B321" s="28">
        <f>'Website Sales'!$AK$50</f>
        <v>0</v>
      </c>
      <c r="C321" s="29">
        <f>'Website Sales'!$AN$50</f>
        <v>0</v>
      </c>
      <c r="D321" s="28">
        <f>'In-Person Sales'!$AJ$50</f>
        <v>0</v>
      </c>
      <c r="E321" s="29">
        <f>'In-Person Sales'!$AM$50</f>
        <v>0</v>
      </c>
      <c r="F321" s="28">
        <f>Audiobooks!$H$51</f>
        <v>0</v>
      </c>
      <c r="G321" s="29">
        <f>Audiobooks!$I$51</f>
        <v>0</v>
      </c>
      <c r="H321" s="28">
        <f>Audiobooks!$J$51</f>
        <v>0</v>
      </c>
      <c r="I321" s="29">
        <f>Audiobooks!$K$51</f>
        <v>0</v>
      </c>
      <c r="J321" s="28">
        <f>Audiobooks!$L$51</f>
        <v>0</v>
      </c>
      <c r="K321" s="29">
        <f>Audiobooks!$M$51</f>
        <v>0</v>
      </c>
      <c r="L321" s="28">
        <f>'E-book sales'!$H$51</f>
        <v>0</v>
      </c>
      <c r="M321" s="29">
        <f>'E-book sales'!$I$51</f>
        <v>0</v>
      </c>
      <c r="N321" s="28">
        <f>'E-book sales'!$J$51</f>
        <v>0</v>
      </c>
      <c r="O321" s="29">
        <f>'E-book sales'!$K$51</f>
        <v>0</v>
      </c>
      <c r="P321" s="28">
        <f>'E-book sales'!$L$51</f>
        <v>0</v>
      </c>
      <c r="Q321" s="29">
        <f>'E-book sales'!$M$51</f>
        <v>0</v>
      </c>
      <c r="R321" s="28">
        <f>'KENP Pages'!$H$51</f>
        <v>0</v>
      </c>
      <c r="S321" s="29">
        <f>'KENP Pages'!$I$51</f>
        <v>0</v>
      </c>
      <c r="T321" s="28">
        <f>'KENP Pages'!$J$51</f>
        <v>0</v>
      </c>
      <c r="U321" s="29">
        <f>'KENP Pages'!$K$51</f>
        <v>0</v>
      </c>
      <c r="V321" s="28">
        <f>'KENP Pages'!$L$51</f>
        <v>0</v>
      </c>
      <c r="W321" s="29">
        <f>'KENP Pages'!$M$51</f>
        <v>0</v>
      </c>
      <c r="X321" s="28">
        <f>'KDP Paperbacks'!$H$51</f>
        <v>0</v>
      </c>
      <c r="Y321" s="29">
        <f>'KDP Paperbacks'!$I$51</f>
        <v>0</v>
      </c>
      <c r="Z321" s="28">
        <f>'KDP Paperbacks'!$J$51</f>
        <v>0</v>
      </c>
      <c r="AA321" s="29">
        <f>'KDP Paperbacks'!$K$51</f>
        <v>0</v>
      </c>
      <c r="AB321" s="28">
        <f>'KDP Paperbacks'!$L$51</f>
        <v>0</v>
      </c>
      <c r="AC321" s="29">
        <f>'KDP Paperbacks'!$M$51</f>
        <v>0</v>
      </c>
      <c r="AD321" s="28">
        <f>SUM(IngramSpark!$H$51,IngramSpark!$AB$51)</f>
        <v>0</v>
      </c>
      <c r="AE321" s="148">
        <f>SUM(IngramSpark!$I$51,IngramSpark!$AC$51)</f>
        <v>0</v>
      </c>
      <c r="AF321" s="28">
        <f>SUM(IngramSpark!$J$51,IngramSpark!$AD$51)</f>
        <v>0</v>
      </c>
      <c r="AG321" s="148">
        <f>SUM(IngramSpark!$K$51,IngramSpark!$AE$51)</f>
        <v>0</v>
      </c>
      <c r="AH321" s="28">
        <f>SUM(IngramSpark!$L$51,IngramSpark!$AF$51)</f>
        <v>0</v>
      </c>
      <c r="AI321" s="148">
        <f>SUM(IngramSpark!$M$51,IngramSpark!$AG$51)</f>
        <v>0</v>
      </c>
      <c r="AJ321" s="28">
        <f t="shared" si="71"/>
        <v>0</v>
      </c>
      <c r="AK321" s="28">
        <f t="shared" si="72"/>
        <v>0</v>
      </c>
      <c r="AL321" s="86">
        <f t="shared" si="73"/>
        <v>0</v>
      </c>
    </row>
    <row r="322" spans="1:38" x14ac:dyDescent="0.25">
      <c r="A322" s="20" t="str">
        <f>IF(ISBLANK(Lookups!$A$11),"",Lookups!$A$11)</f>
        <v/>
      </c>
      <c r="B322" s="28">
        <f>'Website Sales'!$AO$50</f>
        <v>0</v>
      </c>
      <c r="C322" s="29">
        <f>'Website Sales'!$AR$50</f>
        <v>0</v>
      </c>
      <c r="D322" s="28">
        <f>'In-Person Sales'!$AN$50</f>
        <v>0</v>
      </c>
      <c r="E322" s="29">
        <f>'In-Person Sales'!$AQ$50</f>
        <v>0</v>
      </c>
      <c r="F322" s="28">
        <f>Audiobooks!$N$51</f>
        <v>0</v>
      </c>
      <c r="G322" s="29">
        <f>Audiobooks!$O$51</f>
        <v>0</v>
      </c>
      <c r="H322" s="28">
        <f>Audiobooks!$P$51</f>
        <v>0</v>
      </c>
      <c r="I322" s="29">
        <f>Audiobooks!$Q$51</f>
        <v>0</v>
      </c>
      <c r="J322" s="28">
        <f>Audiobooks!$R$51</f>
        <v>0</v>
      </c>
      <c r="K322" s="29">
        <f>Audiobooks!$S$51</f>
        <v>0</v>
      </c>
      <c r="L322" s="28">
        <f>'E-book sales'!$N$51</f>
        <v>0</v>
      </c>
      <c r="M322" s="29">
        <f>'E-book sales'!$O$51</f>
        <v>0</v>
      </c>
      <c r="N322" s="28">
        <f>'E-book sales'!$P$51</f>
        <v>0</v>
      </c>
      <c r="O322" s="29">
        <f>'E-book sales'!$Q$51</f>
        <v>0</v>
      </c>
      <c r="P322" s="28">
        <f>'E-book sales'!$R$51</f>
        <v>0</v>
      </c>
      <c r="Q322" s="29">
        <f>'E-book sales'!$S$51</f>
        <v>0</v>
      </c>
      <c r="R322" s="28">
        <f>'KENP Pages'!$N$51</f>
        <v>0</v>
      </c>
      <c r="S322" s="29">
        <f>'KENP Pages'!$O$51</f>
        <v>0</v>
      </c>
      <c r="T322" s="28">
        <f>'KENP Pages'!$P$51</f>
        <v>0</v>
      </c>
      <c r="U322" s="29">
        <f>'KENP Pages'!$Q$51</f>
        <v>0</v>
      </c>
      <c r="V322" s="28">
        <f>'KENP Pages'!$R$51</f>
        <v>0</v>
      </c>
      <c r="W322" s="29">
        <f>'KENP Pages'!$S$51</f>
        <v>0</v>
      </c>
      <c r="X322" s="28">
        <f>'KDP Paperbacks'!$N$51</f>
        <v>0</v>
      </c>
      <c r="Y322" s="29">
        <f>'KDP Paperbacks'!$O$51</f>
        <v>0</v>
      </c>
      <c r="Z322" s="28">
        <f>'KDP Paperbacks'!$P$51</f>
        <v>0</v>
      </c>
      <c r="AA322" s="29">
        <f>'KDP Paperbacks'!$Q$51</f>
        <v>0</v>
      </c>
      <c r="AB322" s="28">
        <f>'KDP Paperbacks'!$R$51</f>
        <v>0</v>
      </c>
      <c r="AC322" s="29">
        <f>'KDP Paperbacks'!$S$51</f>
        <v>0</v>
      </c>
      <c r="AD322" s="28">
        <f>SUM(IngramSpark!$N$51,IngramSpark!$AH$51)</f>
        <v>0</v>
      </c>
      <c r="AE322" s="148">
        <f>SUM(IngramSpark!$O$51,IngramSpark!$AI$51)</f>
        <v>0</v>
      </c>
      <c r="AF322" s="28">
        <f>SUM(IngramSpark!$P$51,IngramSpark!$AJ$51)</f>
        <v>0</v>
      </c>
      <c r="AG322" s="148">
        <f>SUM(IngramSpark!$Q$51,IngramSpark!$AK$51)</f>
        <v>0</v>
      </c>
      <c r="AH322" s="28">
        <f>SUM(IngramSpark!$R$51,IngramSpark!$AL$51)</f>
        <v>0</v>
      </c>
      <c r="AI322" s="148">
        <f>SUM(IngramSpark!$S$51,IngramSpark!$AM$51)</f>
        <v>0</v>
      </c>
      <c r="AJ322" s="28">
        <f t="shared" si="71"/>
        <v>0</v>
      </c>
      <c r="AK322" s="28">
        <f t="shared" si="72"/>
        <v>0</v>
      </c>
      <c r="AL322" s="86">
        <f t="shared" si="73"/>
        <v>0</v>
      </c>
    </row>
    <row r="323" spans="1:38" x14ac:dyDescent="0.25">
      <c r="A323" s="20" t="str">
        <f>IF(ISBLANK(Lookups!$A$12),"",Lookups!$A$12)</f>
        <v/>
      </c>
      <c r="B323" s="28">
        <f>'Website Sales'!$AG$65</f>
        <v>0</v>
      </c>
      <c r="C323" s="29">
        <f>'Website Sales'!$AJ$65</f>
        <v>0</v>
      </c>
      <c r="D323" s="28">
        <f>'In-Person Sales'!$AF$65</f>
        <v>0</v>
      </c>
      <c r="E323" s="29">
        <f>'In-Person Sales'!$AI$65</f>
        <v>0</v>
      </c>
      <c r="F323" s="28">
        <f>Audiobooks!$B$66</f>
        <v>0</v>
      </c>
      <c r="G323" s="29">
        <f>Audiobooks!$C$66</f>
        <v>0</v>
      </c>
      <c r="H323" s="28">
        <f>Audiobooks!$D$66</f>
        <v>0</v>
      </c>
      <c r="I323" s="29">
        <f>Audiobooks!$E$66</f>
        <v>0</v>
      </c>
      <c r="J323" s="28">
        <f>Audiobooks!$F$66</f>
        <v>0</v>
      </c>
      <c r="K323" s="29">
        <f>Audiobooks!$G$66</f>
        <v>0</v>
      </c>
      <c r="L323" s="28">
        <f>'E-book sales'!$B$66</f>
        <v>0</v>
      </c>
      <c r="M323" s="29">
        <f>'E-book sales'!$C$66</f>
        <v>0</v>
      </c>
      <c r="N323" s="28">
        <f>'E-book sales'!$D$66</f>
        <v>0</v>
      </c>
      <c r="O323" s="29">
        <f>'E-book sales'!$E$66</f>
        <v>0</v>
      </c>
      <c r="P323" s="28">
        <f>'E-book sales'!$F$66</f>
        <v>0</v>
      </c>
      <c r="Q323" s="29">
        <f>'E-book sales'!$G$66</f>
        <v>0</v>
      </c>
      <c r="R323" s="28">
        <f>'KENP Pages'!$B$66</f>
        <v>0</v>
      </c>
      <c r="S323" s="29">
        <f>'KENP Pages'!$C$66</f>
        <v>0</v>
      </c>
      <c r="T323" s="28">
        <f>'KENP Pages'!$D$66</f>
        <v>0</v>
      </c>
      <c r="U323" s="29">
        <f>'KENP Pages'!$E$66</f>
        <v>0</v>
      </c>
      <c r="V323" s="28">
        <f>'KENP Pages'!$F$66</f>
        <v>0</v>
      </c>
      <c r="W323" s="29">
        <f>'KENP Pages'!$G$66</f>
        <v>0</v>
      </c>
      <c r="X323" s="28">
        <f>'KDP Paperbacks'!$B$66</f>
        <v>0</v>
      </c>
      <c r="Y323" s="29">
        <f>'KDP Paperbacks'!$C$66</f>
        <v>0</v>
      </c>
      <c r="Z323" s="28">
        <f>'KDP Paperbacks'!$D$66</f>
        <v>0</v>
      </c>
      <c r="AA323" s="29">
        <f>'KDP Paperbacks'!$E$66</f>
        <v>0</v>
      </c>
      <c r="AB323" s="28">
        <f>'KDP Paperbacks'!$F$66</f>
        <v>0</v>
      </c>
      <c r="AC323" s="29">
        <f>'KDP Paperbacks'!$G$66</f>
        <v>0</v>
      </c>
      <c r="AD323" s="28">
        <f>SUM(IngramSpark!$B$66,IngramSpark!$V$66)</f>
        <v>0</v>
      </c>
      <c r="AE323" s="148">
        <f>SUM(IngramSpark!$C$66,IngramSpark!$W$66)</f>
        <v>0</v>
      </c>
      <c r="AF323" s="28">
        <f>SUM(IngramSpark!$D$66,IngramSpark!$X$66)</f>
        <v>0</v>
      </c>
      <c r="AG323" s="148">
        <f>SUM(IngramSpark!$E$66,IngramSpark!$Y$66)</f>
        <v>0</v>
      </c>
      <c r="AH323" s="28">
        <f>SUM(IngramSpark!$F$66,IngramSpark!$Z$66)</f>
        <v>0</v>
      </c>
      <c r="AI323" s="148">
        <f>SUM(IngramSpark!$G$66,IngramSpark!$AA$66)</f>
        <v>0</v>
      </c>
      <c r="AJ323" s="28">
        <f t="shared" si="71"/>
        <v>0</v>
      </c>
      <c r="AK323" s="28">
        <f t="shared" si="72"/>
        <v>0</v>
      </c>
      <c r="AL323" s="86">
        <f t="shared" si="73"/>
        <v>0</v>
      </c>
    </row>
    <row r="324" spans="1:38" x14ac:dyDescent="0.25">
      <c r="A324" s="20" t="str">
        <f>IF(ISBLANK(Lookups!$A$13),"",Lookups!$A$13)</f>
        <v/>
      </c>
      <c r="B324" s="28">
        <f>'Website Sales'!$AK$65</f>
        <v>0</v>
      </c>
      <c r="C324" s="29">
        <f>'Website Sales'!$AN$65</f>
        <v>0</v>
      </c>
      <c r="D324" s="28">
        <f>'In-Person Sales'!$AJ$65</f>
        <v>0</v>
      </c>
      <c r="E324" s="29">
        <f>'In-Person Sales'!$AM$65</f>
        <v>0</v>
      </c>
      <c r="F324" s="28">
        <f>Audiobooks!$H$66</f>
        <v>0</v>
      </c>
      <c r="G324" s="29">
        <f>Audiobooks!$I$66</f>
        <v>0</v>
      </c>
      <c r="H324" s="28">
        <f>Audiobooks!$J$66</f>
        <v>0</v>
      </c>
      <c r="I324" s="29">
        <f>Audiobooks!$K$66</f>
        <v>0</v>
      </c>
      <c r="J324" s="28">
        <f>Audiobooks!$L$66</f>
        <v>0</v>
      </c>
      <c r="K324" s="29">
        <f>Audiobooks!$M$66</f>
        <v>0</v>
      </c>
      <c r="L324" s="28">
        <f>'E-book sales'!$H$66</f>
        <v>0</v>
      </c>
      <c r="M324" s="29">
        <f>'E-book sales'!$I$66</f>
        <v>0</v>
      </c>
      <c r="N324" s="28">
        <f>'E-book sales'!$J$66</f>
        <v>0</v>
      </c>
      <c r="O324" s="29">
        <f>'E-book sales'!$K$66</f>
        <v>0</v>
      </c>
      <c r="P324" s="28">
        <f>'E-book sales'!$L$66</f>
        <v>0</v>
      </c>
      <c r="Q324" s="29">
        <f>'E-book sales'!$M$66</f>
        <v>0</v>
      </c>
      <c r="R324" s="28">
        <f>'KENP Pages'!$H$66</f>
        <v>0</v>
      </c>
      <c r="S324" s="29">
        <f>'KENP Pages'!$I$66</f>
        <v>0</v>
      </c>
      <c r="T324" s="28">
        <f>'KENP Pages'!$J$66</f>
        <v>0</v>
      </c>
      <c r="U324" s="29">
        <f>'KENP Pages'!$K$66</f>
        <v>0</v>
      </c>
      <c r="V324" s="28">
        <f>'KENP Pages'!$L$66</f>
        <v>0</v>
      </c>
      <c r="W324" s="29">
        <f>'KENP Pages'!$M$66</f>
        <v>0</v>
      </c>
      <c r="X324" s="28">
        <f>'KDP Paperbacks'!$H$66</f>
        <v>0</v>
      </c>
      <c r="Y324" s="29">
        <f>'KDP Paperbacks'!$I$66</f>
        <v>0</v>
      </c>
      <c r="Z324" s="28">
        <f>'KDP Paperbacks'!$J$66</f>
        <v>0</v>
      </c>
      <c r="AA324" s="29">
        <f>'KDP Paperbacks'!$K$66</f>
        <v>0</v>
      </c>
      <c r="AB324" s="28">
        <f>'KDP Paperbacks'!$L$66</f>
        <v>0</v>
      </c>
      <c r="AC324" s="29">
        <f>'KDP Paperbacks'!$M$66</f>
        <v>0</v>
      </c>
      <c r="AD324" s="28">
        <f>SUM(IngramSpark!$H$66,IngramSpark!$AB$66)</f>
        <v>0</v>
      </c>
      <c r="AE324" s="148">
        <f>SUM(IngramSpark!$I$66,IngramSpark!$AC$66)</f>
        <v>0</v>
      </c>
      <c r="AF324" s="28">
        <f>SUM(IngramSpark!$J$66,IngramSpark!$AD$66)</f>
        <v>0</v>
      </c>
      <c r="AG324" s="148">
        <f>SUM(IngramSpark!$K$66,IngramSpark!$AE$66)</f>
        <v>0</v>
      </c>
      <c r="AH324" s="28">
        <f>SUM(IngramSpark!$L$66,IngramSpark!$AF$66)</f>
        <v>0</v>
      </c>
      <c r="AI324" s="148">
        <f>SUM(IngramSpark!$M$66,IngramSpark!$AG$66)</f>
        <v>0</v>
      </c>
      <c r="AJ324" s="28">
        <f t="shared" si="71"/>
        <v>0</v>
      </c>
      <c r="AK324" s="28">
        <f t="shared" si="72"/>
        <v>0</v>
      </c>
      <c r="AL324" s="86">
        <f t="shared" si="73"/>
        <v>0</v>
      </c>
    </row>
    <row r="325" spans="1:38" x14ac:dyDescent="0.25">
      <c r="A325" s="20" t="str">
        <f>IF(ISBLANK(Lookups!$A$14),"",Lookups!$A$14)</f>
        <v/>
      </c>
      <c r="B325" s="28">
        <f>'Website Sales'!$AO$65</f>
        <v>0</v>
      </c>
      <c r="C325" s="29">
        <f>'Website Sales'!$AR$65</f>
        <v>0</v>
      </c>
      <c r="D325" s="28">
        <f>'In-Person Sales'!$AN$65</f>
        <v>0</v>
      </c>
      <c r="E325" s="29">
        <f>'In-Person Sales'!$AQ$65</f>
        <v>0</v>
      </c>
      <c r="F325" s="28">
        <f>Audiobooks!$N$66</f>
        <v>0</v>
      </c>
      <c r="G325" s="29">
        <f>Audiobooks!$O$66</f>
        <v>0</v>
      </c>
      <c r="H325" s="28">
        <f>Audiobooks!$P$66</f>
        <v>0</v>
      </c>
      <c r="I325" s="29">
        <f>Audiobooks!$Q$66</f>
        <v>0</v>
      </c>
      <c r="J325" s="28">
        <f>Audiobooks!$R$66</f>
        <v>0</v>
      </c>
      <c r="K325" s="29">
        <f>Audiobooks!$S$66</f>
        <v>0</v>
      </c>
      <c r="L325" s="28">
        <f>'E-book sales'!$N$66</f>
        <v>0</v>
      </c>
      <c r="M325" s="29">
        <f>'E-book sales'!$O$66</f>
        <v>0</v>
      </c>
      <c r="N325" s="28">
        <f>'E-book sales'!$P$66</f>
        <v>0</v>
      </c>
      <c r="O325" s="29">
        <f>'E-book sales'!$Q$66</f>
        <v>0</v>
      </c>
      <c r="P325" s="28">
        <f>'E-book sales'!$R$66</f>
        <v>0</v>
      </c>
      <c r="Q325" s="29">
        <f>'E-book sales'!$S$66</f>
        <v>0</v>
      </c>
      <c r="R325" s="28">
        <f>'KENP Pages'!$N$66</f>
        <v>0</v>
      </c>
      <c r="S325" s="29">
        <f>'KENP Pages'!$O$66</f>
        <v>0</v>
      </c>
      <c r="T325" s="28">
        <f>'KENP Pages'!$P$66</f>
        <v>0</v>
      </c>
      <c r="U325" s="29">
        <f>'KENP Pages'!$Q$66</f>
        <v>0</v>
      </c>
      <c r="V325" s="28">
        <f>'KENP Pages'!$R$66</f>
        <v>0</v>
      </c>
      <c r="W325" s="29">
        <f>'KENP Pages'!$S$66</f>
        <v>0</v>
      </c>
      <c r="X325" s="28">
        <f>'KDP Paperbacks'!$N$66</f>
        <v>0</v>
      </c>
      <c r="Y325" s="29">
        <f>'KDP Paperbacks'!$O$66</f>
        <v>0</v>
      </c>
      <c r="Z325" s="28">
        <f>'KDP Paperbacks'!$P$66</f>
        <v>0</v>
      </c>
      <c r="AA325" s="29">
        <f>'KDP Paperbacks'!$Q$66</f>
        <v>0</v>
      </c>
      <c r="AB325" s="28">
        <f>'KDP Paperbacks'!$R$66</f>
        <v>0</v>
      </c>
      <c r="AC325" s="29">
        <f>'KDP Paperbacks'!$S$66</f>
        <v>0</v>
      </c>
      <c r="AD325" s="28">
        <f>SUM(IngramSpark!$N$66,IngramSpark!$AH$66)</f>
        <v>0</v>
      </c>
      <c r="AE325" s="148">
        <f>SUM(IngramSpark!$O$66,IngramSpark!$AI$66)</f>
        <v>0</v>
      </c>
      <c r="AF325" s="28">
        <f>SUM(IngramSpark!$P$66,IngramSpark!$AJ$66)</f>
        <v>0</v>
      </c>
      <c r="AG325" s="148">
        <f>SUM(IngramSpark!$Q$66,IngramSpark!$AK$66)</f>
        <v>0</v>
      </c>
      <c r="AH325" s="28">
        <f>SUM(IngramSpark!$R$66,IngramSpark!$AL$66)</f>
        <v>0</v>
      </c>
      <c r="AI325" s="148">
        <f>SUM(IngramSpark!$S$66,IngramSpark!$AM$66)</f>
        <v>0</v>
      </c>
      <c r="AJ325" s="28">
        <f t="shared" si="71"/>
        <v>0</v>
      </c>
      <c r="AK325" s="28">
        <f t="shared" si="72"/>
        <v>0</v>
      </c>
      <c r="AL325" s="86">
        <f t="shared" si="73"/>
        <v>0</v>
      </c>
    </row>
    <row r="326" spans="1:38" x14ac:dyDescent="0.25">
      <c r="A326" s="20" t="str">
        <f>IF(ISBLANK(Lookups!$A$15),"",Lookups!$A$15)</f>
        <v/>
      </c>
      <c r="B326" s="28">
        <f>'Website Sales'!$AG$80</f>
        <v>0</v>
      </c>
      <c r="C326" s="29">
        <f>'Website Sales'!$AJ$80</f>
        <v>0</v>
      </c>
      <c r="D326" s="28">
        <f>'In-Person Sales'!$AF$80</f>
        <v>0</v>
      </c>
      <c r="E326" s="29">
        <f>'In-Person Sales'!$AI$80</f>
        <v>0</v>
      </c>
      <c r="F326" s="28">
        <f>Audiobooks!$B$81</f>
        <v>0</v>
      </c>
      <c r="G326" s="29">
        <f>Audiobooks!$C$81</f>
        <v>0</v>
      </c>
      <c r="H326" s="28">
        <f>Audiobooks!$D$81</f>
        <v>0</v>
      </c>
      <c r="I326" s="29">
        <f>Audiobooks!$E$81</f>
        <v>0</v>
      </c>
      <c r="J326" s="28">
        <f>Audiobooks!$F$81</f>
        <v>0</v>
      </c>
      <c r="K326" s="29">
        <f>Audiobooks!$G$81</f>
        <v>0</v>
      </c>
      <c r="L326" s="28">
        <f>'E-book sales'!$B$81</f>
        <v>0</v>
      </c>
      <c r="M326" s="29">
        <f>'E-book sales'!$C$81</f>
        <v>0</v>
      </c>
      <c r="N326" s="28">
        <f>'E-book sales'!$D$81</f>
        <v>0</v>
      </c>
      <c r="O326" s="29">
        <f>'E-book sales'!$E$81</f>
        <v>0</v>
      </c>
      <c r="P326" s="28">
        <f>'E-book sales'!$F$81</f>
        <v>0</v>
      </c>
      <c r="Q326" s="29">
        <f>'E-book sales'!$G$81</f>
        <v>0</v>
      </c>
      <c r="R326" s="28">
        <f>'KENP Pages'!$B$81</f>
        <v>0</v>
      </c>
      <c r="S326" s="29">
        <f>'KENP Pages'!$C$81</f>
        <v>0</v>
      </c>
      <c r="T326" s="28">
        <f>'KENP Pages'!$D$81</f>
        <v>0</v>
      </c>
      <c r="U326" s="29">
        <f>'KENP Pages'!$E$81</f>
        <v>0</v>
      </c>
      <c r="V326" s="28">
        <f>'KENP Pages'!$F$81</f>
        <v>0</v>
      </c>
      <c r="W326" s="29">
        <f>'KENP Pages'!$G$81</f>
        <v>0</v>
      </c>
      <c r="X326" s="28">
        <f>'KDP Paperbacks'!$B$81</f>
        <v>0</v>
      </c>
      <c r="Y326" s="29">
        <f>'KDP Paperbacks'!$C$81</f>
        <v>0</v>
      </c>
      <c r="Z326" s="28">
        <f>'KDP Paperbacks'!$D$81</f>
        <v>0</v>
      </c>
      <c r="AA326" s="29">
        <f>'KDP Paperbacks'!$E$81</f>
        <v>0</v>
      </c>
      <c r="AB326" s="28">
        <f>'KDP Paperbacks'!$F$81</f>
        <v>0</v>
      </c>
      <c r="AC326" s="29">
        <f>'KDP Paperbacks'!$G$81</f>
        <v>0</v>
      </c>
      <c r="AD326" s="28">
        <f>SUM(IngramSpark!$B$81,IngramSpark!$V$81)</f>
        <v>0</v>
      </c>
      <c r="AE326" s="148">
        <f>SUM(IngramSpark!$C$81,IngramSpark!$W$81)</f>
        <v>0</v>
      </c>
      <c r="AF326" s="28">
        <f>SUM(IngramSpark!$D$81,IngramSpark!$X$81)</f>
        <v>0</v>
      </c>
      <c r="AG326" s="148">
        <f>SUM(IngramSpark!$E$81,IngramSpark!$Y$81)</f>
        <v>0</v>
      </c>
      <c r="AH326" s="28">
        <f>SUM(IngramSpark!$F$81,IngramSpark!$Z$81)</f>
        <v>0</v>
      </c>
      <c r="AI326" s="148">
        <f>SUM(IngramSpark!$G$81,IngramSpark!$AA$81)</f>
        <v>0</v>
      </c>
      <c r="AJ326" s="28">
        <f t="shared" si="71"/>
        <v>0</v>
      </c>
      <c r="AK326" s="28">
        <f t="shared" si="72"/>
        <v>0</v>
      </c>
      <c r="AL326" s="86">
        <f t="shared" si="73"/>
        <v>0</v>
      </c>
    </row>
    <row r="327" spans="1:38" x14ac:dyDescent="0.25">
      <c r="A327" s="20" t="str">
        <f>IF(ISBLANK(Lookups!$A$16),"",Lookups!$A$16)</f>
        <v/>
      </c>
      <c r="B327" s="28">
        <f>'Website Sales'!$AK$80</f>
        <v>0</v>
      </c>
      <c r="C327" s="29">
        <f>'Website Sales'!$AN$80</f>
        <v>0</v>
      </c>
      <c r="D327" s="28">
        <f>'In-Person Sales'!$AJ$80</f>
        <v>0</v>
      </c>
      <c r="E327" s="29">
        <f>'In-Person Sales'!$AM$80</f>
        <v>0</v>
      </c>
      <c r="F327" s="28">
        <f>Audiobooks!$H$81</f>
        <v>0</v>
      </c>
      <c r="G327" s="29">
        <f>Audiobooks!$I$81</f>
        <v>0</v>
      </c>
      <c r="H327" s="28">
        <f>Audiobooks!$J$81</f>
        <v>0</v>
      </c>
      <c r="I327" s="29">
        <f>Audiobooks!$K$81</f>
        <v>0</v>
      </c>
      <c r="J327" s="28">
        <f>Audiobooks!$L$81</f>
        <v>0</v>
      </c>
      <c r="K327" s="29">
        <f>Audiobooks!$M$81</f>
        <v>0</v>
      </c>
      <c r="L327" s="28">
        <f>'E-book sales'!$H$81</f>
        <v>0</v>
      </c>
      <c r="M327" s="29">
        <f>'E-book sales'!$I$81</f>
        <v>0</v>
      </c>
      <c r="N327" s="28">
        <f>'E-book sales'!$J$81</f>
        <v>0</v>
      </c>
      <c r="O327" s="29">
        <f>'E-book sales'!$K$81</f>
        <v>0</v>
      </c>
      <c r="P327" s="28">
        <f>'E-book sales'!$L$81</f>
        <v>0</v>
      </c>
      <c r="Q327" s="29">
        <f>'E-book sales'!$M$81</f>
        <v>0</v>
      </c>
      <c r="R327" s="28">
        <f>'KENP Pages'!$H$81</f>
        <v>0</v>
      </c>
      <c r="S327" s="29">
        <f>'KENP Pages'!$I$81</f>
        <v>0</v>
      </c>
      <c r="T327" s="28">
        <f>'KENP Pages'!$J$81</f>
        <v>0</v>
      </c>
      <c r="U327" s="29">
        <f>'KENP Pages'!$K$81</f>
        <v>0</v>
      </c>
      <c r="V327" s="28">
        <f>'KENP Pages'!$L$81</f>
        <v>0</v>
      </c>
      <c r="W327" s="29">
        <f>'KENP Pages'!$M$81</f>
        <v>0</v>
      </c>
      <c r="X327" s="28">
        <f>'KDP Paperbacks'!$H$81</f>
        <v>0</v>
      </c>
      <c r="Y327" s="29">
        <f>'KDP Paperbacks'!$I$81</f>
        <v>0</v>
      </c>
      <c r="Z327" s="28">
        <f>'KDP Paperbacks'!$J$81</f>
        <v>0</v>
      </c>
      <c r="AA327" s="29">
        <f>'KDP Paperbacks'!$K$81</f>
        <v>0</v>
      </c>
      <c r="AB327" s="28">
        <f>'KDP Paperbacks'!$L$81</f>
        <v>0</v>
      </c>
      <c r="AC327" s="29">
        <f>'KDP Paperbacks'!$M$81</f>
        <v>0</v>
      </c>
      <c r="AD327" s="28">
        <f>SUM(IngramSpark!$H$81,IngramSpark!$AB$81)</f>
        <v>0</v>
      </c>
      <c r="AE327" s="148">
        <f>SUM(IngramSpark!$I$81,IngramSpark!$AC$81)</f>
        <v>0</v>
      </c>
      <c r="AF327" s="28">
        <f>SUM(IngramSpark!$J$81,IngramSpark!$AD$81)</f>
        <v>0</v>
      </c>
      <c r="AG327" s="148">
        <f>SUM(IngramSpark!$K$81,IngramSpark!$AE$81)</f>
        <v>0</v>
      </c>
      <c r="AH327" s="28">
        <f>SUM(IngramSpark!$L$81,IngramSpark!$AF$81)</f>
        <v>0</v>
      </c>
      <c r="AI327" s="148">
        <f>SUM(IngramSpark!$M$81,IngramSpark!$AG$81)</f>
        <v>0</v>
      </c>
      <c r="AJ327" s="28">
        <f t="shared" si="71"/>
        <v>0</v>
      </c>
      <c r="AK327" s="28">
        <f t="shared" si="72"/>
        <v>0</v>
      </c>
      <c r="AL327" s="86">
        <f t="shared" si="73"/>
        <v>0</v>
      </c>
    </row>
    <row r="328" spans="1:38" ht="16.5" thickBot="1" x14ac:dyDescent="0.3">
      <c r="A328" s="20" t="str">
        <f>IF(ISBLANK(Lookups!$A$17),"",Lookups!$A$17)</f>
        <v/>
      </c>
      <c r="B328" s="28">
        <f>'Website Sales'!$AO$80</f>
        <v>0</v>
      </c>
      <c r="C328" s="29">
        <f>'Website Sales'!$AR$80</f>
        <v>0</v>
      </c>
      <c r="D328" s="28">
        <f>'In-Person Sales'!$AN$80</f>
        <v>0</v>
      </c>
      <c r="E328" s="29">
        <f>'In-Person Sales'!$AQ$80</f>
        <v>0</v>
      </c>
      <c r="F328" s="28">
        <f>Audiobooks!$N$81</f>
        <v>0</v>
      </c>
      <c r="G328" s="29">
        <f>Audiobooks!$O$81</f>
        <v>0</v>
      </c>
      <c r="H328" s="28">
        <f>Audiobooks!$P$81</f>
        <v>0</v>
      </c>
      <c r="I328" s="29">
        <f>Audiobooks!$Q$81</f>
        <v>0</v>
      </c>
      <c r="J328" s="28">
        <f>Audiobooks!$R$81</f>
        <v>0</v>
      </c>
      <c r="K328" s="29">
        <f>Audiobooks!$S$81</f>
        <v>0</v>
      </c>
      <c r="L328" s="28">
        <f>'E-book sales'!$N$81</f>
        <v>0</v>
      </c>
      <c r="M328" s="29">
        <f>'E-book sales'!$O$81</f>
        <v>0</v>
      </c>
      <c r="N328" s="28">
        <f>'E-book sales'!$P$81</f>
        <v>0</v>
      </c>
      <c r="O328" s="29">
        <f>'E-book sales'!$Q$81</f>
        <v>0</v>
      </c>
      <c r="P328" s="28">
        <f>'E-book sales'!$R$81</f>
        <v>0</v>
      </c>
      <c r="Q328" s="29">
        <f>'E-book sales'!$S$81</f>
        <v>0</v>
      </c>
      <c r="R328" s="28">
        <f>'KENP Pages'!$N$81</f>
        <v>0</v>
      </c>
      <c r="S328" s="29">
        <f>'KENP Pages'!$O$81</f>
        <v>0</v>
      </c>
      <c r="T328" s="28">
        <f>'KENP Pages'!$P$81</f>
        <v>0</v>
      </c>
      <c r="U328" s="29">
        <f>'KENP Pages'!$Q$81</f>
        <v>0</v>
      </c>
      <c r="V328" s="28">
        <f>'KENP Pages'!$R$81</f>
        <v>0</v>
      </c>
      <c r="W328" s="29">
        <f>'KENP Pages'!$S$81</f>
        <v>0</v>
      </c>
      <c r="X328" s="28">
        <f>'KDP Paperbacks'!$N$81</f>
        <v>0</v>
      </c>
      <c r="Y328" s="29">
        <f>'KDP Paperbacks'!$O$81</f>
        <v>0</v>
      </c>
      <c r="Z328" s="28">
        <f>'KDP Paperbacks'!$P$81</f>
        <v>0</v>
      </c>
      <c r="AA328" s="29">
        <f>'KDP Paperbacks'!$Q$81</f>
        <v>0</v>
      </c>
      <c r="AB328" s="28">
        <f>'KDP Paperbacks'!$R$81</f>
        <v>0</v>
      </c>
      <c r="AC328" s="29">
        <f>'KDP Paperbacks'!$S$81</f>
        <v>0</v>
      </c>
      <c r="AD328" s="28">
        <f>SUM(IngramSpark!$N$81,IngramSpark!$AH$81)</f>
        <v>0</v>
      </c>
      <c r="AE328" s="148">
        <f>SUM(IngramSpark!$O$81,IngramSpark!$AI$81)</f>
        <v>0</v>
      </c>
      <c r="AF328" s="28">
        <f>SUM(IngramSpark!$P$81,IngramSpark!$AJ$81)</f>
        <v>0</v>
      </c>
      <c r="AG328" s="148">
        <f>SUM(IngramSpark!$Q$81,IngramSpark!$AK$81)</f>
        <v>0</v>
      </c>
      <c r="AH328" s="28">
        <f>SUM(IngramSpark!$R$81,IngramSpark!$AL$81)</f>
        <v>0</v>
      </c>
      <c r="AI328" s="148">
        <f>SUM(IngramSpark!$S$81,IngramSpark!$AM$81)</f>
        <v>0</v>
      </c>
      <c r="AJ328" s="28">
        <f t="shared" si="71"/>
        <v>0</v>
      </c>
      <c r="AK328" s="28">
        <f t="shared" si="72"/>
        <v>0</v>
      </c>
      <c r="AL328" s="86">
        <f t="shared" si="73"/>
        <v>0</v>
      </c>
    </row>
    <row r="329" spans="1:38" ht="16.5" thickBot="1" x14ac:dyDescent="0.3">
      <c r="A329" s="34" t="s">
        <v>16</v>
      </c>
      <c r="B329" s="35">
        <f t="shared" ref="B329:AJ329" si="74">SUM(B314:B328)</f>
        <v>0</v>
      </c>
      <c r="C329" s="36">
        <f t="shared" si="74"/>
        <v>0</v>
      </c>
      <c r="D329" s="35">
        <f t="shared" si="74"/>
        <v>0</v>
      </c>
      <c r="E329" s="36">
        <f t="shared" si="74"/>
        <v>0</v>
      </c>
      <c r="F329" s="39">
        <f t="shared" si="74"/>
        <v>0</v>
      </c>
      <c r="G329" s="40">
        <f t="shared" si="74"/>
        <v>0</v>
      </c>
      <c r="H329" s="39">
        <f t="shared" si="74"/>
        <v>0</v>
      </c>
      <c r="I329" s="40">
        <f t="shared" si="74"/>
        <v>0</v>
      </c>
      <c r="J329" s="39">
        <f t="shared" si="74"/>
        <v>11</v>
      </c>
      <c r="K329" s="40">
        <f t="shared" si="74"/>
        <v>60.674399999999999</v>
      </c>
      <c r="L329" s="37">
        <f t="shared" si="74"/>
        <v>0</v>
      </c>
      <c r="M329" s="38">
        <f t="shared" si="74"/>
        <v>0</v>
      </c>
      <c r="N329" s="37">
        <f t="shared" si="74"/>
        <v>0</v>
      </c>
      <c r="O329" s="38">
        <f t="shared" si="74"/>
        <v>0</v>
      </c>
      <c r="P329" s="37">
        <f t="shared" si="74"/>
        <v>0</v>
      </c>
      <c r="Q329" s="38">
        <f t="shared" si="74"/>
        <v>0</v>
      </c>
      <c r="R329" s="41">
        <f t="shared" si="74"/>
        <v>0</v>
      </c>
      <c r="S329" s="42">
        <f t="shared" si="74"/>
        <v>0</v>
      </c>
      <c r="T329" s="41">
        <f t="shared" si="74"/>
        <v>0</v>
      </c>
      <c r="U329" s="42">
        <f t="shared" si="74"/>
        <v>0</v>
      </c>
      <c r="V329" s="41">
        <f t="shared" si="74"/>
        <v>1173</v>
      </c>
      <c r="W329" s="42">
        <f t="shared" si="74"/>
        <v>4.6700000000000523</v>
      </c>
      <c r="X329" s="43">
        <f t="shared" si="74"/>
        <v>0</v>
      </c>
      <c r="Y329" s="44">
        <f t="shared" si="74"/>
        <v>0</v>
      </c>
      <c r="Z329" s="43">
        <f t="shared" si="74"/>
        <v>0</v>
      </c>
      <c r="AA329" s="44">
        <f t="shared" si="74"/>
        <v>0</v>
      </c>
      <c r="AB329" s="43">
        <f t="shared" si="74"/>
        <v>6</v>
      </c>
      <c r="AC329" s="44">
        <f t="shared" si="74"/>
        <v>25.619999999999997</v>
      </c>
      <c r="AD329" s="45">
        <f t="shared" si="74"/>
        <v>0</v>
      </c>
      <c r="AE329" s="46">
        <f t="shared" si="74"/>
        <v>0</v>
      </c>
      <c r="AF329" s="45">
        <f t="shared" si="74"/>
        <v>0</v>
      </c>
      <c r="AG329" s="46">
        <f t="shared" si="74"/>
        <v>0</v>
      </c>
      <c r="AH329" s="45">
        <f t="shared" si="74"/>
        <v>6</v>
      </c>
      <c r="AI329" s="46">
        <f t="shared" si="74"/>
        <v>7.74</v>
      </c>
      <c r="AJ329" s="45">
        <f t="shared" si="74"/>
        <v>23</v>
      </c>
      <c r="AK329" s="45">
        <f t="shared" ref="AK329" si="75">SUM(AK314:AK328)</f>
        <v>1173</v>
      </c>
      <c r="AL329" s="46">
        <f t="shared" ref="AL329" si="76">SUM(AL314:AL328)</f>
        <v>98.704400000000049</v>
      </c>
    </row>
    <row r="330" spans="1:38" ht="16.5" thickBot="1" x14ac:dyDescent="0.3">
      <c r="A330" s="20"/>
      <c r="B330" s="30"/>
      <c r="C330" s="31"/>
      <c r="D330" s="32"/>
      <c r="E330" s="31"/>
      <c r="F330" s="32"/>
      <c r="G330" s="31"/>
      <c r="H330" s="32"/>
      <c r="I330" s="31"/>
      <c r="J330" s="32"/>
      <c r="K330" s="31"/>
      <c r="L330" s="32"/>
      <c r="M330" s="31"/>
      <c r="N330" s="32"/>
      <c r="O330" s="31"/>
      <c r="P330" s="32"/>
      <c r="Q330" s="31"/>
      <c r="R330" s="32"/>
      <c r="S330" s="31"/>
      <c r="T330" s="32"/>
      <c r="U330" s="31"/>
      <c r="V330" s="32"/>
      <c r="W330" s="31"/>
      <c r="X330" s="32"/>
      <c r="Y330" s="31"/>
      <c r="Z330" s="32"/>
      <c r="AA330" s="31"/>
      <c r="AB330" s="32"/>
      <c r="AC330" s="31"/>
      <c r="AD330" s="32"/>
      <c r="AE330" s="31"/>
      <c r="AF330" s="32"/>
      <c r="AG330" s="31"/>
      <c r="AH330" s="32"/>
      <c r="AI330" s="33"/>
      <c r="AJ330" s="19"/>
      <c r="AK330" s="19"/>
      <c r="AL330" s="19"/>
    </row>
    <row r="331" spans="1:38" ht="16.5" thickBot="1" x14ac:dyDescent="0.3">
      <c r="A331" s="294" t="s">
        <v>92</v>
      </c>
      <c r="B331" s="295"/>
      <c r="C331" s="295"/>
      <c r="D331" s="295"/>
      <c r="E331" s="295"/>
      <c r="F331" s="295"/>
      <c r="G331" s="296"/>
      <c r="H331" s="69"/>
      <c r="I331" s="70"/>
      <c r="J331" s="69"/>
      <c r="K331" s="70"/>
      <c r="L331" s="69"/>
      <c r="M331" s="70"/>
      <c r="N331" s="69"/>
      <c r="O331" s="70"/>
      <c r="P331" s="69"/>
      <c r="Q331" s="70"/>
      <c r="R331" s="69"/>
      <c r="S331" s="70"/>
      <c r="T331" s="69"/>
      <c r="U331" s="70"/>
      <c r="V331" s="69"/>
      <c r="W331" s="70"/>
      <c r="X331" s="69"/>
      <c r="Y331" s="70"/>
      <c r="Z331" s="69"/>
      <c r="AA331" s="70"/>
      <c r="AB331" s="69"/>
      <c r="AC331" s="70"/>
      <c r="AD331" s="69"/>
      <c r="AE331" s="70"/>
      <c r="AF331" s="69"/>
      <c r="AG331" s="70"/>
      <c r="AH331" s="69"/>
      <c r="AI331" s="71"/>
      <c r="AJ331" s="70"/>
      <c r="AK331" s="70"/>
      <c r="AL331" s="70"/>
    </row>
    <row r="332" spans="1:38" ht="16.5" thickBot="1" x14ac:dyDescent="0.3">
      <c r="A332" s="20" t="s">
        <v>50</v>
      </c>
      <c r="B332" s="47">
        <f>SUM(B329,D329)</f>
        <v>0</v>
      </c>
      <c r="C332" s="48">
        <f>SUM(C329,E329)</f>
        <v>0</v>
      </c>
      <c r="D332" s="61"/>
      <c r="E332" s="62"/>
      <c r="F332" s="63"/>
      <c r="G332" s="64"/>
      <c r="H332" s="69"/>
      <c r="I332" s="70"/>
      <c r="J332" s="69"/>
      <c r="K332" s="70"/>
      <c r="L332" s="69"/>
      <c r="M332" s="70"/>
      <c r="N332" s="69"/>
      <c r="O332" s="70"/>
      <c r="P332" s="69"/>
      <c r="Q332" s="70"/>
      <c r="R332" s="69"/>
      <c r="S332" s="70"/>
      <c r="T332" s="69"/>
      <c r="U332" s="70"/>
      <c r="V332" s="69"/>
      <c r="W332" s="70"/>
      <c r="X332" s="69"/>
      <c r="Y332" s="70"/>
      <c r="Z332" s="69"/>
      <c r="AA332" s="70"/>
      <c r="AB332" s="69"/>
      <c r="AC332" s="70"/>
      <c r="AD332" s="69"/>
      <c r="AE332" s="70"/>
      <c r="AF332" s="69"/>
      <c r="AG332" s="70"/>
      <c r="AH332" s="69"/>
      <c r="AI332" s="71"/>
      <c r="AJ332" s="70"/>
      <c r="AK332" s="70"/>
      <c r="AL332" s="70"/>
    </row>
    <row r="333" spans="1:38" ht="16.5" thickBot="1" x14ac:dyDescent="0.3">
      <c r="A333" s="20" t="s">
        <v>49</v>
      </c>
      <c r="B333" s="49">
        <f>SUM(F329,H329,J329)</f>
        <v>11</v>
      </c>
      <c r="C333" s="50">
        <f>SUM(G329,I329,K329)</f>
        <v>60.674399999999999</v>
      </c>
      <c r="D333" s="61"/>
      <c r="E333" s="293" t="s">
        <v>56</v>
      </c>
      <c r="F333" s="293"/>
      <c r="G333" s="59">
        <f>SUM(B332,B333,B334,B336,B337)</f>
        <v>23</v>
      </c>
      <c r="H333" s="69"/>
      <c r="I333" s="70"/>
      <c r="J333" s="69"/>
      <c r="K333" s="70"/>
      <c r="L333" s="69"/>
      <c r="M333" s="70"/>
      <c r="N333" s="69"/>
      <c r="O333" s="70"/>
      <c r="P333" s="69"/>
      <c r="Q333" s="70"/>
      <c r="R333" s="69"/>
      <c r="S333" s="70"/>
      <c r="T333" s="69"/>
      <c r="U333" s="70"/>
      <c r="V333" s="69"/>
      <c r="W333" s="70"/>
      <c r="X333" s="69"/>
      <c r="Y333" s="70"/>
      <c r="Z333" s="69"/>
      <c r="AA333" s="70"/>
      <c r="AB333" s="69"/>
      <c r="AC333" s="70"/>
      <c r="AD333" s="69"/>
      <c r="AE333" s="70"/>
      <c r="AF333" s="69"/>
      <c r="AG333" s="70"/>
      <c r="AH333" s="69"/>
      <c r="AI333" s="71"/>
      <c r="AJ333" s="70"/>
      <c r="AK333" s="70"/>
      <c r="AL333" s="70"/>
    </row>
    <row r="334" spans="1:38" ht="16.5" thickBot="1" x14ac:dyDescent="0.3">
      <c r="A334" s="20" t="s">
        <v>51</v>
      </c>
      <c r="B334" s="51">
        <f>SUM(L329,N329,P329)</f>
        <v>0</v>
      </c>
      <c r="C334" s="52">
        <f>SUM(M329,O329,Q329)</f>
        <v>0</v>
      </c>
      <c r="D334" s="61"/>
      <c r="E334" s="293" t="s">
        <v>57</v>
      </c>
      <c r="F334" s="293"/>
      <c r="G334" s="59">
        <f>B335</f>
        <v>1173</v>
      </c>
      <c r="H334" s="69"/>
      <c r="I334" s="70"/>
      <c r="J334" s="69"/>
      <c r="K334" s="70"/>
      <c r="L334" s="69"/>
      <c r="M334" s="70"/>
      <c r="N334" s="69"/>
      <c r="O334" s="70"/>
      <c r="P334" s="69"/>
      <c r="Q334" s="70"/>
      <c r="R334" s="69"/>
      <c r="S334" s="70"/>
      <c r="T334" s="69"/>
      <c r="U334" s="70"/>
      <c r="V334" s="69"/>
      <c r="W334" s="70"/>
      <c r="X334" s="69"/>
      <c r="Y334" s="70"/>
      <c r="Z334" s="69"/>
      <c r="AA334" s="70"/>
      <c r="AB334" s="69"/>
      <c r="AC334" s="70"/>
      <c r="AD334" s="69"/>
      <c r="AE334" s="70"/>
      <c r="AF334" s="69"/>
      <c r="AG334" s="70"/>
      <c r="AH334" s="69"/>
      <c r="AI334" s="71"/>
      <c r="AJ334" s="70"/>
      <c r="AK334" s="70"/>
      <c r="AL334" s="70"/>
    </row>
    <row r="335" spans="1:38" ht="16.5" thickBot="1" x14ac:dyDescent="0.3">
      <c r="A335" s="20" t="s">
        <v>52</v>
      </c>
      <c r="B335" s="53">
        <f>SUM(R329,T329,V329)</f>
        <v>1173</v>
      </c>
      <c r="C335" s="54">
        <f>SUM(S329,U329,W329)</f>
        <v>4.6700000000000523</v>
      </c>
      <c r="D335" s="61"/>
      <c r="E335" s="293" t="s">
        <v>58</v>
      </c>
      <c r="F335" s="293"/>
      <c r="G335" s="60">
        <f>SUM(C332:C337)</f>
        <v>98.704400000000035</v>
      </c>
      <c r="H335" s="69"/>
      <c r="I335" s="70"/>
      <c r="J335" s="69"/>
      <c r="K335" s="70"/>
      <c r="L335" s="69"/>
      <c r="M335" s="70"/>
      <c r="N335" s="69"/>
      <c r="O335" s="70"/>
      <c r="P335" s="69"/>
      <c r="Q335" s="70"/>
      <c r="R335" s="69"/>
      <c r="S335" s="70"/>
      <c r="T335" s="69"/>
      <c r="U335" s="70"/>
      <c r="V335" s="69"/>
      <c r="W335" s="70"/>
      <c r="X335" s="69"/>
      <c r="Y335" s="70"/>
      <c r="Z335" s="69"/>
      <c r="AA335" s="70"/>
      <c r="AB335" s="69"/>
      <c r="AC335" s="70"/>
      <c r="AD335" s="69"/>
      <c r="AE335" s="70"/>
      <c r="AF335" s="69"/>
      <c r="AG335" s="70"/>
      <c r="AH335" s="69"/>
      <c r="AI335" s="71"/>
      <c r="AJ335" s="70"/>
      <c r="AK335" s="70"/>
      <c r="AL335" s="70"/>
    </row>
    <row r="336" spans="1:38" x14ac:dyDescent="0.25">
      <c r="A336" s="20" t="s">
        <v>53</v>
      </c>
      <c r="B336" s="55">
        <f>SUM(X329,Z329,AB329)</f>
        <v>6</v>
      </c>
      <c r="C336" s="56">
        <f>SUM(Y329,AA329,AC329)</f>
        <v>25.619999999999997</v>
      </c>
      <c r="D336" s="61"/>
      <c r="E336" s="66"/>
      <c r="F336" s="61"/>
      <c r="G336" s="67"/>
      <c r="H336" s="69"/>
      <c r="I336" s="70"/>
      <c r="J336" s="69"/>
      <c r="K336" s="70"/>
      <c r="L336" s="69"/>
      <c r="M336" s="70"/>
      <c r="N336" s="69"/>
      <c r="O336" s="70"/>
      <c r="P336" s="69"/>
      <c r="Q336" s="70"/>
      <c r="R336" s="69"/>
      <c r="S336" s="70"/>
      <c r="T336" s="69"/>
      <c r="U336" s="70"/>
      <c r="V336" s="69"/>
      <c r="W336" s="70"/>
      <c r="X336" s="69"/>
      <c r="Y336" s="70"/>
      <c r="Z336" s="69"/>
      <c r="AA336" s="70"/>
      <c r="AB336" s="69"/>
      <c r="AC336" s="70"/>
      <c r="AD336" s="69"/>
      <c r="AE336" s="70"/>
      <c r="AF336" s="69"/>
      <c r="AG336" s="70"/>
      <c r="AH336" s="69"/>
      <c r="AI336" s="71"/>
      <c r="AJ336" s="70"/>
      <c r="AK336" s="70"/>
      <c r="AL336" s="70"/>
    </row>
    <row r="337" spans="1:38" ht="16.5" thickBot="1" x14ac:dyDescent="0.3">
      <c r="A337" s="21" t="s">
        <v>54</v>
      </c>
      <c r="B337" s="57">
        <f>SUM(AD329,AF329,AH329)</f>
        <v>6</v>
      </c>
      <c r="C337" s="58">
        <f>SUM(AE329,AG329,AI329)</f>
        <v>7.74</v>
      </c>
      <c r="D337" s="65"/>
      <c r="E337" s="292" t="s">
        <v>188</v>
      </c>
      <c r="F337" s="292"/>
      <c r="G337" s="68"/>
      <c r="H337" s="72"/>
      <c r="I337" s="73"/>
      <c r="J337" s="72"/>
      <c r="K337" s="73"/>
      <c r="L337" s="72"/>
      <c r="M337" s="73"/>
      <c r="N337" s="72"/>
      <c r="O337" s="73"/>
      <c r="P337" s="72"/>
      <c r="Q337" s="73"/>
      <c r="R337" s="72"/>
      <c r="S337" s="73"/>
      <c r="T337" s="72"/>
      <c r="U337" s="73"/>
      <c r="V337" s="72"/>
      <c r="W337" s="73"/>
      <c r="X337" s="72"/>
      <c r="Y337" s="73"/>
      <c r="Z337" s="72"/>
      <c r="AA337" s="73"/>
      <c r="AB337" s="72"/>
      <c r="AC337" s="73"/>
      <c r="AD337" s="72"/>
      <c r="AE337" s="73"/>
      <c r="AF337" s="72"/>
      <c r="AG337" s="73"/>
      <c r="AH337" s="72"/>
      <c r="AI337" s="74"/>
      <c r="AJ337" s="70"/>
      <c r="AK337" s="70"/>
      <c r="AL337" s="70"/>
    </row>
    <row r="338" spans="1:38" ht="16.5" thickBot="1" x14ac:dyDescent="0.3">
      <c r="A338" s="75"/>
      <c r="B338" s="76"/>
      <c r="C338" s="77"/>
      <c r="D338" s="75"/>
      <c r="E338" s="292"/>
      <c r="F338" s="292"/>
      <c r="G338" s="77"/>
      <c r="H338" s="75"/>
      <c r="I338" s="77"/>
      <c r="J338" s="75"/>
      <c r="K338" s="77"/>
      <c r="L338" s="75"/>
      <c r="M338" s="77"/>
      <c r="N338" s="75"/>
      <c r="O338" s="77"/>
      <c r="P338" s="75"/>
      <c r="Q338" s="77"/>
      <c r="R338" s="75"/>
      <c r="S338" s="77"/>
      <c r="T338" s="75"/>
      <c r="U338" s="77"/>
      <c r="V338" s="75"/>
      <c r="W338" s="77"/>
      <c r="X338" s="75"/>
      <c r="Y338" s="77"/>
      <c r="Z338" s="75"/>
      <c r="AA338" s="77"/>
      <c r="AB338" s="75"/>
      <c r="AC338" s="77"/>
      <c r="AD338" s="75"/>
      <c r="AE338" s="77"/>
      <c r="AF338" s="75"/>
      <c r="AG338" s="77"/>
      <c r="AH338" s="75"/>
      <c r="AI338" s="77"/>
      <c r="AJ338" s="77"/>
      <c r="AK338" s="77"/>
      <c r="AL338" s="77"/>
    </row>
    <row r="339" spans="1:38" ht="16.5" thickBot="1" x14ac:dyDescent="0.3">
      <c r="A339" s="75"/>
      <c r="B339" s="76"/>
      <c r="C339" s="77"/>
      <c r="D339" s="75"/>
      <c r="E339" s="77"/>
      <c r="F339" s="75"/>
      <c r="G339" s="77"/>
      <c r="H339" s="75"/>
      <c r="I339" s="77"/>
      <c r="J339" s="75"/>
      <c r="K339" s="77"/>
      <c r="L339" s="75"/>
      <c r="M339" s="77"/>
      <c r="N339" s="75"/>
      <c r="O339" s="77"/>
      <c r="P339" s="75"/>
      <c r="Q339" s="77"/>
      <c r="R339" s="75"/>
      <c r="S339" s="77"/>
      <c r="T339" s="75"/>
      <c r="U339" s="77"/>
      <c r="V339" s="75"/>
      <c r="W339" s="77"/>
      <c r="X339" s="75"/>
      <c r="Y339" s="77"/>
      <c r="Z339" s="75"/>
      <c r="AA339" s="77"/>
      <c r="AB339" s="75"/>
      <c r="AC339" s="77"/>
      <c r="AD339" s="75"/>
      <c r="AE339" s="77"/>
      <c r="AF339" s="75"/>
      <c r="AG339" s="77"/>
      <c r="AH339" s="75"/>
      <c r="AI339" s="77"/>
      <c r="AJ339" s="77"/>
      <c r="AK339" s="77"/>
      <c r="AL339" s="77"/>
    </row>
    <row r="340" spans="1:38" ht="16.5" thickBot="1" x14ac:dyDescent="0.3">
      <c r="A340" s="297" t="s">
        <v>30</v>
      </c>
      <c r="B340" s="300" t="s">
        <v>50</v>
      </c>
      <c r="C340" s="301"/>
      <c r="D340" s="301"/>
      <c r="E340" s="301"/>
      <c r="F340" s="302" t="s">
        <v>49</v>
      </c>
      <c r="G340" s="302"/>
      <c r="H340" s="302"/>
      <c r="I340" s="302"/>
      <c r="J340" s="302"/>
      <c r="K340" s="302"/>
      <c r="L340" s="307" t="s">
        <v>51</v>
      </c>
      <c r="M340" s="307"/>
      <c r="N340" s="307"/>
      <c r="O340" s="307"/>
      <c r="P340" s="307"/>
      <c r="Q340" s="307"/>
      <c r="R340" s="308" t="s">
        <v>52</v>
      </c>
      <c r="S340" s="308"/>
      <c r="T340" s="308"/>
      <c r="U340" s="308"/>
      <c r="V340" s="308"/>
      <c r="W340" s="308"/>
      <c r="X340" s="310" t="s">
        <v>53</v>
      </c>
      <c r="Y340" s="310"/>
      <c r="Z340" s="310"/>
      <c r="AA340" s="310"/>
      <c r="AB340" s="310"/>
      <c r="AC340" s="310"/>
      <c r="AD340" s="303" t="s">
        <v>54</v>
      </c>
      <c r="AE340" s="303"/>
      <c r="AF340" s="303"/>
      <c r="AG340" s="303"/>
      <c r="AH340" s="303"/>
      <c r="AI340" s="313"/>
      <c r="AJ340" s="317" t="s">
        <v>55</v>
      </c>
      <c r="AK340" s="318"/>
      <c r="AL340" s="319"/>
    </row>
    <row r="341" spans="1:38" ht="16.5" thickBot="1" x14ac:dyDescent="0.3">
      <c r="A341" s="298"/>
      <c r="B341" s="311" t="s">
        <v>47</v>
      </c>
      <c r="C341" s="305"/>
      <c r="D341" s="305" t="s">
        <v>48</v>
      </c>
      <c r="E341" s="305"/>
      <c r="F341" s="305" t="s">
        <v>44</v>
      </c>
      <c r="G341" s="305"/>
      <c r="H341" s="305" t="s">
        <v>14</v>
      </c>
      <c r="I341" s="305"/>
      <c r="J341" s="305" t="s">
        <v>15</v>
      </c>
      <c r="K341" s="305"/>
      <c r="L341" s="305" t="s">
        <v>44</v>
      </c>
      <c r="M341" s="305"/>
      <c r="N341" s="305" t="s">
        <v>14</v>
      </c>
      <c r="O341" s="305"/>
      <c r="P341" s="305" t="s">
        <v>15</v>
      </c>
      <c r="Q341" s="305"/>
      <c r="R341" s="305" t="s">
        <v>44</v>
      </c>
      <c r="S341" s="305"/>
      <c r="T341" s="305" t="s">
        <v>14</v>
      </c>
      <c r="U341" s="305"/>
      <c r="V341" s="305" t="s">
        <v>15</v>
      </c>
      <c r="W341" s="305"/>
      <c r="X341" s="305" t="s">
        <v>44</v>
      </c>
      <c r="Y341" s="305"/>
      <c r="Z341" s="305" t="s">
        <v>14</v>
      </c>
      <c r="AA341" s="305"/>
      <c r="AB341" s="305" t="s">
        <v>15</v>
      </c>
      <c r="AC341" s="305"/>
      <c r="AD341" s="305" t="s">
        <v>159</v>
      </c>
      <c r="AE341" s="305"/>
      <c r="AF341" s="305" t="s">
        <v>14</v>
      </c>
      <c r="AG341" s="305"/>
      <c r="AH341" s="305" t="s">
        <v>15</v>
      </c>
      <c r="AI341" s="312"/>
      <c r="AJ341" s="320"/>
      <c r="AK341" s="321"/>
      <c r="AL341" s="322"/>
    </row>
    <row r="342" spans="1:38" ht="16.5" thickBot="1" x14ac:dyDescent="0.3">
      <c r="A342" s="299"/>
      <c r="B342" s="22" t="s">
        <v>1</v>
      </c>
      <c r="C342" s="23" t="s">
        <v>43</v>
      </c>
      <c r="D342" s="24" t="s">
        <v>1</v>
      </c>
      <c r="E342" s="23" t="s">
        <v>43</v>
      </c>
      <c r="F342" s="24" t="s">
        <v>1</v>
      </c>
      <c r="G342" s="23" t="s">
        <v>33</v>
      </c>
      <c r="H342" s="24" t="s">
        <v>1</v>
      </c>
      <c r="I342" s="23" t="s">
        <v>33</v>
      </c>
      <c r="J342" s="24" t="s">
        <v>1</v>
      </c>
      <c r="K342" s="23" t="s">
        <v>33</v>
      </c>
      <c r="L342" s="24" t="s">
        <v>1</v>
      </c>
      <c r="M342" s="23" t="s">
        <v>33</v>
      </c>
      <c r="N342" s="24" t="s">
        <v>1</v>
      </c>
      <c r="O342" s="23" t="s">
        <v>33</v>
      </c>
      <c r="P342" s="24" t="s">
        <v>1</v>
      </c>
      <c r="Q342" s="23" t="s">
        <v>33</v>
      </c>
      <c r="R342" s="24" t="s">
        <v>1</v>
      </c>
      <c r="S342" s="23" t="s">
        <v>33</v>
      </c>
      <c r="T342" s="24" t="s">
        <v>1</v>
      </c>
      <c r="U342" s="23" t="s">
        <v>33</v>
      </c>
      <c r="V342" s="24" t="s">
        <v>1</v>
      </c>
      <c r="W342" s="23" t="s">
        <v>33</v>
      </c>
      <c r="X342" s="24" t="s">
        <v>1</v>
      </c>
      <c r="Y342" s="23" t="s">
        <v>33</v>
      </c>
      <c r="Z342" s="24" t="s">
        <v>1</v>
      </c>
      <c r="AA342" s="23" t="s">
        <v>33</v>
      </c>
      <c r="AB342" s="24" t="s">
        <v>1</v>
      </c>
      <c r="AC342" s="23" t="s">
        <v>33</v>
      </c>
      <c r="AD342" s="24" t="s">
        <v>1</v>
      </c>
      <c r="AE342" s="23" t="s">
        <v>33</v>
      </c>
      <c r="AF342" s="24" t="s">
        <v>1</v>
      </c>
      <c r="AG342" s="23" t="s">
        <v>33</v>
      </c>
      <c r="AH342" s="24" t="s">
        <v>1</v>
      </c>
      <c r="AI342" s="25" t="s">
        <v>33</v>
      </c>
      <c r="AJ342" s="23" t="s">
        <v>1</v>
      </c>
      <c r="AK342" s="23" t="s">
        <v>65</v>
      </c>
      <c r="AL342" s="25" t="s">
        <v>33</v>
      </c>
    </row>
    <row r="343" spans="1:38" x14ac:dyDescent="0.25">
      <c r="A343" s="20" t="str">
        <f>IF(ISBLANK(Lookups!$A$3),"",Lookups!$A$3)</f>
        <v>Soulstealer: A Supernatural Thriller</v>
      </c>
      <c r="B343" s="26">
        <f>'Website Sales'!$AG$21</f>
        <v>0</v>
      </c>
      <c r="C343" s="27">
        <f>'Website Sales'!$AJ$21</f>
        <v>0</v>
      </c>
      <c r="D343" s="26">
        <f>'In-Person Sales'!$AF$21</f>
        <v>0</v>
      </c>
      <c r="E343" s="27">
        <f>'In-Person Sales'!$AI$21</f>
        <v>0</v>
      </c>
      <c r="F343" s="26">
        <f>Audiobooks!$B$22</f>
        <v>0</v>
      </c>
      <c r="G343" s="27">
        <f>Audiobooks!$C$22</f>
        <v>0</v>
      </c>
      <c r="H343" s="26">
        <f>Audiobooks!$D$22</f>
        <v>0</v>
      </c>
      <c r="I343" s="27">
        <f>Audiobooks!$E$22</f>
        <v>0</v>
      </c>
      <c r="J343" s="26">
        <f>Audiobooks!$F$22</f>
        <v>0</v>
      </c>
      <c r="K343" s="27">
        <f>Audiobooks!$G$22</f>
        <v>0</v>
      </c>
      <c r="L343" s="26">
        <f>'E-book sales'!$B$22</f>
        <v>0</v>
      </c>
      <c r="M343" s="27">
        <f>'E-book sales'!$C$22</f>
        <v>0</v>
      </c>
      <c r="N343" s="26">
        <f>'E-book sales'!$D$22</f>
        <v>0</v>
      </c>
      <c r="O343" s="27">
        <f>'E-book sales'!$E$22</f>
        <v>0</v>
      </c>
      <c r="P343" s="26">
        <f>'E-book sales'!$F$22</f>
        <v>0</v>
      </c>
      <c r="Q343" s="27">
        <f>'E-book sales'!$G$22</f>
        <v>0</v>
      </c>
      <c r="R343" s="26">
        <f>'KENP Pages'!$B$22</f>
        <v>0</v>
      </c>
      <c r="S343" s="27">
        <f>'KENP Pages'!$C$22</f>
        <v>0</v>
      </c>
      <c r="T343" s="26">
        <f>'KENP Pages'!$D$22</f>
        <v>0</v>
      </c>
      <c r="U343" s="27">
        <f>'KENP Pages'!$E$22</f>
        <v>0</v>
      </c>
      <c r="V343" s="26">
        <f>'KENP Pages'!$F$22</f>
        <v>352</v>
      </c>
      <c r="W343" s="27">
        <f>'KENP Pages'!$G$22</f>
        <v>1.4803990790483501</v>
      </c>
      <c r="X343" s="26">
        <f>'KDP Paperbacks'!$B$22</f>
        <v>0</v>
      </c>
      <c r="Y343" s="27">
        <f>'KDP Paperbacks'!$C$22</f>
        <v>0</v>
      </c>
      <c r="Z343" s="26">
        <f>'KDP Paperbacks'!$D$22</f>
        <v>0</v>
      </c>
      <c r="AA343" s="27">
        <f>'KDP Paperbacks'!$E$22</f>
        <v>0</v>
      </c>
      <c r="AB343" s="26">
        <f>'KDP Paperbacks'!$F$22</f>
        <v>0</v>
      </c>
      <c r="AC343" s="27">
        <f>'KDP Paperbacks'!$G$22</f>
        <v>0</v>
      </c>
      <c r="AD343" s="26">
        <f>SUM(IngramSpark!$B$22,IngramSpark!$V$22)</f>
        <v>0</v>
      </c>
      <c r="AE343" s="147">
        <f>SUM(IngramSpark!$C$22,IngramSpark!$W$22)</f>
        <v>0</v>
      </c>
      <c r="AF343" s="26">
        <f>SUM(IngramSpark!$D$22,IngramSpark!$X$22)</f>
        <v>0</v>
      </c>
      <c r="AG343" s="147">
        <f>SUM(IngramSpark!$E$22,IngramSpark!$Y$22)</f>
        <v>0</v>
      </c>
      <c r="AH343" s="26">
        <f>SUM(IngramSpark!$F$22,IngramSpark!$Z$22)</f>
        <v>0</v>
      </c>
      <c r="AI343" s="147">
        <f>SUM(IngramSpark!$G$22,IngramSpark!$AA$22)</f>
        <v>0</v>
      </c>
      <c r="AJ343" s="28">
        <f t="shared" ref="AJ343:AJ357" si="77">SUM(B343,D343,F343,H343,J343,L343,N343,P343,X343,Z343,AB343,AD343,AF343,AH343)</f>
        <v>0</v>
      </c>
      <c r="AK343" s="28">
        <f t="shared" ref="AK343:AK357" si="78">SUM(R343,T343,V343)</f>
        <v>352</v>
      </c>
      <c r="AL343" s="86">
        <f t="shared" ref="AL343:AL357" si="79">SUM(AI343,AG343,AE343,AC343,AA343,Y343,W343,U343,S343,Q343,O343,M343,K343,I343,G343,E343,C343)</f>
        <v>1.4803990790483501</v>
      </c>
    </row>
    <row r="344" spans="1:38" x14ac:dyDescent="0.25">
      <c r="A344" s="20" t="str">
        <f>IF(ISBLANK(Lookups!$A$4),"",Lookups!$A$4)</f>
        <v>Soulstealer</v>
      </c>
      <c r="B344" s="28">
        <f>'Website Sales'!$AK$21</f>
        <v>0</v>
      </c>
      <c r="C344" s="29">
        <f>'Website Sales'!$AN$21</f>
        <v>0</v>
      </c>
      <c r="D344" s="28">
        <f>'In-Person Sales'!$AJ$21</f>
        <v>0</v>
      </c>
      <c r="E344" s="29">
        <f>'In-Person Sales'!$AM$21</f>
        <v>0</v>
      </c>
      <c r="F344" s="28">
        <f>Audiobooks!$H$22</f>
        <v>0</v>
      </c>
      <c r="G344" s="29">
        <f>Audiobooks!$I$22</f>
        <v>0</v>
      </c>
      <c r="H344" s="28">
        <f>Audiobooks!$J$22</f>
        <v>0</v>
      </c>
      <c r="I344" s="29">
        <f>Audiobooks!$K$22</f>
        <v>0</v>
      </c>
      <c r="J344" s="28">
        <f>Audiobooks!$L$22</f>
        <v>4</v>
      </c>
      <c r="K344" s="29">
        <f>Audiobooks!$M$22</f>
        <v>18.564800000000002</v>
      </c>
      <c r="L344" s="28">
        <f>'E-book sales'!$H$22</f>
        <v>0</v>
      </c>
      <c r="M344" s="29">
        <f>'E-book sales'!$I$22</f>
        <v>0</v>
      </c>
      <c r="N344" s="28">
        <f>'E-book sales'!$J$22</f>
        <v>0</v>
      </c>
      <c r="O344" s="29">
        <f>'E-book sales'!$K$22</f>
        <v>0</v>
      </c>
      <c r="P344" s="28">
        <f>'E-book sales'!$L$22</f>
        <v>0</v>
      </c>
      <c r="Q344" s="29">
        <f>'E-book sales'!$M$22</f>
        <v>0</v>
      </c>
      <c r="R344" s="28">
        <f>'KENP Pages'!$H$22</f>
        <v>0</v>
      </c>
      <c r="S344" s="29">
        <f>'KENP Pages'!$I$22</f>
        <v>0</v>
      </c>
      <c r="T344" s="28">
        <f>'KENP Pages'!$J$22</f>
        <v>0</v>
      </c>
      <c r="U344" s="29">
        <f>'KENP Pages'!$K$22</f>
        <v>0</v>
      </c>
      <c r="V344" s="28">
        <f>'KENP Pages'!$L$22</f>
        <v>0</v>
      </c>
      <c r="W344" s="29">
        <f>'KENP Pages'!$M$22</f>
        <v>0</v>
      </c>
      <c r="X344" s="28">
        <f>'KDP Paperbacks'!$H$22</f>
        <v>0</v>
      </c>
      <c r="Y344" s="29">
        <f>'KDP Paperbacks'!$I$22</f>
        <v>0</v>
      </c>
      <c r="Z344" s="28">
        <f>'KDP Paperbacks'!$J$22</f>
        <v>0</v>
      </c>
      <c r="AA344" s="29">
        <f>'KDP Paperbacks'!$K$22</f>
        <v>0</v>
      </c>
      <c r="AB344" s="28">
        <f>'KDP Paperbacks'!$L$22</f>
        <v>5</v>
      </c>
      <c r="AC344" s="29">
        <f>'KDP Paperbacks'!$M$22</f>
        <v>21.35</v>
      </c>
      <c r="AD344" s="28">
        <f>SUM(IngramSpark!$H$22,IngramSpark!$AB$22)</f>
        <v>0</v>
      </c>
      <c r="AE344" s="148">
        <f>SUM(IngramSpark!$I$22,IngramSpark!$AC$22)</f>
        <v>0</v>
      </c>
      <c r="AF344" s="28">
        <f>SUM(IngramSpark!$J$22,IngramSpark!$AD$22)</f>
        <v>0</v>
      </c>
      <c r="AG344" s="148">
        <f>SUM(IngramSpark!$K$22,IngramSpark!$AE$22)</f>
        <v>0</v>
      </c>
      <c r="AH344" s="28">
        <f>SUM(IngramSpark!$L$22,IngramSpark!$AF$22)</f>
        <v>0</v>
      </c>
      <c r="AI344" s="148">
        <f>SUM(IngramSpark!$M$22,IngramSpark!$AG$22)</f>
        <v>0</v>
      </c>
      <c r="AJ344" s="28">
        <f t="shared" si="77"/>
        <v>9</v>
      </c>
      <c r="AK344" s="28">
        <f t="shared" si="78"/>
        <v>0</v>
      </c>
      <c r="AL344" s="86">
        <f t="shared" si="79"/>
        <v>39.9148</v>
      </c>
    </row>
    <row r="345" spans="1:38" x14ac:dyDescent="0.25">
      <c r="A345" s="20" t="str">
        <f>IF(ISBLANK(Lookups!$A$5),"",Lookups!$A$5)</f>
        <v>Soulstealer (Hardcover)</v>
      </c>
      <c r="B345" s="28">
        <f>'Website Sales'!$AO$21</f>
        <v>0</v>
      </c>
      <c r="C345" s="29">
        <f>'Website Sales'!$AR$21</f>
        <v>0</v>
      </c>
      <c r="D345" s="28">
        <f>'In-Person Sales'!$AN$21</f>
        <v>0</v>
      </c>
      <c r="E345" s="29">
        <f>'In-Person Sales'!$AQ$21</f>
        <v>0</v>
      </c>
      <c r="F345" s="28">
        <f>Audiobooks!$N$22</f>
        <v>0</v>
      </c>
      <c r="G345" s="29">
        <f>Audiobooks!$O$22</f>
        <v>0</v>
      </c>
      <c r="H345" s="28">
        <f>Audiobooks!$P$22</f>
        <v>0</v>
      </c>
      <c r="I345" s="29">
        <f>Audiobooks!$Q$22</f>
        <v>0</v>
      </c>
      <c r="J345" s="28">
        <f>Audiobooks!$R$22</f>
        <v>0</v>
      </c>
      <c r="K345" s="29">
        <f>Audiobooks!$S$22</f>
        <v>0</v>
      </c>
      <c r="L345" s="28">
        <f>'E-book sales'!$N$22</f>
        <v>0</v>
      </c>
      <c r="M345" s="29">
        <f>'E-book sales'!$O$22</f>
        <v>0</v>
      </c>
      <c r="N345" s="28">
        <f>'E-book sales'!$P$22</f>
        <v>0</v>
      </c>
      <c r="O345" s="29">
        <f>'E-book sales'!$Q$22</f>
        <v>0</v>
      </c>
      <c r="P345" s="28">
        <f>'E-book sales'!$R$22</f>
        <v>0</v>
      </c>
      <c r="Q345" s="29">
        <f>'E-book sales'!$S$22</f>
        <v>0</v>
      </c>
      <c r="R345" s="28">
        <f>'KENP Pages'!$N$22</f>
        <v>0</v>
      </c>
      <c r="S345" s="29">
        <f>'KENP Pages'!$O$22</f>
        <v>0</v>
      </c>
      <c r="T345" s="28">
        <f>'KENP Pages'!$P$22</f>
        <v>0</v>
      </c>
      <c r="U345" s="29">
        <f>'KENP Pages'!$Q$22</f>
        <v>0</v>
      </c>
      <c r="V345" s="28">
        <f>'KENP Pages'!$R$22</f>
        <v>0</v>
      </c>
      <c r="W345" s="29">
        <f>'KENP Pages'!$S$22</f>
        <v>0</v>
      </c>
      <c r="X345" s="28">
        <f>'KDP Paperbacks'!$N$22</f>
        <v>0</v>
      </c>
      <c r="Y345" s="29">
        <f>'KDP Paperbacks'!$O$22</f>
        <v>0</v>
      </c>
      <c r="Z345" s="28">
        <f>'KDP Paperbacks'!$P$22</f>
        <v>0</v>
      </c>
      <c r="AA345" s="29">
        <f>'KDP Paperbacks'!$Q$22</f>
        <v>0</v>
      </c>
      <c r="AB345" s="28">
        <f>'KDP Paperbacks'!$R$22</f>
        <v>0</v>
      </c>
      <c r="AC345" s="29">
        <f>'KDP Paperbacks'!$S$22</f>
        <v>0</v>
      </c>
      <c r="AD345" s="28">
        <f>SUM(IngramSpark!$N$22,IngramSpark!$AH$22)</f>
        <v>0</v>
      </c>
      <c r="AE345" s="148">
        <f>SUM(IngramSpark!$O$22,IngramSpark!$AI$22)</f>
        <v>0</v>
      </c>
      <c r="AF345" s="28">
        <f>SUM(IngramSpark!$P$22,IngramSpark!$AJ$22)</f>
        <v>0</v>
      </c>
      <c r="AG345" s="148">
        <f>SUM(IngramSpark!$Q$22,IngramSpark!$AK$22)</f>
        <v>0</v>
      </c>
      <c r="AH345" s="28">
        <f>SUM(IngramSpark!$R$22,IngramSpark!$AL$22)</f>
        <v>0</v>
      </c>
      <c r="AI345" s="148">
        <f>SUM(IngramSpark!$S$22,IngramSpark!$AM$22)</f>
        <v>0</v>
      </c>
      <c r="AJ345" s="28">
        <f t="shared" si="77"/>
        <v>0</v>
      </c>
      <c r="AK345" s="28">
        <f t="shared" si="78"/>
        <v>0</v>
      </c>
      <c r="AL345" s="86">
        <f t="shared" si="79"/>
        <v>0</v>
      </c>
    </row>
    <row r="346" spans="1:38" x14ac:dyDescent="0.25">
      <c r="A346" s="20" t="str">
        <f>IF(ISBLANK(Lookups!$A$6),"",Lookups!$A$6)</f>
        <v>Soulstealer (Mass Market Paperback)</v>
      </c>
      <c r="B346" s="28">
        <f>'Website Sales'!$AG$36</f>
        <v>0</v>
      </c>
      <c r="C346" s="29">
        <f>'Website Sales'!$AJ$36</f>
        <v>0</v>
      </c>
      <c r="D346" s="28">
        <f>'In-Person Sales'!$AF$36</f>
        <v>0</v>
      </c>
      <c r="E346" s="29">
        <f>'In-Person Sales'!$AI$36</f>
        <v>0</v>
      </c>
      <c r="F346" s="28">
        <f>Audiobooks!$B$37</f>
        <v>0</v>
      </c>
      <c r="G346" s="29">
        <f>Audiobooks!$C$37</f>
        <v>0</v>
      </c>
      <c r="H346" s="28">
        <f>Audiobooks!$D$37</f>
        <v>0</v>
      </c>
      <c r="I346" s="29">
        <f>Audiobooks!$E$37</f>
        <v>0</v>
      </c>
      <c r="J346" s="28">
        <f>Audiobooks!$F$37</f>
        <v>0</v>
      </c>
      <c r="K346" s="29">
        <f>Audiobooks!$G$37</f>
        <v>0</v>
      </c>
      <c r="L346" s="28">
        <f>'E-book sales'!$B$37</f>
        <v>0</v>
      </c>
      <c r="M346" s="29">
        <f>'E-book sales'!$C$37</f>
        <v>0</v>
      </c>
      <c r="N346" s="28">
        <f>'E-book sales'!$D$37</f>
        <v>0</v>
      </c>
      <c r="O346" s="29">
        <f>'E-book sales'!$E$37</f>
        <v>0</v>
      </c>
      <c r="P346" s="28">
        <f>'E-book sales'!$F$37</f>
        <v>0</v>
      </c>
      <c r="Q346" s="29">
        <f>'E-book sales'!$G$37</f>
        <v>0</v>
      </c>
      <c r="R346" s="28">
        <f>'KENP Pages'!$B$37</f>
        <v>0</v>
      </c>
      <c r="S346" s="29">
        <f>'KENP Pages'!$C$37</f>
        <v>0</v>
      </c>
      <c r="T346" s="28">
        <f>'KENP Pages'!$D$37</f>
        <v>0</v>
      </c>
      <c r="U346" s="29">
        <f>'KENP Pages'!$E$37</f>
        <v>0</v>
      </c>
      <c r="V346" s="28">
        <f>'KENP Pages'!$F$37</f>
        <v>0</v>
      </c>
      <c r="W346" s="29">
        <f>'KENP Pages'!$G$37</f>
        <v>0</v>
      </c>
      <c r="X346" s="28">
        <f>'KDP Paperbacks'!$B$37</f>
        <v>0</v>
      </c>
      <c r="Y346" s="29">
        <f>'KDP Paperbacks'!$C$37</f>
        <v>0</v>
      </c>
      <c r="Z346" s="28">
        <f>'KDP Paperbacks'!$D$37</f>
        <v>0</v>
      </c>
      <c r="AA346" s="29">
        <f>'KDP Paperbacks'!$E$37</f>
        <v>0</v>
      </c>
      <c r="AB346" s="28">
        <f>'KDP Paperbacks'!$F$37</f>
        <v>0</v>
      </c>
      <c r="AC346" s="29">
        <f>'KDP Paperbacks'!$G$37</f>
        <v>0</v>
      </c>
      <c r="AD346" s="28">
        <f>SUM(IngramSpark!$B$37,IngramSpark!$V$37)</f>
        <v>0</v>
      </c>
      <c r="AE346" s="148">
        <f>SUM(IngramSpark!$C$37,IngramSpark!$W$37)</f>
        <v>0</v>
      </c>
      <c r="AF346" s="28">
        <f>SUM(IngramSpark!$D$37,IngramSpark!$X$37)</f>
        <v>0</v>
      </c>
      <c r="AG346" s="148">
        <f>SUM(IngramSpark!$E$37,IngramSpark!$Y$37)</f>
        <v>0</v>
      </c>
      <c r="AH346" s="28">
        <f>SUM(IngramSpark!$F$37,IngramSpark!$Z$37)</f>
        <v>0</v>
      </c>
      <c r="AI346" s="148">
        <f>SUM(IngramSpark!$G$37,IngramSpark!$AA$37)</f>
        <v>0</v>
      </c>
      <c r="AJ346" s="28">
        <f t="shared" si="77"/>
        <v>0</v>
      </c>
      <c r="AK346" s="28">
        <f t="shared" si="78"/>
        <v>0</v>
      </c>
      <c r="AL346" s="86">
        <f t="shared" si="79"/>
        <v>0</v>
      </c>
    </row>
    <row r="347" spans="1:38" x14ac:dyDescent="0.25">
      <c r="A347" s="20" t="str">
        <f>IF(ISBLANK(Lookups!$A$7),"",Lookups!$A$7)</f>
        <v>Soulstealer (Travel Size Paperback)</v>
      </c>
      <c r="B347" s="28">
        <f>'Website Sales'!$AK$36</f>
        <v>0</v>
      </c>
      <c r="C347" s="29">
        <f>'Website Sales'!$AN$36</f>
        <v>0</v>
      </c>
      <c r="D347" s="28">
        <f>'In-Person Sales'!$AJ$36</f>
        <v>0</v>
      </c>
      <c r="E347" s="29">
        <f>'In-Person Sales'!$AM$36</f>
        <v>0</v>
      </c>
      <c r="F347" s="28">
        <f>Audiobooks!$H$37</f>
        <v>0</v>
      </c>
      <c r="G347" s="29">
        <f>Audiobooks!$I$37</f>
        <v>0</v>
      </c>
      <c r="H347" s="28">
        <f>Audiobooks!$J$37</f>
        <v>0</v>
      </c>
      <c r="I347" s="29">
        <f>Audiobooks!$K$37</f>
        <v>0</v>
      </c>
      <c r="J347" s="28">
        <f>Audiobooks!$L$37</f>
        <v>0</v>
      </c>
      <c r="K347" s="29">
        <f>Audiobooks!$M$37</f>
        <v>0</v>
      </c>
      <c r="L347" s="28">
        <f>'E-book sales'!$H$37</f>
        <v>0</v>
      </c>
      <c r="M347" s="29">
        <f>'E-book sales'!$I$37</f>
        <v>0</v>
      </c>
      <c r="N347" s="28">
        <f>'E-book sales'!$J$37</f>
        <v>0</v>
      </c>
      <c r="O347" s="29">
        <f>'E-book sales'!$K$37</f>
        <v>0</v>
      </c>
      <c r="P347" s="28">
        <f>'E-book sales'!$L$37</f>
        <v>0</v>
      </c>
      <c r="Q347" s="29">
        <f>'E-book sales'!$M$37</f>
        <v>0</v>
      </c>
      <c r="R347" s="28">
        <f>'KENP Pages'!$H$37</f>
        <v>0</v>
      </c>
      <c r="S347" s="29">
        <f>'KENP Pages'!$I$37</f>
        <v>0</v>
      </c>
      <c r="T347" s="28">
        <f>'KENP Pages'!$J$37</f>
        <v>0</v>
      </c>
      <c r="U347" s="29">
        <f>'KENP Pages'!$K$37</f>
        <v>0</v>
      </c>
      <c r="V347" s="28">
        <f>'KENP Pages'!$L$37</f>
        <v>0</v>
      </c>
      <c r="W347" s="29">
        <f>'KENP Pages'!$M$37</f>
        <v>0</v>
      </c>
      <c r="X347" s="28">
        <f>'KDP Paperbacks'!$H$37</f>
        <v>0</v>
      </c>
      <c r="Y347" s="29">
        <f>'KDP Paperbacks'!$I$37</f>
        <v>0</v>
      </c>
      <c r="Z347" s="28">
        <f>'KDP Paperbacks'!$J$37</f>
        <v>0</v>
      </c>
      <c r="AA347" s="29">
        <f>'KDP Paperbacks'!$K$37</f>
        <v>0</v>
      </c>
      <c r="AB347" s="28">
        <f>'KDP Paperbacks'!$L$37</f>
        <v>0</v>
      </c>
      <c r="AC347" s="29">
        <f>'KDP Paperbacks'!$M$37</f>
        <v>0</v>
      </c>
      <c r="AD347" s="28">
        <f>SUM(IngramSpark!$H$37,IngramSpark!$AB$37)</f>
        <v>0</v>
      </c>
      <c r="AE347" s="148">
        <f>SUM(IngramSpark!$I$37,IngramSpark!$AC$37)</f>
        <v>0</v>
      </c>
      <c r="AF347" s="28">
        <f>SUM(IngramSpark!$J$37,IngramSpark!$AD$37)</f>
        <v>0</v>
      </c>
      <c r="AG347" s="148">
        <f>SUM(IngramSpark!$K$37,IngramSpark!$AE$37)</f>
        <v>0</v>
      </c>
      <c r="AH347" s="28">
        <f>SUM(IngramSpark!$L$37,IngramSpark!$AF$37)</f>
        <v>2</v>
      </c>
      <c r="AI347" s="148">
        <f>SUM(IngramSpark!$M$37,IngramSpark!$AG$37)</f>
        <v>2.72</v>
      </c>
      <c r="AJ347" s="28">
        <f t="shared" si="77"/>
        <v>2</v>
      </c>
      <c r="AK347" s="28">
        <f t="shared" si="78"/>
        <v>0</v>
      </c>
      <c r="AL347" s="86">
        <f t="shared" si="79"/>
        <v>2.72</v>
      </c>
    </row>
    <row r="348" spans="1:38" x14ac:dyDescent="0.25">
      <c r="A348" s="20" t="str">
        <f>IF(ISBLANK(Lookups!$A$8),"",Lookups!$A$8)</f>
        <v>Soulstealer (Trade Paperback)</v>
      </c>
      <c r="B348" s="28">
        <f>'Website Sales'!$AO$36</f>
        <v>0</v>
      </c>
      <c r="C348" s="29">
        <f>'Website Sales'!$AR$36</f>
        <v>0</v>
      </c>
      <c r="D348" s="28">
        <f>'In-Person Sales'!$AN$36</f>
        <v>0</v>
      </c>
      <c r="E348" s="29">
        <f>'In-Person Sales'!$AQ$36</f>
        <v>0</v>
      </c>
      <c r="F348" s="28">
        <f>Audiobooks!$N$37</f>
        <v>0</v>
      </c>
      <c r="G348" s="29">
        <f>Audiobooks!$O$37</f>
        <v>0</v>
      </c>
      <c r="H348" s="28">
        <f>Audiobooks!$P$37</f>
        <v>0</v>
      </c>
      <c r="I348" s="29">
        <f>Audiobooks!$Q$37</f>
        <v>0</v>
      </c>
      <c r="J348" s="28">
        <f>Audiobooks!$R$37</f>
        <v>0</v>
      </c>
      <c r="K348" s="29">
        <f>Audiobooks!$S$37</f>
        <v>0</v>
      </c>
      <c r="L348" s="28">
        <f>'E-book sales'!$N$37</f>
        <v>0</v>
      </c>
      <c r="M348" s="29">
        <f>'E-book sales'!$O$37</f>
        <v>0</v>
      </c>
      <c r="N348" s="28">
        <f>'E-book sales'!$P$37</f>
        <v>0</v>
      </c>
      <c r="O348" s="29">
        <f>'E-book sales'!$Q$37</f>
        <v>0</v>
      </c>
      <c r="P348" s="28">
        <f>'E-book sales'!$R$37</f>
        <v>0</v>
      </c>
      <c r="Q348" s="29">
        <f>'E-book sales'!$S$37</f>
        <v>0</v>
      </c>
      <c r="R348" s="28">
        <f>'KENP Pages'!$N$37</f>
        <v>0</v>
      </c>
      <c r="S348" s="29">
        <f>'KENP Pages'!$O$37</f>
        <v>0</v>
      </c>
      <c r="T348" s="28">
        <f>'KENP Pages'!$P$37</f>
        <v>0</v>
      </c>
      <c r="U348" s="29">
        <f>'KENP Pages'!$Q$37</f>
        <v>0</v>
      </c>
      <c r="V348" s="28">
        <f>'KENP Pages'!$R$37</f>
        <v>0</v>
      </c>
      <c r="W348" s="29">
        <f>'KENP Pages'!$S$37</f>
        <v>0</v>
      </c>
      <c r="X348" s="28">
        <f>'KDP Paperbacks'!$N$37</f>
        <v>0</v>
      </c>
      <c r="Y348" s="29">
        <f>'KDP Paperbacks'!$O$37</f>
        <v>0</v>
      </c>
      <c r="Z348" s="28">
        <f>'KDP Paperbacks'!$P$37</f>
        <v>0</v>
      </c>
      <c r="AA348" s="29">
        <f>'KDP Paperbacks'!$Q$37</f>
        <v>0</v>
      </c>
      <c r="AB348" s="28">
        <f>'KDP Paperbacks'!$R$37</f>
        <v>0</v>
      </c>
      <c r="AC348" s="29">
        <f>'KDP Paperbacks'!$S$37</f>
        <v>0</v>
      </c>
      <c r="AD348" s="28">
        <f>SUM(IngramSpark!$N$37,IngramSpark!$AH$37)</f>
        <v>0</v>
      </c>
      <c r="AE348" s="148">
        <f>SUM(IngramSpark!$O$37,IngramSpark!$AI$37)</f>
        <v>0</v>
      </c>
      <c r="AF348" s="28">
        <f>SUM(IngramSpark!$P$37,IngramSpark!$AJ$37)</f>
        <v>0</v>
      </c>
      <c r="AG348" s="148">
        <f>SUM(IngramSpark!$Q$37,IngramSpark!$AK$37)</f>
        <v>0</v>
      </c>
      <c r="AH348" s="28">
        <f>SUM(IngramSpark!$R$37,IngramSpark!$AL$37)</f>
        <v>1</v>
      </c>
      <c r="AI348" s="148">
        <f>SUM(IngramSpark!$S$37,IngramSpark!$AM$37)</f>
        <v>1.28</v>
      </c>
      <c r="AJ348" s="28">
        <f t="shared" si="77"/>
        <v>1</v>
      </c>
      <c r="AK348" s="28">
        <f t="shared" si="78"/>
        <v>0</v>
      </c>
      <c r="AL348" s="86">
        <f t="shared" si="79"/>
        <v>1.28</v>
      </c>
    </row>
    <row r="349" spans="1:38" x14ac:dyDescent="0.25">
      <c r="A349" s="20" t="str">
        <f>IF(ISBLANK(Lookups!$A$9),"",Lookups!$A$9)</f>
        <v/>
      </c>
      <c r="B349" s="28">
        <f>'Website Sales'!$AG$51</f>
        <v>0</v>
      </c>
      <c r="C349" s="29">
        <f>'Website Sales'!$AJ$51</f>
        <v>0</v>
      </c>
      <c r="D349" s="28">
        <f>'In-Person Sales'!$AF$51</f>
        <v>0</v>
      </c>
      <c r="E349" s="29">
        <f>'In-Person Sales'!$AI$51</f>
        <v>0</v>
      </c>
      <c r="F349" s="28">
        <f>Audiobooks!$B$52</f>
        <v>0</v>
      </c>
      <c r="G349" s="29">
        <f>Audiobooks!$C$52</f>
        <v>0</v>
      </c>
      <c r="H349" s="28">
        <f>Audiobooks!$D$52</f>
        <v>0</v>
      </c>
      <c r="I349" s="29">
        <f>Audiobooks!$E$52</f>
        <v>0</v>
      </c>
      <c r="J349" s="28">
        <f>Audiobooks!$F$52</f>
        <v>0</v>
      </c>
      <c r="K349" s="29">
        <f>Audiobooks!$G$52</f>
        <v>0</v>
      </c>
      <c r="L349" s="28">
        <f>'E-book sales'!$B$52</f>
        <v>0</v>
      </c>
      <c r="M349" s="29">
        <f>'E-book sales'!$C$52</f>
        <v>0</v>
      </c>
      <c r="N349" s="28">
        <f>'E-book sales'!$D$52</f>
        <v>0</v>
      </c>
      <c r="O349" s="29">
        <f>'E-book sales'!$E$52</f>
        <v>0</v>
      </c>
      <c r="P349" s="28">
        <f>'E-book sales'!$F$52</f>
        <v>0</v>
      </c>
      <c r="Q349" s="29">
        <f>'E-book sales'!$G$52</f>
        <v>0</v>
      </c>
      <c r="R349" s="28">
        <f>'KENP Pages'!$B$52</f>
        <v>0</v>
      </c>
      <c r="S349" s="29">
        <f>'KENP Pages'!$C$52</f>
        <v>0</v>
      </c>
      <c r="T349" s="28">
        <f>'KENP Pages'!$D$52</f>
        <v>0</v>
      </c>
      <c r="U349" s="29">
        <f>'KENP Pages'!$E$52</f>
        <v>0</v>
      </c>
      <c r="V349" s="28">
        <f>'KENP Pages'!$F$52</f>
        <v>0</v>
      </c>
      <c r="W349" s="29">
        <f>'KENP Pages'!$G$52</f>
        <v>0</v>
      </c>
      <c r="X349" s="28">
        <f>'KDP Paperbacks'!$B$52</f>
        <v>0</v>
      </c>
      <c r="Y349" s="29">
        <f>'KDP Paperbacks'!$C$52</f>
        <v>0</v>
      </c>
      <c r="Z349" s="28">
        <f>'KDP Paperbacks'!$D$52</f>
        <v>0</v>
      </c>
      <c r="AA349" s="29">
        <f>'KDP Paperbacks'!$E$52</f>
        <v>0</v>
      </c>
      <c r="AB349" s="28">
        <f>'KDP Paperbacks'!$F$52</f>
        <v>0</v>
      </c>
      <c r="AC349" s="29">
        <f>'KDP Paperbacks'!$G$52</f>
        <v>0</v>
      </c>
      <c r="AD349" s="28">
        <f>SUM(IngramSpark!$B$52,IngramSpark!$V$52)</f>
        <v>0</v>
      </c>
      <c r="AE349" s="148">
        <f>SUM(IngramSpark!$C$52,IngramSpark!$W$52)</f>
        <v>0</v>
      </c>
      <c r="AF349" s="28">
        <f>SUM(IngramSpark!$D$52,IngramSpark!$X$52)</f>
        <v>0</v>
      </c>
      <c r="AG349" s="148">
        <f>SUM(IngramSpark!$E$52,IngramSpark!$Y$52)</f>
        <v>0</v>
      </c>
      <c r="AH349" s="28">
        <f>SUM(IngramSpark!$F$52,IngramSpark!$Z$52)</f>
        <v>0</v>
      </c>
      <c r="AI349" s="148">
        <f>SUM(IngramSpark!$G$52,IngramSpark!$AA$52)</f>
        <v>0</v>
      </c>
      <c r="AJ349" s="28">
        <f t="shared" si="77"/>
        <v>0</v>
      </c>
      <c r="AK349" s="28">
        <f t="shared" si="78"/>
        <v>0</v>
      </c>
      <c r="AL349" s="86">
        <f t="shared" si="79"/>
        <v>0</v>
      </c>
    </row>
    <row r="350" spans="1:38" x14ac:dyDescent="0.25">
      <c r="A350" s="20" t="str">
        <f>IF(ISBLANK(Lookups!$A$10),"",Lookups!$A$10)</f>
        <v/>
      </c>
      <c r="B350" s="28">
        <f>'Website Sales'!$AK$51</f>
        <v>0</v>
      </c>
      <c r="C350" s="29">
        <f>'Website Sales'!$AN$51</f>
        <v>0</v>
      </c>
      <c r="D350" s="28">
        <f>'In-Person Sales'!$AJ$51</f>
        <v>0</v>
      </c>
      <c r="E350" s="29">
        <f>'In-Person Sales'!$AM$51</f>
        <v>0</v>
      </c>
      <c r="F350" s="28">
        <f>Audiobooks!$H$52</f>
        <v>0</v>
      </c>
      <c r="G350" s="29">
        <f>Audiobooks!$I$52</f>
        <v>0</v>
      </c>
      <c r="H350" s="28">
        <f>Audiobooks!$J$52</f>
        <v>0</v>
      </c>
      <c r="I350" s="29">
        <f>Audiobooks!$K$52</f>
        <v>0</v>
      </c>
      <c r="J350" s="28">
        <f>Audiobooks!$L$52</f>
        <v>0</v>
      </c>
      <c r="K350" s="29">
        <f>Audiobooks!$M$52</f>
        <v>0</v>
      </c>
      <c r="L350" s="28">
        <f>'E-book sales'!$H$52</f>
        <v>0</v>
      </c>
      <c r="M350" s="29">
        <f>'E-book sales'!$I$52</f>
        <v>0</v>
      </c>
      <c r="N350" s="28">
        <f>'E-book sales'!$J$52</f>
        <v>0</v>
      </c>
      <c r="O350" s="29">
        <f>'E-book sales'!$K$52</f>
        <v>0</v>
      </c>
      <c r="P350" s="28">
        <f>'E-book sales'!$L$52</f>
        <v>0</v>
      </c>
      <c r="Q350" s="29">
        <f>'E-book sales'!$M$52</f>
        <v>0</v>
      </c>
      <c r="R350" s="28">
        <f>'KENP Pages'!$H$52</f>
        <v>0</v>
      </c>
      <c r="S350" s="29">
        <f>'KENP Pages'!$I$52</f>
        <v>0</v>
      </c>
      <c r="T350" s="28">
        <f>'KENP Pages'!$J$52</f>
        <v>0</v>
      </c>
      <c r="U350" s="29">
        <f>'KENP Pages'!$K$52</f>
        <v>0</v>
      </c>
      <c r="V350" s="28">
        <f>'KENP Pages'!$L$52</f>
        <v>0</v>
      </c>
      <c r="W350" s="29">
        <f>'KENP Pages'!$M$52</f>
        <v>0</v>
      </c>
      <c r="X350" s="28">
        <f>'KDP Paperbacks'!$H$52</f>
        <v>0</v>
      </c>
      <c r="Y350" s="29">
        <f>'KDP Paperbacks'!$I$52</f>
        <v>0</v>
      </c>
      <c r="Z350" s="28">
        <f>'KDP Paperbacks'!$J$52</f>
        <v>0</v>
      </c>
      <c r="AA350" s="29">
        <f>'KDP Paperbacks'!$K$52</f>
        <v>0</v>
      </c>
      <c r="AB350" s="28">
        <f>'KDP Paperbacks'!$L$52</f>
        <v>0</v>
      </c>
      <c r="AC350" s="29">
        <f>'KDP Paperbacks'!$M$52</f>
        <v>0</v>
      </c>
      <c r="AD350" s="28">
        <f>SUM(IngramSpark!$H$52,IngramSpark!$AB$52)</f>
        <v>0</v>
      </c>
      <c r="AE350" s="148">
        <f>SUM(IngramSpark!$I$52,IngramSpark!$AC$52)</f>
        <v>0</v>
      </c>
      <c r="AF350" s="28">
        <f>SUM(IngramSpark!$J$52,IngramSpark!$AD$52)</f>
        <v>0</v>
      </c>
      <c r="AG350" s="148">
        <f>SUM(IngramSpark!$K$52,IngramSpark!$AE$52)</f>
        <v>0</v>
      </c>
      <c r="AH350" s="28">
        <f>SUM(IngramSpark!$L$52,IngramSpark!$AF$52)</f>
        <v>0</v>
      </c>
      <c r="AI350" s="148">
        <f>SUM(IngramSpark!$M$52,IngramSpark!$AG$52)</f>
        <v>0</v>
      </c>
      <c r="AJ350" s="28">
        <f t="shared" si="77"/>
        <v>0</v>
      </c>
      <c r="AK350" s="28">
        <f t="shared" si="78"/>
        <v>0</v>
      </c>
      <c r="AL350" s="86">
        <f t="shared" si="79"/>
        <v>0</v>
      </c>
    </row>
    <row r="351" spans="1:38" x14ac:dyDescent="0.25">
      <c r="A351" s="20" t="str">
        <f>IF(ISBLANK(Lookups!$A$11),"",Lookups!$A$11)</f>
        <v/>
      </c>
      <c r="B351" s="28">
        <f>'Website Sales'!$AO$51</f>
        <v>0</v>
      </c>
      <c r="C351" s="29">
        <f>'Website Sales'!$AR$51</f>
        <v>0</v>
      </c>
      <c r="D351" s="28">
        <f>'In-Person Sales'!$AN$51</f>
        <v>0</v>
      </c>
      <c r="E351" s="29">
        <f>'In-Person Sales'!$AQ$51</f>
        <v>0</v>
      </c>
      <c r="F351" s="28">
        <f>Audiobooks!$N$52</f>
        <v>0</v>
      </c>
      <c r="G351" s="29">
        <f>Audiobooks!$O$52</f>
        <v>0</v>
      </c>
      <c r="H351" s="28">
        <f>Audiobooks!$P$52</f>
        <v>0</v>
      </c>
      <c r="I351" s="29">
        <f>Audiobooks!$Q$52</f>
        <v>0</v>
      </c>
      <c r="J351" s="28">
        <f>Audiobooks!$R$52</f>
        <v>0</v>
      </c>
      <c r="K351" s="29">
        <f>Audiobooks!$S$52</f>
        <v>0</v>
      </c>
      <c r="L351" s="28">
        <f>'E-book sales'!$N$52</f>
        <v>0</v>
      </c>
      <c r="M351" s="29">
        <f>'E-book sales'!$O$52</f>
        <v>0</v>
      </c>
      <c r="N351" s="28">
        <f>'E-book sales'!$P$52</f>
        <v>0</v>
      </c>
      <c r="O351" s="29">
        <f>'E-book sales'!$Q$52</f>
        <v>0</v>
      </c>
      <c r="P351" s="28">
        <f>'E-book sales'!$R$52</f>
        <v>0</v>
      </c>
      <c r="Q351" s="29">
        <f>'E-book sales'!$S$52</f>
        <v>0</v>
      </c>
      <c r="R351" s="28">
        <f>'KENP Pages'!$N$52</f>
        <v>0</v>
      </c>
      <c r="S351" s="29">
        <f>'KENP Pages'!$O$52</f>
        <v>0</v>
      </c>
      <c r="T351" s="28">
        <f>'KENP Pages'!$P$52</f>
        <v>0</v>
      </c>
      <c r="U351" s="29">
        <f>'KENP Pages'!$Q$52</f>
        <v>0</v>
      </c>
      <c r="V351" s="28">
        <f>'KENP Pages'!$R$52</f>
        <v>0</v>
      </c>
      <c r="W351" s="29">
        <f>'KENP Pages'!$S$52</f>
        <v>0</v>
      </c>
      <c r="X351" s="28">
        <f>'KDP Paperbacks'!$N$52</f>
        <v>0</v>
      </c>
      <c r="Y351" s="29">
        <f>'KDP Paperbacks'!$O$52</f>
        <v>0</v>
      </c>
      <c r="Z351" s="28">
        <f>'KDP Paperbacks'!$P$52</f>
        <v>0</v>
      </c>
      <c r="AA351" s="29">
        <f>'KDP Paperbacks'!$Q$52</f>
        <v>0</v>
      </c>
      <c r="AB351" s="28">
        <f>'KDP Paperbacks'!$R$52</f>
        <v>0</v>
      </c>
      <c r="AC351" s="29">
        <f>'KDP Paperbacks'!$S$52</f>
        <v>0</v>
      </c>
      <c r="AD351" s="28">
        <f>SUM(IngramSpark!$N$52,IngramSpark!$AH$52)</f>
        <v>0</v>
      </c>
      <c r="AE351" s="148">
        <f>SUM(IngramSpark!$O$52,IngramSpark!$AI$52)</f>
        <v>0</v>
      </c>
      <c r="AF351" s="28">
        <f>SUM(IngramSpark!$P$52,IngramSpark!$AJ$52)</f>
        <v>0</v>
      </c>
      <c r="AG351" s="148">
        <f>SUM(IngramSpark!$Q$52,IngramSpark!$AK$52)</f>
        <v>0</v>
      </c>
      <c r="AH351" s="28">
        <f>SUM(IngramSpark!$R$52,IngramSpark!$AL$52)</f>
        <v>0</v>
      </c>
      <c r="AI351" s="148">
        <f>SUM(IngramSpark!$S$52,IngramSpark!$AM$52)</f>
        <v>0</v>
      </c>
      <c r="AJ351" s="28">
        <f t="shared" si="77"/>
        <v>0</v>
      </c>
      <c r="AK351" s="28">
        <f t="shared" si="78"/>
        <v>0</v>
      </c>
      <c r="AL351" s="86">
        <f t="shared" si="79"/>
        <v>0</v>
      </c>
    </row>
    <row r="352" spans="1:38" x14ac:dyDescent="0.25">
      <c r="A352" s="20" t="str">
        <f>IF(ISBLANK(Lookups!$A$12),"",Lookups!$A$12)</f>
        <v/>
      </c>
      <c r="B352" s="28">
        <f>'Website Sales'!$AG$66</f>
        <v>0</v>
      </c>
      <c r="C352" s="29">
        <f>'Website Sales'!$AJ$66</f>
        <v>0</v>
      </c>
      <c r="D352" s="28">
        <f>'In-Person Sales'!$AF$66</f>
        <v>0</v>
      </c>
      <c r="E352" s="29">
        <f>'In-Person Sales'!$AI$66</f>
        <v>0</v>
      </c>
      <c r="F352" s="28">
        <f>Audiobooks!$B$67</f>
        <v>0</v>
      </c>
      <c r="G352" s="29">
        <f>Audiobooks!$C$67</f>
        <v>0</v>
      </c>
      <c r="H352" s="28">
        <f>Audiobooks!$D$67</f>
        <v>0</v>
      </c>
      <c r="I352" s="29">
        <f>Audiobooks!$E$67</f>
        <v>0</v>
      </c>
      <c r="J352" s="28">
        <f>Audiobooks!$F$67</f>
        <v>0</v>
      </c>
      <c r="K352" s="29">
        <f>Audiobooks!$G$67</f>
        <v>0</v>
      </c>
      <c r="L352" s="28">
        <f>'E-book sales'!$B$67</f>
        <v>0</v>
      </c>
      <c r="M352" s="29">
        <f>'E-book sales'!$C$67</f>
        <v>0</v>
      </c>
      <c r="N352" s="28">
        <f>'E-book sales'!$D$67</f>
        <v>0</v>
      </c>
      <c r="O352" s="29">
        <f>'E-book sales'!$E$67</f>
        <v>0</v>
      </c>
      <c r="P352" s="28">
        <f>'E-book sales'!$F$67</f>
        <v>0</v>
      </c>
      <c r="Q352" s="29">
        <f>'E-book sales'!$G$67</f>
        <v>0</v>
      </c>
      <c r="R352" s="28">
        <f>'KENP Pages'!$B$67</f>
        <v>0</v>
      </c>
      <c r="S352" s="29">
        <f>'KENP Pages'!$C$67</f>
        <v>0</v>
      </c>
      <c r="T352" s="28">
        <f>'KENP Pages'!$D$67</f>
        <v>0</v>
      </c>
      <c r="U352" s="29">
        <f>'KENP Pages'!$E$67</f>
        <v>0</v>
      </c>
      <c r="V352" s="28">
        <f>'KENP Pages'!$F$67</f>
        <v>0</v>
      </c>
      <c r="W352" s="29">
        <f>'KENP Pages'!$G$67</f>
        <v>0</v>
      </c>
      <c r="X352" s="28">
        <f>'KDP Paperbacks'!$B$67</f>
        <v>0</v>
      </c>
      <c r="Y352" s="29">
        <f>'KDP Paperbacks'!$C$67</f>
        <v>0</v>
      </c>
      <c r="Z352" s="28">
        <f>'KDP Paperbacks'!$D$67</f>
        <v>0</v>
      </c>
      <c r="AA352" s="29">
        <f>'KDP Paperbacks'!$E$67</f>
        <v>0</v>
      </c>
      <c r="AB352" s="28">
        <f>'KDP Paperbacks'!$F$67</f>
        <v>0</v>
      </c>
      <c r="AC352" s="29">
        <f>'KDP Paperbacks'!$G$67</f>
        <v>0</v>
      </c>
      <c r="AD352" s="28">
        <f>SUM(IngramSpark!$B$67,IngramSpark!$V$67)</f>
        <v>0</v>
      </c>
      <c r="AE352" s="148">
        <f>SUM(IngramSpark!$C$67,IngramSpark!$W$67)</f>
        <v>0</v>
      </c>
      <c r="AF352" s="28">
        <f>SUM(IngramSpark!$D$67,IngramSpark!$X$67)</f>
        <v>0</v>
      </c>
      <c r="AG352" s="148">
        <f>SUM(IngramSpark!$E$67,IngramSpark!$Y$67)</f>
        <v>0</v>
      </c>
      <c r="AH352" s="28">
        <f>SUM(IngramSpark!$F$67,IngramSpark!$Z$67)</f>
        <v>0</v>
      </c>
      <c r="AI352" s="148">
        <f>SUM(IngramSpark!$G$67,IngramSpark!$AA$67)</f>
        <v>0</v>
      </c>
      <c r="AJ352" s="28">
        <f t="shared" si="77"/>
        <v>0</v>
      </c>
      <c r="AK352" s="28">
        <f t="shared" si="78"/>
        <v>0</v>
      </c>
      <c r="AL352" s="86">
        <f t="shared" si="79"/>
        <v>0</v>
      </c>
    </row>
    <row r="353" spans="1:38" x14ac:dyDescent="0.25">
      <c r="A353" s="20" t="str">
        <f>IF(ISBLANK(Lookups!$A$13),"",Lookups!$A$13)</f>
        <v/>
      </c>
      <c r="B353" s="28">
        <f>'Website Sales'!$AK$66</f>
        <v>0</v>
      </c>
      <c r="C353" s="29">
        <f>'Website Sales'!$AN$66</f>
        <v>0</v>
      </c>
      <c r="D353" s="28">
        <f>'In-Person Sales'!$AJ$66</f>
        <v>0</v>
      </c>
      <c r="E353" s="29">
        <f>'In-Person Sales'!$AM$66</f>
        <v>0</v>
      </c>
      <c r="F353" s="28">
        <f>Audiobooks!$H$67</f>
        <v>0</v>
      </c>
      <c r="G353" s="29">
        <f>Audiobooks!$I$67</f>
        <v>0</v>
      </c>
      <c r="H353" s="28">
        <f>Audiobooks!$J$67</f>
        <v>0</v>
      </c>
      <c r="I353" s="29">
        <f>Audiobooks!$K$67</f>
        <v>0</v>
      </c>
      <c r="J353" s="28">
        <f>Audiobooks!$L$67</f>
        <v>0</v>
      </c>
      <c r="K353" s="29">
        <f>Audiobooks!$M$67</f>
        <v>0</v>
      </c>
      <c r="L353" s="28">
        <f>'E-book sales'!$H$67</f>
        <v>0</v>
      </c>
      <c r="M353" s="29">
        <f>'E-book sales'!$I$67</f>
        <v>0</v>
      </c>
      <c r="N353" s="28">
        <f>'E-book sales'!$J$67</f>
        <v>0</v>
      </c>
      <c r="O353" s="29">
        <f>'E-book sales'!$K$67</f>
        <v>0</v>
      </c>
      <c r="P353" s="28">
        <f>'E-book sales'!$L$67</f>
        <v>0</v>
      </c>
      <c r="Q353" s="29">
        <f>'E-book sales'!$M$67</f>
        <v>0</v>
      </c>
      <c r="R353" s="28">
        <f>'KENP Pages'!$H$67</f>
        <v>0</v>
      </c>
      <c r="S353" s="29">
        <f>'KENP Pages'!$I$67</f>
        <v>0</v>
      </c>
      <c r="T353" s="28">
        <f>'KENP Pages'!$J$67</f>
        <v>0</v>
      </c>
      <c r="U353" s="29">
        <f>'KENP Pages'!$K$67</f>
        <v>0</v>
      </c>
      <c r="V353" s="28">
        <f>'KENP Pages'!$L$67</f>
        <v>0</v>
      </c>
      <c r="W353" s="29">
        <f>'KENP Pages'!$M$67</f>
        <v>0</v>
      </c>
      <c r="X353" s="28">
        <f>'KDP Paperbacks'!$H$67</f>
        <v>0</v>
      </c>
      <c r="Y353" s="29">
        <f>'KDP Paperbacks'!$I$67</f>
        <v>0</v>
      </c>
      <c r="Z353" s="28">
        <f>'KDP Paperbacks'!$J$67</f>
        <v>0</v>
      </c>
      <c r="AA353" s="29">
        <f>'KDP Paperbacks'!$K$67</f>
        <v>0</v>
      </c>
      <c r="AB353" s="28">
        <f>'KDP Paperbacks'!$L$67</f>
        <v>0</v>
      </c>
      <c r="AC353" s="29">
        <f>'KDP Paperbacks'!$M$67</f>
        <v>0</v>
      </c>
      <c r="AD353" s="28">
        <f>SUM(IngramSpark!$H$67,IngramSpark!$AB$67)</f>
        <v>0</v>
      </c>
      <c r="AE353" s="148">
        <f>SUM(IngramSpark!$I$67,IngramSpark!$AC$67)</f>
        <v>0</v>
      </c>
      <c r="AF353" s="28">
        <f>SUM(IngramSpark!$J$67,IngramSpark!$AD$67)</f>
        <v>0</v>
      </c>
      <c r="AG353" s="148">
        <f>SUM(IngramSpark!$K$67,IngramSpark!$AE$67)</f>
        <v>0</v>
      </c>
      <c r="AH353" s="28">
        <f>SUM(IngramSpark!$L$67,IngramSpark!$AF$67)</f>
        <v>0</v>
      </c>
      <c r="AI353" s="148">
        <f>SUM(IngramSpark!$M$67,IngramSpark!$AG$67)</f>
        <v>0</v>
      </c>
      <c r="AJ353" s="28">
        <f t="shared" si="77"/>
        <v>0</v>
      </c>
      <c r="AK353" s="28">
        <f t="shared" si="78"/>
        <v>0</v>
      </c>
      <c r="AL353" s="86">
        <f t="shared" si="79"/>
        <v>0</v>
      </c>
    </row>
    <row r="354" spans="1:38" x14ac:dyDescent="0.25">
      <c r="A354" s="20" t="str">
        <f>IF(ISBLANK(Lookups!$A$14),"",Lookups!$A$14)</f>
        <v/>
      </c>
      <c r="B354" s="28">
        <f>'Website Sales'!$AO$66</f>
        <v>0</v>
      </c>
      <c r="C354" s="29">
        <f>'Website Sales'!$AR$66</f>
        <v>0</v>
      </c>
      <c r="D354" s="28">
        <f>'In-Person Sales'!$AN$66</f>
        <v>0</v>
      </c>
      <c r="E354" s="29">
        <f>'In-Person Sales'!$AQ$66</f>
        <v>0</v>
      </c>
      <c r="F354" s="28">
        <f>Audiobooks!$N$67</f>
        <v>0</v>
      </c>
      <c r="G354" s="29">
        <f>Audiobooks!$O$67</f>
        <v>0</v>
      </c>
      <c r="H354" s="28">
        <f>Audiobooks!$P$67</f>
        <v>0</v>
      </c>
      <c r="I354" s="29">
        <f>Audiobooks!$Q$67</f>
        <v>0</v>
      </c>
      <c r="J354" s="28">
        <f>Audiobooks!$R$67</f>
        <v>0</v>
      </c>
      <c r="K354" s="29">
        <f>Audiobooks!$S$67</f>
        <v>0</v>
      </c>
      <c r="L354" s="28">
        <f>'E-book sales'!$N$67</f>
        <v>0</v>
      </c>
      <c r="M354" s="29">
        <f>'E-book sales'!$O$67</f>
        <v>0</v>
      </c>
      <c r="N354" s="28">
        <f>'E-book sales'!$P$67</f>
        <v>0</v>
      </c>
      <c r="O354" s="29">
        <f>'E-book sales'!$Q$67</f>
        <v>0</v>
      </c>
      <c r="P354" s="28">
        <f>'E-book sales'!$R$67</f>
        <v>0</v>
      </c>
      <c r="Q354" s="29">
        <f>'E-book sales'!$S$67</f>
        <v>0</v>
      </c>
      <c r="R354" s="28">
        <f>'KENP Pages'!$N$67</f>
        <v>0</v>
      </c>
      <c r="S354" s="29">
        <f>'KENP Pages'!$O$67</f>
        <v>0</v>
      </c>
      <c r="T354" s="28">
        <f>'KENP Pages'!$P$67</f>
        <v>0</v>
      </c>
      <c r="U354" s="29">
        <f>'KENP Pages'!$Q$67</f>
        <v>0</v>
      </c>
      <c r="V354" s="28">
        <f>'KENP Pages'!$R$67</f>
        <v>0</v>
      </c>
      <c r="W354" s="29">
        <f>'KENP Pages'!$S$67</f>
        <v>0</v>
      </c>
      <c r="X354" s="28">
        <f>'KDP Paperbacks'!$N$67</f>
        <v>0</v>
      </c>
      <c r="Y354" s="29">
        <f>'KDP Paperbacks'!$O$67</f>
        <v>0</v>
      </c>
      <c r="Z354" s="28">
        <f>'KDP Paperbacks'!$P$67</f>
        <v>0</v>
      </c>
      <c r="AA354" s="29">
        <f>'KDP Paperbacks'!$Q$67</f>
        <v>0</v>
      </c>
      <c r="AB354" s="28">
        <f>'KDP Paperbacks'!$R$67</f>
        <v>0</v>
      </c>
      <c r="AC354" s="29">
        <f>'KDP Paperbacks'!$S$67</f>
        <v>0</v>
      </c>
      <c r="AD354" s="28">
        <f>SUM(IngramSpark!$N$67,IngramSpark!$AH$67)</f>
        <v>0</v>
      </c>
      <c r="AE354" s="148">
        <f>SUM(IngramSpark!$O$67,IngramSpark!$AI$67)</f>
        <v>0</v>
      </c>
      <c r="AF354" s="28">
        <f>SUM(IngramSpark!$P$67,IngramSpark!$AJ$67)</f>
        <v>0</v>
      </c>
      <c r="AG354" s="148">
        <f>SUM(IngramSpark!$Q$67,IngramSpark!$AK$67)</f>
        <v>0</v>
      </c>
      <c r="AH354" s="28">
        <f>SUM(IngramSpark!$R$67,IngramSpark!$AL$67)</f>
        <v>0</v>
      </c>
      <c r="AI354" s="148">
        <f>SUM(IngramSpark!$S$67,IngramSpark!$AM$67)</f>
        <v>0</v>
      </c>
      <c r="AJ354" s="28">
        <f t="shared" si="77"/>
        <v>0</v>
      </c>
      <c r="AK354" s="28">
        <f t="shared" si="78"/>
        <v>0</v>
      </c>
      <c r="AL354" s="86">
        <f t="shared" si="79"/>
        <v>0</v>
      </c>
    </row>
    <row r="355" spans="1:38" x14ac:dyDescent="0.25">
      <c r="A355" s="20" t="str">
        <f>IF(ISBLANK(Lookups!$A$15),"",Lookups!$A$15)</f>
        <v/>
      </c>
      <c r="B355" s="28">
        <f>'Website Sales'!$AG$81</f>
        <v>0</v>
      </c>
      <c r="C355" s="29">
        <f>'Website Sales'!$AJ$81</f>
        <v>0</v>
      </c>
      <c r="D355" s="28">
        <f>'In-Person Sales'!$AF$81</f>
        <v>0</v>
      </c>
      <c r="E355" s="29">
        <f>'In-Person Sales'!$AI$81</f>
        <v>0</v>
      </c>
      <c r="F355" s="28">
        <f>Audiobooks!$B$82</f>
        <v>0</v>
      </c>
      <c r="G355" s="29">
        <f>Audiobooks!$C$82</f>
        <v>0</v>
      </c>
      <c r="H355" s="28">
        <f>Audiobooks!$D$82</f>
        <v>0</v>
      </c>
      <c r="I355" s="29">
        <f>Audiobooks!$E$82</f>
        <v>0</v>
      </c>
      <c r="J355" s="28">
        <f>Audiobooks!$F$82</f>
        <v>0</v>
      </c>
      <c r="K355" s="29">
        <f>Audiobooks!$G$82</f>
        <v>0</v>
      </c>
      <c r="L355" s="28">
        <f>'E-book sales'!$B$82</f>
        <v>0</v>
      </c>
      <c r="M355" s="29">
        <f>'E-book sales'!$C$82</f>
        <v>0</v>
      </c>
      <c r="N355" s="28">
        <f>'E-book sales'!$D$82</f>
        <v>0</v>
      </c>
      <c r="O355" s="29">
        <f>'E-book sales'!$E$82</f>
        <v>0</v>
      </c>
      <c r="P355" s="28">
        <f>'E-book sales'!$F$82</f>
        <v>0</v>
      </c>
      <c r="Q355" s="29">
        <f>'E-book sales'!$G$82</f>
        <v>0</v>
      </c>
      <c r="R355" s="28">
        <f>'KENP Pages'!$B$82</f>
        <v>0</v>
      </c>
      <c r="S355" s="29">
        <f>'KENP Pages'!$C$82</f>
        <v>0</v>
      </c>
      <c r="T355" s="28">
        <f>'KENP Pages'!$D$82</f>
        <v>0</v>
      </c>
      <c r="U355" s="29">
        <f>'KENP Pages'!$E$82</f>
        <v>0</v>
      </c>
      <c r="V355" s="28">
        <f>'KENP Pages'!$F$82</f>
        <v>0</v>
      </c>
      <c r="W355" s="29">
        <f>'KENP Pages'!$G$82</f>
        <v>0</v>
      </c>
      <c r="X355" s="28">
        <f>'KDP Paperbacks'!$B$82</f>
        <v>0</v>
      </c>
      <c r="Y355" s="29">
        <f>'KDP Paperbacks'!$C$82</f>
        <v>0</v>
      </c>
      <c r="Z355" s="28">
        <f>'KDP Paperbacks'!$D$82</f>
        <v>0</v>
      </c>
      <c r="AA355" s="29">
        <f>'KDP Paperbacks'!$E$82</f>
        <v>0</v>
      </c>
      <c r="AB355" s="28">
        <f>'KDP Paperbacks'!$F$82</f>
        <v>0</v>
      </c>
      <c r="AC355" s="29">
        <f>'KDP Paperbacks'!$G$82</f>
        <v>0</v>
      </c>
      <c r="AD355" s="28">
        <f>SUM(IngramSpark!$B$82,IngramSpark!$V$82)</f>
        <v>0</v>
      </c>
      <c r="AE355" s="148">
        <f>SUM(IngramSpark!$C$82,IngramSpark!$W$82)</f>
        <v>0</v>
      </c>
      <c r="AF355" s="28">
        <f>SUM(IngramSpark!$D$82,IngramSpark!$X$82)</f>
        <v>0</v>
      </c>
      <c r="AG355" s="148">
        <f>SUM(IngramSpark!$E$82,IngramSpark!$Y$82)</f>
        <v>0</v>
      </c>
      <c r="AH355" s="28">
        <f>SUM(IngramSpark!$F$82,IngramSpark!$Z$82)</f>
        <v>0</v>
      </c>
      <c r="AI355" s="148">
        <f>SUM(IngramSpark!$G$82,IngramSpark!$AA$82)</f>
        <v>0</v>
      </c>
      <c r="AJ355" s="28">
        <f t="shared" si="77"/>
        <v>0</v>
      </c>
      <c r="AK355" s="28">
        <f t="shared" si="78"/>
        <v>0</v>
      </c>
      <c r="AL355" s="86">
        <f t="shared" si="79"/>
        <v>0</v>
      </c>
    </row>
    <row r="356" spans="1:38" x14ac:dyDescent="0.25">
      <c r="A356" s="20" t="str">
        <f>IF(ISBLANK(Lookups!$A$16),"",Lookups!$A$16)</f>
        <v/>
      </c>
      <c r="B356" s="28">
        <f>'Website Sales'!$AK$81</f>
        <v>0</v>
      </c>
      <c r="C356" s="29">
        <f>'Website Sales'!$AN$81</f>
        <v>0</v>
      </c>
      <c r="D356" s="28">
        <f>'In-Person Sales'!$AJ$81</f>
        <v>0</v>
      </c>
      <c r="E356" s="29">
        <f>'In-Person Sales'!$AM$81</f>
        <v>0</v>
      </c>
      <c r="F356" s="28">
        <f>Audiobooks!$H$82</f>
        <v>0</v>
      </c>
      <c r="G356" s="29">
        <f>Audiobooks!$I$82</f>
        <v>0</v>
      </c>
      <c r="H356" s="28">
        <f>Audiobooks!$J$82</f>
        <v>0</v>
      </c>
      <c r="I356" s="29">
        <f>Audiobooks!$K$82</f>
        <v>0</v>
      </c>
      <c r="J356" s="28">
        <f>Audiobooks!$L$82</f>
        <v>0</v>
      </c>
      <c r="K356" s="29">
        <f>Audiobooks!$M$82</f>
        <v>0</v>
      </c>
      <c r="L356" s="28">
        <f>'E-book sales'!$H$82</f>
        <v>0</v>
      </c>
      <c r="M356" s="29">
        <f>'E-book sales'!$I$82</f>
        <v>0</v>
      </c>
      <c r="N356" s="28">
        <f>'E-book sales'!$J$82</f>
        <v>0</v>
      </c>
      <c r="O356" s="29">
        <f>'E-book sales'!$K$82</f>
        <v>0</v>
      </c>
      <c r="P356" s="28">
        <f>'E-book sales'!$L$82</f>
        <v>0</v>
      </c>
      <c r="Q356" s="29">
        <f>'E-book sales'!$M$82</f>
        <v>0</v>
      </c>
      <c r="R356" s="28">
        <f>'KENP Pages'!$H$82</f>
        <v>0</v>
      </c>
      <c r="S356" s="29">
        <f>'KENP Pages'!$I$82</f>
        <v>0</v>
      </c>
      <c r="T356" s="28">
        <f>'KENP Pages'!$J$82</f>
        <v>0</v>
      </c>
      <c r="U356" s="29">
        <f>'KENP Pages'!$K$82</f>
        <v>0</v>
      </c>
      <c r="V356" s="28">
        <f>'KENP Pages'!$L$82</f>
        <v>0</v>
      </c>
      <c r="W356" s="29">
        <f>'KENP Pages'!$M$82</f>
        <v>0</v>
      </c>
      <c r="X356" s="28">
        <f>'KDP Paperbacks'!$H$82</f>
        <v>0</v>
      </c>
      <c r="Y356" s="29">
        <f>'KDP Paperbacks'!$I$82</f>
        <v>0</v>
      </c>
      <c r="Z356" s="28">
        <f>'KDP Paperbacks'!$J$82</f>
        <v>0</v>
      </c>
      <c r="AA356" s="29">
        <f>'KDP Paperbacks'!$K$82</f>
        <v>0</v>
      </c>
      <c r="AB356" s="28">
        <f>'KDP Paperbacks'!$L$82</f>
        <v>0</v>
      </c>
      <c r="AC356" s="29">
        <f>'KDP Paperbacks'!$M$82</f>
        <v>0</v>
      </c>
      <c r="AD356" s="28">
        <f>SUM(IngramSpark!$H$82,IngramSpark!$AB$82)</f>
        <v>0</v>
      </c>
      <c r="AE356" s="148">
        <f>SUM(IngramSpark!$I$82,IngramSpark!$AC$82)</f>
        <v>0</v>
      </c>
      <c r="AF356" s="28">
        <f>SUM(IngramSpark!$J$82,IngramSpark!$AD$82)</f>
        <v>0</v>
      </c>
      <c r="AG356" s="148">
        <f>SUM(IngramSpark!$K$82,IngramSpark!$AE$82)</f>
        <v>0</v>
      </c>
      <c r="AH356" s="28">
        <f>SUM(IngramSpark!$L$82,IngramSpark!$AF$82)</f>
        <v>0</v>
      </c>
      <c r="AI356" s="148">
        <f>SUM(IngramSpark!$M$82,IngramSpark!$AG$82)</f>
        <v>0</v>
      </c>
      <c r="AJ356" s="28">
        <f t="shared" si="77"/>
        <v>0</v>
      </c>
      <c r="AK356" s="28">
        <f t="shared" si="78"/>
        <v>0</v>
      </c>
      <c r="AL356" s="86">
        <f t="shared" si="79"/>
        <v>0</v>
      </c>
    </row>
    <row r="357" spans="1:38" ht="16.5" thickBot="1" x14ac:dyDescent="0.3">
      <c r="A357" s="20" t="str">
        <f>IF(ISBLANK(Lookups!$A$17),"",Lookups!$A$17)</f>
        <v/>
      </c>
      <c r="B357" s="28">
        <f>'Website Sales'!$AO$81</f>
        <v>0</v>
      </c>
      <c r="C357" s="29">
        <f>'Website Sales'!$AR$81</f>
        <v>0</v>
      </c>
      <c r="D357" s="28">
        <f>'In-Person Sales'!$AN$81</f>
        <v>0</v>
      </c>
      <c r="E357" s="29">
        <f>'In-Person Sales'!$AQ$81</f>
        <v>0</v>
      </c>
      <c r="F357" s="28">
        <f>Audiobooks!$N$82</f>
        <v>0</v>
      </c>
      <c r="G357" s="29">
        <f>Audiobooks!$O$82</f>
        <v>0</v>
      </c>
      <c r="H357" s="28">
        <f>Audiobooks!$P$82</f>
        <v>0</v>
      </c>
      <c r="I357" s="29">
        <f>Audiobooks!$Q$82</f>
        <v>0</v>
      </c>
      <c r="J357" s="28">
        <f>Audiobooks!$R$82</f>
        <v>0</v>
      </c>
      <c r="K357" s="29">
        <f>Audiobooks!$S$82</f>
        <v>0</v>
      </c>
      <c r="L357" s="28">
        <f>'E-book sales'!$N$82</f>
        <v>0</v>
      </c>
      <c r="M357" s="29">
        <f>'E-book sales'!$O$82</f>
        <v>0</v>
      </c>
      <c r="N357" s="28">
        <f>'E-book sales'!$P$82</f>
        <v>0</v>
      </c>
      <c r="O357" s="29">
        <f>'E-book sales'!$Q$82</f>
        <v>0</v>
      </c>
      <c r="P357" s="28">
        <f>'E-book sales'!$R$82</f>
        <v>0</v>
      </c>
      <c r="Q357" s="29">
        <f>'E-book sales'!$S$82</f>
        <v>0</v>
      </c>
      <c r="R357" s="28">
        <f>'KENP Pages'!$N$82</f>
        <v>0</v>
      </c>
      <c r="S357" s="29">
        <f>'KENP Pages'!$O$82</f>
        <v>0</v>
      </c>
      <c r="T357" s="28">
        <f>'KENP Pages'!$P$82</f>
        <v>0</v>
      </c>
      <c r="U357" s="29">
        <f>'KENP Pages'!$Q$82</f>
        <v>0</v>
      </c>
      <c r="V357" s="28">
        <f>'KENP Pages'!$R$82</f>
        <v>0</v>
      </c>
      <c r="W357" s="29">
        <f>'KENP Pages'!$S$82</f>
        <v>0</v>
      </c>
      <c r="X357" s="28">
        <f>'KDP Paperbacks'!$N$82</f>
        <v>0</v>
      </c>
      <c r="Y357" s="29">
        <f>'KDP Paperbacks'!$O$82</f>
        <v>0</v>
      </c>
      <c r="Z357" s="28">
        <f>'KDP Paperbacks'!$P$82</f>
        <v>0</v>
      </c>
      <c r="AA357" s="29">
        <f>'KDP Paperbacks'!$Q$82</f>
        <v>0</v>
      </c>
      <c r="AB357" s="28">
        <f>'KDP Paperbacks'!$R$82</f>
        <v>0</v>
      </c>
      <c r="AC357" s="29">
        <f>'KDP Paperbacks'!$S$82</f>
        <v>0</v>
      </c>
      <c r="AD357" s="28">
        <f>SUM(IngramSpark!$N$82,IngramSpark!$AH$82)</f>
        <v>0</v>
      </c>
      <c r="AE357" s="148">
        <f>SUM(IngramSpark!$O$82,IngramSpark!$AI$82)</f>
        <v>0</v>
      </c>
      <c r="AF357" s="28">
        <f>SUM(IngramSpark!$P$82,IngramSpark!$AJ$82)</f>
        <v>0</v>
      </c>
      <c r="AG357" s="148">
        <f>SUM(IngramSpark!$Q$82,IngramSpark!$AK$82)</f>
        <v>0</v>
      </c>
      <c r="AH357" s="28">
        <f>SUM(IngramSpark!$R$82,IngramSpark!$AL$82)</f>
        <v>0</v>
      </c>
      <c r="AI357" s="148">
        <f>SUM(IngramSpark!$S$82,IngramSpark!$AM$82)</f>
        <v>0</v>
      </c>
      <c r="AJ357" s="28">
        <f t="shared" si="77"/>
        <v>0</v>
      </c>
      <c r="AK357" s="28">
        <f t="shared" si="78"/>
        <v>0</v>
      </c>
      <c r="AL357" s="86">
        <f t="shared" si="79"/>
        <v>0</v>
      </c>
    </row>
    <row r="358" spans="1:38" ht="16.5" thickBot="1" x14ac:dyDescent="0.3">
      <c r="A358" s="34" t="s">
        <v>16</v>
      </c>
      <c r="B358" s="35">
        <f t="shared" ref="B358:AJ358" si="80">SUM(B343:B357)</f>
        <v>0</v>
      </c>
      <c r="C358" s="36">
        <f t="shared" si="80"/>
        <v>0</v>
      </c>
      <c r="D358" s="35">
        <f t="shared" si="80"/>
        <v>0</v>
      </c>
      <c r="E358" s="36">
        <f t="shared" si="80"/>
        <v>0</v>
      </c>
      <c r="F358" s="39">
        <f t="shared" si="80"/>
        <v>0</v>
      </c>
      <c r="G358" s="40">
        <f t="shared" si="80"/>
        <v>0</v>
      </c>
      <c r="H358" s="39">
        <f t="shared" si="80"/>
        <v>0</v>
      </c>
      <c r="I358" s="40">
        <f t="shared" si="80"/>
        <v>0</v>
      </c>
      <c r="J358" s="39">
        <f t="shared" si="80"/>
        <v>4</v>
      </c>
      <c r="K358" s="40">
        <f t="shared" si="80"/>
        <v>18.564800000000002</v>
      </c>
      <c r="L358" s="37">
        <f t="shared" si="80"/>
        <v>0</v>
      </c>
      <c r="M358" s="38">
        <f t="shared" si="80"/>
        <v>0</v>
      </c>
      <c r="N358" s="37">
        <f t="shared" si="80"/>
        <v>0</v>
      </c>
      <c r="O358" s="38">
        <f t="shared" si="80"/>
        <v>0</v>
      </c>
      <c r="P358" s="37">
        <f t="shared" si="80"/>
        <v>0</v>
      </c>
      <c r="Q358" s="38">
        <f t="shared" si="80"/>
        <v>0</v>
      </c>
      <c r="R358" s="41">
        <f t="shared" si="80"/>
        <v>0</v>
      </c>
      <c r="S358" s="42">
        <f t="shared" si="80"/>
        <v>0</v>
      </c>
      <c r="T358" s="41">
        <f t="shared" si="80"/>
        <v>0</v>
      </c>
      <c r="U358" s="42">
        <f t="shared" si="80"/>
        <v>0</v>
      </c>
      <c r="V358" s="41">
        <f t="shared" si="80"/>
        <v>352</v>
      </c>
      <c r="W358" s="42">
        <f t="shared" si="80"/>
        <v>1.4803990790483501</v>
      </c>
      <c r="X358" s="43">
        <f t="shared" si="80"/>
        <v>0</v>
      </c>
      <c r="Y358" s="44">
        <f t="shared" si="80"/>
        <v>0</v>
      </c>
      <c r="Z358" s="43">
        <f t="shared" si="80"/>
        <v>0</v>
      </c>
      <c r="AA358" s="44">
        <f t="shared" si="80"/>
        <v>0</v>
      </c>
      <c r="AB358" s="43">
        <f t="shared" si="80"/>
        <v>5</v>
      </c>
      <c r="AC358" s="44">
        <f t="shared" si="80"/>
        <v>21.35</v>
      </c>
      <c r="AD358" s="45">
        <f t="shared" si="80"/>
        <v>0</v>
      </c>
      <c r="AE358" s="46">
        <f t="shared" si="80"/>
        <v>0</v>
      </c>
      <c r="AF358" s="45">
        <f t="shared" si="80"/>
        <v>0</v>
      </c>
      <c r="AG358" s="46">
        <f t="shared" si="80"/>
        <v>0</v>
      </c>
      <c r="AH358" s="45">
        <f t="shared" si="80"/>
        <v>3</v>
      </c>
      <c r="AI358" s="46">
        <f t="shared" si="80"/>
        <v>4</v>
      </c>
      <c r="AJ358" s="45">
        <f t="shared" si="80"/>
        <v>12</v>
      </c>
      <c r="AK358" s="45">
        <f t="shared" ref="AK358" si="81">SUM(AK343:AK357)</f>
        <v>352</v>
      </c>
      <c r="AL358" s="46">
        <f t="shared" ref="AL358" si="82">SUM(AL343:AL357)</f>
        <v>45.395199079048346</v>
      </c>
    </row>
    <row r="359" spans="1:38" ht="16.5" thickBot="1" x14ac:dyDescent="0.3">
      <c r="A359" s="20"/>
      <c r="B359" s="30"/>
      <c r="C359" s="31"/>
      <c r="D359" s="32"/>
      <c r="E359" s="31"/>
      <c r="F359" s="32"/>
      <c r="G359" s="31"/>
      <c r="H359" s="32"/>
      <c r="I359" s="31"/>
      <c r="J359" s="32"/>
      <c r="K359" s="31"/>
      <c r="L359" s="32"/>
      <c r="M359" s="31"/>
      <c r="N359" s="32"/>
      <c r="O359" s="31"/>
      <c r="P359" s="32"/>
      <c r="Q359" s="31"/>
      <c r="R359" s="32"/>
      <c r="S359" s="31"/>
      <c r="T359" s="32"/>
      <c r="U359" s="31"/>
      <c r="V359" s="32"/>
      <c r="W359" s="31"/>
      <c r="X359" s="32"/>
      <c r="Y359" s="31"/>
      <c r="Z359" s="32"/>
      <c r="AA359" s="31"/>
      <c r="AB359" s="32"/>
      <c r="AC359" s="31"/>
      <c r="AD359" s="32"/>
      <c r="AE359" s="31"/>
      <c r="AF359" s="32"/>
      <c r="AG359" s="31"/>
      <c r="AH359" s="32"/>
      <c r="AI359" s="33"/>
      <c r="AJ359" s="19"/>
      <c r="AK359" s="19"/>
      <c r="AL359" s="19"/>
    </row>
    <row r="360" spans="1:38" ht="16.5" thickBot="1" x14ac:dyDescent="0.3">
      <c r="A360" s="294" t="s">
        <v>93</v>
      </c>
      <c r="B360" s="295"/>
      <c r="C360" s="295"/>
      <c r="D360" s="295"/>
      <c r="E360" s="295"/>
      <c r="F360" s="295"/>
      <c r="G360" s="296"/>
      <c r="H360" s="69"/>
      <c r="I360" s="70"/>
      <c r="J360" s="69"/>
      <c r="K360" s="70"/>
      <c r="L360" s="69"/>
      <c r="M360" s="70"/>
      <c r="N360" s="69"/>
      <c r="O360" s="70"/>
      <c r="P360" s="69"/>
      <c r="Q360" s="70"/>
      <c r="R360" s="69"/>
      <c r="S360" s="70"/>
      <c r="T360" s="69"/>
      <c r="U360" s="70"/>
      <c r="V360" s="69"/>
      <c r="W360" s="70"/>
      <c r="X360" s="69"/>
      <c r="Y360" s="70"/>
      <c r="Z360" s="69"/>
      <c r="AA360" s="70"/>
      <c r="AB360" s="69"/>
      <c r="AC360" s="70"/>
      <c r="AD360" s="69"/>
      <c r="AE360" s="70"/>
      <c r="AF360" s="69"/>
      <c r="AG360" s="70"/>
      <c r="AH360" s="69"/>
      <c r="AI360" s="71"/>
      <c r="AJ360" s="70"/>
      <c r="AK360" s="70"/>
      <c r="AL360" s="70"/>
    </row>
    <row r="361" spans="1:38" ht="16.5" thickBot="1" x14ac:dyDescent="0.3">
      <c r="A361" s="20" t="s">
        <v>50</v>
      </c>
      <c r="B361" s="47">
        <f>SUM(B358,D358)</f>
        <v>0</v>
      </c>
      <c r="C361" s="48">
        <f>SUM(C358,E358)</f>
        <v>0</v>
      </c>
      <c r="D361" s="61"/>
      <c r="E361" s="62"/>
      <c r="F361" s="63"/>
      <c r="G361" s="64"/>
      <c r="H361" s="69"/>
      <c r="I361" s="70"/>
      <c r="J361" s="69"/>
      <c r="K361" s="70"/>
      <c r="L361" s="69"/>
      <c r="M361" s="70"/>
      <c r="N361" s="69"/>
      <c r="O361" s="70"/>
      <c r="P361" s="69"/>
      <c r="Q361" s="70"/>
      <c r="R361" s="69"/>
      <c r="S361" s="70"/>
      <c r="T361" s="69"/>
      <c r="U361" s="70"/>
      <c r="V361" s="69"/>
      <c r="W361" s="70"/>
      <c r="X361" s="69"/>
      <c r="Y361" s="70"/>
      <c r="Z361" s="69"/>
      <c r="AA361" s="70"/>
      <c r="AB361" s="69"/>
      <c r="AC361" s="70"/>
      <c r="AD361" s="69"/>
      <c r="AE361" s="70"/>
      <c r="AF361" s="69"/>
      <c r="AG361" s="70"/>
      <c r="AH361" s="69"/>
      <c r="AI361" s="71"/>
      <c r="AJ361" s="70"/>
      <c r="AK361" s="70"/>
      <c r="AL361" s="70"/>
    </row>
    <row r="362" spans="1:38" ht="16.5" thickBot="1" x14ac:dyDescent="0.3">
      <c r="A362" s="20" t="s">
        <v>49</v>
      </c>
      <c r="B362" s="49">
        <f>SUM(F358,H358,J358)</f>
        <v>4</v>
      </c>
      <c r="C362" s="50">
        <f>SUM(G358,I358,K358)</f>
        <v>18.564800000000002</v>
      </c>
      <c r="D362" s="61"/>
      <c r="E362" s="293" t="s">
        <v>56</v>
      </c>
      <c r="F362" s="293"/>
      <c r="G362" s="59">
        <f>SUM(B361,B362,B363,B365,B366)</f>
        <v>12</v>
      </c>
      <c r="H362" s="69"/>
      <c r="I362" s="70"/>
      <c r="J362" s="69"/>
      <c r="K362" s="70"/>
      <c r="L362" s="69"/>
      <c r="M362" s="70"/>
      <c r="N362" s="69"/>
      <c r="O362" s="70"/>
      <c r="P362" s="69"/>
      <c r="Q362" s="70"/>
      <c r="R362" s="69"/>
      <c r="S362" s="70"/>
      <c r="T362" s="69"/>
      <c r="U362" s="70"/>
      <c r="V362" s="69"/>
      <c r="W362" s="70"/>
      <c r="X362" s="69"/>
      <c r="Y362" s="70"/>
      <c r="Z362" s="69"/>
      <c r="AA362" s="70"/>
      <c r="AB362" s="69"/>
      <c r="AC362" s="70"/>
      <c r="AD362" s="69"/>
      <c r="AE362" s="70"/>
      <c r="AF362" s="69"/>
      <c r="AG362" s="70"/>
      <c r="AH362" s="69"/>
      <c r="AI362" s="71"/>
      <c r="AJ362" s="70"/>
      <c r="AK362" s="70"/>
      <c r="AL362" s="70"/>
    </row>
    <row r="363" spans="1:38" ht="16.5" thickBot="1" x14ac:dyDescent="0.3">
      <c r="A363" s="20" t="s">
        <v>51</v>
      </c>
      <c r="B363" s="51">
        <f>SUM(L358,N358,P358)</f>
        <v>0</v>
      </c>
      <c r="C363" s="52">
        <f>SUM(M358,O358,Q358)</f>
        <v>0</v>
      </c>
      <c r="D363" s="61"/>
      <c r="E363" s="293" t="s">
        <v>57</v>
      </c>
      <c r="F363" s="293"/>
      <c r="G363" s="59">
        <f>B364</f>
        <v>352</v>
      </c>
      <c r="H363" s="69"/>
      <c r="I363" s="70"/>
      <c r="J363" s="69"/>
      <c r="K363" s="70"/>
      <c r="L363" s="69"/>
      <c r="M363" s="70"/>
      <c r="N363" s="69"/>
      <c r="O363" s="70"/>
      <c r="P363" s="69"/>
      <c r="Q363" s="70"/>
      <c r="R363" s="69"/>
      <c r="S363" s="70"/>
      <c r="T363" s="69"/>
      <c r="U363" s="70"/>
      <c r="V363" s="69"/>
      <c r="W363" s="70"/>
      <c r="X363" s="69"/>
      <c r="Y363" s="70"/>
      <c r="Z363" s="69"/>
      <c r="AA363" s="70"/>
      <c r="AB363" s="69"/>
      <c r="AC363" s="70"/>
      <c r="AD363" s="69"/>
      <c r="AE363" s="70"/>
      <c r="AF363" s="69"/>
      <c r="AG363" s="70"/>
      <c r="AH363" s="69"/>
      <c r="AI363" s="71"/>
      <c r="AJ363" s="70"/>
      <c r="AK363" s="70"/>
      <c r="AL363" s="70"/>
    </row>
    <row r="364" spans="1:38" ht="16.5" thickBot="1" x14ac:dyDescent="0.3">
      <c r="A364" s="20" t="s">
        <v>52</v>
      </c>
      <c r="B364" s="53">
        <f>SUM(R358,T358,V358)</f>
        <v>352</v>
      </c>
      <c r="C364" s="54">
        <f>SUM(S358,U358,W358)</f>
        <v>1.4803990790483501</v>
      </c>
      <c r="D364" s="61"/>
      <c r="E364" s="293" t="s">
        <v>58</v>
      </c>
      <c r="F364" s="293"/>
      <c r="G364" s="60">
        <f>SUM(C361:C366)</f>
        <v>45.395199079048353</v>
      </c>
      <c r="H364" s="69"/>
      <c r="I364" s="70"/>
      <c r="J364" s="69"/>
      <c r="K364" s="70"/>
      <c r="L364" s="69"/>
      <c r="M364" s="70"/>
      <c r="N364" s="69"/>
      <c r="O364" s="70"/>
      <c r="P364" s="69"/>
      <c r="Q364" s="70"/>
      <c r="R364" s="69"/>
      <c r="S364" s="70"/>
      <c r="T364" s="69"/>
      <c r="U364" s="70"/>
      <c r="V364" s="69"/>
      <c r="W364" s="70"/>
      <c r="X364" s="69"/>
      <c r="Y364" s="70"/>
      <c r="Z364" s="69"/>
      <c r="AA364" s="70"/>
      <c r="AB364" s="69"/>
      <c r="AC364" s="70"/>
      <c r="AD364" s="69"/>
      <c r="AE364" s="70"/>
      <c r="AF364" s="69"/>
      <c r="AG364" s="70"/>
      <c r="AH364" s="69"/>
      <c r="AI364" s="71"/>
      <c r="AJ364" s="70"/>
      <c r="AK364" s="70"/>
      <c r="AL364" s="70"/>
    </row>
    <row r="365" spans="1:38" x14ac:dyDescent="0.25">
      <c r="A365" s="20" t="s">
        <v>53</v>
      </c>
      <c r="B365" s="55">
        <f>SUM(X358,Z358,AB358)</f>
        <v>5</v>
      </c>
      <c r="C365" s="56">
        <f>SUM(Y358,AA358,AC358)</f>
        <v>21.35</v>
      </c>
      <c r="D365" s="61"/>
      <c r="E365" s="66"/>
      <c r="F365" s="61"/>
      <c r="G365" s="67"/>
      <c r="H365" s="69"/>
      <c r="I365" s="70"/>
      <c r="J365" s="69"/>
      <c r="K365" s="70"/>
      <c r="L365" s="69"/>
      <c r="M365" s="70"/>
      <c r="N365" s="69"/>
      <c r="O365" s="70"/>
      <c r="P365" s="69"/>
      <c r="Q365" s="70"/>
      <c r="R365" s="69"/>
      <c r="S365" s="70"/>
      <c r="T365" s="69"/>
      <c r="U365" s="70"/>
      <c r="V365" s="69"/>
      <c r="W365" s="70"/>
      <c r="X365" s="69"/>
      <c r="Y365" s="70"/>
      <c r="Z365" s="69"/>
      <c r="AA365" s="70"/>
      <c r="AB365" s="69"/>
      <c r="AC365" s="70"/>
      <c r="AD365" s="69"/>
      <c r="AE365" s="70"/>
      <c r="AF365" s="69"/>
      <c r="AG365" s="70"/>
      <c r="AH365" s="69"/>
      <c r="AI365" s="71"/>
      <c r="AJ365" s="70"/>
      <c r="AK365" s="70"/>
      <c r="AL365" s="70"/>
    </row>
    <row r="366" spans="1:38" ht="16.5" thickBot="1" x14ac:dyDescent="0.3">
      <c r="A366" s="21" t="s">
        <v>54</v>
      </c>
      <c r="B366" s="57">
        <f>SUM(AD358,AF358,AH358)</f>
        <v>3</v>
      </c>
      <c r="C366" s="58">
        <f>SUM(AE358,AG358,AI358)</f>
        <v>4</v>
      </c>
      <c r="D366" s="65"/>
      <c r="E366" s="292" t="s">
        <v>188</v>
      </c>
      <c r="F366" s="292"/>
      <c r="G366" s="68"/>
      <c r="H366" s="72"/>
      <c r="I366" s="73"/>
      <c r="J366" s="72"/>
      <c r="K366" s="73"/>
      <c r="L366" s="72"/>
      <c r="M366" s="73"/>
      <c r="N366" s="72"/>
      <c r="O366" s="73"/>
      <c r="P366" s="72"/>
      <c r="Q366" s="73"/>
      <c r="R366" s="72"/>
      <c r="S366" s="73"/>
      <c r="T366" s="72"/>
      <c r="U366" s="73"/>
      <c r="V366" s="72"/>
      <c r="W366" s="73"/>
      <c r="X366" s="72"/>
      <c r="Y366" s="73"/>
      <c r="Z366" s="72"/>
      <c r="AA366" s="73"/>
      <c r="AB366" s="72"/>
      <c r="AC366" s="73"/>
      <c r="AD366" s="72"/>
      <c r="AE366" s="73"/>
      <c r="AF366" s="72"/>
      <c r="AG366" s="73"/>
      <c r="AH366" s="72"/>
      <c r="AI366" s="74"/>
      <c r="AJ366" s="70"/>
      <c r="AK366" s="70"/>
      <c r="AL366" s="70"/>
    </row>
    <row r="367" spans="1:38" ht="16.5" thickBot="1" x14ac:dyDescent="0.3">
      <c r="A367" s="75"/>
      <c r="B367" s="76"/>
      <c r="C367" s="77"/>
      <c r="D367" s="75"/>
      <c r="E367" s="292"/>
      <c r="F367" s="292"/>
      <c r="G367" s="77"/>
      <c r="H367" s="75"/>
      <c r="I367" s="77"/>
      <c r="J367" s="75"/>
      <c r="K367" s="77"/>
      <c r="L367" s="75"/>
      <c r="M367" s="77"/>
      <c r="N367" s="75"/>
      <c r="O367" s="77"/>
      <c r="P367" s="75"/>
      <c r="Q367" s="77"/>
      <c r="R367" s="75"/>
      <c r="S367" s="77"/>
      <c r="T367" s="75"/>
      <c r="U367" s="77"/>
      <c r="V367" s="75"/>
      <c r="W367" s="77"/>
      <c r="X367" s="75"/>
      <c r="Y367" s="77"/>
      <c r="Z367" s="75"/>
      <c r="AA367" s="77"/>
      <c r="AB367" s="75"/>
      <c r="AC367" s="77"/>
      <c r="AD367" s="75"/>
      <c r="AE367" s="77"/>
      <c r="AF367" s="75"/>
      <c r="AG367" s="77"/>
      <c r="AH367" s="75"/>
      <c r="AI367" s="77"/>
      <c r="AJ367" s="77"/>
      <c r="AK367" s="77"/>
      <c r="AL367" s="77"/>
    </row>
    <row r="368" spans="1:38" x14ac:dyDescent="0.25">
      <c r="A368" s="75"/>
      <c r="B368" s="76"/>
      <c r="C368" s="77"/>
      <c r="D368" s="75"/>
      <c r="E368" s="77"/>
      <c r="F368" s="75"/>
      <c r="G368" s="77"/>
      <c r="H368" s="75"/>
      <c r="I368" s="77"/>
      <c r="J368" s="75"/>
      <c r="K368" s="77"/>
      <c r="L368" s="75"/>
      <c r="M368" s="77"/>
      <c r="N368" s="75"/>
      <c r="O368" s="77"/>
      <c r="P368" s="75"/>
      <c r="Q368" s="77"/>
      <c r="R368" s="75"/>
      <c r="S368" s="77"/>
      <c r="T368" s="75"/>
      <c r="U368" s="77"/>
      <c r="V368" s="75"/>
      <c r="W368" s="77"/>
      <c r="X368" s="75"/>
      <c r="Y368" s="77"/>
      <c r="Z368" s="75"/>
      <c r="AA368" s="77"/>
      <c r="AB368" s="75"/>
      <c r="AC368" s="77"/>
      <c r="AD368" s="75"/>
      <c r="AE368" s="77"/>
      <c r="AF368" s="75"/>
      <c r="AG368" s="77"/>
      <c r="AH368" s="75"/>
      <c r="AI368" s="77"/>
      <c r="AJ368" s="77"/>
      <c r="AK368" s="77"/>
      <c r="AL368" s="77"/>
    </row>
  </sheetData>
  <mergeCells count="374">
    <mergeCell ref="AJ340:AL341"/>
    <mergeCell ref="I4:J4"/>
    <mergeCell ref="I5:J5"/>
    <mergeCell ref="I6:J6"/>
    <mergeCell ref="A2:H2"/>
    <mergeCell ref="I3:J3"/>
    <mergeCell ref="I2:W2"/>
    <mergeCell ref="A10:B10"/>
    <mergeCell ref="A11:B11"/>
    <mergeCell ref="AJ166:AL167"/>
    <mergeCell ref="AJ195:AL196"/>
    <mergeCell ref="AJ224:AL225"/>
    <mergeCell ref="AJ253:AL254"/>
    <mergeCell ref="AJ282:AL283"/>
    <mergeCell ref="AJ311:AL312"/>
    <mergeCell ref="AJ21:AL22"/>
    <mergeCell ref="AJ50:AL51"/>
    <mergeCell ref="AJ79:AL80"/>
    <mergeCell ref="AJ108:AL109"/>
    <mergeCell ref="AJ137:AL138"/>
    <mergeCell ref="AD341:AE341"/>
    <mergeCell ref="AF341:AG341"/>
    <mergeCell ref="AH341:AI341"/>
    <mergeCell ref="AD340:AI340"/>
    <mergeCell ref="E362:F362"/>
    <mergeCell ref="E363:F363"/>
    <mergeCell ref="E364:F364"/>
    <mergeCell ref="E4:F4"/>
    <mergeCell ref="E5:F5"/>
    <mergeCell ref="E6:F6"/>
    <mergeCell ref="A9:R9"/>
    <mergeCell ref="Z341:AA341"/>
    <mergeCell ref="AB341:AC341"/>
    <mergeCell ref="A360:G360"/>
    <mergeCell ref="N341:O341"/>
    <mergeCell ref="P341:Q341"/>
    <mergeCell ref="R341:S341"/>
    <mergeCell ref="T341:U341"/>
    <mergeCell ref="V341:W341"/>
    <mergeCell ref="X341:Y341"/>
    <mergeCell ref="L340:Q340"/>
    <mergeCell ref="R340:W340"/>
    <mergeCell ref="X340:AC340"/>
    <mergeCell ref="B341:C341"/>
    <mergeCell ref="D341:E341"/>
    <mergeCell ref="F341:G341"/>
    <mergeCell ref="H341:I341"/>
    <mergeCell ref="J341:K341"/>
    <mergeCell ref="A331:G331"/>
    <mergeCell ref="N312:O312"/>
    <mergeCell ref="P312:Q312"/>
    <mergeCell ref="R312:S312"/>
    <mergeCell ref="T312:U312"/>
    <mergeCell ref="V312:W312"/>
    <mergeCell ref="X312:Y312"/>
    <mergeCell ref="L341:M341"/>
    <mergeCell ref="E333:F333"/>
    <mergeCell ref="E334:F334"/>
    <mergeCell ref="E335:F335"/>
    <mergeCell ref="A340:A342"/>
    <mergeCell ref="B340:E340"/>
    <mergeCell ref="F340:K340"/>
    <mergeCell ref="E337:F338"/>
    <mergeCell ref="AD311:AI311"/>
    <mergeCell ref="B312:C312"/>
    <mergeCell ref="D312:E312"/>
    <mergeCell ref="F312:G312"/>
    <mergeCell ref="H312:I312"/>
    <mergeCell ref="J312:K312"/>
    <mergeCell ref="L312:M312"/>
    <mergeCell ref="AD312:AE312"/>
    <mergeCell ref="AF312:AG312"/>
    <mergeCell ref="AH312:AI312"/>
    <mergeCell ref="Z312:AA312"/>
    <mergeCell ref="AB312:AC312"/>
    <mergeCell ref="A302:G302"/>
    <mergeCell ref="E304:F304"/>
    <mergeCell ref="E305:F305"/>
    <mergeCell ref="E306:F306"/>
    <mergeCell ref="A311:A313"/>
    <mergeCell ref="B311:E311"/>
    <mergeCell ref="F311:K311"/>
    <mergeCell ref="X283:Y283"/>
    <mergeCell ref="Z283:AA283"/>
    <mergeCell ref="L311:Q311"/>
    <mergeCell ref="R311:W311"/>
    <mergeCell ref="X311:AC311"/>
    <mergeCell ref="AB283:AC283"/>
    <mergeCell ref="E308:F309"/>
    <mergeCell ref="AD283:AE283"/>
    <mergeCell ref="AF283:AG283"/>
    <mergeCell ref="AH283:AI283"/>
    <mergeCell ref="X282:AC282"/>
    <mergeCell ref="AD282:AI282"/>
    <mergeCell ref="B283:C283"/>
    <mergeCell ref="D283:E283"/>
    <mergeCell ref="F283:G283"/>
    <mergeCell ref="H283:I283"/>
    <mergeCell ref="J283:K283"/>
    <mergeCell ref="L283:M283"/>
    <mergeCell ref="N283:O283"/>
    <mergeCell ref="P283:Q283"/>
    <mergeCell ref="E277:F277"/>
    <mergeCell ref="A282:A284"/>
    <mergeCell ref="B282:E282"/>
    <mergeCell ref="F282:K282"/>
    <mergeCell ref="L282:Q282"/>
    <mergeCell ref="R282:W282"/>
    <mergeCell ref="R283:S283"/>
    <mergeCell ref="T283:U283"/>
    <mergeCell ref="V283:W283"/>
    <mergeCell ref="E279:F280"/>
    <mergeCell ref="A273:G273"/>
    <mergeCell ref="E275:F275"/>
    <mergeCell ref="E276:F276"/>
    <mergeCell ref="R254:S254"/>
    <mergeCell ref="T254:U254"/>
    <mergeCell ref="V254:W254"/>
    <mergeCell ref="X254:Y254"/>
    <mergeCell ref="Z254:AA254"/>
    <mergeCell ref="AB254:AC254"/>
    <mergeCell ref="E247:F247"/>
    <mergeCell ref="E248:F248"/>
    <mergeCell ref="A253:A255"/>
    <mergeCell ref="B253:E253"/>
    <mergeCell ref="F253:K253"/>
    <mergeCell ref="L253:Q253"/>
    <mergeCell ref="P254:Q254"/>
    <mergeCell ref="AB225:AC225"/>
    <mergeCell ref="AD225:AE225"/>
    <mergeCell ref="R253:W253"/>
    <mergeCell ref="X253:AC253"/>
    <mergeCell ref="AD253:AI253"/>
    <mergeCell ref="B254:C254"/>
    <mergeCell ref="D254:E254"/>
    <mergeCell ref="F254:G254"/>
    <mergeCell ref="H254:I254"/>
    <mergeCell ref="J254:K254"/>
    <mergeCell ref="L254:M254"/>
    <mergeCell ref="N254:O254"/>
    <mergeCell ref="AD254:AE254"/>
    <mergeCell ref="AF254:AG254"/>
    <mergeCell ref="AH254:AI254"/>
    <mergeCell ref="AF225:AG225"/>
    <mergeCell ref="AH225:AI225"/>
    <mergeCell ref="A244:G244"/>
    <mergeCell ref="E246:F246"/>
    <mergeCell ref="AD224:AI224"/>
    <mergeCell ref="B225:C225"/>
    <mergeCell ref="D225:E225"/>
    <mergeCell ref="F225:G225"/>
    <mergeCell ref="H225:I225"/>
    <mergeCell ref="J225:K225"/>
    <mergeCell ref="L225:M225"/>
    <mergeCell ref="N225:O225"/>
    <mergeCell ref="P225:Q225"/>
    <mergeCell ref="R225:S225"/>
    <mergeCell ref="A224:A226"/>
    <mergeCell ref="B224:E224"/>
    <mergeCell ref="F224:K224"/>
    <mergeCell ref="L224:Q224"/>
    <mergeCell ref="R224:W224"/>
    <mergeCell ref="X224:AC224"/>
    <mergeCell ref="T225:U225"/>
    <mergeCell ref="V225:W225"/>
    <mergeCell ref="X225:Y225"/>
    <mergeCell ref="Z225:AA225"/>
    <mergeCell ref="E217:F217"/>
    <mergeCell ref="E218:F218"/>
    <mergeCell ref="E219:F219"/>
    <mergeCell ref="A195:A197"/>
    <mergeCell ref="B195:E195"/>
    <mergeCell ref="F195:K195"/>
    <mergeCell ref="Z196:AA196"/>
    <mergeCell ref="AB196:AC196"/>
    <mergeCell ref="AD196:AE196"/>
    <mergeCell ref="L195:Q195"/>
    <mergeCell ref="R195:W195"/>
    <mergeCell ref="X195:AC195"/>
    <mergeCell ref="AD195:AI195"/>
    <mergeCell ref="AF196:AG196"/>
    <mergeCell ref="AH196:AI196"/>
    <mergeCell ref="A215:G215"/>
    <mergeCell ref="N196:O196"/>
    <mergeCell ref="P196:Q196"/>
    <mergeCell ref="R196:S196"/>
    <mergeCell ref="T196:U196"/>
    <mergeCell ref="V196:W196"/>
    <mergeCell ref="X196:Y196"/>
    <mergeCell ref="B196:C196"/>
    <mergeCell ref="D196:E196"/>
    <mergeCell ref="F196:G196"/>
    <mergeCell ref="H196:I196"/>
    <mergeCell ref="J196:K196"/>
    <mergeCell ref="L196:M196"/>
    <mergeCell ref="E188:F188"/>
    <mergeCell ref="E189:F189"/>
    <mergeCell ref="E190:F190"/>
    <mergeCell ref="Z167:AA167"/>
    <mergeCell ref="AB167:AC167"/>
    <mergeCell ref="X138:Y138"/>
    <mergeCell ref="AD167:AE167"/>
    <mergeCell ref="AF167:AG167"/>
    <mergeCell ref="AH167:AI167"/>
    <mergeCell ref="A186:G186"/>
    <mergeCell ref="N167:O167"/>
    <mergeCell ref="P167:Q167"/>
    <mergeCell ref="R167:S167"/>
    <mergeCell ref="T167:U167"/>
    <mergeCell ref="V167:W167"/>
    <mergeCell ref="X167:Y167"/>
    <mergeCell ref="L166:Q166"/>
    <mergeCell ref="R166:W166"/>
    <mergeCell ref="X166:AC166"/>
    <mergeCell ref="AD166:AI166"/>
    <mergeCell ref="B167:C167"/>
    <mergeCell ref="D167:E167"/>
    <mergeCell ref="F167:G167"/>
    <mergeCell ref="H167:I167"/>
    <mergeCell ref="J167:K167"/>
    <mergeCell ref="L167:M167"/>
    <mergeCell ref="L137:Q137"/>
    <mergeCell ref="R137:W137"/>
    <mergeCell ref="X137:AC137"/>
    <mergeCell ref="AB109:AC109"/>
    <mergeCell ref="E159:F159"/>
    <mergeCell ref="E160:F160"/>
    <mergeCell ref="AD137:AI137"/>
    <mergeCell ref="B138:C138"/>
    <mergeCell ref="D138:E138"/>
    <mergeCell ref="F138:G138"/>
    <mergeCell ref="H138:I138"/>
    <mergeCell ref="J138:K138"/>
    <mergeCell ref="L138:M138"/>
    <mergeCell ref="AF138:AG138"/>
    <mergeCell ref="AH138:AI138"/>
    <mergeCell ref="Z138:AA138"/>
    <mergeCell ref="AB138:AC138"/>
    <mergeCell ref="AD138:AE138"/>
    <mergeCell ref="A157:G157"/>
    <mergeCell ref="N138:O138"/>
    <mergeCell ref="P138:Q138"/>
    <mergeCell ref="R138:S138"/>
    <mergeCell ref="T138:U138"/>
    <mergeCell ref="V138:W138"/>
    <mergeCell ref="AD109:AE109"/>
    <mergeCell ref="AF109:AG109"/>
    <mergeCell ref="AH109:AI109"/>
    <mergeCell ref="X108:AC108"/>
    <mergeCell ref="AD108:AI108"/>
    <mergeCell ref="B109:C109"/>
    <mergeCell ref="D109:E109"/>
    <mergeCell ref="F109:G109"/>
    <mergeCell ref="H109:I109"/>
    <mergeCell ref="J109:K109"/>
    <mergeCell ref="L109:M109"/>
    <mergeCell ref="N109:O109"/>
    <mergeCell ref="P109:Q109"/>
    <mergeCell ref="X109:Y109"/>
    <mergeCell ref="Z109:AA109"/>
    <mergeCell ref="R80:S80"/>
    <mergeCell ref="T80:U80"/>
    <mergeCell ref="V80:W80"/>
    <mergeCell ref="X80:Y80"/>
    <mergeCell ref="Z80:AA80"/>
    <mergeCell ref="AB80:AC80"/>
    <mergeCell ref="E103:F103"/>
    <mergeCell ref="A108:A110"/>
    <mergeCell ref="B108:E108"/>
    <mergeCell ref="F108:K108"/>
    <mergeCell ref="L108:Q108"/>
    <mergeCell ref="R108:W108"/>
    <mergeCell ref="R109:S109"/>
    <mergeCell ref="T109:U109"/>
    <mergeCell ref="V109:W109"/>
    <mergeCell ref="A50:A52"/>
    <mergeCell ref="B50:E50"/>
    <mergeCell ref="F50:K50"/>
    <mergeCell ref="X79:AC79"/>
    <mergeCell ref="AD79:AI79"/>
    <mergeCell ref="B80:C80"/>
    <mergeCell ref="D80:E80"/>
    <mergeCell ref="F80:G80"/>
    <mergeCell ref="H80:I80"/>
    <mergeCell ref="J80:K80"/>
    <mergeCell ref="L80:M80"/>
    <mergeCell ref="N80:O80"/>
    <mergeCell ref="P80:Q80"/>
    <mergeCell ref="AD80:AE80"/>
    <mergeCell ref="AF80:AG80"/>
    <mergeCell ref="AH80:AI80"/>
    <mergeCell ref="A79:A81"/>
    <mergeCell ref="B79:E79"/>
    <mergeCell ref="F79:K79"/>
    <mergeCell ref="L79:Q79"/>
    <mergeCell ref="R79:W79"/>
    <mergeCell ref="A70:G70"/>
    <mergeCell ref="E72:F72"/>
    <mergeCell ref="E73:F73"/>
    <mergeCell ref="X51:Y51"/>
    <mergeCell ref="Z51:AA51"/>
    <mergeCell ref="AB51:AC51"/>
    <mergeCell ref="AD51:AE51"/>
    <mergeCell ref="AF51:AG51"/>
    <mergeCell ref="AH51:AI51"/>
    <mergeCell ref="X50:AC50"/>
    <mergeCell ref="AD50:AI50"/>
    <mergeCell ref="R50:W50"/>
    <mergeCell ref="R51:S51"/>
    <mergeCell ref="T51:U51"/>
    <mergeCell ref="V51:W51"/>
    <mergeCell ref="B51:C51"/>
    <mergeCell ref="D51:E51"/>
    <mergeCell ref="F51:G51"/>
    <mergeCell ref="H51:I51"/>
    <mergeCell ref="J51:K51"/>
    <mergeCell ref="L51:M51"/>
    <mergeCell ref="N51:O51"/>
    <mergeCell ref="P51:Q51"/>
    <mergeCell ref="L50:Q50"/>
    <mergeCell ref="E45:F45"/>
    <mergeCell ref="A21:A23"/>
    <mergeCell ref="A41:G41"/>
    <mergeCell ref="E44:F44"/>
    <mergeCell ref="E43:F43"/>
    <mergeCell ref="A12:B12"/>
    <mergeCell ref="A13:B13"/>
    <mergeCell ref="X21:AC21"/>
    <mergeCell ref="X22:Y22"/>
    <mergeCell ref="Z22:AA22"/>
    <mergeCell ref="AB22:AC22"/>
    <mergeCell ref="B22:C22"/>
    <mergeCell ref="D22:E22"/>
    <mergeCell ref="F21:K21"/>
    <mergeCell ref="F22:G22"/>
    <mergeCell ref="H22:I22"/>
    <mergeCell ref="J22:K22"/>
    <mergeCell ref="B21:E21"/>
    <mergeCell ref="AD21:AI21"/>
    <mergeCell ref="AD22:AE22"/>
    <mergeCell ref="AF22:AG22"/>
    <mergeCell ref="AH22:AI22"/>
    <mergeCell ref="L21:Q21"/>
    <mergeCell ref="L22:M22"/>
    <mergeCell ref="N22:O22"/>
    <mergeCell ref="P22:Q22"/>
    <mergeCell ref="R21:W21"/>
    <mergeCell ref="R22:S22"/>
    <mergeCell ref="T22:U22"/>
    <mergeCell ref="V22:W22"/>
    <mergeCell ref="E366:F367"/>
    <mergeCell ref="E47:F48"/>
    <mergeCell ref="E76:F77"/>
    <mergeCell ref="E105:F106"/>
    <mergeCell ref="E134:F135"/>
    <mergeCell ref="E163:F164"/>
    <mergeCell ref="E192:F193"/>
    <mergeCell ref="E221:F222"/>
    <mergeCell ref="E250:F251"/>
    <mergeCell ref="E74:F74"/>
    <mergeCell ref="A99:G99"/>
    <mergeCell ref="E101:F101"/>
    <mergeCell ref="E102:F102"/>
    <mergeCell ref="A128:G128"/>
    <mergeCell ref="E130:F130"/>
    <mergeCell ref="E131:F131"/>
    <mergeCell ref="E132:F132"/>
    <mergeCell ref="A137:A139"/>
    <mergeCell ref="B137:E137"/>
    <mergeCell ref="F137:K137"/>
    <mergeCell ref="E161:F161"/>
    <mergeCell ref="A166:A168"/>
    <mergeCell ref="B166:E166"/>
    <mergeCell ref="F166:K166"/>
  </mergeCells>
  <hyperlinks>
    <hyperlink ref="B17" location="'Running Totals'!A41" display="January" xr:uid="{7F91FF40-B413-AC47-944B-24E381C9FE57}"/>
    <hyperlink ref="C17" location="'Running Totals'!A70" display="February" xr:uid="{E9FF2CD8-F8D5-9046-902F-A45946495213}"/>
    <hyperlink ref="D17" location="'Running Totals'!A99" display="March" xr:uid="{16448E3C-0F47-1448-AA94-55636EDF27CD}"/>
    <hyperlink ref="E17" location="'Running Totals'!A128" display="April" xr:uid="{5BFCEAAE-7681-BF42-850A-803F48AC9645}"/>
    <hyperlink ref="F17" location="'Running Totals'!A158" display="May" xr:uid="{F601365E-E918-034E-97FE-C0058D3593B4}"/>
    <hyperlink ref="G17" location="'Running Totals'!A186" display="June" xr:uid="{CA7E43B8-0A59-8647-9923-A0B770A60B8E}"/>
    <hyperlink ref="H17" location="'Running Totals'!A215" display="July" xr:uid="{347F44D6-DCE5-1F44-80CA-17C6DD11112D}"/>
    <hyperlink ref="I17" location="'Running Totals'!A244" display="August" xr:uid="{94E4E0E3-F226-C043-AA17-915FFC22D47E}"/>
    <hyperlink ref="J17" location="'Running Totals'!A273" display="September" xr:uid="{A2DED6D8-3A3D-D948-A0CC-BDC7E0405CBD}"/>
    <hyperlink ref="K17" location="'Running Totals'!A302" display="October" xr:uid="{7A37DFD4-1753-5B48-B1D5-1BEE20FFA6DA}"/>
    <hyperlink ref="L17" location="'Running Totals'!A331" display="November" xr:uid="{FACEE31A-A965-1E4E-B7FE-96E0E371744C}"/>
    <hyperlink ref="M17" location="'Running Totals'!A360" display="December" xr:uid="{90F90D7A-9E5C-0F45-834F-AC415CA420B2}"/>
    <hyperlink ref="A1" location="Menu!A1" display="Menu" xr:uid="{B170FA8B-CF1C-CB46-AA3D-58ABF7BB2E3B}"/>
    <hyperlink ref="E47:F48" location="'Running Totals'!A1" display="Click to return to top of page" xr:uid="{AE71121B-6F8A-C545-9126-EB23F728E6FC}"/>
    <hyperlink ref="E76:F77" location="'Running Totals'!A1" display="Click to return to top of page" xr:uid="{557DD8D4-F2FC-D343-91A6-6D1D1F3EB55D}"/>
    <hyperlink ref="E105:F106" location="'Running Totals'!A1" display="Click to return to top of page" xr:uid="{BEB3C7C1-23F2-BD4C-A0EC-43A8668CB031}"/>
    <hyperlink ref="E134:F135" location="'Running Totals'!A1" display="Click to return to top of page" xr:uid="{6CCC3007-4113-E04C-A314-19A29BAC37CE}"/>
    <hyperlink ref="E163:F164" location="'Running Totals'!A1" display="Click to return to top of page" xr:uid="{32207331-4AA4-8146-AA9A-E5690E31FD8A}"/>
    <hyperlink ref="E192:F193" location="'Running Totals'!A1" display="Click to return to top of page" xr:uid="{C1CD54D3-64D0-5741-AA11-D53F28842FA9}"/>
    <hyperlink ref="E221:F222" location="'Running Totals'!A1" display="Click to return to top of page" xr:uid="{6BAABC9C-9715-3242-9F1C-C4D8047CD8A1}"/>
    <hyperlink ref="E250:F251" location="'Running Totals'!A1" display="Click to return to top of page" xr:uid="{21FEA5A3-AED0-5D44-8DB5-628415FC744D}"/>
    <hyperlink ref="E279:F280" location="'Running Totals'!A1" display="Click to return to top of page" xr:uid="{17FBB5A4-9997-C94F-9000-649729AE8CC2}"/>
    <hyperlink ref="E308:F309" location="'Running Totals'!A1" display="Click to return to top of page" xr:uid="{B500A028-9FE9-944E-81A1-270326DBBDEE}"/>
    <hyperlink ref="E337:F338" location="'Running Totals'!A1" display="Click to return to top of page" xr:uid="{312D74B6-1F55-1B49-A5AC-2F25F169ACA2}"/>
    <hyperlink ref="E366:F367" location="'Running Totals'!A1" display="Click to return to top of page" xr:uid="{51187781-AFA0-C044-B614-DE9B535CACE9}"/>
    <hyperlink ref="E367:F367" location="'Running Totals'!A1" display="Click to return to top of page" xr:uid="{FF5206E1-0538-754A-BA53-E435A5DB9C14}"/>
  </hyperlinks>
  <pageMargins left="0.7" right="0.7" top="0.75" bottom="0.75" header="0.3" footer="0.3"/>
  <pageSetup orientation="portrait" horizontalDpi="0" verticalDpi="0"/>
  <ignoredErrors>
    <ignoredError sqref="AF24" formula="1"/>
  </ignoredErrors>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4643-1EF7-F641-959D-9ECB88E3B61A}">
  <dimension ref="A1:P37"/>
  <sheetViews>
    <sheetView zoomScale="140" zoomScaleNormal="140" workbookViewId="0"/>
  </sheetViews>
  <sheetFormatPr defaultColWidth="11" defaultRowHeight="15.75" x14ac:dyDescent="0.25"/>
  <cols>
    <col min="1" max="1" width="13.125" customWidth="1"/>
  </cols>
  <sheetData>
    <row r="1" spans="1:3" ht="36" x14ac:dyDescent="0.25">
      <c r="A1" s="130" t="s">
        <v>185</v>
      </c>
    </row>
    <row r="3" spans="1:3" x14ac:dyDescent="0.25">
      <c r="A3" t="str">
        <f>'Running Totals'!A3</f>
        <v>Sold by me</v>
      </c>
      <c r="B3">
        <f>'Running Totals'!B3</f>
        <v>0</v>
      </c>
      <c r="C3" s="7">
        <f>'Running Totals'!C3</f>
        <v>0</v>
      </c>
    </row>
    <row r="4" spans="1:3" x14ac:dyDescent="0.25">
      <c r="A4" t="str">
        <f>'Running Totals'!A4</f>
        <v>Audiobooks</v>
      </c>
      <c r="B4">
        <f>'Running Totals'!B4</f>
        <v>77</v>
      </c>
      <c r="C4" s="7">
        <f>'Running Totals'!C4</f>
        <v>385.25532399999997</v>
      </c>
    </row>
    <row r="5" spans="1:3" x14ac:dyDescent="0.25">
      <c r="A5" t="str">
        <f>'Running Totals'!A5</f>
        <v>E-book Sales</v>
      </c>
      <c r="B5">
        <f>'Running Totals'!B5</f>
        <v>62</v>
      </c>
      <c r="C5" s="7">
        <f>'Running Totals'!C5</f>
        <v>201.99</v>
      </c>
    </row>
    <row r="6" spans="1:3" x14ac:dyDescent="0.25">
      <c r="A6" t="str">
        <f>'Running Totals'!A6</f>
        <v>KENP Pages</v>
      </c>
      <c r="B6">
        <f>'Running Totals'!B6</f>
        <v>31622</v>
      </c>
      <c r="C6" s="7">
        <f>'Running Totals'!C6</f>
        <v>139.08261907904838</v>
      </c>
    </row>
    <row r="7" spans="1:3" x14ac:dyDescent="0.25">
      <c r="A7" t="str">
        <f>'Running Totals'!A7</f>
        <v>KDP Paperbacks</v>
      </c>
      <c r="B7">
        <f>'Running Totals'!B7</f>
        <v>45</v>
      </c>
      <c r="C7" s="7">
        <f>'Running Totals'!C7</f>
        <v>167.19000000000003</v>
      </c>
    </row>
    <row r="8" spans="1:3" x14ac:dyDescent="0.25">
      <c r="A8" t="str">
        <f>'Running Totals'!A8</f>
        <v>IngramSpark</v>
      </c>
      <c r="B8">
        <f>'Running Totals'!B8</f>
        <v>29</v>
      </c>
      <c r="C8" s="7">
        <f>'Running Totals'!C8</f>
        <v>36.879200000000004</v>
      </c>
    </row>
    <row r="18" spans="1:16" x14ac:dyDescent="0.25">
      <c r="A18" s="83"/>
      <c r="B18" s="105" t="s">
        <v>97</v>
      </c>
      <c r="C18" s="105" t="s">
        <v>98</v>
      </c>
      <c r="D18" s="105" t="s">
        <v>99</v>
      </c>
      <c r="E18" s="105" t="s">
        <v>100</v>
      </c>
      <c r="F18" s="105" t="s">
        <v>23</v>
      </c>
      <c r="G18" s="105" t="s">
        <v>101</v>
      </c>
      <c r="H18" s="105" t="s">
        <v>102</v>
      </c>
      <c r="I18" s="105" t="s">
        <v>59</v>
      </c>
      <c r="J18" s="105" t="s">
        <v>60</v>
      </c>
      <c r="K18" s="105" t="s">
        <v>61</v>
      </c>
      <c r="L18" s="105" t="s">
        <v>62</v>
      </c>
      <c r="M18" s="105" t="s">
        <v>63</v>
      </c>
    </row>
    <row r="19" spans="1:16" x14ac:dyDescent="0.25">
      <c r="A19" s="83" t="s">
        <v>94</v>
      </c>
      <c r="B19" s="105" t="str">
        <f>IF('Running Totals'!K4=0,"-",'Running Totals'!K4)</f>
        <v>-</v>
      </c>
      <c r="C19" s="105" t="str">
        <f>IF('Running Totals'!L4=0,"-",'Running Totals'!L4)</f>
        <v>-</v>
      </c>
      <c r="D19" s="105" t="str">
        <f>IF('Running Totals'!M4=0,"-",'Running Totals'!M4)</f>
        <v>-</v>
      </c>
      <c r="E19" s="105" t="str">
        <f>IF('Running Totals'!N4=0,"-",'Running Totals'!N4)</f>
        <v>-</v>
      </c>
      <c r="F19" s="105">
        <f>IF('Running Totals'!O4=0,"-",'Running Totals'!O4)</f>
        <v>33</v>
      </c>
      <c r="G19" s="105">
        <f>IF('Running Totals'!P4=0,"-",'Running Totals'!P4)</f>
        <v>80</v>
      </c>
      <c r="H19" s="105">
        <f>IF('Running Totals'!Q4=0,"-",'Running Totals'!Q4)</f>
        <v>6</v>
      </c>
      <c r="I19" s="105">
        <f>IF('Running Totals'!R4=0,"-",'Running Totals'!R4)</f>
        <v>19</v>
      </c>
      <c r="J19" s="105">
        <f>IF('Running Totals'!S4=0,"-",'Running Totals'!S4)</f>
        <v>11</v>
      </c>
      <c r="K19" s="105">
        <f>IF('Running Totals'!T4=0,"-",'Running Totals'!T4)</f>
        <v>29</v>
      </c>
      <c r="L19" s="105">
        <f>IF('Running Totals'!U4=0,"-",'Running Totals'!U4)</f>
        <v>23</v>
      </c>
      <c r="M19" s="105">
        <f>IF('Running Totals'!V4=0,"-",'Running Totals'!V4)</f>
        <v>12</v>
      </c>
    </row>
    <row r="20" spans="1:16" x14ac:dyDescent="0.25">
      <c r="A20" s="83" t="s">
        <v>95</v>
      </c>
      <c r="B20" s="105" t="str">
        <f>IF('Running Totals'!K5=0,"-",'Running Totals'!K5)</f>
        <v>-</v>
      </c>
      <c r="C20" s="105" t="str">
        <f>IF('Running Totals'!L5=0,"-",'Running Totals'!L5)</f>
        <v>-</v>
      </c>
      <c r="D20" s="105" t="str">
        <f>IF('Running Totals'!M5=0,"-",'Running Totals'!M5)</f>
        <v>-</v>
      </c>
      <c r="E20" s="105" t="str">
        <f>IF('Running Totals'!N5=0,"-",'Running Totals'!N5)</f>
        <v>-</v>
      </c>
      <c r="F20" s="105">
        <f>IF('Running Totals'!O5=0,"-",'Running Totals'!O5)</f>
        <v>4394</v>
      </c>
      <c r="G20" s="105">
        <f>IF('Running Totals'!P5=0,"-",'Running Totals'!P5)</f>
        <v>16421</v>
      </c>
      <c r="H20" s="105">
        <f>IF('Running Totals'!Q5=0,"-",'Running Totals'!Q5)</f>
        <v>3884</v>
      </c>
      <c r="I20" s="105">
        <f>IF('Running Totals'!R5=0,"-",'Running Totals'!R5)</f>
        <v>2987</v>
      </c>
      <c r="J20" s="105">
        <f>IF('Running Totals'!S5=0,"-",'Running Totals'!S5)</f>
        <v>1382</v>
      </c>
      <c r="K20" s="105">
        <f>IF('Running Totals'!T5=0,"-",'Running Totals'!T5)</f>
        <v>1029</v>
      </c>
      <c r="L20" s="105">
        <f>IF('Running Totals'!U5=0,"-",'Running Totals'!U5)</f>
        <v>1173</v>
      </c>
      <c r="M20" s="105">
        <f>IF('Running Totals'!V5=0,"-",'Running Totals'!V5)</f>
        <v>352</v>
      </c>
    </row>
    <row r="21" spans="1:16" x14ac:dyDescent="0.25">
      <c r="A21" s="83" t="s">
        <v>96</v>
      </c>
      <c r="B21" s="106" t="str">
        <f>IF('Running Totals'!K6=0,"-",'Running Totals'!K6)</f>
        <v>-</v>
      </c>
      <c r="C21" s="106" t="str">
        <f>IF('Running Totals'!L6=0,"-",'Running Totals'!L6)</f>
        <v>-</v>
      </c>
      <c r="D21" s="106" t="str">
        <f>IF('Running Totals'!M6=0,"-",'Running Totals'!M6)</f>
        <v>-</v>
      </c>
      <c r="E21" s="106" t="str">
        <f>IF('Running Totals'!N6=0,"-",'Running Totals'!N6)</f>
        <v>-</v>
      </c>
      <c r="F21" s="106">
        <f>IF('Running Totals'!O6=0,"-",'Running Totals'!O6)</f>
        <v>129.32522</v>
      </c>
      <c r="G21" s="106">
        <f>IF('Running Totals'!P6=0,"-",'Running Totals'!P6)</f>
        <v>433.43125000000003</v>
      </c>
      <c r="H21" s="106">
        <f>IF('Running Totals'!Q6=0,"-",'Running Totals'!Q6)</f>
        <v>41.595533000000003</v>
      </c>
      <c r="I21" s="106">
        <f>IF('Running Totals'!R6=0,"-",'Running Totals'!R6)</f>
        <v>78.044941000000009</v>
      </c>
      <c r="J21" s="106">
        <f>IF('Running Totals'!S6=0,"-",'Running Totals'!S6)</f>
        <v>35.006600000000006</v>
      </c>
      <c r="K21" s="106">
        <f>IF('Running Totals'!T6=0,"-",'Running Totals'!T6)</f>
        <v>68.894000000000005</v>
      </c>
      <c r="L21" s="106">
        <f>IF('Running Totals'!U6=0,"-",'Running Totals'!U6)</f>
        <v>98.704400000000035</v>
      </c>
      <c r="M21" s="106">
        <f>IF('Running Totals'!V6=0,"-",'Running Totals'!V6)</f>
        <v>45.395199079048353</v>
      </c>
    </row>
    <row r="32" spans="1:16" x14ac:dyDescent="0.25">
      <c r="A32" s="106"/>
      <c r="B32" s="83" t="str">
        <f>IF('Running Totals'!C10=0,"-",'Running Totals'!C10)</f>
        <v>Soulstealer: A Supernatural Thriller</v>
      </c>
      <c r="C32" s="83" t="str">
        <f>IF('Running Totals'!D10=0,"-",'Running Totals'!D10)</f>
        <v>Soulstealer</v>
      </c>
      <c r="D32" s="83" t="str">
        <f>IF('Running Totals'!E10=0,"-",'Running Totals'!E10)</f>
        <v>Soulstealer (Hardcover)</v>
      </c>
      <c r="E32" s="83" t="str">
        <f>IF('Running Totals'!F10=0,"-",'Running Totals'!F10)</f>
        <v>Soulstealer (Mass Market Paperback)</v>
      </c>
      <c r="F32" s="83" t="str">
        <f>IF('Running Totals'!G10=0,"-",'Running Totals'!G10)</f>
        <v>Soulstealer (Travel Size Paperback)</v>
      </c>
      <c r="G32" s="83" t="str">
        <f>IF('Running Totals'!H10=0,"-",'Running Totals'!H10)</f>
        <v>Soulstealer (Trade Paperback)</v>
      </c>
      <c r="H32" s="83" t="str">
        <f>IF('Running Totals'!I10=0,"-",'Running Totals'!I10)</f>
        <v/>
      </c>
      <c r="I32" s="83" t="str">
        <f>IF('Running Totals'!J10=0,"-",'Running Totals'!J10)</f>
        <v/>
      </c>
      <c r="J32" s="83" t="str">
        <f>IF('Running Totals'!K10=0,"-",'Running Totals'!K10)</f>
        <v/>
      </c>
      <c r="K32" s="83" t="str">
        <f>IF('Running Totals'!L10=0,"-",'Running Totals'!L10)</f>
        <v/>
      </c>
      <c r="L32" s="83" t="str">
        <f>IF('Running Totals'!M10=0,"-",'Running Totals'!M10)</f>
        <v/>
      </c>
      <c r="M32" s="83" t="str">
        <f>IF('Running Totals'!N10=0,"-",'Running Totals'!N10)</f>
        <v/>
      </c>
      <c r="N32" s="83" t="str">
        <f>IF('Running Totals'!O10=0,"-",'Running Totals'!O10)</f>
        <v/>
      </c>
      <c r="O32" s="83" t="str">
        <f>IF('Running Totals'!P10=0,"-",'Running Totals'!P10)</f>
        <v/>
      </c>
      <c r="P32" s="83" t="str">
        <f>IF('Running Totals'!Q10=0,"-",'Running Totals'!Q10)</f>
        <v/>
      </c>
    </row>
    <row r="33" spans="1:16" x14ac:dyDescent="0.25">
      <c r="A33" s="83" t="s">
        <v>94</v>
      </c>
      <c r="B33" s="83">
        <f>IF('Running Totals'!C11=0,"-",'Running Totals'!C11)</f>
        <v>62</v>
      </c>
      <c r="C33" s="83">
        <f>IF('Running Totals'!D11=0,"-",'Running Totals'!D11)</f>
        <v>122</v>
      </c>
      <c r="D33" s="83">
        <f>IF('Running Totals'!E11=0,"-",'Running Totals'!E11)</f>
        <v>15</v>
      </c>
      <c r="E33" s="83">
        <f>IF('Running Totals'!F11=0,"-",'Running Totals'!F11)</f>
        <v>8</v>
      </c>
      <c r="F33" s="83">
        <f>IF('Running Totals'!G11=0,"-",'Running Totals'!G11)</f>
        <v>5</v>
      </c>
      <c r="G33" s="83">
        <f>IF('Running Totals'!H11=0,"-",'Running Totals'!H11)</f>
        <v>1</v>
      </c>
      <c r="H33" s="83" t="str">
        <f>IF('Running Totals'!I11=0,"-",'Running Totals'!I11)</f>
        <v>-</v>
      </c>
      <c r="I33" s="83" t="str">
        <f>IF('Running Totals'!J11=0,"-",'Running Totals'!J11)</f>
        <v>-</v>
      </c>
      <c r="J33" s="83" t="str">
        <f>IF('Running Totals'!K11=0,"-",'Running Totals'!K11)</f>
        <v>-</v>
      </c>
      <c r="K33" s="83" t="str">
        <f>IF('Running Totals'!L11=0,"-",'Running Totals'!L11)</f>
        <v>-</v>
      </c>
      <c r="L33" s="83" t="str">
        <f>IF('Running Totals'!M11=0,"-",'Running Totals'!M11)</f>
        <v>-</v>
      </c>
      <c r="M33" s="83" t="str">
        <f>IF('Running Totals'!N11=0,"-",'Running Totals'!N11)</f>
        <v>-</v>
      </c>
      <c r="N33" s="83" t="str">
        <f>IF('Running Totals'!O11=0,"-",'Running Totals'!O11)</f>
        <v>-</v>
      </c>
      <c r="O33" s="83" t="str">
        <f>IF('Running Totals'!P11=0,"-",'Running Totals'!P11)</f>
        <v>-</v>
      </c>
      <c r="P33" s="83" t="str">
        <f>IF('Running Totals'!Q11=0,"-",'Running Totals'!Q11)</f>
        <v>-</v>
      </c>
    </row>
    <row r="34" spans="1:16" x14ac:dyDescent="0.25">
      <c r="A34" s="83" t="s">
        <v>95</v>
      </c>
      <c r="B34" s="83">
        <f>IF('Running Totals'!C12=0,"-",'Running Totals'!C12)</f>
        <v>31622</v>
      </c>
      <c r="C34" s="83" t="str">
        <f>IF('Running Totals'!D12=0,"-",'Running Totals'!D12)</f>
        <v>-</v>
      </c>
      <c r="D34" s="83" t="str">
        <f>IF('Running Totals'!E12=0,"-",'Running Totals'!E12)</f>
        <v>-</v>
      </c>
      <c r="E34" s="83" t="str">
        <f>IF('Running Totals'!F12=0,"-",'Running Totals'!F12)</f>
        <v>-</v>
      </c>
      <c r="F34" s="83" t="str">
        <f>IF('Running Totals'!G12=0,"-",'Running Totals'!G12)</f>
        <v>-</v>
      </c>
      <c r="G34" s="83" t="str">
        <f>IF('Running Totals'!H12=0,"-",'Running Totals'!H12)</f>
        <v>-</v>
      </c>
      <c r="H34" s="83" t="str">
        <f>IF('Running Totals'!I12=0,"-",'Running Totals'!I12)</f>
        <v>-</v>
      </c>
      <c r="I34" s="83" t="str">
        <f>IF('Running Totals'!J12=0,"-",'Running Totals'!J12)</f>
        <v>-</v>
      </c>
      <c r="J34" s="83" t="str">
        <f>IF('Running Totals'!K12=0,"-",'Running Totals'!K12)</f>
        <v>-</v>
      </c>
      <c r="K34" s="83" t="str">
        <f>IF('Running Totals'!L12=0,"-",'Running Totals'!L12)</f>
        <v>-</v>
      </c>
      <c r="L34" s="83" t="str">
        <f>IF('Running Totals'!M12=0,"-",'Running Totals'!M12)</f>
        <v>-</v>
      </c>
      <c r="M34" s="83" t="str">
        <f>IF('Running Totals'!N12=0,"-",'Running Totals'!N12)</f>
        <v>-</v>
      </c>
      <c r="N34" s="83" t="str">
        <f>IF('Running Totals'!O12=0,"-",'Running Totals'!O12)</f>
        <v>-</v>
      </c>
      <c r="O34" s="83" t="str">
        <f>IF('Running Totals'!P12=0,"-",'Running Totals'!P12)</f>
        <v>-</v>
      </c>
      <c r="P34" s="83" t="str">
        <f>IF('Running Totals'!Q12=0,"-",'Running Totals'!Q12)</f>
        <v>-</v>
      </c>
    </row>
    <row r="35" spans="1:16" x14ac:dyDescent="0.25">
      <c r="A35" s="83" t="s">
        <v>96</v>
      </c>
      <c r="B35" s="106">
        <f>IF('Running Totals'!C13=0,"-",'Running Totals'!C13)</f>
        <v>341.07261907904848</v>
      </c>
      <c r="C35" s="106">
        <f>IF('Running Totals'!D13=0,"-",'Running Totals'!D13)</f>
        <v>552.44532400000003</v>
      </c>
      <c r="D35" s="106">
        <f>IF('Running Totals'!E13=0,"-",'Running Totals'!E13)</f>
        <v>18.3</v>
      </c>
      <c r="E35" s="83">
        <f>IF('Running Totals'!F13=0,"-",'Running Totals'!F13)</f>
        <v>10.4992</v>
      </c>
      <c r="F35" s="83">
        <f>IF('Running Totals'!G13=0,"-",'Running Totals'!G13)</f>
        <v>6.8000000000000007</v>
      </c>
      <c r="G35" s="83">
        <f>IF('Running Totals'!H13=0,"-",'Running Totals'!H13)</f>
        <v>1.28</v>
      </c>
      <c r="H35" s="83" t="str">
        <f>IF('Running Totals'!I13=0,"-",'Running Totals'!I13)</f>
        <v>-</v>
      </c>
      <c r="I35" s="83" t="str">
        <f>IF('Running Totals'!J13=0,"-",'Running Totals'!J13)</f>
        <v>-</v>
      </c>
      <c r="J35" s="83" t="str">
        <f>IF('Running Totals'!K13=0,"-",'Running Totals'!K13)</f>
        <v>-</v>
      </c>
      <c r="K35" s="83" t="str">
        <f>IF('Running Totals'!L13=0,"-",'Running Totals'!L13)</f>
        <v>-</v>
      </c>
      <c r="L35" s="83" t="str">
        <f>IF('Running Totals'!M13=0,"-",'Running Totals'!M13)</f>
        <v>-</v>
      </c>
      <c r="M35" s="83" t="str">
        <f>IF('Running Totals'!N13=0,"-",'Running Totals'!N13)</f>
        <v>-</v>
      </c>
      <c r="N35" s="83" t="str">
        <f>IF('Running Totals'!O13=0,"-",'Running Totals'!O13)</f>
        <v>-</v>
      </c>
      <c r="O35" s="83" t="str">
        <f>IF('Running Totals'!P13=0,"-",'Running Totals'!P13)</f>
        <v>-</v>
      </c>
      <c r="P35" s="83" t="str">
        <f>IF('Running Totals'!Q13=0,"-",'Running Totals'!Q13)</f>
        <v>-</v>
      </c>
    </row>
    <row r="36" spans="1:16" x14ac:dyDescent="0.25">
      <c r="C36" s="7"/>
    </row>
    <row r="37" spans="1:16" x14ac:dyDescent="0.25">
      <c r="C37" s="7"/>
    </row>
  </sheetData>
  <hyperlinks>
    <hyperlink ref="A1" location="Menu!A1" display="Menu" xr:uid="{B5CDDD3B-3646-5C44-A58E-2C139ADF33DA}"/>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BDFF5-BD1D-DA4D-B1B7-810F70FA8FC6}">
  <dimension ref="A1:AX193"/>
  <sheetViews>
    <sheetView zoomScale="140" zoomScaleNormal="140" workbookViewId="0">
      <pane ySplit="2" topLeftCell="A3" activePane="bottomLeft" state="frozen"/>
      <selection pane="bottomLeft" activeCell="B4" sqref="B4"/>
    </sheetView>
  </sheetViews>
  <sheetFormatPr defaultColWidth="11" defaultRowHeight="15.75" x14ac:dyDescent="0.25"/>
  <cols>
    <col min="1" max="2" width="12.625" customWidth="1"/>
    <col min="3" max="4" width="8.5" customWidth="1"/>
    <col min="5" max="5" width="22.875" customWidth="1"/>
    <col min="6" max="6" width="9.875" style="7" customWidth="1"/>
    <col min="7" max="7" width="10.375" style="13" customWidth="1"/>
    <col min="8" max="8" width="10.375" style="7" customWidth="1"/>
    <col min="9" max="9" width="22.875" customWidth="1"/>
    <col min="10" max="10" width="9.875" style="7" customWidth="1"/>
    <col min="11" max="11" width="10.375" style="13" customWidth="1"/>
    <col min="12" max="12" width="10.375" style="7" customWidth="1"/>
    <col min="13" max="13" width="22.875" customWidth="1"/>
    <col min="14" max="14" width="9.875" style="7" customWidth="1"/>
    <col min="15" max="15" width="10.375" style="13" customWidth="1"/>
    <col min="16" max="16" width="10.375" style="7" customWidth="1"/>
    <col min="17" max="17" width="22.875" customWidth="1"/>
    <col min="18" max="18" width="9.875" style="7" customWidth="1"/>
    <col min="19" max="19" width="10.375" style="13" customWidth="1"/>
    <col min="20" max="20" width="10.375" style="7" customWidth="1"/>
    <col min="21" max="21" width="22.875" customWidth="1"/>
    <col min="22" max="22" width="9.875" style="7" customWidth="1"/>
    <col min="23" max="23" width="10.375" style="13" customWidth="1"/>
    <col min="24" max="26" width="10.375" style="7" customWidth="1"/>
    <col min="27" max="27" width="13.625" style="13" customWidth="1"/>
    <col min="28" max="28" width="13.5" style="7" customWidth="1"/>
    <col min="29" max="29" width="12.875" style="7" customWidth="1"/>
    <col min="30" max="30" width="13.5" style="7" customWidth="1"/>
    <col min="31" max="31" width="7.375" style="9" customWidth="1"/>
    <col min="32" max="33" width="9" customWidth="1"/>
    <col min="34" max="34" width="10.875" style="9"/>
    <col min="35" max="35" width="9" style="9" customWidth="1"/>
    <col min="36" max="44" width="9" style="11" customWidth="1"/>
    <col min="45" max="46" width="9" customWidth="1"/>
    <col min="47" max="47" width="16.125" customWidth="1"/>
    <col min="48" max="48" width="18.875" customWidth="1"/>
    <col min="49" max="49" width="12" customWidth="1"/>
    <col min="50" max="50" width="10.875" style="7"/>
  </cols>
  <sheetData>
    <row r="1" spans="1:50" ht="36" x14ac:dyDescent="0.25">
      <c r="A1" s="130" t="s">
        <v>185</v>
      </c>
      <c r="C1" s="8"/>
      <c r="D1" s="8"/>
      <c r="E1" s="329" t="s">
        <v>66</v>
      </c>
      <c r="F1" s="329"/>
      <c r="G1" s="329"/>
      <c r="H1" s="329"/>
      <c r="I1" s="329" t="s">
        <v>67</v>
      </c>
      <c r="J1" s="329"/>
      <c r="K1" s="329"/>
      <c r="L1" s="329"/>
      <c r="M1" s="329" t="s">
        <v>68</v>
      </c>
      <c r="N1" s="329"/>
      <c r="O1" s="329"/>
      <c r="P1" s="329"/>
      <c r="Q1" s="329" t="s">
        <v>69</v>
      </c>
      <c r="R1" s="329"/>
      <c r="S1" s="329"/>
      <c r="T1" s="329"/>
      <c r="U1" s="329" t="s">
        <v>70</v>
      </c>
      <c r="V1" s="329"/>
      <c r="W1" s="329"/>
      <c r="X1" s="329"/>
      <c r="Y1" s="17"/>
      <c r="Z1" s="17"/>
      <c r="AB1" s="7" t="s">
        <v>31</v>
      </c>
      <c r="AF1" s="330" t="s">
        <v>35</v>
      </c>
      <c r="AG1" s="330"/>
    </row>
    <row r="2" spans="1:50" ht="47.25" x14ac:dyDescent="0.25">
      <c r="A2" s="110" t="s">
        <v>190</v>
      </c>
      <c r="B2" s="115" t="s">
        <v>12</v>
      </c>
      <c r="C2" s="8" t="s">
        <v>42</v>
      </c>
      <c r="D2" s="8" t="s">
        <v>3</v>
      </c>
      <c r="E2" s="10" t="s">
        <v>13</v>
      </c>
      <c r="F2" s="17" t="s">
        <v>71</v>
      </c>
      <c r="G2" s="13" t="s">
        <v>1</v>
      </c>
      <c r="H2" s="7" t="s">
        <v>16</v>
      </c>
      <c r="I2" s="10" t="s">
        <v>13</v>
      </c>
      <c r="J2" s="17" t="s">
        <v>71</v>
      </c>
      <c r="K2" s="13" t="s">
        <v>1</v>
      </c>
      <c r="L2" s="7" t="s">
        <v>16</v>
      </c>
      <c r="M2" s="10" t="s">
        <v>13</v>
      </c>
      <c r="N2" s="17" t="s">
        <v>71</v>
      </c>
      <c r="O2" s="13" t="s">
        <v>1</v>
      </c>
      <c r="P2" s="7" t="s">
        <v>16</v>
      </c>
      <c r="Q2" s="10" t="s">
        <v>13</v>
      </c>
      <c r="R2" s="17" t="s">
        <v>71</v>
      </c>
      <c r="S2" s="13" t="s">
        <v>1</v>
      </c>
      <c r="T2" s="7" t="s">
        <v>16</v>
      </c>
      <c r="U2" s="10" t="s">
        <v>13</v>
      </c>
      <c r="V2" s="17" t="s">
        <v>71</v>
      </c>
      <c r="W2" s="13" t="s">
        <v>1</v>
      </c>
      <c r="X2" s="7" t="s">
        <v>16</v>
      </c>
      <c r="Y2" s="7" t="s">
        <v>2</v>
      </c>
      <c r="Z2" s="7" t="s">
        <v>4</v>
      </c>
      <c r="AA2" s="13" t="s">
        <v>34</v>
      </c>
      <c r="AB2" s="7" t="s">
        <v>73</v>
      </c>
      <c r="AC2" s="7" t="s">
        <v>5</v>
      </c>
      <c r="AD2" s="88" t="s">
        <v>74</v>
      </c>
      <c r="AF2" s="331" t="s">
        <v>1</v>
      </c>
      <c r="AG2" s="331"/>
      <c r="AH2" s="14">
        <f>SUM(AG10:AG21,AK10:AK21,AO10:AO21,AG25:AG36,AK25:AK36,AO25:AO36,AG40:AG51,AK40:AK51,AO40:AO51,AG55:AG66,AK55:AK66,AO55:AO66,AG70:AG81,AK70:AK81,AO70:AO81)</f>
        <v>0</v>
      </c>
      <c r="AI2" s="89"/>
      <c r="AU2" t="s">
        <v>17</v>
      </c>
      <c r="AV2" t="s">
        <v>18</v>
      </c>
      <c r="AW2" t="s">
        <v>79</v>
      </c>
      <c r="AX2" s="7" t="s">
        <v>72</v>
      </c>
    </row>
    <row r="3" spans="1:50" x14ac:dyDescent="0.25">
      <c r="C3" s="13"/>
      <c r="F3" s="5"/>
      <c r="G3"/>
      <c r="H3" s="7">
        <f t="shared" ref="H3:H42" si="0">F3*G3</f>
        <v>0</v>
      </c>
      <c r="J3" s="5"/>
      <c r="K3"/>
      <c r="L3" s="7">
        <f t="shared" ref="L3:L42" si="1">J3*K3</f>
        <v>0</v>
      </c>
      <c r="N3" s="5"/>
      <c r="O3"/>
      <c r="P3" s="7">
        <f t="shared" ref="P3:P42" si="2">N3*O3</f>
        <v>0</v>
      </c>
      <c r="T3" s="7">
        <f t="shared" ref="T3:T42" si="3">R3*S3</f>
        <v>0</v>
      </c>
      <c r="X3" s="7">
        <f t="shared" ref="X3:X42" si="4">V3*W3</f>
        <v>0</v>
      </c>
      <c r="Y3" s="4"/>
      <c r="Z3" s="4"/>
      <c r="AA3" s="13">
        <f t="shared" ref="AA3:AA42" si="5">SUM(G3,K3,O3,S3,W3)</f>
        <v>0</v>
      </c>
      <c r="AB3" s="7">
        <f t="shared" ref="AB3:AB42" si="6">SUM(H3,L3,P3,T3,X3,Y3,Z3)</f>
        <v>0</v>
      </c>
      <c r="AC3" s="7">
        <f t="shared" ref="AC3:AC42" si="7">IF(D3="Yes",AB3-Z3,0)</f>
        <v>0</v>
      </c>
      <c r="AD3" s="7">
        <f t="shared" ref="AD3:AD42" si="8">AB3-Z3-Y3</f>
        <v>0</v>
      </c>
      <c r="AF3" s="330" t="s">
        <v>77</v>
      </c>
      <c r="AG3" s="330"/>
      <c r="AH3" s="7">
        <f>SUM(AB:AB)</f>
        <v>0</v>
      </c>
      <c r="AI3" s="7"/>
      <c r="AU3" t="str">
        <f>Lookups!$F$3</f>
        <v>January</v>
      </c>
      <c r="AV3" s="82" t="str">
        <f>Lookups!$A$3</f>
        <v>Soulstealer: A Supernatural Thriller</v>
      </c>
      <c r="AW3" s="90">
        <f>Lookups!$C$3</f>
        <v>6</v>
      </c>
      <c r="AX3" s="7">
        <f>Lookups!$E$3</f>
        <v>1.99</v>
      </c>
    </row>
    <row r="4" spans="1:50" x14ac:dyDescent="0.25">
      <c r="C4" s="13"/>
      <c r="F4" s="5"/>
      <c r="G4"/>
      <c r="H4" s="7">
        <f t="shared" si="0"/>
        <v>0</v>
      </c>
      <c r="J4" s="5"/>
      <c r="K4"/>
      <c r="L4" s="7">
        <f t="shared" si="1"/>
        <v>0</v>
      </c>
      <c r="N4" s="5"/>
      <c r="O4"/>
      <c r="P4" s="7">
        <f t="shared" si="2"/>
        <v>0</v>
      </c>
      <c r="T4" s="7">
        <f t="shared" si="3"/>
        <v>0</v>
      </c>
      <c r="X4" s="7">
        <f t="shared" si="4"/>
        <v>0</v>
      </c>
      <c r="Y4" s="4"/>
      <c r="Z4" s="4"/>
      <c r="AA4" s="13">
        <f t="shared" si="5"/>
        <v>0</v>
      </c>
      <c r="AB4" s="7">
        <f t="shared" si="6"/>
        <v>0</v>
      </c>
      <c r="AC4" s="7">
        <f t="shared" si="7"/>
        <v>0</v>
      </c>
      <c r="AD4" s="7">
        <f t="shared" si="8"/>
        <v>0</v>
      </c>
      <c r="AF4" s="328" t="s">
        <v>5</v>
      </c>
      <c r="AG4" s="328"/>
      <c r="AH4" s="7">
        <f>SUM(AC:AC)</f>
        <v>0</v>
      </c>
      <c r="AI4" s="7"/>
      <c r="AU4" t="str">
        <f>Lookups!$F$4</f>
        <v>February</v>
      </c>
      <c r="AV4" t="str">
        <f>Lookups!$A$4</f>
        <v>Soulstealer</v>
      </c>
      <c r="AW4" s="90">
        <f>Lookups!$C$4</f>
        <v>6</v>
      </c>
      <c r="AX4" s="7">
        <f>Lookups!$E$4</f>
        <v>2.99</v>
      </c>
    </row>
    <row r="5" spans="1:50" x14ac:dyDescent="0.25">
      <c r="C5" s="13"/>
      <c r="F5" s="5"/>
      <c r="G5"/>
      <c r="H5" s="7">
        <f t="shared" si="0"/>
        <v>0</v>
      </c>
      <c r="J5" s="5"/>
      <c r="K5"/>
      <c r="L5" s="7">
        <f t="shared" si="1"/>
        <v>0</v>
      </c>
      <c r="N5" s="5"/>
      <c r="O5"/>
      <c r="P5" s="7">
        <f t="shared" si="2"/>
        <v>0</v>
      </c>
      <c r="T5" s="7">
        <f t="shared" si="3"/>
        <v>0</v>
      </c>
      <c r="X5" s="7">
        <f t="shared" si="4"/>
        <v>0</v>
      </c>
      <c r="Y5" s="4"/>
      <c r="Z5" s="4"/>
      <c r="AA5" s="13">
        <f t="shared" si="5"/>
        <v>0</v>
      </c>
      <c r="AB5" s="7">
        <f t="shared" si="6"/>
        <v>0</v>
      </c>
      <c r="AC5" s="7">
        <f t="shared" si="7"/>
        <v>0</v>
      </c>
      <c r="AD5" s="7">
        <f t="shared" si="8"/>
        <v>0</v>
      </c>
      <c r="AF5" t="s">
        <v>76</v>
      </c>
      <c r="AH5" s="7">
        <f>SUM(AB:AB)-SUM(Z:Z)</f>
        <v>0</v>
      </c>
      <c r="AI5" s="7"/>
      <c r="AU5" t="str">
        <f>Lookups!$F$5</f>
        <v>March</v>
      </c>
      <c r="AV5" t="str">
        <f>Lookups!$A$5</f>
        <v>Soulstealer (Hardcover)</v>
      </c>
      <c r="AW5" s="90">
        <f>Lookups!$C$5</f>
        <v>6</v>
      </c>
      <c r="AX5" s="7">
        <f>Lookups!$E$5</f>
        <v>3.99</v>
      </c>
    </row>
    <row r="6" spans="1:50" x14ac:dyDescent="0.25">
      <c r="C6" s="13"/>
      <c r="F6" s="5"/>
      <c r="G6"/>
      <c r="H6" s="7">
        <f t="shared" si="0"/>
        <v>0</v>
      </c>
      <c r="J6" s="5"/>
      <c r="K6"/>
      <c r="L6" s="7">
        <f t="shared" si="1"/>
        <v>0</v>
      </c>
      <c r="N6" s="5"/>
      <c r="O6"/>
      <c r="P6" s="7">
        <f t="shared" si="2"/>
        <v>0</v>
      </c>
      <c r="T6" s="7">
        <f t="shared" si="3"/>
        <v>0</v>
      </c>
      <c r="X6" s="7">
        <f t="shared" si="4"/>
        <v>0</v>
      </c>
      <c r="Y6" s="4"/>
      <c r="Z6" s="4"/>
      <c r="AA6" s="13">
        <f t="shared" si="5"/>
        <v>0</v>
      </c>
      <c r="AB6" s="7">
        <f t="shared" si="6"/>
        <v>0</v>
      </c>
      <c r="AC6" s="7">
        <f t="shared" si="7"/>
        <v>0</v>
      </c>
      <c r="AD6" s="7">
        <f t="shared" si="8"/>
        <v>0</v>
      </c>
      <c r="AF6" s="328" t="s">
        <v>75</v>
      </c>
      <c r="AG6" s="328"/>
      <c r="AH6" s="7">
        <f>SUM(AD:AD)</f>
        <v>0</v>
      </c>
      <c r="AI6" s="7"/>
      <c r="AU6" t="str">
        <f>Lookups!$F$6</f>
        <v>April</v>
      </c>
      <c r="AV6" t="str">
        <f>Lookups!$A$6</f>
        <v>Soulstealer (Mass Market Paperback)</v>
      </c>
      <c r="AW6" s="90">
        <f>Lookups!$C$6</f>
        <v>6</v>
      </c>
      <c r="AX6" s="7">
        <f>Lookups!$E$6</f>
        <v>4.99</v>
      </c>
    </row>
    <row r="7" spans="1:50" x14ac:dyDescent="0.25">
      <c r="C7" s="13"/>
      <c r="F7" s="5"/>
      <c r="G7"/>
      <c r="H7" s="7">
        <f t="shared" si="0"/>
        <v>0</v>
      </c>
      <c r="J7" s="5"/>
      <c r="K7"/>
      <c r="L7" s="7">
        <f t="shared" si="1"/>
        <v>0</v>
      </c>
      <c r="N7" s="5"/>
      <c r="O7"/>
      <c r="P7" s="7">
        <f t="shared" si="2"/>
        <v>0</v>
      </c>
      <c r="T7" s="7">
        <f t="shared" si="3"/>
        <v>0</v>
      </c>
      <c r="X7" s="7">
        <f t="shared" si="4"/>
        <v>0</v>
      </c>
      <c r="Y7" s="4"/>
      <c r="Z7" s="4"/>
      <c r="AA7" s="13">
        <f t="shared" si="5"/>
        <v>0</v>
      </c>
      <c r="AB7" s="7">
        <f t="shared" si="6"/>
        <v>0</v>
      </c>
      <c r="AC7" s="7">
        <f t="shared" si="7"/>
        <v>0</v>
      </c>
      <c r="AD7" s="7">
        <f t="shared" si="8"/>
        <v>0</v>
      </c>
      <c r="AF7" s="328"/>
      <c r="AG7" s="328"/>
      <c r="AU7" t="str">
        <f>Lookups!$F$7</f>
        <v>May</v>
      </c>
      <c r="AV7" t="str">
        <f>Lookups!$A$7</f>
        <v>Soulstealer (Travel Size Paperback)</v>
      </c>
      <c r="AW7" s="90">
        <f>Lookups!$C$7</f>
        <v>6</v>
      </c>
      <c r="AX7" s="7">
        <f>Lookups!$E$7</f>
        <v>5.99</v>
      </c>
    </row>
    <row r="8" spans="1:50" x14ac:dyDescent="0.25">
      <c r="C8" s="13"/>
      <c r="F8" s="5"/>
      <c r="G8"/>
      <c r="H8" s="7">
        <f t="shared" si="0"/>
        <v>0</v>
      </c>
      <c r="J8" s="5"/>
      <c r="K8"/>
      <c r="L8" s="7">
        <f t="shared" si="1"/>
        <v>0</v>
      </c>
      <c r="N8" s="5"/>
      <c r="O8"/>
      <c r="P8" s="7">
        <f t="shared" si="2"/>
        <v>0</v>
      </c>
      <c r="T8" s="7">
        <f t="shared" si="3"/>
        <v>0</v>
      </c>
      <c r="X8" s="7">
        <f t="shared" si="4"/>
        <v>0</v>
      </c>
      <c r="Y8" s="4"/>
      <c r="Z8" s="4"/>
      <c r="AA8" s="13">
        <f t="shared" si="5"/>
        <v>0</v>
      </c>
      <c r="AB8" s="7">
        <f t="shared" si="6"/>
        <v>0</v>
      </c>
      <c r="AC8" s="7">
        <f t="shared" si="7"/>
        <v>0</v>
      </c>
      <c r="AD8" s="7">
        <f t="shared" si="8"/>
        <v>0</v>
      </c>
      <c r="AG8" s="329" t="str">
        <f>Lookups!$A$3</f>
        <v>Soulstealer: A Supernatural Thriller</v>
      </c>
      <c r="AH8" s="329"/>
      <c r="AI8" s="329"/>
      <c r="AJ8" s="329"/>
      <c r="AK8" s="329" t="str">
        <f>Lookups!$A$4</f>
        <v>Soulstealer</v>
      </c>
      <c r="AL8" s="329"/>
      <c r="AM8" s="329"/>
      <c r="AN8" s="329"/>
      <c r="AO8" s="329" t="str">
        <f>Lookups!$A$5</f>
        <v>Soulstealer (Hardcover)</v>
      </c>
      <c r="AP8" s="329"/>
      <c r="AQ8" s="329"/>
      <c r="AR8" s="329"/>
      <c r="AU8" t="str">
        <f>Lookups!$F$8</f>
        <v>June</v>
      </c>
      <c r="AV8" t="str">
        <f>Lookups!$A$8</f>
        <v>Soulstealer (Trade Paperback)</v>
      </c>
      <c r="AW8" s="90">
        <f>Lookups!$C$8</f>
        <v>0</v>
      </c>
      <c r="AX8" s="7">
        <f>Lookups!$E$8</f>
        <v>6.99</v>
      </c>
    </row>
    <row r="9" spans="1:50" x14ac:dyDescent="0.25">
      <c r="C9" s="13"/>
      <c r="F9" s="5"/>
      <c r="G9"/>
      <c r="H9" s="7">
        <f t="shared" si="0"/>
        <v>0</v>
      </c>
      <c r="J9" s="5"/>
      <c r="K9"/>
      <c r="L9" s="7">
        <f t="shared" si="1"/>
        <v>0</v>
      </c>
      <c r="N9" s="5"/>
      <c r="O9"/>
      <c r="P9" s="7">
        <f t="shared" si="2"/>
        <v>0</v>
      </c>
      <c r="T9" s="7">
        <f t="shared" si="3"/>
        <v>0</v>
      </c>
      <c r="X9" s="7">
        <f t="shared" si="4"/>
        <v>0</v>
      </c>
      <c r="Y9" s="4"/>
      <c r="Z9" s="4"/>
      <c r="AA9" s="13">
        <f t="shared" si="5"/>
        <v>0</v>
      </c>
      <c r="AB9" s="7">
        <f t="shared" si="6"/>
        <v>0</v>
      </c>
      <c r="AC9" s="7">
        <f t="shared" si="7"/>
        <v>0</v>
      </c>
      <c r="AD9" s="7">
        <f t="shared" si="8"/>
        <v>0</v>
      </c>
      <c r="AF9" s="10"/>
      <c r="AG9" s="10" t="s">
        <v>1</v>
      </c>
      <c r="AH9" s="10" t="s">
        <v>16</v>
      </c>
      <c r="AI9" s="10" t="s">
        <v>78</v>
      </c>
      <c r="AJ9" s="10" t="s">
        <v>41</v>
      </c>
      <c r="AK9" s="10" t="s">
        <v>1</v>
      </c>
      <c r="AL9" s="10" t="s">
        <v>16</v>
      </c>
      <c r="AM9" s="10" t="s">
        <v>78</v>
      </c>
      <c r="AN9" s="10" t="s">
        <v>41</v>
      </c>
      <c r="AO9" s="10" t="s">
        <v>1</v>
      </c>
      <c r="AP9" s="10" t="s">
        <v>16</v>
      </c>
      <c r="AQ9" s="10" t="s">
        <v>78</v>
      </c>
      <c r="AR9" s="10" t="s">
        <v>41</v>
      </c>
      <c r="AU9" t="str">
        <f>Lookups!$F$9</f>
        <v>July</v>
      </c>
      <c r="AV9">
        <f>Lookups!$A$9</f>
        <v>0</v>
      </c>
      <c r="AW9" s="90">
        <f>Lookups!$C$9</f>
        <v>0</v>
      </c>
      <c r="AX9" s="7">
        <f>Lookups!$E$9</f>
        <v>7.99</v>
      </c>
    </row>
    <row r="10" spans="1:50" x14ac:dyDescent="0.25">
      <c r="C10" s="13"/>
      <c r="F10" s="5"/>
      <c r="G10"/>
      <c r="H10" s="7">
        <f t="shared" si="0"/>
        <v>0</v>
      </c>
      <c r="J10" s="5"/>
      <c r="K10"/>
      <c r="L10" s="7">
        <f t="shared" si="1"/>
        <v>0</v>
      </c>
      <c r="N10" s="5"/>
      <c r="O10"/>
      <c r="P10" s="7">
        <f t="shared" si="2"/>
        <v>0</v>
      </c>
      <c r="T10" s="7">
        <f t="shared" si="3"/>
        <v>0</v>
      </c>
      <c r="X10" s="7">
        <f t="shared" si="4"/>
        <v>0</v>
      </c>
      <c r="Y10" s="4"/>
      <c r="Z10" s="4"/>
      <c r="AA10" s="13">
        <f t="shared" si="5"/>
        <v>0</v>
      </c>
      <c r="AB10" s="7">
        <f t="shared" si="6"/>
        <v>0</v>
      </c>
      <c r="AC10" s="7">
        <f t="shared" si="7"/>
        <v>0</v>
      </c>
      <c r="AD10" s="7">
        <f t="shared" si="8"/>
        <v>0</v>
      </c>
      <c r="AF10" t="s">
        <v>19</v>
      </c>
      <c r="AG10" s="13">
        <f>SUM(SUMIFS($G:$G,$B:$B,"January",$E:$E,$AV$3),SUMIFS($K:$K,$B:$B,"January",$I:$I,$AV$3),SUMIFS($O:$O,$B:$B,"January",$M:$M,$AV$3),SUMIFS($S:$S,$B:$B,"January",$Q:$Q,$AV$3),SUMIFS($W:$W,$B:$B,"January",$U:$U,$AV$3))</f>
        <v>0</v>
      </c>
      <c r="AH10" s="7">
        <f>SUM(SUMIFS($H:$H,$B:$B,"January",$E:$E,$AV$3),SUMIFS($L:$L,$B:$B,"January",$I:$I,$AV$3),SUMIFS($P:$P,$B:$B,"January",$M:$M,$AV$3),SUMIFS($T:$T,$B:$B,"January",$Q:$Q,$AV$3),SUMIFS($X:$X,$B:$B,"January",$U:$U,$AV$3))</f>
        <v>0</v>
      </c>
      <c r="AI10" s="7">
        <f>$AW$3</f>
        <v>6</v>
      </c>
      <c r="AJ10" s="16">
        <f>AH10-AI10*AG10</f>
        <v>0</v>
      </c>
      <c r="AK10" s="13">
        <f>SUM(SUMIFS($G:$G,$B:$B,"January",$E:$E,$AV$4),SUMIFS($K:$K,$B:$B,"January",$I:$I,$AV$4),SUMIFS($O:$O,$B:$B,"January",$M:$M,$AV$4),SUMIFS($S:$S,$B:$B,"January",$Q:$Q,$AV$4),SUMIFS($W:$W,$B:$B,"January",$U:$U,$AV$4))</f>
        <v>0</v>
      </c>
      <c r="AL10" s="7">
        <f>SUM(SUMIFS($H:$H,$B:$B,"January",$E:$E,$AV$4),SUMIFS($L:$L,$B:$B,"January",$I:$I,$AV$4),SUMIFS($P:$P,$B:$B,"January",$M:$M,$AV$4),SUMIFS($T:$T,$B:$B,"January",$Q:$Q,$AV$4),SUMIFS($X:$X,$B:$B,"January",$U:$U,$AV$4))</f>
        <v>0</v>
      </c>
      <c r="AM10" s="7">
        <f>$AW$4</f>
        <v>6</v>
      </c>
      <c r="AN10" s="16">
        <f t="shared" ref="AN10:AN21" si="9">AL10-AM10*AK10</f>
        <v>0</v>
      </c>
      <c r="AO10" s="13">
        <f>SUM(SUMIFS($G:$G,$B:$B,"January",$E:$E,$AV$5),SUMIFS($K:$K,$B:$B,"January",$I:$I,$AV$5),SUMIFS($O:$O,$B:$B,"January",$M:$M,$AV$5),SUMIFS($S:$S,$B:$B,"January",$Q:$Q,$AV$5),SUMIFS($W:$W,$B:$B,"January",$U:$U,$AV$5))</f>
        <v>0</v>
      </c>
      <c r="AP10" s="7">
        <f>SUM(SUMIFS($H:$H,$B:$B,"January",$E:$E,$AV$5),SUMIFS($L:$L,$B:$B,"January",$I:$I,$AV$5),SUMIFS($P:$P,$B:$B,"January",$M:$M,$AV$5),SUMIFS($T:$T,$B:$B,"January",$Q:$Q,$AV$5),SUMIFS($X:$X,$B:$B,"January",$U:$U,$AV$5))</f>
        <v>0</v>
      </c>
      <c r="AQ10" s="7">
        <f>$AW$5</f>
        <v>6</v>
      </c>
      <c r="AR10" s="16">
        <f t="shared" ref="AR10:AR21" si="10">AP10-AQ10*AO10</f>
        <v>0</v>
      </c>
      <c r="AU10" t="str">
        <f>Lookups!$F$10</f>
        <v>August</v>
      </c>
      <c r="AV10">
        <f>Lookups!$A$10</f>
        <v>0</v>
      </c>
      <c r="AW10" s="90">
        <f>Lookups!$C$10</f>
        <v>0</v>
      </c>
      <c r="AX10" s="7">
        <f>Lookups!$E$10</f>
        <v>8.99</v>
      </c>
    </row>
    <row r="11" spans="1:50" x14ac:dyDescent="0.25">
      <c r="C11" s="13"/>
      <c r="F11" s="5"/>
      <c r="G11"/>
      <c r="H11" s="7">
        <f t="shared" si="0"/>
        <v>0</v>
      </c>
      <c r="L11" s="7">
        <f t="shared" si="1"/>
        <v>0</v>
      </c>
      <c r="N11" s="5"/>
      <c r="O11"/>
      <c r="P11" s="7">
        <f t="shared" si="2"/>
        <v>0</v>
      </c>
      <c r="T11" s="7">
        <f t="shared" si="3"/>
        <v>0</v>
      </c>
      <c r="X11" s="7">
        <f t="shared" si="4"/>
        <v>0</v>
      </c>
      <c r="Y11" s="4"/>
      <c r="Z11" s="4"/>
      <c r="AA11" s="13">
        <f t="shared" si="5"/>
        <v>0</v>
      </c>
      <c r="AB11" s="7">
        <f t="shared" si="6"/>
        <v>0</v>
      </c>
      <c r="AC11" s="7">
        <f t="shared" si="7"/>
        <v>0</v>
      </c>
      <c r="AD11" s="7">
        <f t="shared" si="8"/>
        <v>0</v>
      </c>
      <c r="AF11" t="s">
        <v>20</v>
      </c>
      <c r="AG11" s="13">
        <f>SUM(SUMIFS($G:$G,$B:$B,"February",$E:$E,$AV$3),SUMIFS($K:$K,$B:$B,"February",$I:$I,$AV$3),SUMIFS($O:$O,$B:$B,"February",$M:$M,$AV$3),SUMIFS($S:$S,$B:$B,"February",$Q:$Q,$AV$3),SUMIFS($W:$W,$B:$B,"February",$U:$U,$AV$3))</f>
        <v>0</v>
      </c>
      <c r="AH11" s="7">
        <f>SUM(SUMIFS($H:$H,$B:$B,"February",$E:$E,$AV$3),SUMIFS($L:$L,$B:$B,"February",$I:$I,$AV$3),SUMIFS($P:$P,$B:$B,"February",$M:$M,$AV$3),SUMIFS($T:$T,$B:$B,"February",$Q:$Q,$AV$3),SUMIFS($X:$X,$B:$B,"February",$U:$U,$AV$3))</f>
        <v>0</v>
      </c>
      <c r="AI11" s="7">
        <f t="shared" ref="AI11:AI21" si="11">$AW$3</f>
        <v>6</v>
      </c>
      <c r="AJ11" s="16">
        <f t="shared" ref="AJ11:AJ21" si="12">AH11-AI11*AG11</f>
        <v>0</v>
      </c>
      <c r="AK11" s="13">
        <f>SUM(SUMIFS($G:$G,$B:$B,"February",$E:$E,$AV$4),SUMIFS($K:$K,$B:$B,"February",$I:$I,$AV$4),SUMIFS($O:$O,$B:$B,"February",$M:$M,$AV$4),SUMIFS($S:$S,$B:$B,"February",$Q:$Q,$AV$4),SUMIFS($W:$W,$B:$B,"February",$U:$U,$AV$4))</f>
        <v>0</v>
      </c>
      <c r="AL11" s="7">
        <f>SUM(SUMIFS($H:$H,$B:$B,"February",$E:$E,$AV$4),SUMIFS($L:$L,$B:$B,"February",$I:$I,$AV$4),SUMIFS($P:$P,$B:$B,"February",$M:$M,$AV$4),SUMIFS($T:$T,$B:$B,"February",$Q:$Q,$AV$4),SUMIFS($X:$X,$B:$B,"February",$U:$U,$AV$4))</f>
        <v>0</v>
      </c>
      <c r="AM11" s="7">
        <f t="shared" ref="AM11:AM21" si="13">$AW$4</f>
        <v>6</v>
      </c>
      <c r="AN11" s="16">
        <f t="shared" si="9"/>
        <v>0</v>
      </c>
      <c r="AO11" s="13">
        <f>SUM(SUMIFS($G:$G,$B:$B,"February",$E:$E,$AV$5),SUMIFS($K:$K,$B:$B,"February",$I:$I,$AV$5),SUMIFS($O:$O,$B:$B,"February",$M:$M,$AV$5),SUMIFS($S:$S,$B:$B,"February",$Q:$Q,$AV$5),SUMIFS($W:$W,$B:$B,"February",$U:$U,$AV$5))</f>
        <v>0</v>
      </c>
      <c r="AP11" s="7">
        <f>SUM(SUMIFS($H:$H,$B:$B,"February",$E:$E,$AV$5),SUMIFS($L:$L,$B:$B,"February",$I:$I,$AV$5),SUMIFS($P:$P,$B:$B,"February",$M:$M,$AV$5),SUMIFS($T:$T,$B:$B,"February",$Q:$Q,$AV$5),SUMIFS($X:$X,$B:$B,"February",$U:$U,$AV$5))</f>
        <v>0</v>
      </c>
      <c r="AQ11" s="7">
        <f t="shared" ref="AQ11:AQ21" si="14">$AW$5</f>
        <v>6</v>
      </c>
      <c r="AR11" s="16">
        <f t="shared" si="10"/>
        <v>0</v>
      </c>
      <c r="AU11" t="str">
        <f>Lookups!$F$11</f>
        <v>September</v>
      </c>
      <c r="AV11">
        <f>Lookups!$A$11</f>
        <v>0</v>
      </c>
      <c r="AW11" s="90">
        <f>Lookups!$C$11</f>
        <v>0</v>
      </c>
      <c r="AX11" s="7">
        <f>Lookups!$E$11</f>
        <v>9.99</v>
      </c>
    </row>
    <row r="12" spans="1:50" x14ac:dyDescent="0.25">
      <c r="C12" s="13"/>
      <c r="F12" s="5"/>
      <c r="G12"/>
      <c r="H12" s="7">
        <f t="shared" si="0"/>
        <v>0</v>
      </c>
      <c r="J12" s="5"/>
      <c r="K12"/>
      <c r="L12" s="7">
        <f t="shared" si="1"/>
        <v>0</v>
      </c>
      <c r="N12" s="5"/>
      <c r="O12"/>
      <c r="P12" s="7">
        <f t="shared" si="2"/>
        <v>0</v>
      </c>
      <c r="T12" s="7">
        <f t="shared" si="3"/>
        <v>0</v>
      </c>
      <c r="X12" s="7">
        <f t="shared" si="4"/>
        <v>0</v>
      </c>
      <c r="Y12" s="4"/>
      <c r="Z12" s="4"/>
      <c r="AA12" s="13">
        <f t="shared" si="5"/>
        <v>0</v>
      </c>
      <c r="AB12" s="7">
        <f t="shared" si="6"/>
        <v>0</v>
      </c>
      <c r="AC12" s="7">
        <f t="shared" si="7"/>
        <v>0</v>
      </c>
      <c r="AD12" s="7">
        <f t="shared" si="8"/>
        <v>0</v>
      </c>
      <c r="AF12" t="s">
        <v>21</v>
      </c>
      <c r="AG12" s="13">
        <f>SUM(SUMIFS($G:$G,$B:$B,"March",$E:$E,$AV$3),SUMIFS($K:$K,$B:$B,"March",$I:$I,$AV$3),SUMIFS($O:$O,$B:$B,"March",$M:$M,$AV$3),SUMIFS($S:$S,$B:$B,"March",$Q:$Q,$AV$3),SUMIFS($W:$W,$B:$B,"March",$U:$U,$AV$3))</f>
        <v>0</v>
      </c>
      <c r="AH12" s="7">
        <f>SUM(SUMIFS($H:$H,$B:$B,"March",$E:$E,$AV$3),SUMIFS($L:$L,$B:$B,"March",$I:$I,$AV$3),SUMIFS($P:$P,$B:$B,"March",$M:$M,$AV$3),SUMIFS($T:$T,$B:$B,"March",$Q:$Q,$AV$3),SUMIFS($X:$X,$B:$B,"March",$U:$U,$AV$3))</f>
        <v>0</v>
      </c>
      <c r="AI12" s="7">
        <f t="shared" si="11"/>
        <v>6</v>
      </c>
      <c r="AJ12" s="16">
        <f t="shared" si="12"/>
        <v>0</v>
      </c>
      <c r="AK12" s="13">
        <f>SUM(SUMIFS($G:$G,$B:$B,"March",$E:$E,$AV$4),SUMIFS($K:$K,$B:$B,"March",$I:$I,$AV$4),SUMIFS($O:$O,$B:$B,"March",$M:$M,$AV$4),SUMIFS($S:$S,$B:$B,"March",$Q:$Q,$AV$4),SUMIFS($W:$W,$B:$B,"March",$U:$U,$AV$4))</f>
        <v>0</v>
      </c>
      <c r="AL12" s="7">
        <f>SUM(SUMIFS($H:$H,$B:$B,"March",$E:$E,$AV$4),SUMIFS($L:$L,$B:$B,"March",$I:$I,$AV$4),SUMIFS($P:$P,$B:$B,"March",$M:$M,$AV$4),SUMIFS($T:$T,$B:$B,"March",$Q:$Q,$AV$4),SUMIFS($X:$X,$B:$B,"March",$U:$U,$AV$4))</f>
        <v>0</v>
      </c>
      <c r="AM12" s="7">
        <f t="shared" si="13"/>
        <v>6</v>
      </c>
      <c r="AN12" s="16">
        <f t="shared" si="9"/>
        <v>0</v>
      </c>
      <c r="AO12" s="13">
        <f>SUM(SUMIFS($G:$G,$B:$B,"March",$E:$E,$AV$5),SUMIFS($K:$K,$B:$B,"March",$I:$I,$AV$5),SUMIFS($O:$O,$B:$B,"March",$M:$M,$AV$5),SUMIFS($S:$S,$B:$B,"March",$Q:$Q,$AV$5),SUMIFS($W:$W,$B:$B,"March",$U:$U,$AV$5))</f>
        <v>0</v>
      </c>
      <c r="AP12" s="7">
        <f>SUM(SUMIFS($H:$H,$B:$B,"March",$E:$E,$AV$5),SUMIFS($L:$L,$B:$B,"March",$I:$I,$AV$5),SUMIFS($P:$P,$B:$B,"March",$M:$M,$AV$5),SUMIFS($T:$T,$B:$B,"March",$Q:$Q,$AV$5),SUMIFS($X:$X,$B:$B,"March",$U:$U,$AV$5))</f>
        <v>0</v>
      </c>
      <c r="AQ12" s="7">
        <f t="shared" si="14"/>
        <v>6</v>
      </c>
      <c r="AR12" s="16">
        <f t="shared" si="10"/>
        <v>0</v>
      </c>
      <c r="AU12" t="str">
        <f>Lookups!$F$12</f>
        <v>October</v>
      </c>
      <c r="AV12">
        <f>Lookups!$A$12</f>
        <v>0</v>
      </c>
      <c r="AW12" s="90">
        <f>Lookups!$C$12</f>
        <v>0</v>
      </c>
      <c r="AX12" s="7">
        <f>Lookups!$E$12</f>
        <v>10.99</v>
      </c>
    </row>
    <row r="13" spans="1:50" x14ac:dyDescent="0.25">
      <c r="C13" s="13"/>
      <c r="F13" s="5"/>
      <c r="G13"/>
      <c r="H13" s="7">
        <f t="shared" si="0"/>
        <v>0</v>
      </c>
      <c r="J13" s="5"/>
      <c r="K13"/>
      <c r="L13" s="7">
        <f t="shared" si="1"/>
        <v>0</v>
      </c>
      <c r="N13" s="5"/>
      <c r="O13"/>
      <c r="P13" s="7">
        <f t="shared" si="2"/>
        <v>0</v>
      </c>
      <c r="T13" s="7">
        <f t="shared" si="3"/>
        <v>0</v>
      </c>
      <c r="X13" s="7">
        <f t="shared" si="4"/>
        <v>0</v>
      </c>
      <c r="Y13" s="4"/>
      <c r="Z13" s="4"/>
      <c r="AA13" s="13">
        <f t="shared" si="5"/>
        <v>0</v>
      </c>
      <c r="AB13" s="7">
        <f t="shared" si="6"/>
        <v>0</v>
      </c>
      <c r="AC13" s="7">
        <f t="shared" si="7"/>
        <v>0</v>
      </c>
      <c r="AD13" s="7">
        <f t="shared" si="8"/>
        <v>0</v>
      </c>
      <c r="AF13" t="s">
        <v>22</v>
      </c>
      <c r="AG13" s="13">
        <f>SUM(SUMIFS($G:$G,$B:$B,"April",$E:$E,$AV$3),SUMIFS($K:$K,$B:$B,"April",$I:$I,$AV$3),SUMIFS($O:$O,$B:$B,"April",$M:$M,$AV$3),SUMIFS($S:$S,$B:$B,"April",$Q:$Q,$AV$3),SUMIFS($W:$W,$B:$B,"April",$U:$U,$AV$3))</f>
        <v>0</v>
      </c>
      <c r="AH13" s="7">
        <f>SUM(SUMIFS($H:$H,$B:$B,"April",$E:$E,$AV$3),SUMIFS($L:$L,$B:$B,"April",$I:$I,$AV$3),SUMIFS($P:$P,$B:$B,"April",$M:$M,$AV$3),SUMIFS($T:$T,$B:$B,"April",$Q:$Q,$AV$3),SUMIFS($X:$X,$B:$B,"April",$U:$U,$AV$3))</f>
        <v>0</v>
      </c>
      <c r="AI13" s="7">
        <f t="shared" si="11"/>
        <v>6</v>
      </c>
      <c r="AJ13" s="16">
        <f t="shared" si="12"/>
        <v>0</v>
      </c>
      <c r="AK13" s="13">
        <f>SUM(SUMIFS($G:$G,$B:$B,"April",$E:$E,$AV$4),SUMIFS($K:$K,$B:$B,"April",$I:$I,$AV$4),SUMIFS($O:$O,$B:$B,"April",$M:$M,$AV$4),SUMIFS($S:$S,$B:$B,"April",$Q:$Q,$AV$4),SUMIFS($W:$W,$B:$B,"April",$U:$U,$AV$4))</f>
        <v>0</v>
      </c>
      <c r="AL13" s="7">
        <f>SUM(SUMIFS($H:$H,$B:$B,"April",$E:$E,$AV$4),SUMIFS($L:$L,$B:$B,"April",$I:$I,$AV$4),SUMIFS($P:$P,$B:$B,"April",$M:$M,$AV$4),SUMIFS($T:$T,$B:$B,"April",$Q:$Q,$AV$4),SUMIFS($X:$X,$B:$B,"April",$U:$U,$AV$4))</f>
        <v>0</v>
      </c>
      <c r="AM13" s="7">
        <f t="shared" si="13"/>
        <v>6</v>
      </c>
      <c r="AN13" s="16">
        <f t="shared" si="9"/>
        <v>0</v>
      </c>
      <c r="AO13" s="13">
        <f>SUM(SUMIFS($G:$G,$B:$B,"April",$E:$E,$AV$5),SUMIFS($K:$K,$B:$B,"April",$I:$I,$AV$5),SUMIFS($O:$O,$B:$B,"April",$M:$M,$AV$5),SUMIFS($S:$S,$B:$B,"April",$Q:$Q,$AV$5),SUMIFS($W:$W,$B:$B,"April",$U:$U,$AV$5))</f>
        <v>0</v>
      </c>
      <c r="AP13" s="7">
        <f>SUM(SUMIFS($H:$H,$B:$B,"April",$E:$E,$AV$5),SUMIFS($L:$L,$B:$B,"April",$I:$I,$AV$5),SUMIFS($P:$P,$B:$B,"April",$M:$M,$AV$5),SUMIFS($T:$T,$B:$B,"April",$Q:$Q,$AV$5),SUMIFS($X:$X,$B:$B,"April",$U:$U,$AV$5))</f>
        <v>0</v>
      </c>
      <c r="AQ13" s="7">
        <f t="shared" si="14"/>
        <v>6</v>
      </c>
      <c r="AR13" s="16">
        <f t="shared" si="10"/>
        <v>0</v>
      </c>
      <c r="AU13" t="str">
        <f>Lookups!$F$13</f>
        <v>November</v>
      </c>
      <c r="AV13">
        <f>Lookups!$A$13</f>
        <v>0</v>
      </c>
      <c r="AW13" s="90">
        <f>Lookups!$C$13</f>
        <v>0</v>
      </c>
      <c r="AX13" s="7">
        <f>Lookups!$E$13</f>
        <v>11.99</v>
      </c>
    </row>
    <row r="14" spans="1:50" x14ac:dyDescent="0.25">
      <c r="C14" s="13"/>
      <c r="F14" s="5"/>
      <c r="G14"/>
      <c r="H14" s="7">
        <f t="shared" si="0"/>
        <v>0</v>
      </c>
      <c r="J14" s="5"/>
      <c r="K14"/>
      <c r="L14" s="7">
        <f t="shared" si="1"/>
        <v>0</v>
      </c>
      <c r="N14" s="5"/>
      <c r="O14"/>
      <c r="P14" s="7">
        <f t="shared" si="2"/>
        <v>0</v>
      </c>
      <c r="T14" s="7">
        <f t="shared" si="3"/>
        <v>0</v>
      </c>
      <c r="X14" s="7">
        <f t="shared" si="4"/>
        <v>0</v>
      </c>
      <c r="Y14" s="4"/>
      <c r="Z14" s="4"/>
      <c r="AA14" s="13">
        <f t="shared" si="5"/>
        <v>0</v>
      </c>
      <c r="AB14" s="7">
        <f t="shared" si="6"/>
        <v>0</v>
      </c>
      <c r="AC14" s="7">
        <f t="shared" si="7"/>
        <v>0</v>
      </c>
      <c r="AD14" s="7">
        <f t="shared" si="8"/>
        <v>0</v>
      </c>
      <c r="AF14" t="s">
        <v>23</v>
      </c>
      <c r="AG14" s="13">
        <f>SUM(SUMIFS($G:$G,$B:$B,"May",$E:$E,$AV$3),SUMIFS($K:$K,$B:$B,"May",$I:$I,$AV$3),SUMIFS($O:$O,$B:$B,"May",$M:$M,$AV$3),SUMIFS($S:$S,$B:$B,"May",$Q:$Q,$AV$3),SUMIFS($W:$W,$B:$B,"May",$U:$U,$AV$3))</f>
        <v>0</v>
      </c>
      <c r="AH14" s="7">
        <f>SUM(SUMIFS($H:$H,$B:$B,"May",$E:$E,$AV$3),SUMIFS($L:$L,$B:$B,"May",$I:$I,$AV$3),SUMIFS($P:$P,$B:$B,"May",$M:$M,$AV$3),SUMIFS($T:$T,$B:$B,"May",$Q:$Q,$AV$3),SUMIFS($X:$X,$B:$B,"May",$U:$U,$AV$3))</f>
        <v>0</v>
      </c>
      <c r="AI14" s="7">
        <f t="shared" si="11"/>
        <v>6</v>
      </c>
      <c r="AJ14" s="16">
        <f t="shared" si="12"/>
        <v>0</v>
      </c>
      <c r="AK14" s="13">
        <f>SUM(SUMIFS($G:$G,$B:$B,"May",$E:$E,$AV$4),SUMIFS($K:$K,$B:$B,"May",$I:$I,$AV$4),SUMIFS($O:$O,$B:$B,"May",$M:$M,$AV$4),SUMIFS($S:$S,$B:$B,"May",$Q:$Q,$AV$4),SUMIFS($W:$W,$B:$B,"May",$U:$U,$AV$4))</f>
        <v>0</v>
      </c>
      <c r="AL14" s="7">
        <f>SUM(SUMIFS($H:$H,$B:$B,"May",$E:$E,$AV$4),SUMIFS($L:$L,$B:$B,"May",$I:$I,$AV$4),SUMIFS($P:$P,$B:$B,"May",$M:$M,$AV$4),SUMIFS($T:$T,$B:$B,"May",$Q:$Q,$AV$4),SUMIFS($X:$X,$B:$B,"May",$U:$U,$AV$4))</f>
        <v>0</v>
      </c>
      <c r="AM14" s="7">
        <f t="shared" si="13"/>
        <v>6</v>
      </c>
      <c r="AN14" s="16">
        <f t="shared" si="9"/>
        <v>0</v>
      </c>
      <c r="AO14" s="13">
        <f>SUM(SUMIFS($G:$G,$B:$B,"May",$E:$E,$AV$5),SUMIFS($K:$K,$B:$B,"May",$I:$I,$AV$5),SUMIFS($O:$O,$B:$B,"May",$M:$M,$AV$5),SUMIFS($S:$S,$B:$B,"May",$Q:$Q,$AV$5),SUMIFS($W:$W,$B:$B,"May",$U:$U,$AV$5))</f>
        <v>0</v>
      </c>
      <c r="AP14" s="7">
        <f>SUM(SUMIFS($H:$H,$B:$B,"May",$E:$E,$AV$5),SUMIFS($L:$L,$B:$B,"May",$I:$I,$AV$5),SUMIFS($P:$P,$B:$B,"May",$M:$M,$AV$5),SUMIFS($T:$T,$B:$B,"May",$Q:$Q,$AV$5),SUMIFS($X:$X,$B:$B,"May",$U:$U,$AV$5))</f>
        <v>0</v>
      </c>
      <c r="AQ14" s="7">
        <f t="shared" si="14"/>
        <v>6</v>
      </c>
      <c r="AR14" s="16">
        <f t="shared" si="10"/>
        <v>0</v>
      </c>
      <c r="AU14" t="str">
        <f>Lookups!$F$14</f>
        <v>December</v>
      </c>
      <c r="AV14">
        <f>Lookups!$A$14</f>
        <v>0</v>
      </c>
      <c r="AW14" s="90">
        <f>Lookups!$C$14</f>
        <v>0</v>
      </c>
      <c r="AX14" s="7">
        <f>Lookups!$E$14</f>
        <v>12.99</v>
      </c>
    </row>
    <row r="15" spans="1:50" x14ac:dyDescent="0.25">
      <c r="C15" s="13"/>
      <c r="F15" s="5"/>
      <c r="G15"/>
      <c r="H15" s="7">
        <f t="shared" si="0"/>
        <v>0</v>
      </c>
      <c r="J15" s="5"/>
      <c r="K15"/>
      <c r="L15" s="7">
        <f t="shared" si="1"/>
        <v>0</v>
      </c>
      <c r="N15" s="5"/>
      <c r="O15"/>
      <c r="P15" s="7">
        <f t="shared" si="2"/>
        <v>0</v>
      </c>
      <c r="T15" s="7">
        <f t="shared" si="3"/>
        <v>0</v>
      </c>
      <c r="X15" s="7">
        <f t="shared" si="4"/>
        <v>0</v>
      </c>
      <c r="Y15" s="4"/>
      <c r="Z15" s="4"/>
      <c r="AA15" s="13">
        <f t="shared" si="5"/>
        <v>0</v>
      </c>
      <c r="AB15" s="7">
        <f t="shared" si="6"/>
        <v>0</v>
      </c>
      <c r="AC15" s="7">
        <f t="shared" si="7"/>
        <v>0</v>
      </c>
      <c r="AD15" s="7">
        <f t="shared" si="8"/>
        <v>0</v>
      </c>
      <c r="AF15" t="s">
        <v>24</v>
      </c>
      <c r="AG15" s="13">
        <f>SUM(SUMIFS($G:$G,$B:$B,"June",$E:$E,$AV$3),SUMIFS($K:$K,$B:$B,"June",$I:$I,$AV$3),SUMIFS($O:$O,$B:$B,"June",$M:$M,$AV$3),SUMIFS($S:$S,$B:$B,"June",$Q:$Q,$AV$3),SUMIFS($W:$W,$B:$B,"June",$U:$U,$AV$3))</f>
        <v>0</v>
      </c>
      <c r="AH15" s="7">
        <f>SUM(SUMIFS($H:$H,$B:$B,"June",$E:$E,$AV$3),SUMIFS($L:$L,$B:$B,"June",$I:$I,$AV$3),SUMIFS($P:$P,$B:$B,"June",$M:$M,$AV$3),SUMIFS($T:$T,$B:$B,"June",$Q:$Q,$AV$3),SUMIFS($X:$X,$B:$B,"June",$U:$U,$AV$3))</f>
        <v>0</v>
      </c>
      <c r="AI15" s="7">
        <f t="shared" si="11"/>
        <v>6</v>
      </c>
      <c r="AJ15" s="16">
        <f t="shared" si="12"/>
        <v>0</v>
      </c>
      <c r="AK15" s="13">
        <f>SUM(SUMIFS($G:$G,$B:$B,"June",$E:$E,$AV$4),SUMIFS($K:$K,$B:$B,"June",$I:$I,$AV$4),SUMIFS($O:$O,$B:$B,"June",$M:$M,$AV$4),SUMIFS($S:$S,$B:$B,"June",$Q:$Q,$AV$4),SUMIFS($W:$W,$B:$B,"June",$U:$U,$AV$4))</f>
        <v>0</v>
      </c>
      <c r="AL15" s="7">
        <f>SUM(SUMIFS($H:$H,$B:$B,"June",$E:$E,$AV$4),SUMIFS($L:$L,$B:$B,"June",$I:$I,$AV$4),SUMIFS($P:$P,$B:$B,"June",$M:$M,$AV$4),SUMIFS($T:$T,$B:$B,"June",$Q:$Q,$AV$4),SUMIFS($X:$X,$B:$B,"June",$U:$U,$AV$4))</f>
        <v>0</v>
      </c>
      <c r="AM15" s="7">
        <f t="shared" si="13"/>
        <v>6</v>
      </c>
      <c r="AN15" s="16">
        <f t="shared" si="9"/>
        <v>0</v>
      </c>
      <c r="AO15" s="13">
        <f>SUM(SUMIFS($G:$G,$B:$B,"June",$E:$E,$AV$5),SUMIFS($K:$K,$B:$B,"June",$I:$I,$AV$5),SUMIFS($O:$O,$B:$B,"June",$M:$M,$AV$5),SUMIFS($S:$S,$B:$B,"June",$Q:$Q,$AV$5),SUMIFS($W:$W,$B:$B,"June",$U:$U,$AV$5))</f>
        <v>0</v>
      </c>
      <c r="AP15" s="7">
        <f>SUM(SUMIFS($H:$H,$B:$B,"June",$E:$E,$AV$5),SUMIFS($L:$L,$B:$B,"June",$I:$I,$AV$5),SUMIFS($P:$P,$B:$B,"June",$M:$M,$AV$5),SUMIFS($T:$T,$B:$B,"June",$Q:$Q,$AV$5),SUMIFS($X:$X,$B:$B,"June",$U:$U,$AV$5))</f>
        <v>0</v>
      </c>
      <c r="AQ15" s="7">
        <f t="shared" si="14"/>
        <v>6</v>
      </c>
      <c r="AR15" s="16">
        <f t="shared" si="10"/>
        <v>0</v>
      </c>
      <c r="AV15">
        <f>Lookups!$A$15</f>
        <v>0</v>
      </c>
      <c r="AW15" s="90">
        <f>Lookups!$C$15</f>
        <v>0</v>
      </c>
      <c r="AX15" s="7">
        <f>Lookups!$E$15</f>
        <v>13.99</v>
      </c>
    </row>
    <row r="16" spans="1:50" x14ac:dyDescent="0.25">
      <c r="C16" s="13"/>
      <c r="F16" s="5"/>
      <c r="G16"/>
      <c r="H16" s="7">
        <f t="shared" si="0"/>
        <v>0</v>
      </c>
      <c r="J16" s="5"/>
      <c r="K16"/>
      <c r="L16" s="7">
        <f t="shared" si="1"/>
        <v>0</v>
      </c>
      <c r="N16" s="5"/>
      <c r="O16"/>
      <c r="P16" s="7">
        <f t="shared" si="2"/>
        <v>0</v>
      </c>
      <c r="T16" s="7">
        <f t="shared" si="3"/>
        <v>0</v>
      </c>
      <c r="X16" s="7">
        <f t="shared" si="4"/>
        <v>0</v>
      </c>
      <c r="Y16" s="4"/>
      <c r="Z16" s="4"/>
      <c r="AA16" s="13">
        <f t="shared" si="5"/>
        <v>0</v>
      </c>
      <c r="AB16" s="7">
        <f t="shared" si="6"/>
        <v>0</v>
      </c>
      <c r="AC16" s="7">
        <f t="shared" si="7"/>
        <v>0</v>
      </c>
      <c r="AD16" s="7">
        <f t="shared" si="8"/>
        <v>0</v>
      </c>
      <c r="AF16" t="s">
        <v>25</v>
      </c>
      <c r="AG16" s="13">
        <f>SUM(SUMIFS($G:$G,$B:$B,"July",$E:$E,$AV$3),SUMIFS($K:$K,$B:$B,"July",$I:$I,$AV$3),SUMIFS($O:$O,$B:$B,"July",$M:$M,$AV$3),SUMIFS($S:$S,$B:$B,"July",$Q:$Q,$AV$3),SUMIFS($W:$W,$B:$B,"July",$U:$U,$AV$3))</f>
        <v>0</v>
      </c>
      <c r="AH16" s="7">
        <f>SUM(SUMIFS($H:$H,$B:$B,"July",$E:$E,$AV$3),SUMIFS($L:$L,$B:$B,"July",$I:$I,$AV$3),SUMIFS($P:$P,$B:$B,"July",$M:$M,$AV$3),SUMIFS($T:$T,$B:$B,"July",$Q:$Q,$AV$3),SUMIFS($X:$X,$B:$B,"July",$U:$U,$AV$3))</f>
        <v>0</v>
      </c>
      <c r="AI16" s="7">
        <f t="shared" si="11"/>
        <v>6</v>
      </c>
      <c r="AJ16" s="16">
        <f t="shared" si="12"/>
        <v>0</v>
      </c>
      <c r="AK16" s="13">
        <f>SUM(SUMIFS($G:$G,$B:$B,"July",$E:$E,$AV$4),SUMIFS($K:$K,$B:$B,"July",$I:$I,$AV$4),SUMIFS($O:$O,$B:$B,"July",$M:$M,$AV$4),SUMIFS($S:$S,$B:$B,"July",$Q:$Q,$AV$4),SUMIFS($W:$W,$B:$B,"July",$U:$U,$AV$4))</f>
        <v>0</v>
      </c>
      <c r="AL16" s="7">
        <f>SUM(SUMIFS($H:$H,$B:$B,"July",$E:$E,$AV$4),SUMIFS($L:$L,$B:$B,"July",$I:$I,$AV$4),SUMIFS($P:$P,$B:$B,"July",$M:$M,$AV$4),SUMIFS($T:$T,$B:$B,"July",$Q:$Q,$AV$4),SUMIFS($X:$X,$B:$B,"July",$U:$U,$AV$4))</f>
        <v>0</v>
      </c>
      <c r="AM16" s="7">
        <f t="shared" si="13"/>
        <v>6</v>
      </c>
      <c r="AN16" s="16">
        <f t="shared" si="9"/>
        <v>0</v>
      </c>
      <c r="AO16" s="13">
        <f>SUM(SUMIFS($G:$G,$B:$B,"July",$E:$E,$AV$5),SUMIFS($K:$K,$B:$B,"July",$I:$I,$AV$5),SUMIFS($O:$O,$B:$B,"July",$M:$M,$AV$5),SUMIFS($S:$S,$B:$B,"July",$Q:$Q,$AV$5),SUMIFS($W:$W,$B:$B,"July",$U:$U,$AV$5))</f>
        <v>0</v>
      </c>
      <c r="AP16" s="7">
        <f>SUM(SUMIFS($H:$H,$B:$B,"July",$E:$E,$AV$5),SUMIFS($L:$L,$B:$B,"July",$I:$I,$AV$5),SUMIFS($P:$P,$B:$B,"July",$M:$M,$AV$5),SUMIFS($T:$T,$B:$B,"July",$Q:$Q,$AV$5),SUMIFS($X:$X,$B:$B,"July",$U:$U,$AV$5))</f>
        <v>0</v>
      </c>
      <c r="AQ16" s="7">
        <f t="shared" si="14"/>
        <v>6</v>
      </c>
      <c r="AR16" s="16">
        <f t="shared" si="10"/>
        <v>0</v>
      </c>
      <c r="AV16">
        <f>Lookups!$A$16</f>
        <v>0</v>
      </c>
      <c r="AW16" s="90">
        <f>Lookups!$C$16</f>
        <v>0</v>
      </c>
      <c r="AX16" s="7">
        <f>Lookups!$E$16</f>
        <v>14.99</v>
      </c>
    </row>
    <row r="17" spans="3:50" x14ac:dyDescent="0.25">
      <c r="C17" s="13"/>
      <c r="F17" s="5"/>
      <c r="G17"/>
      <c r="H17" s="7">
        <f t="shared" si="0"/>
        <v>0</v>
      </c>
      <c r="J17" s="5"/>
      <c r="K17"/>
      <c r="L17" s="7">
        <f t="shared" si="1"/>
        <v>0</v>
      </c>
      <c r="N17" s="5"/>
      <c r="O17"/>
      <c r="P17" s="7">
        <f t="shared" si="2"/>
        <v>0</v>
      </c>
      <c r="T17" s="7">
        <f t="shared" si="3"/>
        <v>0</v>
      </c>
      <c r="X17" s="7">
        <f t="shared" si="4"/>
        <v>0</v>
      </c>
      <c r="Y17" s="4"/>
      <c r="Z17" s="4"/>
      <c r="AA17" s="13">
        <f t="shared" si="5"/>
        <v>0</v>
      </c>
      <c r="AB17" s="7">
        <f t="shared" si="6"/>
        <v>0</v>
      </c>
      <c r="AC17" s="7">
        <f t="shared" si="7"/>
        <v>0</v>
      </c>
      <c r="AD17" s="7">
        <f t="shared" si="8"/>
        <v>0</v>
      </c>
      <c r="AF17" t="s">
        <v>26</v>
      </c>
      <c r="AG17" s="13">
        <f>SUM(SUMIFS($G:$G,$B:$B,"August",$E:$E,$AV$3),SUMIFS($K:$K,$B:$B,"August",$I:$I,$AV$3),SUMIFS($O:$O,$B:$B,"August",$M:$M,$AV$3),SUMIFS($S:$S,$B:$B,"August",$Q:$Q,$AV$3),SUMIFS($W:$W,$B:$B,"August",$U:$U,$AV$3))</f>
        <v>0</v>
      </c>
      <c r="AH17" s="7">
        <f>SUM(SUMIFS($H:$H,$B:$B,"August",$E:$E,$AV$3),SUMIFS($L:$L,$B:$B,"August",$I:$I,$AV$3),SUMIFS($P:$P,$B:$B,"August",$M:$M,$AV$3),SUMIFS($T:$T,$B:$B,"August",$Q:$Q,$AV$3),SUMIFS($X:$X,$B:$B,"August",$U:$U,$AV$3))</f>
        <v>0</v>
      </c>
      <c r="AI17" s="7">
        <f t="shared" si="11"/>
        <v>6</v>
      </c>
      <c r="AJ17" s="16">
        <f t="shared" si="12"/>
        <v>0</v>
      </c>
      <c r="AK17" s="13">
        <f>SUM(SUMIFS($G:$G,$B:$B,"August",$E:$E,$AV$4),SUMIFS($K:$K,$B:$B,"August",$I:$I,$AV$4),SUMIFS($O:$O,$B:$B,"August",$M:$M,$AV$4),SUMIFS($S:$S,$B:$B,"August",$Q:$Q,$AV$4),SUMIFS($W:$W,$B:$B,"August",$U:$U,$AV$4))</f>
        <v>0</v>
      </c>
      <c r="AL17" s="7">
        <f>SUM(SUMIFS($H:$H,$B:$B,"August",$E:$E,$AV$4),SUMIFS($L:$L,$B:$B,"August",$I:$I,$AV$4),SUMIFS($P:$P,$B:$B,"August",$M:$M,$AV$4),SUMIFS($T:$T,$B:$B,"August",$Q:$Q,$AV$4),SUMIFS($X:$X,$B:$B,"August",$U:$U,$AV$4))</f>
        <v>0</v>
      </c>
      <c r="AM17" s="7">
        <f t="shared" si="13"/>
        <v>6</v>
      </c>
      <c r="AN17" s="16">
        <f t="shared" si="9"/>
        <v>0</v>
      </c>
      <c r="AO17" s="13">
        <f>SUM(SUMIFS($G:$G,$B:$B,"August",$E:$E,$AV$5),SUMIFS($K:$K,$B:$B,"August",$I:$I,$AV$5),SUMIFS($O:$O,$B:$B,"August",$M:$M,$AV$5),SUMIFS($S:$S,$B:$B,"August",$Q:$Q,$AV$5),SUMIFS($W:$W,$B:$B,"August",$U:$U,$AV$5))</f>
        <v>0</v>
      </c>
      <c r="AP17" s="7">
        <f>SUM(SUMIFS($H:$H,$B:$B,"August",$E:$E,$AV$5),SUMIFS($L:$L,$B:$B,"August",$I:$I,$AV$5),SUMIFS($P:$P,$B:$B,"August",$M:$M,$AV$5),SUMIFS($T:$T,$B:$B,"August",$Q:$Q,$AV$5),SUMIFS($X:$X,$B:$B,"August",$U:$U,$AV$5))</f>
        <v>0</v>
      </c>
      <c r="AQ17" s="7">
        <f t="shared" si="14"/>
        <v>6</v>
      </c>
      <c r="AR17" s="16">
        <f t="shared" si="10"/>
        <v>0</v>
      </c>
      <c r="AV17">
        <f>Lookups!$A$17</f>
        <v>0</v>
      </c>
      <c r="AW17" s="90">
        <f>Lookups!$C$17</f>
        <v>0</v>
      </c>
      <c r="AX17" s="7">
        <f>Lookups!$E$17</f>
        <v>15.99</v>
      </c>
    </row>
    <row r="18" spans="3:50" x14ac:dyDescent="0.25">
      <c r="C18" s="13"/>
      <c r="F18" s="5"/>
      <c r="G18"/>
      <c r="H18" s="7">
        <f t="shared" si="0"/>
        <v>0</v>
      </c>
      <c r="J18" s="5"/>
      <c r="K18"/>
      <c r="L18" s="7">
        <f t="shared" si="1"/>
        <v>0</v>
      </c>
      <c r="N18" s="5"/>
      <c r="O18"/>
      <c r="P18" s="7">
        <f t="shared" si="2"/>
        <v>0</v>
      </c>
      <c r="T18" s="7">
        <f t="shared" si="3"/>
        <v>0</v>
      </c>
      <c r="X18" s="7">
        <f t="shared" si="4"/>
        <v>0</v>
      </c>
      <c r="Y18" s="4"/>
      <c r="Z18" s="4"/>
      <c r="AA18" s="13">
        <f t="shared" si="5"/>
        <v>0</v>
      </c>
      <c r="AB18" s="7">
        <f t="shared" si="6"/>
        <v>0</v>
      </c>
      <c r="AC18" s="7">
        <f t="shared" si="7"/>
        <v>0</v>
      </c>
      <c r="AD18" s="7">
        <f t="shared" si="8"/>
        <v>0</v>
      </c>
      <c r="AF18" t="s">
        <v>27</v>
      </c>
      <c r="AG18" s="13">
        <f>SUM(SUMIFS($G:$G,$B:$B,"September",$E:$E,$AV$3),SUMIFS($K:$K,$B:$B,"September",$I:$I,$AV$3),SUMIFS($O:$O,$B:$B,"September",$M:$M,$AV$3),SUMIFS($S:$S,$B:$B,"September",$Q:$Q,$AV$3),SUMIFS($W:$W,$B:$B,"September",$U:$U,$AV$3))</f>
        <v>0</v>
      </c>
      <c r="AH18" s="7">
        <f>SUM(SUMIFS($H:$H,$B:$B,"September",$E:$E,$AV$3),SUMIFS($L:$L,$B:$B,"September",$I:$I,$AV$3),SUMIFS($P:$P,$B:$B,"September",$M:$M,$AV$3),SUMIFS($T:$T,$B:$B,"September",$Q:$Q,$AV$3),SUMIFS($X:$X,$B:$B,"September",$U:$U,$AV$3))</f>
        <v>0</v>
      </c>
      <c r="AI18" s="7">
        <f t="shared" si="11"/>
        <v>6</v>
      </c>
      <c r="AJ18" s="16">
        <f t="shared" si="12"/>
        <v>0</v>
      </c>
      <c r="AK18" s="13">
        <f>SUM(SUMIFS($G:$G,$B:$B,"September",$E:$E,$AV$4),SUMIFS($K:$K,$B:$B,"September",$I:$I,$AV$4),SUMIFS($O:$O,$B:$B,"September",$M:$M,$AV$4),SUMIFS($S:$S,$B:$B,"September",$Q:$Q,$AV$4),SUMIFS($W:$W,$B:$B,"September",$U:$U,$AV$4))</f>
        <v>0</v>
      </c>
      <c r="AL18" s="7">
        <f>SUM(SUMIFS($H:$H,$B:$B,"September",$E:$E,$AV$4),SUMIFS($L:$L,$B:$B,"September",$I:$I,$AV$4),SUMIFS($P:$P,$B:$B,"September",$M:$M,$AV$4),SUMIFS($T:$T,$B:$B,"September",$Q:$Q,$AV$4),SUMIFS($X:$X,$B:$B,"September",$U:$U,$AV$4))</f>
        <v>0</v>
      </c>
      <c r="AM18" s="7">
        <f t="shared" si="13"/>
        <v>6</v>
      </c>
      <c r="AN18" s="16">
        <f t="shared" si="9"/>
        <v>0</v>
      </c>
      <c r="AO18" s="13">
        <f>SUM(SUMIFS($G:$G,$B:$B,"September",$E:$E,$AV$5),SUMIFS($K:$K,$B:$B,"September",$I:$I,$AV$5),SUMIFS($O:$O,$B:$B,"September",$M:$M,$AV$5),SUMIFS($S:$S,$B:$B,"September",$Q:$Q,$AV$5),SUMIFS($W:$W,$B:$B,"September",$U:$U,$AV$5))</f>
        <v>0</v>
      </c>
      <c r="AP18" s="7">
        <f>SUM(SUMIFS($H:$H,$B:$B,"September",$E:$E,$AV$5),SUMIFS($L:$L,$B:$B,"September",$I:$I,$AV$5),SUMIFS($P:$P,$B:$B,"September",$M:$M,$AV$5),SUMIFS($T:$T,$B:$B,"September",$Q:$Q,$AV$5),SUMIFS($X:$X,$B:$B,"September",$U:$U,$AV$5))</f>
        <v>0</v>
      </c>
      <c r="AQ18" s="7">
        <f t="shared" si="14"/>
        <v>6</v>
      </c>
      <c r="AR18" s="16">
        <f t="shared" si="10"/>
        <v>0</v>
      </c>
      <c r="AX18" s="7">
        <f>Lookups!$E$18</f>
        <v>16.989999999999998</v>
      </c>
    </row>
    <row r="19" spans="3:50" x14ac:dyDescent="0.25">
      <c r="C19" s="13"/>
      <c r="F19" s="5"/>
      <c r="G19"/>
      <c r="H19" s="7">
        <f t="shared" si="0"/>
        <v>0</v>
      </c>
      <c r="J19" s="5"/>
      <c r="K19"/>
      <c r="L19" s="7">
        <f t="shared" si="1"/>
        <v>0</v>
      </c>
      <c r="N19" s="5"/>
      <c r="O19"/>
      <c r="P19" s="7">
        <f t="shared" si="2"/>
        <v>0</v>
      </c>
      <c r="T19" s="7">
        <f t="shared" si="3"/>
        <v>0</v>
      </c>
      <c r="X19" s="7">
        <f t="shared" si="4"/>
        <v>0</v>
      </c>
      <c r="Y19" s="4"/>
      <c r="Z19" s="4"/>
      <c r="AA19" s="13">
        <f t="shared" si="5"/>
        <v>0</v>
      </c>
      <c r="AB19" s="7">
        <f t="shared" si="6"/>
        <v>0</v>
      </c>
      <c r="AC19" s="7">
        <f t="shared" si="7"/>
        <v>0</v>
      </c>
      <c r="AD19" s="7">
        <f t="shared" si="8"/>
        <v>0</v>
      </c>
      <c r="AF19" t="s">
        <v>28</v>
      </c>
      <c r="AG19" s="13">
        <f>SUM(SUMIFS($G:$G,$B:$B,"October",$E:$E,$AV$3),SUMIFS($K:$K,$B:$B,"October",$I:$I,$AV$3),SUMIFS($O:$O,$B:$B,"October",$M:$M,$AV$3),SUMIFS($S:$S,$B:$B,"October",$Q:$Q,$AV$3),SUMIFS($W:$W,$B:$B,"October",$U:$U,$AV$3))</f>
        <v>0</v>
      </c>
      <c r="AH19" s="7">
        <f>SUM(SUMIFS($H:$H,$B:$B,"October",$E:$E,$AV$3),SUMIFS($L:$L,$B:$B,"October",$I:$I,$AV$3),SUMIFS($P:$P,$B:$B,"October",$M:$M,$AV$3),SUMIFS($T:$T,$B:$B,"October",$Q:$Q,$AV$3),SUMIFS($X:$X,$B:$B,"October",$U:$U,$AV$3))</f>
        <v>0</v>
      </c>
      <c r="AI19" s="7">
        <f t="shared" si="11"/>
        <v>6</v>
      </c>
      <c r="AJ19" s="16">
        <f t="shared" si="12"/>
        <v>0</v>
      </c>
      <c r="AK19" s="13">
        <f>SUM(SUMIFS($G:$G,$B:$B,"October",$E:$E,$AV$4),SUMIFS($K:$K,$B:$B,"October",$I:$I,$AV$4),SUMIFS($O:$O,$B:$B,"October",$M:$M,$AV$4),SUMIFS($S:$S,$B:$B,"October",$Q:$Q,$AV$4),SUMIFS($W:$W,$B:$B,"October",$U:$U,$AV$4))</f>
        <v>0</v>
      </c>
      <c r="AL19" s="7">
        <f>SUM(SUMIFS($H:$H,$B:$B,"October",$E:$E,$AV$4),SUMIFS($L:$L,$B:$B,"October",$I:$I,$AV$4),SUMIFS($P:$P,$B:$B,"October",$M:$M,$AV$4),SUMIFS($T:$T,$B:$B,"October",$Q:$Q,$AV$4),SUMIFS($X:$X,$B:$B,"October",$U:$U,$AV$4))</f>
        <v>0</v>
      </c>
      <c r="AM19" s="7">
        <f t="shared" si="13"/>
        <v>6</v>
      </c>
      <c r="AN19" s="16">
        <f t="shared" si="9"/>
        <v>0</v>
      </c>
      <c r="AO19" s="13">
        <f>SUM(SUMIFS($G:$G,$B:$B,"October",$E:$E,$AV$5),SUMIFS($K:$K,$B:$B,"October",$I:$I,$AV$5),SUMIFS($O:$O,$B:$B,"October",$M:$M,$AV$5),SUMIFS($S:$S,$B:$B,"October",$Q:$Q,$AV$5),SUMIFS($W:$W,$B:$B,"October",$U:$U,$AV$5))</f>
        <v>0</v>
      </c>
      <c r="AP19" s="7">
        <f>SUM(SUMIFS($H:$H,$B:$B,"October",$E:$E,$AV$5),SUMIFS($L:$L,$B:$B,"October",$I:$I,$AV$5),SUMIFS($P:$P,$B:$B,"October",$M:$M,$AV$5),SUMIFS($T:$T,$B:$B,"October",$Q:$Q,$AV$5),SUMIFS($X:$X,$B:$B,"October",$U:$U,$AV$5))</f>
        <v>0</v>
      </c>
      <c r="AQ19" s="7">
        <f t="shared" si="14"/>
        <v>6</v>
      </c>
      <c r="AR19" s="16">
        <f t="shared" si="10"/>
        <v>0</v>
      </c>
      <c r="AX19" s="7">
        <f>Lookups!$E$19</f>
        <v>17.989999999999998</v>
      </c>
    </row>
    <row r="20" spans="3:50" x14ac:dyDescent="0.25">
      <c r="C20" s="13"/>
      <c r="F20" s="5"/>
      <c r="G20"/>
      <c r="H20" s="7">
        <f t="shared" si="0"/>
        <v>0</v>
      </c>
      <c r="J20" s="5"/>
      <c r="K20"/>
      <c r="L20" s="7">
        <f t="shared" si="1"/>
        <v>0</v>
      </c>
      <c r="N20" s="5"/>
      <c r="O20"/>
      <c r="P20" s="7">
        <f t="shared" si="2"/>
        <v>0</v>
      </c>
      <c r="T20" s="7">
        <f t="shared" si="3"/>
        <v>0</v>
      </c>
      <c r="X20" s="7">
        <f t="shared" si="4"/>
        <v>0</v>
      </c>
      <c r="Y20" s="4"/>
      <c r="Z20" s="4"/>
      <c r="AA20" s="13">
        <f t="shared" si="5"/>
        <v>0</v>
      </c>
      <c r="AB20" s="7">
        <f t="shared" si="6"/>
        <v>0</v>
      </c>
      <c r="AC20" s="7">
        <f t="shared" si="7"/>
        <v>0</v>
      </c>
      <c r="AD20" s="7">
        <f t="shared" si="8"/>
        <v>0</v>
      </c>
      <c r="AF20" t="s">
        <v>29</v>
      </c>
      <c r="AG20" s="13">
        <f>SUM(SUMIFS($G:$G,$B:$B,"November",$E:$E,$AV$3),SUMIFS($K:$K,$B:$B,"November",$I:$I,$AV$3),SUMIFS($O:$O,$B:$B,"November",$M:$M,$AV$3),SUMIFS($S:$S,$B:$B,"November",$Q:$Q,$AV$3),SUMIFS($W:$W,$B:$B,"November",$U:$U,$AV$3))</f>
        <v>0</v>
      </c>
      <c r="AH20" s="7">
        <f>SUM(SUMIFS($H:$H,$B:$B,"November",$E:$E,$AV$3),SUMIFS($L:$L,$B:$B,"November",$I:$I,$AV$3),SUMIFS($P:$P,$B:$B,"November",$M:$M,$AV$3),SUMIFS($T:$T,$B:$B,"November",$Q:$Q,$AV$3),SUMIFS($X:$X,$B:$B,"November",$U:$U,$AV$3))</f>
        <v>0</v>
      </c>
      <c r="AI20" s="7">
        <f t="shared" si="11"/>
        <v>6</v>
      </c>
      <c r="AJ20" s="16">
        <f t="shared" si="12"/>
        <v>0</v>
      </c>
      <c r="AK20" s="13">
        <f>SUM(SUMIFS($G:$G,$B:$B,"November",$E:$E,$AV$4),SUMIFS($K:$K,$B:$B,"November",$I:$I,$AV$4),SUMIFS($O:$O,$B:$B,"November",$M:$M,$AV$4),SUMIFS($S:$S,$B:$B,"November",$Q:$Q,$AV$4),SUMIFS($W:$W,$B:$B,"November",$U:$U,$AV$4))</f>
        <v>0</v>
      </c>
      <c r="AL20" s="7">
        <f>SUM(SUMIFS($H:$H,$B:$B,"November",$E:$E,$AV$4),SUMIFS($L:$L,$B:$B,"November",$I:$I,$AV$4),SUMIFS($P:$P,$B:$B,"November",$M:$M,$AV$4),SUMIFS($T:$T,$B:$B,"November",$Q:$Q,$AV$4),SUMIFS($X:$X,$B:$B,"November",$U:$U,$AV$4))</f>
        <v>0</v>
      </c>
      <c r="AM20" s="7">
        <f t="shared" si="13"/>
        <v>6</v>
      </c>
      <c r="AN20" s="16">
        <f t="shared" si="9"/>
        <v>0</v>
      </c>
      <c r="AO20" s="13">
        <f>SUM(SUMIFS($G:$G,$B:$B,"November",$E:$E,$AV$5),SUMIFS($K:$K,$B:$B,"November",$I:$I,$AV$5),SUMIFS($O:$O,$B:$B,"November",$M:$M,$AV$5),SUMIFS($S:$S,$B:$B,"November",$Q:$Q,$AV$5),SUMIFS($W:$W,$B:$B,"November",$U:$U,$AV$5))</f>
        <v>0</v>
      </c>
      <c r="AP20" s="7">
        <f>SUM(SUMIFS($H:$H,$B:$B,"November",$E:$E,$AV$5),SUMIFS($L:$L,$B:$B,"November",$I:$I,$AV$5),SUMIFS($P:$P,$B:$B,"November",$M:$M,$AV$5),SUMIFS($T:$T,$B:$B,"November",$Q:$Q,$AV$5),SUMIFS($X:$X,$B:$B,"November",$U:$U,$AV$5))</f>
        <v>0</v>
      </c>
      <c r="AQ20" s="7">
        <f t="shared" si="14"/>
        <v>6</v>
      </c>
      <c r="AR20" s="16">
        <f t="shared" si="10"/>
        <v>0</v>
      </c>
      <c r="AX20" s="7">
        <f>Lookups!$E$20</f>
        <v>18.989999999999998</v>
      </c>
    </row>
    <row r="21" spans="3:50" x14ac:dyDescent="0.25">
      <c r="C21" s="13"/>
      <c r="F21" s="5"/>
      <c r="G21"/>
      <c r="H21" s="7">
        <f t="shared" si="0"/>
        <v>0</v>
      </c>
      <c r="J21" s="5"/>
      <c r="K21"/>
      <c r="L21" s="7">
        <f t="shared" si="1"/>
        <v>0</v>
      </c>
      <c r="N21" s="5"/>
      <c r="O21"/>
      <c r="P21" s="7">
        <f t="shared" si="2"/>
        <v>0</v>
      </c>
      <c r="T21" s="7">
        <f t="shared" si="3"/>
        <v>0</v>
      </c>
      <c r="X21" s="7">
        <f t="shared" si="4"/>
        <v>0</v>
      </c>
      <c r="Y21" s="4"/>
      <c r="Z21" s="4"/>
      <c r="AA21" s="13">
        <f t="shared" si="5"/>
        <v>0</v>
      </c>
      <c r="AB21" s="7">
        <f t="shared" si="6"/>
        <v>0</v>
      </c>
      <c r="AC21" s="7">
        <f t="shared" si="7"/>
        <v>0</v>
      </c>
      <c r="AD21" s="7">
        <f t="shared" si="8"/>
        <v>0</v>
      </c>
      <c r="AF21" t="s">
        <v>30</v>
      </c>
      <c r="AG21" s="13">
        <f>SUM(SUMIFS($G:$G,$B:$B,"December",$E:$E,$AV$3),SUMIFS($K:$K,$B:$B,"December",$I:$I,$AV$3),SUMIFS($O:$O,$B:$B,"December",$M:$M,$AV$3),SUMIFS($S:$S,$B:$B,"December",$Q:$Q,$AV$3),SUMIFS($W:$W,$B:$B,"December",$U:$U,$AV$3))</f>
        <v>0</v>
      </c>
      <c r="AH21" s="7">
        <f>SUM(SUMIFS($H:$H,$B:$B,"December",$E:$E,$AV$3),SUMIFS($L:$L,$B:$B,"December",$I:$I,$AV$3),SUMIFS($P:$P,$B:$B,"December",$M:$M,$AV$3),SUMIFS($T:$T,$B:$B,"December",$Q:$Q,$AV$3),SUMIFS($X:$X,$B:$B,"December",$U:$U,$AV$3))</f>
        <v>0</v>
      </c>
      <c r="AI21" s="7">
        <f t="shared" si="11"/>
        <v>6</v>
      </c>
      <c r="AJ21" s="16">
        <f t="shared" si="12"/>
        <v>0</v>
      </c>
      <c r="AK21" s="13">
        <f>SUM(SUMIFS($G:$G,$B:$B,"December",$E:$E,$AV$4),SUMIFS($K:$K,$B:$B,"December",$I:$I,$AV$4),SUMIFS($O:$O,$B:$B,"December",$M:$M,$AV$4),SUMIFS($S:$S,$B:$B,"December",$Q:$Q,$AV$4),SUMIFS($W:$W,$B:$B,"December",$U:$U,$AV$4))</f>
        <v>0</v>
      </c>
      <c r="AL21" s="7">
        <f>SUM(SUMIFS($H:$H,$B:$B,"December",$E:$E,$AV$4),SUMIFS($L:$L,$B:$B,"December",$I:$I,$AV$4),SUMIFS($P:$P,$B:$B,"December",$M:$M,$AV$4),SUMIFS($T:$T,$B:$B,"December",$Q:$Q,$AV$4),SUMIFS($X:$X,$B:$B,"December",$U:$U,$AV$4))</f>
        <v>0</v>
      </c>
      <c r="AM21" s="7">
        <f t="shared" si="13"/>
        <v>6</v>
      </c>
      <c r="AN21" s="16">
        <f t="shared" si="9"/>
        <v>0</v>
      </c>
      <c r="AO21" s="13">
        <f>SUM(SUMIFS($G:$G,$B:$B,"December",$E:$E,$AV$5),SUMIFS($K:$K,$B:$B,"December",$I:$I,$AV$5),SUMIFS($O:$O,$B:$B,"December",$M:$M,$AV$5),SUMIFS($S:$S,$B:$B,"December",$Q:$Q,$AV$5),SUMIFS($W:$W,$B:$B,"December",$U:$U,$AV$5))</f>
        <v>0</v>
      </c>
      <c r="AP21" s="7">
        <f>SUM(SUMIFS($H:$H,$B:$B,"December",$E:$E,$AV$5),SUMIFS($L:$L,$B:$B,"December",$I:$I,$AV$5),SUMIFS($P:$P,$B:$B,"December",$M:$M,$AV$5),SUMIFS($T:$T,$B:$B,"December",$Q:$Q,$AV$5),SUMIFS($X:$X,$B:$B,"December",$U:$U,$AV$5))</f>
        <v>0</v>
      </c>
      <c r="AQ21" s="7">
        <f t="shared" si="14"/>
        <v>6</v>
      </c>
      <c r="AR21" s="16">
        <f t="shared" si="10"/>
        <v>0</v>
      </c>
      <c r="AX21" s="7">
        <f>Lookups!$E$21</f>
        <v>19.989999999999998</v>
      </c>
    </row>
    <row r="22" spans="3:50" x14ac:dyDescent="0.25">
      <c r="C22" s="13"/>
      <c r="F22" s="5"/>
      <c r="G22"/>
      <c r="H22" s="7">
        <f t="shared" si="0"/>
        <v>0</v>
      </c>
      <c r="J22" s="5"/>
      <c r="K22"/>
      <c r="L22" s="7">
        <f t="shared" si="1"/>
        <v>0</v>
      </c>
      <c r="N22" s="5"/>
      <c r="O22"/>
      <c r="P22" s="7">
        <f t="shared" si="2"/>
        <v>0</v>
      </c>
      <c r="T22" s="7">
        <f t="shared" si="3"/>
        <v>0</v>
      </c>
      <c r="X22" s="7">
        <f t="shared" si="4"/>
        <v>0</v>
      </c>
      <c r="Y22" s="4"/>
      <c r="Z22" s="4"/>
      <c r="AA22" s="13">
        <f t="shared" si="5"/>
        <v>0</v>
      </c>
      <c r="AB22" s="7">
        <f t="shared" si="6"/>
        <v>0</v>
      </c>
      <c r="AC22" s="7">
        <f t="shared" si="7"/>
        <v>0</v>
      </c>
      <c r="AD22" s="7">
        <f t="shared" si="8"/>
        <v>0</v>
      </c>
      <c r="AG22" s="13"/>
      <c r="AH22" s="7"/>
      <c r="AI22" s="13"/>
      <c r="AJ22" s="16"/>
      <c r="AK22" s="13"/>
      <c r="AL22" s="7"/>
      <c r="AM22" s="13"/>
      <c r="AN22" s="16"/>
      <c r="AO22" s="13"/>
      <c r="AP22" s="7"/>
      <c r="AQ22" s="13"/>
      <c r="AR22" s="16"/>
      <c r="AX22" s="7">
        <f>Lookups!$E$22</f>
        <v>20.99</v>
      </c>
    </row>
    <row r="23" spans="3:50" x14ac:dyDescent="0.25">
      <c r="C23" s="13"/>
      <c r="F23" s="5"/>
      <c r="G23"/>
      <c r="H23" s="7">
        <f t="shared" si="0"/>
        <v>0</v>
      </c>
      <c r="J23" s="5"/>
      <c r="K23"/>
      <c r="L23" s="7">
        <f t="shared" si="1"/>
        <v>0</v>
      </c>
      <c r="N23" s="5"/>
      <c r="O23"/>
      <c r="P23" s="7">
        <f t="shared" si="2"/>
        <v>0</v>
      </c>
      <c r="T23" s="7">
        <f t="shared" si="3"/>
        <v>0</v>
      </c>
      <c r="X23" s="7">
        <f t="shared" si="4"/>
        <v>0</v>
      </c>
      <c r="Y23" s="4"/>
      <c r="Z23" s="4"/>
      <c r="AA23" s="13">
        <f t="shared" si="5"/>
        <v>0</v>
      </c>
      <c r="AB23" s="7">
        <f t="shared" si="6"/>
        <v>0</v>
      </c>
      <c r="AC23" s="7">
        <f t="shared" si="7"/>
        <v>0</v>
      </c>
      <c r="AD23" s="7">
        <f t="shared" si="8"/>
        <v>0</v>
      </c>
      <c r="AG23" s="329" t="str">
        <f>Lookups!$A$6</f>
        <v>Soulstealer (Mass Market Paperback)</v>
      </c>
      <c r="AH23" s="329"/>
      <c r="AI23" s="329"/>
      <c r="AJ23" s="329"/>
      <c r="AK23" s="329" t="str">
        <f>Lookups!$A$7</f>
        <v>Soulstealer (Travel Size Paperback)</v>
      </c>
      <c r="AL23" s="329"/>
      <c r="AM23" s="329"/>
      <c r="AN23" s="329"/>
      <c r="AO23" s="329" t="str">
        <f>Lookups!$A$8</f>
        <v>Soulstealer (Trade Paperback)</v>
      </c>
      <c r="AP23" s="329"/>
      <c r="AQ23" s="329"/>
      <c r="AR23" s="329"/>
      <c r="AX23" s="7">
        <f>Lookups!$E$23</f>
        <v>21.99</v>
      </c>
    </row>
    <row r="24" spans="3:50" x14ac:dyDescent="0.25">
      <c r="C24" s="13"/>
      <c r="F24" s="5"/>
      <c r="G24"/>
      <c r="H24" s="7">
        <f t="shared" si="0"/>
        <v>0</v>
      </c>
      <c r="J24" s="5"/>
      <c r="K24"/>
      <c r="L24" s="7">
        <f t="shared" si="1"/>
        <v>0</v>
      </c>
      <c r="N24" s="5"/>
      <c r="O24"/>
      <c r="P24" s="7">
        <f t="shared" si="2"/>
        <v>0</v>
      </c>
      <c r="T24" s="7">
        <f t="shared" si="3"/>
        <v>0</v>
      </c>
      <c r="X24" s="7">
        <f t="shared" si="4"/>
        <v>0</v>
      </c>
      <c r="Y24" s="4"/>
      <c r="Z24" s="4"/>
      <c r="AA24" s="13">
        <f t="shared" si="5"/>
        <v>0</v>
      </c>
      <c r="AB24" s="7">
        <f t="shared" si="6"/>
        <v>0</v>
      </c>
      <c r="AC24" s="7">
        <f t="shared" si="7"/>
        <v>0</v>
      </c>
      <c r="AD24" s="7">
        <f t="shared" si="8"/>
        <v>0</v>
      </c>
      <c r="AG24" s="10" t="s">
        <v>1</v>
      </c>
      <c r="AH24" s="10" t="s">
        <v>16</v>
      </c>
      <c r="AI24" s="10" t="s">
        <v>78</v>
      </c>
      <c r="AJ24" s="10" t="s">
        <v>41</v>
      </c>
      <c r="AK24" s="10" t="s">
        <v>1</v>
      </c>
      <c r="AL24" s="10" t="s">
        <v>16</v>
      </c>
      <c r="AM24" s="10" t="s">
        <v>78</v>
      </c>
      <c r="AN24" s="10" t="s">
        <v>41</v>
      </c>
      <c r="AO24" s="10" t="s">
        <v>1</v>
      </c>
      <c r="AP24" s="10" t="s">
        <v>16</v>
      </c>
      <c r="AQ24" s="10" t="s">
        <v>78</v>
      </c>
      <c r="AR24" s="10" t="s">
        <v>41</v>
      </c>
      <c r="AX24" s="7">
        <f>Lookups!$E$24</f>
        <v>22.99</v>
      </c>
    </row>
    <row r="25" spans="3:50" x14ac:dyDescent="0.25">
      <c r="C25" s="13"/>
      <c r="F25" s="5"/>
      <c r="G25"/>
      <c r="H25" s="7">
        <f t="shared" si="0"/>
        <v>0</v>
      </c>
      <c r="J25" s="5"/>
      <c r="K25"/>
      <c r="L25" s="7">
        <f t="shared" si="1"/>
        <v>0</v>
      </c>
      <c r="N25" s="5"/>
      <c r="O25"/>
      <c r="P25" s="7">
        <f t="shared" si="2"/>
        <v>0</v>
      </c>
      <c r="T25" s="7">
        <f t="shared" si="3"/>
        <v>0</v>
      </c>
      <c r="X25" s="7">
        <f t="shared" si="4"/>
        <v>0</v>
      </c>
      <c r="Y25" s="4"/>
      <c r="Z25" s="4"/>
      <c r="AA25" s="13">
        <f t="shared" si="5"/>
        <v>0</v>
      </c>
      <c r="AB25" s="7">
        <f t="shared" si="6"/>
        <v>0</v>
      </c>
      <c r="AC25" s="7">
        <f t="shared" si="7"/>
        <v>0</v>
      </c>
      <c r="AD25" s="7">
        <f t="shared" si="8"/>
        <v>0</v>
      </c>
      <c r="AF25" t="s">
        <v>19</v>
      </c>
      <c r="AG25" s="13">
        <f>SUM(SUMIFS($G:$G,$B:$B,"January",$E:$E,$AV$6),SUMIFS($K:$K,$B:$B,"January",$I:$I,$AV$6),SUMIFS($O:$O,$B:$B,"January",$M:$M,$AV$6),SUMIFS($S:$S,$B:$B,"January",$Q:$Q,$AV$6),SUMIFS($W:$W,$B:$B,"January",$U:$U,$AV$6))</f>
        <v>0</v>
      </c>
      <c r="AH25" s="7">
        <f>SUM(SUMIFS($H:$H,$B:$B,"January",$E:$E,$AV$6),SUMIFS($L:$L,$B:$B,"January",$I:$I,$AV$6),SUMIFS($P:$P,$B:$B,"January",$M:$M,$AV$6),SUMIFS($T:$T,$B:$B,"January",$Q:$Q,$AV$6),SUMIFS($X:$X,$B:$B,"January",$U:$U,$AV$6))</f>
        <v>0</v>
      </c>
      <c r="AI25" s="7">
        <f>$AW$6</f>
        <v>6</v>
      </c>
      <c r="AJ25" s="16">
        <f t="shared" ref="AJ25:AJ36" si="15">AH25-AI25*AG25</f>
        <v>0</v>
      </c>
      <c r="AK25" s="13">
        <f>SUM(SUMIFS($G:$G,$B:$B,"January",$E:$E,$AV$7),SUMIFS($K:$K,$B:$B,"January",$I:$I,$AV$7),SUMIFS($O:$O,$B:$B,"January",$M:$M,$AV$7),SUMIFS($S:$S,$B:$B,"January",$Q:$Q,$AV$7),SUMIFS($W:$W,$B:$B,"January",$U:$U,$AV$7))</f>
        <v>0</v>
      </c>
      <c r="AL25" s="7">
        <f>SUM(SUMIFS($H:$H,$B:$B,"January",$E:$E,$AV$7),SUMIFS($L:$L,$B:$B,"January",$I:$I,$AV$7),SUMIFS($P:$P,$B:$B,"January",$M:$M,$AV$7),SUMIFS($T:$T,$B:$B,"January",$Q:$Q,$AV$7),SUMIFS($X:$X,$B:$B,"January",$U:$U,$AV$7))</f>
        <v>0</v>
      </c>
      <c r="AM25" s="7">
        <f>$AW$7</f>
        <v>6</v>
      </c>
      <c r="AN25" s="16">
        <f t="shared" ref="AN25:AN36" si="16">AL25-AM25*AK25</f>
        <v>0</v>
      </c>
      <c r="AO25" s="13">
        <f>SUM(SUMIFS($G:$G,$B:$B,"January",$E:$E,$AV$8),SUMIFS($K:$K,$B:$B,"January",$I:$I,$AV$8),SUMIFS($O:$O,$B:$B,"January",$M:$M,$AV$8),SUMIFS($S:$S,$B:$B,"January",$Q:$Q,$AV$8),SUMIFS($W:$W,$B:$B,"January",$U:$U,$AV$8))</f>
        <v>0</v>
      </c>
      <c r="AP25" s="7">
        <f>SUM(SUMIFS($H:$H,$B:$B,"January",$E:$E,$AV$8),SUMIFS($L:$L,$B:$B,"January",$I:$I,$AV$8),SUMIFS($P:$P,$B:$B,"January",$M:$M,$AV$8),SUMIFS($T:$T,$B:$B,"January",$Q:$Q,$AV$8),SUMIFS($X:$X,$B:$B,"January",$U:$U,$AV$8))</f>
        <v>0</v>
      </c>
      <c r="AQ25" s="7">
        <f>$AW$8</f>
        <v>0</v>
      </c>
      <c r="AR25" s="16">
        <f t="shared" ref="AR25:AR36" si="17">AP25-AQ25*AO25</f>
        <v>0</v>
      </c>
      <c r="AX25" s="7">
        <f>Lookups!$E$25</f>
        <v>23.99</v>
      </c>
    </row>
    <row r="26" spans="3:50" x14ac:dyDescent="0.25">
      <c r="C26" s="13"/>
      <c r="F26" s="5"/>
      <c r="G26"/>
      <c r="H26" s="7">
        <f t="shared" si="0"/>
        <v>0</v>
      </c>
      <c r="J26" s="5"/>
      <c r="K26"/>
      <c r="L26" s="7">
        <f t="shared" si="1"/>
        <v>0</v>
      </c>
      <c r="N26" s="5"/>
      <c r="O26"/>
      <c r="P26" s="7">
        <f t="shared" si="2"/>
        <v>0</v>
      </c>
      <c r="T26" s="7">
        <f t="shared" si="3"/>
        <v>0</v>
      </c>
      <c r="X26" s="7">
        <f t="shared" si="4"/>
        <v>0</v>
      </c>
      <c r="Y26" s="4"/>
      <c r="Z26" s="4"/>
      <c r="AA26" s="13">
        <f t="shared" si="5"/>
        <v>0</v>
      </c>
      <c r="AB26" s="7">
        <f t="shared" si="6"/>
        <v>0</v>
      </c>
      <c r="AC26" s="7">
        <f t="shared" si="7"/>
        <v>0</v>
      </c>
      <c r="AD26" s="7">
        <f t="shared" si="8"/>
        <v>0</v>
      </c>
      <c r="AF26" t="s">
        <v>20</v>
      </c>
      <c r="AG26" s="13">
        <f>SUM(SUMIFS($G:$G,$B:$B,"February",$E:$E,$AV$6),SUMIFS($K:$K,$B:$B,"February",$I:$I,$AV$6),SUMIFS($O:$O,$B:$B,"February",$M:$M,$AV$6),SUMIFS($S:$S,$B:$B,"February",$Q:$Q,$AV$6),SUMIFS($W:$W,$B:$B,"February",$U:$U,$AV$6))</f>
        <v>0</v>
      </c>
      <c r="AH26" s="7">
        <f>SUM(SUMIFS($H:$H,$B:$B,"February",$E:$E,$AV$6),SUMIFS($L:$L,$B:$B,"February",$I:$I,$AV$6),SUMIFS($P:$P,$B:$B,"February",$M:$M,$AV$6),SUMIFS($T:$T,$B:$B,"February",$Q:$Q,$AV$6),SUMIFS($X:$X,$B:$B,"February",$U:$U,$AV$6))</f>
        <v>0</v>
      </c>
      <c r="AI26" s="7">
        <f t="shared" ref="AI26:AI36" si="18">$AW$6</f>
        <v>6</v>
      </c>
      <c r="AJ26" s="16">
        <f t="shared" si="15"/>
        <v>0</v>
      </c>
      <c r="AK26" s="13">
        <f>SUM(SUMIFS($G:$G,$B:$B,"February",$E:$E,$AV$7),SUMIFS($K:$K,$B:$B,"February",$I:$I,$AV$7),SUMIFS($O:$O,$B:$B,"February",$M:$M,$AV$7),SUMIFS($S:$S,$B:$B,"February",$Q:$Q,$AV$7),SUMIFS($W:$W,$B:$B,"February",$U:$U,$AV$7))</f>
        <v>0</v>
      </c>
      <c r="AL26" s="7">
        <f>SUM(SUMIFS($H:$H,$B:$B,"February",$E:$E,$AV$7),SUMIFS($L:$L,$B:$B,"February",$I:$I,$AV$7),SUMIFS($P:$P,$B:$B,"February",$M:$M,$AV$7),SUMIFS($T:$T,$B:$B,"February",$Q:$Q,$AV$7),SUMIFS($X:$X,$B:$B,"February",$U:$U,$AV$7))</f>
        <v>0</v>
      </c>
      <c r="AM26" s="7">
        <f t="shared" ref="AM26:AM36" si="19">$AW$7</f>
        <v>6</v>
      </c>
      <c r="AN26" s="16">
        <f t="shared" si="16"/>
        <v>0</v>
      </c>
      <c r="AO26" s="13">
        <f>SUM(SUMIFS($G:$G,$B:$B,"February",$E:$E,$AV$8),SUMIFS($K:$K,$B:$B,"February",$I:$I,$AV$8),SUMIFS($O:$O,$B:$B,"February",$M:$M,$AV$8),SUMIFS($S:$S,$B:$B,"February",$Q:$Q,$AV$8),SUMIFS($W:$W,$B:$B,"February",$U:$U,$AV$8))</f>
        <v>0</v>
      </c>
      <c r="AP26" s="7">
        <f>SUM(SUMIFS($H:$H,$B:$B,"February",$E:$E,$AV$8),SUMIFS($L:$L,$B:$B,"February",$I:$I,$AV$8),SUMIFS($P:$P,$B:$B,"February",$M:$M,$AV$8),SUMIFS($T:$T,$B:$B,"February",$Q:$Q,$AV$8),SUMIFS($X:$X,$B:$B,"February",$U:$U,$AV$8))</f>
        <v>0</v>
      </c>
      <c r="AQ26" s="7">
        <f t="shared" ref="AQ26:AQ36" si="20">$AW$8</f>
        <v>0</v>
      </c>
      <c r="AR26" s="16">
        <f t="shared" si="17"/>
        <v>0</v>
      </c>
      <c r="AX26" s="7">
        <f>Lookups!$E$26</f>
        <v>24.99</v>
      </c>
    </row>
    <row r="27" spans="3:50" x14ac:dyDescent="0.25">
      <c r="C27" s="13"/>
      <c r="F27" s="5"/>
      <c r="G27"/>
      <c r="H27" s="7">
        <f t="shared" si="0"/>
        <v>0</v>
      </c>
      <c r="J27" s="5"/>
      <c r="K27"/>
      <c r="L27" s="7">
        <f t="shared" si="1"/>
        <v>0</v>
      </c>
      <c r="N27" s="5"/>
      <c r="O27"/>
      <c r="P27" s="7">
        <f t="shared" si="2"/>
        <v>0</v>
      </c>
      <c r="T27" s="7">
        <f t="shared" si="3"/>
        <v>0</v>
      </c>
      <c r="X27" s="7">
        <f t="shared" si="4"/>
        <v>0</v>
      </c>
      <c r="Y27" s="4"/>
      <c r="Z27" s="4"/>
      <c r="AA27" s="13">
        <f t="shared" si="5"/>
        <v>0</v>
      </c>
      <c r="AB27" s="7">
        <f t="shared" si="6"/>
        <v>0</v>
      </c>
      <c r="AC27" s="7">
        <f t="shared" si="7"/>
        <v>0</v>
      </c>
      <c r="AD27" s="7">
        <f t="shared" si="8"/>
        <v>0</v>
      </c>
      <c r="AF27" t="s">
        <v>21</v>
      </c>
      <c r="AG27" s="13">
        <f>SUM(SUMIFS($G:$G,$B:$B,"March",$E:$E,$AV$6),SUMIFS($K:$K,$B:$B,"March",$I:$I,$AV$6),SUMIFS($O:$O,$B:$B,"March",$M:$M,$AV$6),SUMIFS($S:$S,$B:$B,"March",$Q:$Q,$AV$6),SUMIFS($W:$W,$B:$B,"March",$U:$U,$AV$6))</f>
        <v>0</v>
      </c>
      <c r="AH27" s="7">
        <f>SUM(SUMIFS($H:$H,$B:$B,"March",$E:$E,$AV$6),SUMIFS($L:$L,$B:$B,"March",$I:$I,$AV$6),SUMIFS($P:$P,$B:$B,"March",$M:$M,$AV$6),SUMIFS($T:$T,$B:$B,"March",$Q:$Q,$AV$6),SUMIFS($X:$X,$B:$B,"March",$U:$U,$AV$6))</f>
        <v>0</v>
      </c>
      <c r="AI27" s="7">
        <f t="shared" si="18"/>
        <v>6</v>
      </c>
      <c r="AJ27" s="16">
        <f t="shared" si="15"/>
        <v>0</v>
      </c>
      <c r="AK27" s="13">
        <f>SUM(SUMIFS($G:$G,$B:$B,"March",$E:$E,$AV$7),SUMIFS($K:$K,$B:$B,"March",$I:$I,$AV$7),SUMIFS($O:$O,$B:$B,"March",$M:$M,$AV$7),SUMIFS($S:$S,$B:$B,"March",$Q:$Q,$AV$7),SUMIFS($W:$W,$B:$B,"March",$U:$U,$AV$7))</f>
        <v>0</v>
      </c>
      <c r="AL27" s="7">
        <f>SUM(SUMIFS($H:$H,$B:$B,"March",$E:$E,$AV$7),SUMIFS($L:$L,$B:$B,"March",$I:$I,$AV$7),SUMIFS($P:$P,$B:$B,"March",$M:$M,$AV$7),SUMIFS($T:$T,$B:$B,"March",$Q:$Q,$AV$7),SUMIFS($X:$X,$B:$B,"March",$U:$U,$AV$7))</f>
        <v>0</v>
      </c>
      <c r="AM27" s="7">
        <f t="shared" si="19"/>
        <v>6</v>
      </c>
      <c r="AN27" s="16">
        <f t="shared" si="16"/>
        <v>0</v>
      </c>
      <c r="AO27" s="13">
        <f>SUM(SUMIFS($G:$G,$B:$B,"March",$E:$E,$AV$8),SUMIFS($K:$K,$B:$B,"March",$I:$I,$AV$8),SUMIFS($O:$O,$B:$B,"March",$M:$M,$AV$8),SUMIFS($S:$S,$B:$B,"March",$Q:$Q,$AV$8),SUMIFS($W:$W,$B:$B,"March",$U:$U,$AV$8))</f>
        <v>0</v>
      </c>
      <c r="AP27" s="7">
        <f>SUM(SUMIFS($H:$H,$B:$B,"March",$E:$E,$AV$8),SUMIFS($L:$L,$B:$B,"March",$I:$I,$AV$8),SUMIFS($P:$P,$B:$B,"March",$M:$M,$AV$8),SUMIFS($T:$T,$B:$B,"March",$Q:$Q,$AV$8),SUMIFS($X:$X,$B:$B,"March",$U:$U,$AV$8))</f>
        <v>0</v>
      </c>
      <c r="AQ27" s="7">
        <f t="shared" si="20"/>
        <v>0</v>
      </c>
      <c r="AR27" s="16">
        <f t="shared" si="17"/>
        <v>0</v>
      </c>
      <c r="AX27" s="7">
        <f>Lookups!$E$27</f>
        <v>25.99</v>
      </c>
    </row>
    <row r="28" spans="3:50" x14ac:dyDescent="0.25">
      <c r="C28" s="13"/>
      <c r="F28" s="5"/>
      <c r="G28"/>
      <c r="H28" s="7">
        <f t="shared" si="0"/>
        <v>0</v>
      </c>
      <c r="J28" s="5"/>
      <c r="K28"/>
      <c r="L28" s="7">
        <f t="shared" si="1"/>
        <v>0</v>
      </c>
      <c r="N28" s="5"/>
      <c r="O28"/>
      <c r="P28" s="7">
        <f t="shared" si="2"/>
        <v>0</v>
      </c>
      <c r="T28" s="7">
        <f t="shared" si="3"/>
        <v>0</v>
      </c>
      <c r="X28" s="7">
        <f t="shared" si="4"/>
        <v>0</v>
      </c>
      <c r="Y28" s="4"/>
      <c r="Z28" s="4"/>
      <c r="AA28" s="13">
        <f t="shared" si="5"/>
        <v>0</v>
      </c>
      <c r="AB28" s="7">
        <f t="shared" si="6"/>
        <v>0</v>
      </c>
      <c r="AC28" s="7">
        <f t="shared" si="7"/>
        <v>0</v>
      </c>
      <c r="AD28" s="7">
        <f t="shared" si="8"/>
        <v>0</v>
      </c>
      <c r="AF28" t="s">
        <v>22</v>
      </c>
      <c r="AG28" s="13">
        <f>SUM(SUMIFS($G:$G,$B:$B,"April",$E:$E,$AV$6),SUMIFS($K:$K,$B:$B,"April",$I:$I,$AV$6),SUMIFS($O:$O,$B:$B,"April",$M:$M,$AV$6),SUMIFS($S:$S,$B:$B,"April",$Q:$Q,$AV$6),SUMIFS($W:$W,$B:$B,"April",$U:$U,$AV$6))</f>
        <v>0</v>
      </c>
      <c r="AH28" s="7">
        <f>SUM(SUMIFS($H:$H,$B:$B,"April",$E:$E,$AV$6),SUMIFS($L:$L,$B:$B,"April",$I:$I,$AV$6),SUMIFS($P:$P,$B:$B,"April",$M:$M,$AV$6),SUMIFS($T:$T,$B:$B,"April",$Q:$Q,$AV$6),SUMIFS($X:$X,$B:$B,"April",$U:$U,$AV$6))</f>
        <v>0</v>
      </c>
      <c r="AI28" s="7">
        <f t="shared" si="18"/>
        <v>6</v>
      </c>
      <c r="AJ28" s="16">
        <f t="shared" si="15"/>
        <v>0</v>
      </c>
      <c r="AK28" s="13">
        <f>SUM(SUMIFS($G:$G,$B:$B,"April",$E:$E,$AV$7),SUMIFS($K:$K,$B:$B,"April",$I:$I,$AV$7),SUMIFS($O:$O,$B:$B,"April",$M:$M,$AV$7),SUMIFS($S:$S,$B:$B,"April",$Q:$Q,$AV$7),SUMIFS($W:$W,$B:$B,"April",$U:$U,$AV$7))</f>
        <v>0</v>
      </c>
      <c r="AL28" s="7">
        <f>SUM(SUMIFS($H:$H,$B:$B,"April",$E:$E,$AV$7),SUMIFS($L:$L,$B:$B,"April",$I:$I,$AV$7),SUMIFS($P:$P,$B:$B,"April",$M:$M,$AV$7),SUMIFS($T:$T,$B:$B,"April",$Q:$Q,$AV$7),SUMIFS($X:$X,$B:$B,"April",$U:$U,$AV$7))</f>
        <v>0</v>
      </c>
      <c r="AM28" s="7">
        <f t="shared" si="19"/>
        <v>6</v>
      </c>
      <c r="AN28" s="16">
        <f t="shared" si="16"/>
        <v>0</v>
      </c>
      <c r="AO28" s="13">
        <f>SUM(SUMIFS($G:$G,$B:$B,"April",$E:$E,$AV$8),SUMIFS($K:$K,$B:$B,"April",$I:$I,$AV$8),SUMIFS($O:$O,$B:$B,"April",$M:$M,$AV$8),SUMIFS($S:$S,$B:$B,"April",$Q:$Q,$AV$8),SUMIFS($W:$W,$B:$B,"April",$U:$U,$AV$8))</f>
        <v>0</v>
      </c>
      <c r="AP28" s="7">
        <f>SUM(SUMIFS($H:$H,$B:$B,"April",$E:$E,$AV$8),SUMIFS($L:$L,$B:$B,"April",$I:$I,$AV$8),SUMIFS($P:$P,$B:$B,"April",$M:$M,$AV$8),SUMIFS($T:$T,$B:$B,"April",$Q:$Q,$AV$8),SUMIFS($X:$X,$B:$B,"April",$U:$U,$AV$8))</f>
        <v>0</v>
      </c>
      <c r="AQ28" s="7">
        <f t="shared" si="20"/>
        <v>0</v>
      </c>
      <c r="AR28" s="16">
        <f t="shared" si="17"/>
        <v>0</v>
      </c>
    </row>
    <row r="29" spans="3:50" x14ac:dyDescent="0.25">
      <c r="C29" s="13"/>
      <c r="F29" s="5"/>
      <c r="G29"/>
      <c r="H29" s="7">
        <f t="shared" si="0"/>
        <v>0</v>
      </c>
      <c r="J29" s="5"/>
      <c r="K29"/>
      <c r="L29" s="7">
        <f t="shared" si="1"/>
        <v>0</v>
      </c>
      <c r="N29" s="5"/>
      <c r="O29"/>
      <c r="P29" s="7">
        <f t="shared" si="2"/>
        <v>0</v>
      </c>
      <c r="T29" s="7">
        <f t="shared" si="3"/>
        <v>0</v>
      </c>
      <c r="X29" s="7">
        <f t="shared" si="4"/>
        <v>0</v>
      </c>
      <c r="Y29" s="4"/>
      <c r="Z29" s="4"/>
      <c r="AA29" s="13">
        <f t="shared" si="5"/>
        <v>0</v>
      </c>
      <c r="AB29" s="7">
        <f t="shared" si="6"/>
        <v>0</v>
      </c>
      <c r="AC29" s="7">
        <f t="shared" si="7"/>
        <v>0</v>
      </c>
      <c r="AD29" s="7">
        <f t="shared" si="8"/>
        <v>0</v>
      </c>
      <c r="AF29" t="s">
        <v>23</v>
      </c>
      <c r="AG29" s="13">
        <f>SUM(SUMIFS($G:$G,$B:$B,"May",$E:$E,$AV$6),SUMIFS($K:$K,$B:$B,"May",$I:$I,$AV$6),SUMIFS($O:$O,$B:$B,"May",$M:$M,$AV$6),SUMIFS($S:$S,$B:$B,"May",$Q:$Q,$AV$6),SUMIFS($W:$W,$B:$B,"May",$U:$U,$AV$6))</f>
        <v>0</v>
      </c>
      <c r="AH29" s="7">
        <f>SUM(SUMIFS($H:$H,$B:$B,"May",$E:$E,$AV$6),SUMIFS($L:$L,$B:$B,"May",$I:$I,$AV$6),SUMIFS($P:$P,$B:$B,"May",$M:$M,$AV$6),SUMIFS($T:$T,$B:$B,"May",$Q:$Q,$AV$6),SUMIFS($X:$X,$B:$B,"May",$U:$U,$AV$6))</f>
        <v>0</v>
      </c>
      <c r="AI29" s="7">
        <f t="shared" si="18"/>
        <v>6</v>
      </c>
      <c r="AJ29" s="16">
        <f t="shared" si="15"/>
        <v>0</v>
      </c>
      <c r="AK29" s="13">
        <f>SUM(SUMIFS($G:$G,$B:$B,"May",$E:$E,$AV$7),SUMIFS($K:$K,$B:$B,"May",$I:$I,$AV$7),SUMIFS($O:$O,$B:$B,"May",$M:$M,$AV$7),SUMIFS($S:$S,$B:$B,"May",$Q:$Q,$AV$7),SUMIFS($W:$W,$B:$B,"May",$U:$U,$AV$7))</f>
        <v>0</v>
      </c>
      <c r="AL29" s="7">
        <f>SUM(SUMIFS($H:$H,$B:$B,"May",$E:$E,$AV$7),SUMIFS($L:$L,$B:$B,"May",$I:$I,$AV$7),SUMIFS($P:$P,$B:$B,"May",$M:$M,$AV$7),SUMIFS($T:$T,$B:$B,"May",$Q:$Q,$AV$7),SUMIFS($X:$X,$B:$B,"May",$U:$U,$AV$7))</f>
        <v>0</v>
      </c>
      <c r="AM29" s="7">
        <f t="shared" si="19"/>
        <v>6</v>
      </c>
      <c r="AN29" s="16">
        <f t="shared" si="16"/>
        <v>0</v>
      </c>
      <c r="AO29" s="13">
        <f>SUM(SUMIFS($G:$G,$B:$B,"May",$E:$E,$AV$8),SUMIFS($K:$K,$B:$B,"May",$I:$I,$AV$8),SUMIFS($O:$O,$B:$B,"May",$M:$M,$AV$8),SUMIFS($S:$S,$B:$B,"May",$Q:$Q,$AV$8),SUMIFS($W:$W,$B:$B,"May",$U:$U,$AV$8))</f>
        <v>0</v>
      </c>
      <c r="AP29" s="7">
        <f>SUM(SUMIFS($H:$H,$B:$B,"May",$E:$E,$AV$8),SUMIFS($L:$L,$B:$B,"May",$I:$I,$AV$8),SUMIFS($P:$P,$B:$B,"May",$M:$M,$AV$8),SUMIFS($T:$T,$B:$B,"May",$Q:$Q,$AV$8),SUMIFS($X:$X,$B:$B,"May",$U:$U,$AV$8))</f>
        <v>0</v>
      </c>
      <c r="AQ29" s="7">
        <f t="shared" si="20"/>
        <v>0</v>
      </c>
      <c r="AR29" s="16">
        <f t="shared" si="17"/>
        <v>0</v>
      </c>
    </row>
    <row r="30" spans="3:50" x14ac:dyDescent="0.25">
      <c r="C30" s="13"/>
      <c r="F30" s="5"/>
      <c r="G30"/>
      <c r="H30" s="7">
        <f t="shared" si="0"/>
        <v>0</v>
      </c>
      <c r="J30" s="5"/>
      <c r="K30"/>
      <c r="L30" s="7">
        <f t="shared" si="1"/>
        <v>0</v>
      </c>
      <c r="N30" s="5"/>
      <c r="O30"/>
      <c r="P30" s="7">
        <f t="shared" si="2"/>
        <v>0</v>
      </c>
      <c r="T30" s="7">
        <f t="shared" si="3"/>
        <v>0</v>
      </c>
      <c r="X30" s="7">
        <f t="shared" si="4"/>
        <v>0</v>
      </c>
      <c r="Y30" s="4"/>
      <c r="Z30" s="4"/>
      <c r="AA30" s="13">
        <f t="shared" si="5"/>
        <v>0</v>
      </c>
      <c r="AB30" s="7">
        <f t="shared" si="6"/>
        <v>0</v>
      </c>
      <c r="AC30" s="7">
        <f t="shared" si="7"/>
        <v>0</v>
      </c>
      <c r="AD30" s="7">
        <f t="shared" si="8"/>
        <v>0</v>
      </c>
      <c r="AF30" t="s">
        <v>24</v>
      </c>
      <c r="AG30" s="13">
        <f>SUM(SUMIFS($G:$G,$B:$B,"June",$E:$E,$AV$6),SUMIFS($K:$K,$B:$B,"June",$I:$I,$AV$6),SUMIFS($O:$O,$B:$B,"June",$M:$M,$AV$6),SUMIFS($S:$S,$B:$B,"June",$Q:$Q,$AV$6),SUMIFS($W:$W,$B:$B,"June",$U:$U,$AV$6))</f>
        <v>0</v>
      </c>
      <c r="AH30" s="7">
        <f>SUM(SUMIFS($H:$H,$B:$B,"June",$E:$E,$AV$6),SUMIFS($L:$L,$B:$B,"June",$I:$I,$AV$6),SUMIFS($P:$P,$B:$B,"June",$M:$M,$AV$6),SUMIFS($T:$T,$B:$B,"June",$Q:$Q,$AV$6),SUMIFS($X:$X,$B:$B,"June",$U:$U,$AV$6))</f>
        <v>0</v>
      </c>
      <c r="AI30" s="7">
        <f t="shared" si="18"/>
        <v>6</v>
      </c>
      <c r="AJ30" s="16">
        <f t="shared" si="15"/>
        <v>0</v>
      </c>
      <c r="AK30" s="13">
        <f>SUM(SUMIFS($G:$G,$B:$B,"June",$E:$E,$AV$7),SUMIFS($K:$K,$B:$B,"June",$I:$I,$AV$7),SUMIFS($O:$O,$B:$B,"June",$M:$M,$AV$7),SUMIFS($S:$S,$B:$B,"June",$Q:$Q,$AV$7),SUMIFS($W:$W,$B:$B,"June",$U:$U,$AV$7))</f>
        <v>0</v>
      </c>
      <c r="AL30" s="7">
        <f>SUM(SUMIFS($H:$H,$B:$B,"June",$E:$E,$AV$7),SUMIFS($L:$L,$B:$B,"June",$I:$I,$AV$7),SUMIFS($P:$P,$B:$B,"June",$M:$M,$AV$7),SUMIFS($T:$T,$B:$B,"June",$Q:$Q,$AV$7),SUMIFS($X:$X,$B:$B,"June",$U:$U,$AV$7))</f>
        <v>0</v>
      </c>
      <c r="AM30" s="7">
        <f t="shared" si="19"/>
        <v>6</v>
      </c>
      <c r="AN30" s="16">
        <f t="shared" si="16"/>
        <v>0</v>
      </c>
      <c r="AO30" s="13">
        <f>SUM(SUMIFS($G:$G,$B:$B,"June",$E:$E,$AV$8),SUMIFS($K:$K,$B:$B,"June",$I:$I,$AV$8),SUMIFS($O:$O,$B:$B,"June",$M:$M,$AV$8),SUMIFS($S:$S,$B:$B,"June",$Q:$Q,$AV$8),SUMIFS($W:$W,$B:$B,"June",$U:$U,$AV$8))</f>
        <v>0</v>
      </c>
      <c r="AP30" s="7">
        <f>SUM(SUMIFS($H:$H,$B:$B,"June",$E:$E,$AV$8),SUMIFS($L:$L,$B:$B,"June",$I:$I,$AV$8),SUMIFS($P:$P,$B:$B,"June",$M:$M,$AV$8),SUMIFS($T:$T,$B:$B,"June",$Q:$Q,$AV$8),SUMIFS($X:$X,$B:$B,"June",$U:$U,$AV$8))</f>
        <v>0</v>
      </c>
      <c r="AQ30" s="7">
        <f t="shared" si="20"/>
        <v>0</v>
      </c>
      <c r="AR30" s="16">
        <f t="shared" si="17"/>
        <v>0</v>
      </c>
    </row>
    <row r="31" spans="3:50" x14ac:dyDescent="0.25">
      <c r="C31" s="13"/>
      <c r="F31" s="5"/>
      <c r="G31"/>
      <c r="H31" s="7">
        <f t="shared" si="0"/>
        <v>0</v>
      </c>
      <c r="J31" s="5"/>
      <c r="K31"/>
      <c r="L31" s="7">
        <f t="shared" si="1"/>
        <v>0</v>
      </c>
      <c r="N31" s="5"/>
      <c r="O31"/>
      <c r="P31" s="7">
        <f t="shared" si="2"/>
        <v>0</v>
      </c>
      <c r="T31" s="7">
        <f t="shared" si="3"/>
        <v>0</v>
      </c>
      <c r="X31" s="7">
        <f t="shared" si="4"/>
        <v>0</v>
      </c>
      <c r="Y31" s="4"/>
      <c r="Z31" s="4"/>
      <c r="AA31" s="13">
        <f t="shared" si="5"/>
        <v>0</v>
      </c>
      <c r="AB31" s="7">
        <f t="shared" si="6"/>
        <v>0</v>
      </c>
      <c r="AC31" s="7">
        <f t="shared" si="7"/>
        <v>0</v>
      </c>
      <c r="AD31" s="7">
        <f t="shared" si="8"/>
        <v>0</v>
      </c>
      <c r="AF31" t="s">
        <v>25</v>
      </c>
      <c r="AG31" s="13">
        <f>SUM(SUMIFS($G:$G,$B:$B,"July",$E:$E,$AV$6),SUMIFS($K:$K,$B:$B,"July",$I:$I,$AV$6),SUMIFS($O:$O,$B:$B,"July",$M:$M,$AV$6),SUMIFS($S:$S,$B:$B,"July",$Q:$Q,$AV$6),SUMIFS($W:$W,$B:$B,"July",$U:$U,$AV$6))</f>
        <v>0</v>
      </c>
      <c r="AH31" s="7">
        <f>SUM(SUMIFS($H:$H,$B:$B,"July",$E:$E,$AV$6),SUMIFS($L:$L,$B:$B,"July",$I:$I,$AV$6),SUMIFS($P:$P,$B:$B,"July",$M:$M,$AV$6),SUMIFS($T:$T,$B:$B,"July",$Q:$Q,$AV$6),SUMIFS($X:$X,$B:$B,"July",$U:$U,$AV$6))</f>
        <v>0</v>
      </c>
      <c r="AI31" s="7">
        <f t="shared" si="18"/>
        <v>6</v>
      </c>
      <c r="AJ31" s="16">
        <f t="shared" si="15"/>
        <v>0</v>
      </c>
      <c r="AK31" s="13">
        <f>SUM(SUMIFS($G:$G,$B:$B,"July",$E:$E,$AV$7),SUMIFS($K:$K,$B:$B,"July",$I:$I,$AV$7),SUMIFS($O:$O,$B:$B,"July",$M:$M,$AV$7),SUMIFS($S:$S,$B:$B,"July",$Q:$Q,$AV$7),SUMIFS($W:$W,$B:$B,"July",$U:$U,$AV$7))</f>
        <v>0</v>
      </c>
      <c r="AL31" s="7">
        <f>SUM(SUMIFS($H:$H,$B:$B,"July",$E:$E,$AV$7),SUMIFS($L:$L,$B:$B,"July",$I:$I,$AV$7),SUMIFS($P:$P,$B:$B,"July",$M:$M,$AV$7),SUMIFS($T:$T,$B:$B,"July",$Q:$Q,$AV$7),SUMIFS($X:$X,$B:$B,"July",$U:$U,$AV$7))</f>
        <v>0</v>
      </c>
      <c r="AM31" s="7">
        <f t="shared" si="19"/>
        <v>6</v>
      </c>
      <c r="AN31" s="16">
        <f t="shared" si="16"/>
        <v>0</v>
      </c>
      <c r="AO31" s="13">
        <f>SUM(SUMIFS($G:$G,$B:$B,"July",$E:$E,$AV$8),SUMIFS($K:$K,$B:$B,"July",$I:$I,$AV$8),SUMIFS($O:$O,$B:$B,"July",$M:$M,$AV$8),SUMIFS($S:$S,$B:$B,"July",$Q:$Q,$AV$8),SUMIFS($W:$W,$B:$B,"July",$U:$U,$AV$8))</f>
        <v>0</v>
      </c>
      <c r="AP31" s="7">
        <f>SUM(SUMIFS($H:$H,$B:$B,"July",$E:$E,$AV$8),SUMIFS($L:$L,$B:$B,"July",$I:$I,$AV$8),SUMIFS($P:$P,$B:$B,"July",$M:$M,$AV$8),SUMIFS($T:$T,$B:$B,"July",$Q:$Q,$AV$8),SUMIFS($X:$X,$B:$B,"July",$U:$U,$AV$8))</f>
        <v>0</v>
      </c>
      <c r="AQ31" s="7">
        <f t="shared" si="20"/>
        <v>0</v>
      </c>
      <c r="AR31" s="16">
        <f t="shared" si="17"/>
        <v>0</v>
      </c>
    </row>
    <row r="32" spans="3:50" x14ac:dyDescent="0.25">
      <c r="C32" s="13"/>
      <c r="F32" s="5"/>
      <c r="G32"/>
      <c r="H32" s="7">
        <f t="shared" si="0"/>
        <v>0</v>
      </c>
      <c r="J32" s="5"/>
      <c r="K32"/>
      <c r="L32" s="7">
        <f t="shared" si="1"/>
        <v>0</v>
      </c>
      <c r="N32" s="5"/>
      <c r="O32"/>
      <c r="P32" s="7">
        <f t="shared" si="2"/>
        <v>0</v>
      </c>
      <c r="T32" s="7">
        <f t="shared" si="3"/>
        <v>0</v>
      </c>
      <c r="X32" s="7">
        <f t="shared" si="4"/>
        <v>0</v>
      </c>
      <c r="Y32" s="4"/>
      <c r="Z32" s="4"/>
      <c r="AA32" s="13">
        <f t="shared" si="5"/>
        <v>0</v>
      </c>
      <c r="AB32" s="7">
        <f t="shared" si="6"/>
        <v>0</v>
      </c>
      <c r="AC32" s="7">
        <f t="shared" si="7"/>
        <v>0</v>
      </c>
      <c r="AD32" s="7">
        <f t="shared" si="8"/>
        <v>0</v>
      </c>
      <c r="AF32" t="s">
        <v>26</v>
      </c>
      <c r="AG32" s="13">
        <f>SUM(SUMIFS($G:$G,$B:$B,"August",$E:$E,$AV$6),SUMIFS($K:$K,$B:$B,"August",$I:$I,$AV$6),SUMIFS($O:$O,$B:$B,"August",$M:$M,$AV$6),SUMIFS($S:$S,$B:$B,"August",$Q:$Q,$AV$6),SUMIFS($W:$W,$B:$B,"August",$U:$U,$AV$6))</f>
        <v>0</v>
      </c>
      <c r="AH32" s="7">
        <f>SUM(SUMIFS($H:$H,$B:$B,"August",$E:$E,$AV$6),SUMIFS($L:$L,$B:$B,"August",$I:$I,$AV$6),SUMIFS($P:$P,$B:$B,"August",$M:$M,$AV$6),SUMIFS($T:$T,$B:$B,"August",$Q:$Q,$AV$6),SUMIFS($X:$X,$B:$B,"August",$U:$U,$AV$6))</f>
        <v>0</v>
      </c>
      <c r="AI32" s="7">
        <f t="shared" si="18"/>
        <v>6</v>
      </c>
      <c r="AJ32" s="16">
        <f t="shared" si="15"/>
        <v>0</v>
      </c>
      <c r="AK32" s="13">
        <f>SUM(SUMIFS($G:$G,$B:$B,"August",$E:$E,$AV$7),SUMIFS($K:$K,$B:$B,"August",$I:$I,$AV$7),SUMIFS($O:$O,$B:$B,"August",$M:$M,$AV$7),SUMIFS($S:$S,$B:$B,"August",$Q:$Q,$AV$7),SUMIFS($W:$W,$B:$B,"August",$U:$U,$AV$7))</f>
        <v>0</v>
      </c>
      <c r="AL32" s="7">
        <f>SUM(SUMIFS($H:$H,$B:$B,"August",$E:$E,$AV$7),SUMIFS($L:$L,$B:$B,"August",$I:$I,$AV$7),SUMIFS($P:$P,$B:$B,"August",$M:$M,$AV$7),SUMIFS($T:$T,$B:$B,"August",$Q:$Q,$AV$7),SUMIFS($X:$X,$B:$B,"August",$U:$U,$AV$7))</f>
        <v>0</v>
      </c>
      <c r="AM32" s="7">
        <f t="shared" si="19"/>
        <v>6</v>
      </c>
      <c r="AN32" s="16">
        <f t="shared" si="16"/>
        <v>0</v>
      </c>
      <c r="AO32" s="13">
        <f>SUM(SUMIFS($G:$G,$B:$B,"August",$E:$E,$AV$8),SUMIFS($K:$K,$B:$B,"August",$I:$I,$AV$8),SUMIFS($O:$O,$B:$B,"August",$M:$M,$AV$8),SUMIFS($S:$S,$B:$B,"August",$Q:$Q,$AV$8),SUMIFS($W:$W,$B:$B,"August",$U:$U,$AV$8))</f>
        <v>0</v>
      </c>
      <c r="AP32" s="7">
        <f>SUM(SUMIFS($H:$H,$B:$B,"August",$E:$E,$AV$8),SUMIFS($L:$L,$B:$B,"August",$I:$I,$AV$8),SUMIFS($P:$P,$B:$B,"August",$M:$M,$AV$8),SUMIFS($T:$T,$B:$B,"August",$Q:$Q,$AV$8),SUMIFS($X:$X,$B:$B,"August",$U:$U,$AV$8))</f>
        <v>0</v>
      </c>
      <c r="AQ32" s="7">
        <f t="shared" si="20"/>
        <v>0</v>
      </c>
      <c r="AR32" s="16">
        <f t="shared" si="17"/>
        <v>0</v>
      </c>
    </row>
    <row r="33" spans="3:44" x14ac:dyDescent="0.25">
      <c r="C33" s="13"/>
      <c r="F33" s="5"/>
      <c r="G33"/>
      <c r="H33" s="7">
        <f t="shared" si="0"/>
        <v>0</v>
      </c>
      <c r="J33" s="5"/>
      <c r="K33"/>
      <c r="L33" s="7">
        <f t="shared" si="1"/>
        <v>0</v>
      </c>
      <c r="N33" s="5"/>
      <c r="O33"/>
      <c r="P33" s="7">
        <f t="shared" si="2"/>
        <v>0</v>
      </c>
      <c r="T33" s="7">
        <f t="shared" si="3"/>
        <v>0</v>
      </c>
      <c r="X33" s="7">
        <f t="shared" si="4"/>
        <v>0</v>
      </c>
      <c r="Y33" s="4"/>
      <c r="Z33" s="4"/>
      <c r="AA33" s="13">
        <f t="shared" si="5"/>
        <v>0</v>
      </c>
      <c r="AB33" s="7">
        <f t="shared" si="6"/>
        <v>0</v>
      </c>
      <c r="AC33" s="7">
        <f t="shared" si="7"/>
        <v>0</v>
      </c>
      <c r="AD33" s="7">
        <f t="shared" si="8"/>
        <v>0</v>
      </c>
      <c r="AF33" t="s">
        <v>27</v>
      </c>
      <c r="AG33" s="13">
        <f>SUM(SUMIFS($G:$G,$B:$B,"September",$E:$E,$AV$6),SUMIFS($K:$K,$B:$B,"September",$I:$I,$AV$6),SUMIFS($O:$O,$B:$B,"September",$M:$M,$AV$6),SUMIFS($S:$S,$B:$B,"September",$Q:$Q,$AV$6),SUMIFS($W:$W,$B:$B,"September",$U:$U,$AV$6))</f>
        <v>0</v>
      </c>
      <c r="AH33" s="7">
        <f>SUM(SUMIFS($H:$H,$B:$B,"September",$E:$E,$AV$6),SUMIFS($L:$L,$B:$B,"September",$I:$I,$AV$6),SUMIFS($P:$P,$B:$B,"September",$M:$M,$AV$6),SUMIFS($T:$T,$B:$B,"September",$Q:$Q,$AV$6),SUMIFS($X:$X,$B:$B,"September",$U:$U,$AV$6))</f>
        <v>0</v>
      </c>
      <c r="AI33" s="7">
        <f t="shared" si="18"/>
        <v>6</v>
      </c>
      <c r="AJ33" s="16">
        <f t="shared" si="15"/>
        <v>0</v>
      </c>
      <c r="AK33" s="13">
        <f>SUM(SUMIFS($G:$G,$B:$B,"September",$E:$E,$AV$7),SUMIFS($K:$K,$B:$B,"September",$I:$I,$AV$7),SUMIFS($O:$O,$B:$B,"September",$M:$M,$AV$7),SUMIFS($S:$S,$B:$B,"September",$Q:$Q,$AV$7),SUMIFS($W:$W,$B:$B,"September",$U:$U,$AV$7))</f>
        <v>0</v>
      </c>
      <c r="AL33" s="7">
        <f>SUM(SUMIFS($H:$H,$B:$B,"September",$E:$E,$AV$7),SUMIFS($L:$L,$B:$B,"September",$I:$I,$AV$7),SUMIFS($P:$P,$B:$B,"September",$M:$M,$AV$7),SUMIFS($T:$T,$B:$B,"September",$Q:$Q,$AV$7),SUMIFS($X:$X,$B:$B,"September",$U:$U,$AV$7))</f>
        <v>0</v>
      </c>
      <c r="AM33" s="7">
        <f t="shared" si="19"/>
        <v>6</v>
      </c>
      <c r="AN33" s="16">
        <f t="shared" si="16"/>
        <v>0</v>
      </c>
      <c r="AO33" s="13">
        <f>SUM(SUMIFS($G:$G,$B:$B,"September",$E:$E,$AV$8),SUMIFS($K:$K,$B:$B,"September",$I:$I,$AV$8),SUMIFS($O:$O,$B:$B,"September",$M:$M,$AV$8),SUMIFS($S:$S,$B:$B,"September",$Q:$Q,$AV$8),SUMIFS($W:$W,$B:$B,"September",$U:$U,$AV$8))</f>
        <v>0</v>
      </c>
      <c r="AP33" s="7">
        <f>SUM(SUMIFS($H:$H,$B:$B,"September",$E:$E,$AV$8),SUMIFS($L:$L,$B:$B,"September",$I:$I,$AV$8),SUMIFS($P:$P,$B:$B,"September",$M:$M,$AV$8),SUMIFS($T:$T,$B:$B,"September",$Q:$Q,$AV$8),SUMIFS($X:$X,$B:$B,"September",$U:$U,$AV$8))</f>
        <v>0</v>
      </c>
      <c r="AQ33" s="7">
        <f t="shared" si="20"/>
        <v>0</v>
      </c>
      <c r="AR33" s="16">
        <f t="shared" si="17"/>
        <v>0</v>
      </c>
    </row>
    <row r="34" spans="3:44" x14ac:dyDescent="0.25">
      <c r="C34" s="13"/>
      <c r="F34" s="5"/>
      <c r="G34"/>
      <c r="H34" s="7">
        <f t="shared" si="0"/>
        <v>0</v>
      </c>
      <c r="J34" s="5"/>
      <c r="K34"/>
      <c r="L34" s="7">
        <f t="shared" si="1"/>
        <v>0</v>
      </c>
      <c r="N34" s="5"/>
      <c r="O34"/>
      <c r="P34" s="7">
        <f t="shared" si="2"/>
        <v>0</v>
      </c>
      <c r="T34" s="7">
        <f t="shared" si="3"/>
        <v>0</v>
      </c>
      <c r="X34" s="7">
        <f t="shared" si="4"/>
        <v>0</v>
      </c>
      <c r="Y34" s="4"/>
      <c r="Z34" s="4"/>
      <c r="AA34" s="13">
        <f t="shared" si="5"/>
        <v>0</v>
      </c>
      <c r="AB34" s="7">
        <f t="shared" si="6"/>
        <v>0</v>
      </c>
      <c r="AC34" s="7">
        <f t="shared" si="7"/>
        <v>0</v>
      </c>
      <c r="AD34" s="7">
        <f t="shared" si="8"/>
        <v>0</v>
      </c>
      <c r="AF34" t="s">
        <v>28</v>
      </c>
      <c r="AG34" s="13">
        <f>SUM(SUMIFS($G:$G,$B:$B,"October",$E:$E,$AV$6),SUMIFS($K:$K,$B:$B,"October",$I:$I,$AV$6),SUMIFS($O:$O,$B:$B,"October",$M:$M,$AV$6),SUMIFS($S:$S,$B:$B,"October",$Q:$Q,$AV$6),SUMIFS($W:$W,$B:$B,"October",$U:$U,$AV$6))</f>
        <v>0</v>
      </c>
      <c r="AH34" s="7">
        <f>SUM(SUMIFS($H:$H,$B:$B,"October",$E:$E,$AV$6),SUMIFS($L:$L,$B:$B,"October",$I:$I,$AV$6),SUMIFS($P:$P,$B:$B,"October",$M:$M,$AV$6),SUMIFS($T:$T,$B:$B,"October",$Q:$Q,$AV$6),SUMIFS($X:$X,$B:$B,"October",$U:$U,$AV$6))</f>
        <v>0</v>
      </c>
      <c r="AI34" s="7">
        <f t="shared" si="18"/>
        <v>6</v>
      </c>
      <c r="AJ34" s="16">
        <f t="shared" si="15"/>
        <v>0</v>
      </c>
      <c r="AK34" s="13">
        <f>SUM(SUMIFS($G:$G,$B:$B,"October",$E:$E,$AV$7),SUMIFS($K:$K,$B:$B,"October",$I:$I,$AV$7),SUMIFS($O:$O,$B:$B,"October",$M:$M,$AV$7),SUMIFS($S:$S,$B:$B,"October",$Q:$Q,$AV$7),SUMIFS($W:$W,$B:$B,"October",$U:$U,$AV$7))</f>
        <v>0</v>
      </c>
      <c r="AL34" s="7">
        <f>SUM(SUMIFS($H:$H,$B:$B,"October",$E:$E,$AV$7),SUMIFS($L:$L,$B:$B,"October",$I:$I,$AV$7),SUMIFS($P:$P,$B:$B,"October",$M:$M,$AV$7),SUMIFS($T:$T,$B:$B,"October",$Q:$Q,$AV$7),SUMIFS($X:$X,$B:$B,"October",$U:$U,$AV$7))</f>
        <v>0</v>
      </c>
      <c r="AM34" s="7">
        <f t="shared" si="19"/>
        <v>6</v>
      </c>
      <c r="AN34" s="16">
        <f t="shared" si="16"/>
        <v>0</v>
      </c>
      <c r="AO34" s="13">
        <f>SUM(SUMIFS($G:$G,$B:$B,"October",$E:$E,$AV$8),SUMIFS($K:$K,$B:$B,"October",$I:$I,$AV$8),SUMIFS($O:$O,$B:$B,"October",$M:$M,$AV$8),SUMIFS($S:$S,$B:$B,"October",$Q:$Q,$AV$8),SUMIFS($W:$W,$B:$B,"October",$U:$U,$AV$8))</f>
        <v>0</v>
      </c>
      <c r="AP34" s="7">
        <f>SUM(SUMIFS($H:$H,$B:$B,"October",$E:$E,$AV$8),SUMIFS($L:$L,$B:$B,"October",$I:$I,$AV$8),SUMIFS($P:$P,$B:$B,"October",$M:$M,$AV$8),SUMIFS($T:$T,$B:$B,"October",$Q:$Q,$AV$8),SUMIFS($X:$X,$B:$B,"October",$U:$U,$AV$8))</f>
        <v>0</v>
      </c>
      <c r="AQ34" s="7">
        <f t="shared" si="20"/>
        <v>0</v>
      </c>
      <c r="AR34" s="16">
        <f t="shared" si="17"/>
        <v>0</v>
      </c>
    </row>
    <row r="35" spans="3:44" x14ac:dyDescent="0.25">
      <c r="C35" s="13"/>
      <c r="F35" s="5"/>
      <c r="G35"/>
      <c r="H35" s="7">
        <f t="shared" si="0"/>
        <v>0</v>
      </c>
      <c r="J35" s="5"/>
      <c r="K35"/>
      <c r="L35" s="7">
        <f t="shared" si="1"/>
        <v>0</v>
      </c>
      <c r="N35" s="5"/>
      <c r="O35"/>
      <c r="P35" s="7">
        <f t="shared" si="2"/>
        <v>0</v>
      </c>
      <c r="T35" s="7">
        <f t="shared" si="3"/>
        <v>0</v>
      </c>
      <c r="X35" s="7">
        <f t="shared" si="4"/>
        <v>0</v>
      </c>
      <c r="Y35" s="4"/>
      <c r="Z35" s="4"/>
      <c r="AA35" s="13">
        <f t="shared" si="5"/>
        <v>0</v>
      </c>
      <c r="AB35" s="7">
        <f t="shared" si="6"/>
        <v>0</v>
      </c>
      <c r="AC35" s="7">
        <f t="shared" si="7"/>
        <v>0</v>
      </c>
      <c r="AD35" s="7">
        <f t="shared" si="8"/>
        <v>0</v>
      </c>
      <c r="AF35" t="s">
        <v>29</v>
      </c>
      <c r="AG35" s="13">
        <f>SUM(SUMIFS($G:$G,$B:$B,"November",$E:$E,$AV$6),SUMIFS($K:$K,$B:$B,"November",$I:$I,$AV$6),SUMIFS($O:$O,$B:$B,"November",$M:$M,$AV$6),SUMIFS($S:$S,$B:$B,"November",$Q:$Q,$AV$6),SUMIFS($W:$W,$B:$B,"November",$U:$U,$AV$6))</f>
        <v>0</v>
      </c>
      <c r="AH35" s="7">
        <f>SUM(SUMIFS($H:$H,$B:$B,"November",$E:$E,$AV$6),SUMIFS($L:$L,$B:$B,"November",$I:$I,$AV$6),SUMIFS($P:$P,$B:$B,"November",$M:$M,$AV$6),SUMIFS($T:$T,$B:$B,"November",$Q:$Q,$AV$6),SUMIFS($X:$X,$B:$B,"November",$U:$U,$AV$6))</f>
        <v>0</v>
      </c>
      <c r="AI35" s="7">
        <f t="shared" si="18"/>
        <v>6</v>
      </c>
      <c r="AJ35" s="16">
        <f t="shared" si="15"/>
        <v>0</v>
      </c>
      <c r="AK35" s="13">
        <f>SUM(SUMIFS($G:$G,$B:$B,"November",$E:$E,$AV$7),SUMIFS($K:$K,$B:$B,"November",$I:$I,$AV$7),SUMIFS($O:$O,$B:$B,"November",$M:$M,$AV$7),SUMIFS($S:$S,$B:$B,"November",$Q:$Q,$AV$7),SUMIFS($W:$W,$B:$B,"November",$U:$U,$AV$7))</f>
        <v>0</v>
      </c>
      <c r="AL35" s="7">
        <f>SUM(SUMIFS($H:$H,$B:$B,"November",$E:$E,$AV$7),SUMIFS($L:$L,$B:$B,"November",$I:$I,$AV$7),SUMIFS($P:$P,$B:$B,"November",$M:$M,$AV$7),SUMIFS($T:$T,$B:$B,"November",$Q:$Q,$AV$7),SUMIFS($X:$X,$B:$B,"November",$U:$U,$AV$7))</f>
        <v>0</v>
      </c>
      <c r="AM35" s="7">
        <f t="shared" si="19"/>
        <v>6</v>
      </c>
      <c r="AN35" s="16">
        <f t="shared" si="16"/>
        <v>0</v>
      </c>
      <c r="AO35" s="13">
        <f>SUM(SUMIFS($G:$G,$B:$B,"November",$E:$E,$AV$8),SUMIFS($K:$K,$B:$B,"November",$I:$I,$AV$8),SUMIFS($O:$O,$B:$B,"November",$M:$M,$AV$8),SUMIFS($S:$S,$B:$B,"November",$Q:$Q,$AV$8),SUMIFS($W:$W,$B:$B,"November",$U:$U,$AV$8))</f>
        <v>0</v>
      </c>
      <c r="AP35" s="7">
        <f>SUM(SUMIFS($H:$H,$B:$B,"November",$E:$E,$AV$8),SUMIFS($L:$L,$B:$B,"November",$I:$I,$AV$8),SUMIFS($P:$P,$B:$B,"November",$M:$M,$AV$8),SUMIFS($T:$T,$B:$B,"November",$Q:$Q,$AV$8),SUMIFS($X:$X,$B:$B,"November",$U:$U,$AV$8))</f>
        <v>0</v>
      </c>
      <c r="AQ35" s="7">
        <f t="shared" si="20"/>
        <v>0</v>
      </c>
      <c r="AR35" s="16">
        <f t="shared" si="17"/>
        <v>0</v>
      </c>
    </row>
    <row r="36" spans="3:44" x14ac:dyDescent="0.25">
      <c r="C36" s="13"/>
      <c r="F36" s="5"/>
      <c r="G36"/>
      <c r="H36" s="7">
        <f t="shared" si="0"/>
        <v>0</v>
      </c>
      <c r="J36" s="5"/>
      <c r="K36"/>
      <c r="L36" s="7">
        <f t="shared" si="1"/>
        <v>0</v>
      </c>
      <c r="N36" s="5"/>
      <c r="O36"/>
      <c r="P36" s="7">
        <f t="shared" si="2"/>
        <v>0</v>
      </c>
      <c r="T36" s="7">
        <f t="shared" si="3"/>
        <v>0</v>
      </c>
      <c r="X36" s="7">
        <f t="shared" si="4"/>
        <v>0</v>
      </c>
      <c r="Y36" s="4"/>
      <c r="Z36" s="4"/>
      <c r="AA36" s="13">
        <f t="shared" si="5"/>
        <v>0</v>
      </c>
      <c r="AB36" s="7">
        <f t="shared" si="6"/>
        <v>0</v>
      </c>
      <c r="AC36" s="7">
        <f t="shared" si="7"/>
        <v>0</v>
      </c>
      <c r="AD36" s="7">
        <f t="shared" si="8"/>
        <v>0</v>
      </c>
      <c r="AF36" t="s">
        <v>30</v>
      </c>
      <c r="AG36" s="13">
        <f>SUM(SUMIFS($G:$G,$B:$B,"December",$E:$E,$AV$6),SUMIFS($K:$K,$B:$B,"December",$I:$I,$AV$6),SUMIFS($O:$O,$B:$B,"December",$M:$M,$AV$6),SUMIFS($S:$S,$B:$B,"December",$Q:$Q,$AV$6),SUMIFS($W:$W,$B:$B,"December",$U:$U,$AV$6))</f>
        <v>0</v>
      </c>
      <c r="AH36" s="7">
        <f>SUM(SUMIFS($H:$H,$B:$B,"December",$E:$E,$AV$6),SUMIFS($L:$L,$B:$B,"December",$I:$I,$AV$6),SUMIFS($P:$P,$B:$B,"December",$M:$M,$AV$6),SUMIFS($T:$T,$B:$B,"December",$Q:$Q,$AV$6),SUMIFS($X:$X,$B:$B,"December",$U:$U,$AV$6))</f>
        <v>0</v>
      </c>
      <c r="AI36" s="7">
        <f t="shared" si="18"/>
        <v>6</v>
      </c>
      <c r="AJ36" s="16">
        <f t="shared" si="15"/>
        <v>0</v>
      </c>
      <c r="AK36" s="13">
        <f>SUM(SUMIFS($G:$G,$B:$B,"December",$E:$E,$AV$7),SUMIFS($K:$K,$B:$B,"December",$I:$I,$AV$7),SUMIFS($O:$O,$B:$B,"December",$M:$M,$AV$7),SUMIFS($S:$S,$B:$B,"December",$Q:$Q,$AV$7),SUMIFS($W:$W,$B:$B,"December",$U:$U,$AV$7))</f>
        <v>0</v>
      </c>
      <c r="AL36" s="7">
        <f>SUM(SUMIFS($H:$H,$B:$B,"December",$E:$E,$AV$7),SUMIFS($L:$L,$B:$B,"December",$I:$I,$AV$7),SUMIFS($P:$P,$B:$B,"December",$M:$M,$AV$7),SUMIFS($T:$T,$B:$B,"December",$Q:$Q,$AV$7),SUMIFS($X:$X,$B:$B,"December",$U:$U,$AV$7))</f>
        <v>0</v>
      </c>
      <c r="AM36" s="7">
        <f t="shared" si="19"/>
        <v>6</v>
      </c>
      <c r="AN36" s="16">
        <f t="shared" si="16"/>
        <v>0</v>
      </c>
      <c r="AO36" s="13">
        <f>SUM(SUMIFS($G:$G,$B:$B,"December",$E:$E,$AV$8),SUMIFS($K:$K,$B:$B,"December",$I:$I,$AV$8),SUMIFS($O:$O,$B:$B,"December",$M:$M,$AV$8),SUMIFS($S:$S,$B:$B,"December",$Q:$Q,$AV$8),SUMIFS($W:$W,$B:$B,"December",$U:$U,$AV$8))</f>
        <v>0</v>
      </c>
      <c r="AP36" s="7">
        <f>SUM(SUMIFS($H:$H,$B:$B,"December",$E:$E,$AV$8),SUMIFS($L:$L,$B:$B,"December",$I:$I,$AV$8),SUMIFS($P:$P,$B:$B,"December",$M:$M,$AV$8),SUMIFS($T:$T,$B:$B,"December",$Q:$Q,$AV$8),SUMIFS($X:$X,$B:$B,"December",$U:$U,$AV$8))</f>
        <v>0</v>
      </c>
      <c r="AQ36" s="7">
        <f t="shared" si="20"/>
        <v>0</v>
      </c>
      <c r="AR36" s="16">
        <f t="shared" si="17"/>
        <v>0</v>
      </c>
    </row>
    <row r="37" spans="3:44" x14ac:dyDescent="0.25">
      <c r="C37" s="13"/>
      <c r="F37" s="5"/>
      <c r="G37"/>
      <c r="H37" s="7">
        <f t="shared" si="0"/>
        <v>0</v>
      </c>
      <c r="J37" s="5"/>
      <c r="K37"/>
      <c r="L37" s="7">
        <f t="shared" si="1"/>
        <v>0</v>
      </c>
      <c r="N37" s="5"/>
      <c r="O37"/>
      <c r="P37" s="7">
        <f t="shared" si="2"/>
        <v>0</v>
      </c>
      <c r="T37" s="7">
        <f t="shared" si="3"/>
        <v>0</v>
      </c>
      <c r="X37" s="7">
        <f t="shared" si="4"/>
        <v>0</v>
      </c>
      <c r="Y37" s="4"/>
      <c r="Z37" s="4"/>
      <c r="AA37" s="13">
        <f t="shared" si="5"/>
        <v>0</v>
      </c>
      <c r="AB37" s="7">
        <f t="shared" si="6"/>
        <v>0</v>
      </c>
      <c r="AC37" s="7">
        <f t="shared" si="7"/>
        <v>0</v>
      </c>
      <c r="AD37" s="7">
        <f t="shared" si="8"/>
        <v>0</v>
      </c>
      <c r="AG37" s="13"/>
      <c r="AH37" s="7"/>
      <c r="AI37" s="13"/>
      <c r="AJ37" s="16"/>
      <c r="AK37" s="15"/>
      <c r="AL37" s="16"/>
      <c r="AM37" s="15"/>
      <c r="AN37" s="16"/>
      <c r="AO37" s="15"/>
      <c r="AP37" s="7"/>
      <c r="AQ37" s="13"/>
      <c r="AR37" s="7"/>
    </row>
    <row r="38" spans="3:44" x14ac:dyDescent="0.25">
      <c r="C38" s="13"/>
      <c r="F38" s="5"/>
      <c r="G38"/>
      <c r="H38" s="7">
        <f t="shared" si="0"/>
        <v>0</v>
      </c>
      <c r="J38" s="5"/>
      <c r="K38"/>
      <c r="L38" s="7">
        <f t="shared" si="1"/>
        <v>0</v>
      </c>
      <c r="N38" s="5"/>
      <c r="O38"/>
      <c r="P38" s="7">
        <f t="shared" si="2"/>
        <v>0</v>
      </c>
      <c r="T38" s="7">
        <f t="shared" si="3"/>
        <v>0</v>
      </c>
      <c r="X38" s="7">
        <f t="shared" si="4"/>
        <v>0</v>
      </c>
      <c r="Y38" s="4"/>
      <c r="Z38" s="4"/>
      <c r="AA38" s="13">
        <f t="shared" si="5"/>
        <v>0</v>
      </c>
      <c r="AB38" s="7">
        <f t="shared" si="6"/>
        <v>0</v>
      </c>
      <c r="AC38" s="7">
        <f t="shared" si="7"/>
        <v>0</v>
      </c>
      <c r="AD38" s="7">
        <f t="shared" si="8"/>
        <v>0</v>
      </c>
      <c r="AG38" s="329">
        <f>Lookups!$A$9</f>
        <v>0</v>
      </c>
      <c r="AH38" s="329"/>
      <c r="AI38" s="329"/>
      <c r="AJ38" s="329"/>
      <c r="AK38" s="329">
        <f>Lookups!$A$10</f>
        <v>0</v>
      </c>
      <c r="AL38" s="329"/>
      <c r="AM38" s="329"/>
      <c r="AN38" s="329"/>
      <c r="AO38" s="329">
        <f>Lookups!$A$11</f>
        <v>0</v>
      </c>
      <c r="AP38" s="329"/>
      <c r="AQ38" s="329"/>
      <c r="AR38" s="329"/>
    </row>
    <row r="39" spans="3:44" x14ac:dyDescent="0.25">
      <c r="C39" s="13"/>
      <c r="F39" s="5"/>
      <c r="G39"/>
      <c r="H39" s="7">
        <f t="shared" si="0"/>
        <v>0</v>
      </c>
      <c r="J39" s="5"/>
      <c r="K39"/>
      <c r="L39" s="7">
        <f t="shared" si="1"/>
        <v>0</v>
      </c>
      <c r="N39" s="5"/>
      <c r="O39"/>
      <c r="P39" s="7">
        <f t="shared" si="2"/>
        <v>0</v>
      </c>
      <c r="T39" s="7">
        <f t="shared" si="3"/>
        <v>0</v>
      </c>
      <c r="X39" s="7">
        <f t="shared" si="4"/>
        <v>0</v>
      </c>
      <c r="Y39" s="4"/>
      <c r="Z39" s="4"/>
      <c r="AA39" s="13">
        <f t="shared" si="5"/>
        <v>0</v>
      </c>
      <c r="AB39" s="7">
        <f t="shared" si="6"/>
        <v>0</v>
      </c>
      <c r="AC39" s="7">
        <f t="shared" si="7"/>
        <v>0</v>
      </c>
      <c r="AD39" s="7">
        <f t="shared" si="8"/>
        <v>0</v>
      </c>
      <c r="AG39" s="10" t="s">
        <v>1</v>
      </c>
      <c r="AH39" s="10" t="s">
        <v>16</v>
      </c>
      <c r="AI39" s="10" t="s">
        <v>78</v>
      </c>
      <c r="AJ39" s="10" t="s">
        <v>41</v>
      </c>
      <c r="AK39" s="10" t="s">
        <v>1</v>
      </c>
      <c r="AL39" s="10" t="s">
        <v>16</v>
      </c>
      <c r="AM39" s="10" t="s">
        <v>78</v>
      </c>
      <c r="AN39" s="10" t="s">
        <v>41</v>
      </c>
      <c r="AO39" s="10" t="s">
        <v>1</v>
      </c>
      <c r="AP39" s="10" t="s">
        <v>16</v>
      </c>
      <c r="AQ39" s="10" t="s">
        <v>78</v>
      </c>
      <c r="AR39" s="10" t="s">
        <v>41</v>
      </c>
    </row>
    <row r="40" spans="3:44" x14ac:dyDescent="0.25">
      <c r="C40" s="13"/>
      <c r="F40" s="5"/>
      <c r="G40"/>
      <c r="H40" s="7">
        <f t="shared" si="0"/>
        <v>0</v>
      </c>
      <c r="J40" s="5"/>
      <c r="K40"/>
      <c r="L40" s="7">
        <f t="shared" si="1"/>
        <v>0</v>
      </c>
      <c r="N40" s="5"/>
      <c r="O40"/>
      <c r="P40" s="7">
        <f t="shared" si="2"/>
        <v>0</v>
      </c>
      <c r="T40" s="7">
        <f t="shared" si="3"/>
        <v>0</v>
      </c>
      <c r="X40" s="7">
        <f t="shared" si="4"/>
        <v>0</v>
      </c>
      <c r="Y40" s="4"/>
      <c r="Z40" s="4"/>
      <c r="AA40" s="13">
        <f t="shared" si="5"/>
        <v>0</v>
      </c>
      <c r="AB40" s="7">
        <f t="shared" si="6"/>
        <v>0</v>
      </c>
      <c r="AC40" s="7">
        <f t="shared" si="7"/>
        <v>0</v>
      </c>
      <c r="AD40" s="7">
        <f t="shared" si="8"/>
        <v>0</v>
      </c>
      <c r="AF40" t="s">
        <v>19</v>
      </c>
      <c r="AG40" s="13">
        <f>SUM(SUMIFS($G:$G,$B:$B,"January",$E:$E,$AV$9),SUMIFS($K:$K,$B:$B,"January",$I:$I,$AV$9),SUMIFS($O:$O,$B:$B,"January",$M:$M,$AV$9),SUMIFS($S:$S,$B:$B,"January",$Q:$Q,$AV$9),SUMIFS($W:$W,$B:$B,"January",$U:$U,$AV$9))</f>
        <v>0</v>
      </c>
      <c r="AH40" s="7">
        <f>SUM(SUMIFS($H:$H,$B:$B,"January",$E:$E,$AV$9),SUMIFS($L:$L,$B:$B,"January",$I:$I,$AV$9),SUMIFS($P:$P,$B:$B,"January",$M:$M,$AV$9),SUMIFS($T:$T,$B:$B,"January",$Q:$Q,$AV$9),SUMIFS($X:$X,$B:$B,"January",$U:$U,$AV$9))</f>
        <v>0</v>
      </c>
      <c r="AI40" s="7">
        <f>$AW$9</f>
        <v>0</v>
      </c>
      <c r="AJ40" s="16">
        <f t="shared" ref="AJ40:AJ51" si="21">AH40-AI40*AG40</f>
        <v>0</v>
      </c>
      <c r="AK40" s="13">
        <f>SUM(SUMIFS($G:$G,$B:$B,"January",$E:$E,$AV$10),SUMIFS($K:$K,$B:$B,"January",$I:$I,$AV$10),SUMIFS($O:$O,$B:$B,"January",$M:$M,$AV$10),SUMIFS($S:$S,$B:$B,"January",$Q:$Q,$AV$10),SUMIFS($W:$W,$B:$B,"January",$U:$U,$AV$10))</f>
        <v>0</v>
      </c>
      <c r="AL40" s="7">
        <f>SUM(SUMIFS($H:$H,$B:$B,"January",$E:$E,$AV$10),SUMIFS($L:$L,$B:$B,"January",$I:$I,$AV$10),SUMIFS($P:$P,$B:$B,"January",$M:$M,$AV$10),SUMIFS($T:$T,$B:$B,"January",$Q:$Q,$AV$10),SUMIFS($X:$X,$B:$B,"January",$U:$U,$AV$10))</f>
        <v>0</v>
      </c>
      <c r="AM40" s="7">
        <f>$AW$10</f>
        <v>0</v>
      </c>
      <c r="AN40" s="16">
        <f t="shared" ref="AN40:AN51" si="22">AL40-AM40*AK40</f>
        <v>0</v>
      </c>
      <c r="AO40" s="13">
        <f>SUM(SUMIFS($G:$G,$B:$B,"January",$E:$E,$AV$11),SUMIFS($K:$K,$B:$B,"January",$I:$I,$AV$11),SUMIFS($O:$O,$B:$B,"January",$M:$M,$AV$11),SUMIFS($S:$S,$B:$B,"January",$Q:$Q,$AV$11),SUMIFS($W:$W,$B:$B,"January",$U:$U,$AV$11))</f>
        <v>0</v>
      </c>
      <c r="AP40" s="7">
        <f>SUM(SUMIFS($H:$H,$B:$B,"January",$E:$E,$AV$11),SUMIFS($L:$L,$B:$B,"January",$I:$I,$AV$11),SUMIFS($P:$P,$B:$B,"January",$M:$M,$AV$11),SUMIFS($T:$T,$B:$B,"January",$Q:$Q,$AV$11),SUMIFS($X:$X,$B:$B,"January",$U:$U,$AV$11))</f>
        <v>0</v>
      </c>
      <c r="AQ40" s="7">
        <f>$AW$11</f>
        <v>0</v>
      </c>
      <c r="AR40" s="16">
        <f t="shared" ref="AR40:AR51" si="23">AP40-AQ40*AO40</f>
        <v>0</v>
      </c>
    </row>
    <row r="41" spans="3:44" x14ac:dyDescent="0.25">
      <c r="C41" s="13"/>
      <c r="H41" s="7">
        <f t="shared" si="0"/>
        <v>0</v>
      </c>
      <c r="L41" s="7">
        <f t="shared" si="1"/>
        <v>0</v>
      </c>
      <c r="P41" s="7">
        <f t="shared" si="2"/>
        <v>0</v>
      </c>
      <c r="T41" s="7">
        <f t="shared" si="3"/>
        <v>0</v>
      </c>
      <c r="X41" s="7">
        <f t="shared" si="4"/>
        <v>0</v>
      </c>
      <c r="AA41" s="13">
        <f t="shared" si="5"/>
        <v>0</v>
      </c>
      <c r="AB41" s="7">
        <f t="shared" si="6"/>
        <v>0</v>
      </c>
      <c r="AC41" s="7">
        <f t="shared" si="7"/>
        <v>0</v>
      </c>
      <c r="AD41" s="7">
        <f t="shared" si="8"/>
        <v>0</v>
      </c>
      <c r="AF41" t="s">
        <v>20</v>
      </c>
      <c r="AG41" s="13">
        <f>SUM(SUMIFS($G:$G,$B:$B,"February",$E:$E,$AV$9),SUMIFS($K:$K,$B:$B,"February",$I:$I,$AV$9),SUMIFS($O:$O,$B:$B,"February",$M:$M,$AV$9),SUMIFS($S:$S,$B:$B,"February",$Q:$Q,$AV$9),SUMIFS($W:$W,$B:$B,"February",$U:$U,$AV$9))</f>
        <v>0</v>
      </c>
      <c r="AH41" s="7">
        <f>SUM(SUMIFS($H:$H,$B:$B,"February",$E:$E,$AV$9),SUMIFS($L:$L,$B:$B,"February",$I:$I,$AV$9),SUMIFS($P:$P,$B:$B,"February",$M:$M,$AV$9),SUMIFS($T:$T,$B:$B,"February",$Q:$Q,$AV$9),SUMIFS($X:$X,$B:$B,"February",$U:$U,$AV$9))</f>
        <v>0</v>
      </c>
      <c r="AI41" s="7">
        <f t="shared" ref="AI41:AI51" si="24">$AW$9</f>
        <v>0</v>
      </c>
      <c r="AJ41" s="16">
        <f t="shared" si="21"/>
        <v>0</v>
      </c>
      <c r="AK41" s="13">
        <f>SUM(SUMIFS($G:$G,$B:$B,"February",$E:$E,$AV$10),SUMIFS($K:$K,$B:$B,"February",$I:$I,$AV$10),SUMIFS($O:$O,$B:$B,"February",$M:$M,$AV$10),SUMIFS($S:$S,$B:$B,"February",$Q:$Q,$AV$10),SUMIFS($W:$W,$B:$B,"February",$U:$U,$AV$10))</f>
        <v>0</v>
      </c>
      <c r="AL41" s="7">
        <f>SUM(SUMIFS($H:$H,$B:$B,"February",$E:$E,$AV$10),SUMIFS($L:$L,$B:$B,"February",$I:$I,$AV$10),SUMIFS($P:$P,$B:$B,"February",$M:$M,$AV$10),SUMIFS($T:$T,$B:$B,"February",$Q:$Q,$AV$10),SUMIFS($X:$X,$B:$B,"February",$U:$U,$AV$10))</f>
        <v>0</v>
      </c>
      <c r="AM41" s="7">
        <f t="shared" ref="AM41:AM51" si="25">$AW$10</f>
        <v>0</v>
      </c>
      <c r="AN41" s="16">
        <f t="shared" si="22"/>
        <v>0</v>
      </c>
      <c r="AO41" s="13">
        <f>SUM(SUMIFS($G:$G,$B:$B,"February",$E:$E,$AV$11),SUMIFS($K:$K,$B:$B,"February",$I:$I,$AV$11),SUMIFS($O:$O,$B:$B,"February",$M:$M,$AV$11),SUMIFS($S:$S,$B:$B,"February",$Q:$Q,$AV$11),SUMIFS($W:$W,$B:$B,"February",$U:$U,$AV$11))</f>
        <v>0</v>
      </c>
      <c r="AP41" s="7">
        <f>SUM(SUMIFS($H:$H,$B:$B,"February",$E:$E,$AV$11),SUMIFS($L:$L,$B:$B,"February",$I:$I,$AV$11),SUMIFS($P:$P,$B:$B,"February",$M:$M,$AV$11),SUMIFS($T:$T,$B:$B,"February",$Q:$Q,$AV$11),SUMIFS($X:$X,$B:$B,"February",$U:$U,$AV$11))</f>
        <v>0</v>
      </c>
      <c r="AQ41" s="7">
        <f t="shared" ref="AQ41:AQ51" si="26">$AW$11</f>
        <v>0</v>
      </c>
      <c r="AR41" s="16">
        <f t="shared" si="23"/>
        <v>0</v>
      </c>
    </row>
    <row r="42" spans="3:44" x14ac:dyDescent="0.25">
      <c r="C42" s="13"/>
      <c r="H42" s="7">
        <f t="shared" si="0"/>
        <v>0</v>
      </c>
      <c r="L42" s="7">
        <f t="shared" si="1"/>
        <v>0</v>
      </c>
      <c r="P42" s="7">
        <f t="shared" si="2"/>
        <v>0</v>
      </c>
      <c r="T42" s="7">
        <f t="shared" si="3"/>
        <v>0</v>
      </c>
      <c r="X42" s="7">
        <f t="shared" si="4"/>
        <v>0</v>
      </c>
      <c r="AA42" s="13">
        <f t="shared" si="5"/>
        <v>0</v>
      </c>
      <c r="AB42" s="7">
        <f t="shared" si="6"/>
        <v>0</v>
      </c>
      <c r="AC42" s="7">
        <f t="shared" si="7"/>
        <v>0</v>
      </c>
      <c r="AD42" s="7">
        <f t="shared" si="8"/>
        <v>0</v>
      </c>
      <c r="AF42" t="s">
        <v>21</v>
      </c>
      <c r="AG42" s="13">
        <f>SUM(SUMIFS($G:$G,$B:$B,"March",$E:$E,$AV$9),SUMIFS($K:$K,$B:$B,"March",$I:$I,$AV$9),SUMIFS($O:$O,$B:$B,"March",$M:$M,$AV$9),SUMIFS($S:$S,$B:$B,"March",$Q:$Q,$AV$9),SUMIFS($W:$W,$B:$B,"March",$U:$U,$AV$9))</f>
        <v>0</v>
      </c>
      <c r="AH42" s="7">
        <f>SUM(SUMIFS($H:$H,$B:$B,"March",$E:$E,$AV$9),SUMIFS($L:$L,$B:$B,"March",$I:$I,$AV$9),SUMIFS($P:$P,$B:$B,"March",$M:$M,$AV$9),SUMIFS($T:$T,$B:$B,"March",$Q:$Q,$AV$9),SUMIFS($X:$X,$B:$B,"March",$U:$U,$AV$9))</f>
        <v>0</v>
      </c>
      <c r="AI42" s="7">
        <f t="shared" si="24"/>
        <v>0</v>
      </c>
      <c r="AJ42" s="16">
        <f t="shared" si="21"/>
        <v>0</v>
      </c>
      <c r="AK42" s="13">
        <f>SUM(SUMIFS($G:$G,$B:$B,"March",$E:$E,$AV$10),SUMIFS($K:$K,$B:$B,"March",$I:$I,$AV$10),SUMIFS($O:$O,$B:$B,"March",$M:$M,$AV$10),SUMIFS($S:$S,$B:$B,"March",$Q:$Q,$AV$10),SUMIFS($W:$W,$B:$B,"March",$U:$U,$AV$10))</f>
        <v>0</v>
      </c>
      <c r="AL42" s="7">
        <f>SUM(SUMIFS($H:$H,$B:$B,"March",$E:$E,$AV$10),SUMIFS($L:$L,$B:$B,"March",$I:$I,$AV$10),SUMIFS($P:$P,$B:$B,"March",$M:$M,$AV$10),SUMIFS($T:$T,$B:$B,"March",$Q:$Q,$AV$10),SUMIFS($X:$X,$B:$B,"March",$U:$U,$AV$10))</f>
        <v>0</v>
      </c>
      <c r="AM42" s="7">
        <f t="shared" si="25"/>
        <v>0</v>
      </c>
      <c r="AN42" s="16">
        <f t="shared" si="22"/>
        <v>0</v>
      </c>
      <c r="AO42" s="13">
        <f>SUM(SUMIFS($G:$G,$B:$B,"March",$E:$E,$AV$11),SUMIFS($K:$K,$B:$B,"March",$I:$I,$AV$11),SUMIFS($O:$O,$B:$B,"March",$M:$M,$AV$11),SUMIFS($S:$S,$B:$B,"March",$Q:$Q,$AV$11),SUMIFS($W:$W,$B:$B,"March",$U:$U,$AV$11))</f>
        <v>0</v>
      </c>
      <c r="AP42" s="7">
        <f>SUM(SUMIFS($H:$H,$B:$B,"March",$E:$E,$AV$11),SUMIFS($L:$L,$B:$B,"March",$I:$I,$AV$11),SUMIFS($P:$P,$B:$B,"March",$M:$M,$AV$11),SUMIFS($T:$T,$B:$B,"March",$Q:$Q,$AV$11),SUMIFS($X:$X,$B:$B,"March",$U:$U,$AV$11))</f>
        <v>0</v>
      </c>
      <c r="AQ42" s="7">
        <f t="shared" si="26"/>
        <v>0</v>
      </c>
      <c r="AR42" s="16">
        <f t="shared" si="23"/>
        <v>0</v>
      </c>
    </row>
    <row r="43" spans="3:44" x14ac:dyDescent="0.25">
      <c r="C43" s="13"/>
      <c r="H43" s="7">
        <f t="shared" ref="H43:H66" si="27">F43*G43</f>
        <v>0</v>
      </c>
      <c r="L43" s="7">
        <f t="shared" ref="L43:L66" si="28">J43*K43</f>
        <v>0</v>
      </c>
      <c r="P43" s="7">
        <f t="shared" ref="P43:P66" si="29">N43*O43</f>
        <v>0</v>
      </c>
      <c r="T43" s="7">
        <f t="shared" ref="T43:T66" si="30">R43*S43</f>
        <v>0</v>
      </c>
      <c r="X43" s="7">
        <f t="shared" ref="X43:X66" si="31">V43*W43</f>
        <v>0</v>
      </c>
      <c r="AA43" s="13">
        <f t="shared" ref="AA43:AA66" si="32">SUM(G43,K43,O43,S43,W43)</f>
        <v>0</v>
      </c>
      <c r="AB43" s="7">
        <f t="shared" ref="AB43:AB66" si="33">SUM(H43,L43,P43,T43,X43,Y43,Z43)</f>
        <v>0</v>
      </c>
      <c r="AC43" s="7">
        <f t="shared" ref="AC43:AC66" si="34">IF(D43="Yes",AB43-Z43,0)</f>
        <v>0</v>
      </c>
      <c r="AD43" s="7">
        <f t="shared" ref="AD43:AD66" si="35">AB43-Z43-Y43</f>
        <v>0</v>
      </c>
      <c r="AF43" t="s">
        <v>22</v>
      </c>
      <c r="AG43" s="13">
        <f>SUM(SUMIFS($G:$G,$B:$B,"April",$E:$E,$AV$9),SUMIFS($K:$K,$B:$B,"April",$I:$I,$AV$9),SUMIFS($O:$O,$B:$B,"April",$M:$M,$AV$9),SUMIFS($S:$S,$B:$B,"April",$Q:$Q,$AV$9),SUMIFS($W:$W,$B:$B,"April",$U:$U,$AV$9))</f>
        <v>0</v>
      </c>
      <c r="AH43" s="7">
        <f>SUM(SUMIFS($H:$H,$B:$B,"April",$E:$E,$AV$9),SUMIFS($L:$L,$B:$B,"April",$I:$I,$AV$9),SUMIFS($P:$P,$B:$B,"April",$M:$M,$AV$9),SUMIFS($T:$T,$B:$B,"April",$Q:$Q,$AV$9),SUMIFS($X:$X,$B:$B,"April",$U:$U,$AV$9))</f>
        <v>0</v>
      </c>
      <c r="AI43" s="7">
        <f t="shared" si="24"/>
        <v>0</v>
      </c>
      <c r="AJ43" s="16">
        <f t="shared" si="21"/>
        <v>0</v>
      </c>
      <c r="AK43" s="13">
        <f>SUM(SUMIFS($G:$G,$B:$B,"April",$E:$E,$AV$10),SUMIFS($K:$K,$B:$B,"April",$I:$I,$AV$10),SUMIFS($O:$O,$B:$B,"April",$M:$M,$AV$10),SUMIFS($S:$S,$B:$B,"April",$Q:$Q,$AV$10),SUMIFS($W:$W,$B:$B,"April",$U:$U,$AV$10))</f>
        <v>0</v>
      </c>
      <c r="AL43" s="7">
        <f>SUM(SUMIFS($H:$H,$B:$B,"April",$E:$E,$AV$10),SUMIFS($L:$L,$B:$B,"April",$I:$I,$AV$10),SUMIFS($P:$P,$B:$B,"April",$M:$M,$AV$10),SUMIFS($T:$T,$B:$B,"April",$Q:$Q,$AV$10),SUMIFS($X:$X,$B:$B,"April",$U:$U,$AV$10))</f>
        <v>0</v>
      </c>
      <c r="AM43" s="7">
        <f t="shared" si="25"/>
        <v>0</v>
      </c>
      <c r="AN43" s="16">
        <f t="shared" si="22"/>
        <v>0</v>
      </c>
      <c r="AO43" s="13">
        <f>SUM(SUMIFS($G:$G,$B:$B,"April",$E:$E,$AV$11),SUMIFS($K:$K,$B:$B,"April",$I:$I,$AV$11),SUMIFS($O:$O,$B:$B,"April",$M:$M,$AV$11),SUMIFS($S:$S,$B:$B,"April",$Q:$Q,$AV$11),SUMIFS($W:$W,$B:$B,"April",$U:$U,$AV$11))</f>
        <v>0</v>
      </c>
      <c r="AP43" s="7">
        <f>SUM(SUMIFS($H:$H,$B:$B,"April",$E:$E,$AV$11),SUMIFS($L:$L,$B:$B,"April",$I:$I,$AV$11),SUMIFS($P:$P,$B:$B,"April",$M:$M,$AV$11),SUMIFS($T:$T,$B:$B,"April",$Q:$Q,$AV$11),SUMIFS($X:$X,$B:$B,"April",$U:$U,$AV$11))</f>
        <v>0</v>
      </c>
      <c r="AQ43" s="7">
        <f t="shared" si="26"/>
        <v>0</v>
      </c>
      <c r="AR43" s="16">
        <f t="shared" si="23"/>
        <v>0</v>
      </c>
    </row>
    <row r="44" spans="3:44" x14ac:dyDescent="0.25">
      <c r="C44" s="13"/>
      <c r="H44" s="7">
        <f t="shared" ref="H44" si="36">F44*G44</f>
        <v>0</v>
      </c>
      <c r="L44" s="7">
        <f t="shared" ref="L44" si="37">J44*K44</f>
        <v>0</v>
      </c>
      <c r="P44" s="7">
        <f t="shared" ref="P44" si="38">N44*O44</f>
        <v>0</v>
      </c>
      <c r="T44" s="7">
        <f t="shared" ref="T44" si="39">R44*S44</f>
        <v>0</v>
      </c>
      <c r="X44" s="7">
        <f t="shared" ref="X44" si="40">V44*W44</f>
        <v>0</v>
      </c>
      <c r="AA44" s="13">
        <f t="shared" si="32"/>
        <v>0</v>
      </c>
      <c r="AB44" s="7">
        <f t="shared" si="33"/>
        <v>0</v>
      </c>
      <c r="AC44" s="7">
        <f t="shared" si="34"/>
        <v>0</v>
      </c>
      <c r="AD44" s="7">
        <f t="shared" si="35"/>
        <v>0</v>
      </c>
      <c r="AF44" t="s">
        <v>23</v>
      </c>
      <c r="AG44" s="13">
        <f>SUM(SUMIFS($G:$G,$B:$B,"May",$E:$E,$AV$9),SUMIFS($K:$K,$B:$B,"May",$I:$I,$AV$9),SUMIFS($O:$O,$B:$B,"May",$M:$M,$AV$9),SUMIFS($S:$S,$B:$B,"May",$Q:$Q,$AV$9),SUMIFS($W:$W,$B:$B,"May",$U:$U,$AV$9))</f>
        <v>0</v>
      </c>
      <c r="AH44" s="7">
        <f>SUM(SUMIFS($H:$H,$B:$B,"May",$E:$E,$AV$9),SUMIFS($L:$L,$B:$B,"May",$I:$I,$AV$9),SUMIFS($P:$P,$B:$B,"May",$M:$M,$AV$9),SUMIFS($T:$T,$B:$B,"May",$Q:$Q,$AV$9),SUMIFS($X:$X,$B:$B,"May",$U:$U,$AV$9))</f>
        <v>0</v>
      </c>
      <c r="AI44" s="7">
        <f t="shared" si="24"/>
        <v>0</v>
      </c>
      <c r="AJ44" s="16">
        <f t="shared" si="21"/>
        <v>0</v>
      </c>
      <c r="AK44" s="13">
        <f>SUM(SUMIFS($G:$G,$B:$B,"May",$E:$E,$AV$10),SUMIFS($K:$K,$B:$B,"May",$I:$I,$AV$10),SUMIFS($O:$O,$B:$B,"May",$M:$M,$AV$10),SUMIFS($S:$S,$B:$B,"May",$Q:$Q,$AV$10),SUMIFS($W:$W,$B:$B,"May",$U:$U,$AV$10))</f>
        <v>0</v>
      </c>
      <c r="AL44" s="7">
        <f>SUM(SUMIFS($H:$H,$B:$B,"May",$E:$E,$AV$10),SUMIFS($L:$L,$B:$B,"May",$I:$I,$AV$10),SUMIFS($P:$P,$B:$B,"May",$M:$M,$AV$10),SUMIFS($T:$T,$B:$B,"May",$Q:$Q,$AV$10),SUMIFS($X:$X,$B:$B,"May",$U:$U,$AV$10))</f>
        <v>0</v>
      </c>
      <c r="AM44" s="7">
        <f t="shared" si="25"/>
        <v>0</v>
      </c>
      <c r="AN44" s="16">
        <f t="shared" si="22"/>
        <v>0</v>
      </c>
      <c r="AO44" s="13">
        <f>SUM(SUMIFS($G:$G,$B:$B,"May",$E:$E,$AV$11),SUMIFS($K:$K,$B:$B,"May",$I:$I,$AV$11),SUMIFS($O:$O,$B:$B,"May",$M:$M,$AV$11),SUMIFS($S:$S,$B:$B,"May",$Q:$Q,$AV$11),SUMIFS($W:$W,$B:$B,"May",$U:$U,$AV$11))</f>
        <v>0</v>
      </c>
      <c r="AP44" s="7">
        <f>SUM(SUMIFS($H:$H,$B:$B,"May",$E:$E,$AV$11),SUMIFS($L:$L,$B:$B,"May",$I:$I,$AV$11),SUMIFS($P:$P,$B:$B,"May",$M:$M,$AV$11),SUMIFS($T:$T,$B:$B,"May",$Q:$Q,$AV$11),SUMIFS($X:$X,$B:$B,"May",$U:$U,$AV$11))</f>
        <v>0</v>
      </c>
      <c r="AQ44" s="7">
        <f t="shared" si="26"/>
        <v>0</v>
      </c>
      <c r="AR44" s="16">
        <f t="shared" si="23"/>
        <v>0</v>
      </c>
    </row>
    <row r="45" spans="3:44" x14ac:dyDescent="0.25">
      <c r="C45" s="13"/>
      <c r="H45" s="7">
        <f t="shared" si="27"/>
        <v>0</v>
      </c>
      <c r="L45" s="7">
        <f t="shared" si="28"/>
        <v>0</v>
      </c>
      <c r="P45" s="7">
        <f t="shared" si="29"/>
        <v>0</v>
      </c>
      <c r="T45" s="7">
        <f t="shared" si="30"/>
        <v>0</v>
      </c>
      <c r="X45" s="7">
        <f t="shared" si="31"/>
        <v>0</v>
      </c>
      <c r="AA45" s="13">
        <f t="shared" si="32"/>
        <v>0</v>
      </c>
      <c r="AB45" s="7">
        <f t="shared" si="33"/>
        <v>0</v>
      </c>
      <c r="AC45" s="7">
        <f t="shared" si="34"/>
        <v>0</v>
      </c>
      <c r="AD45" s="7">
        <f t="shared" si="35"/>
        <v>0</v>
      </c>
      <c r="AF45" t="s">
        <v>24</v>
      </c>
      <c r="AG45" s="13">
        <f>SUM(SUMIFS($G:$G,$B:$B,"June",$E:$E,$AV$9),SUMIFS($K:$K,$B:$B,"June",$I:$I,$AV$9),SUMIFS($O:$O,$B:$B,"June",$M:$M,$AV$9),SUMIFS($S:$S,$B:$B,"June",$Q:$Q,$AV$9),SUMIFS($W:$W,$B:$B,"June",$U:$U,$AV$9))</f>
        <v>0</v>
      </c>
      <c r="AH45" s="7">
        <f>SUM(SUMIFS($H:$H,$B:$B,"June",$E:$E,$AV$9),SUMIFS($L:$L,$B:$B,"June",$I:$I,$AV$9),SUMIFS($P:$P,$B:$B,"June",$M:$M,$AV$9),SUMIFS($T:$T,$B:$B,"June",$Q:$Q,$AV$9),SUMIFS($X:$X,$B:$B,"June",$U:$U,$AV$9))</f>
        <v>0</v>
      </c>
      <c r="AI45" s="7">
        <f t="shared" si="24"/>
        <v>0</v>
      </c>
      <c r="AJ45" s="16">
        <f t="shared" si="21"/>
        <v>0</v>
      </c>
      <c r="AK45" s="13">
        <f>SUM(SUMIFS($G:$G,$B:$B,"June",$E:$E,$AV$10),SUMIFS($K:$K,$B:$B,"June",$I:$I,$AV$10),SUMIFS($O:$O,$B:$B,"June",$M:$M,$AV$10),SUMIFS($S:$S,$B:$B,"June",$Q:$Q,$AV$10),SUMIFS($W:$W,$B:$B,"June",$U:$U,$AV$10))</f>
        <v>0</v>
      </c>
      <c r="AL45" s="7">
        <f>SUM(SUMIFS($H:$H,$B:$B,"June",$E:$E,$AV$10),SUMIFS($L:$L,$B:$B,"June",$I:$I,$AV$10),SUMIFS($P:$P,$B:$B,"June",$M:$M,$AV$10),SUMIFS($T:$T,$B:$B,"June",$Q:$Q,$AV$10),SUMIFS($X:$X,$B:$B,"June",$U:$U,$AV$10))</f>
        <v>0</v>
      </c>
      <c r="AM45" s="7">
        <f t="shared" si="25"/>
        <v>0</v>
      </c>
      <c r="AN45" s="16">
        <f t="shared" si="22"/>
        <v>0</v>
      </c>
      <c r="AO45" s="13">
        <f>SUM(SUMIFS($G:$G,$B:$B,"June",$E:$E,$AV$11),SUMIFS($K:$K,$B:$B,"June",$I:$I,$AV$11),SUMIFS($O:$O,$B:$B,"June",$M:$M,$AV$11),SUMIFS($S:$S,$B:$B,"June",$Q:$Q,$AV$11),SUMIFS($W:$W,$B:$B,"June",$U:$U,$AV$11))</f>
        <v>0</v>
      </c>
      <c r="AP45" s="7">
        <f>SUM(SUMIFS($H:$H,$B:$B,"June",$E:$E,$AV$11),SUMIFS($L:$L,$B:$B,"June",$I:$I,$AV$11),SUMIFS($P:$P,$B:$B,"June",$M:$M,$AV$11),SUMIFS($T:$T,$B:$B,"June",$Q:$Q,$AV$11),SUMIFS($X:$X,$B:$B,"June",$U:$U,$AV$11))</f>
        <v>0</v>
      </c>
      <c r="AQ45" s="7">
        <f t="shared" si="26"/>
        <v>0</v>
      </c>
      <c r="AR45" s="16">
        <f t="shared" si="23"/>
        <v>0</v>
      </c>
    </row>
    <row r="46" spans="3:44" x14ac:dyDescent="0.25">
      <c r="C46" s="13"/>
      <c r="H46" s="7">
        <f t="shared" si="27"/>
        <v>0</v>
      </c>
      <c r="L46" s="7">
        <f t="shared" si="28"/>
        <v>0</v>
      </c>
      <c r="P46" s="7">
        <f t="shared" si="29"/>
        <v>0</v>
      </c>
      <c r="T46" s="7">
        <f t="shared" si="30"/>
        <v>0</v>
      </c>
      <c r="X46" s="7">
        <f t="shared" si="31"/>
        <v>0</v>
      </c>
      <c r="AA46" s="13">
        <f t="shared" si="32"/>
        <v>0</v>
      </c>
      <c r="AB46" s="7">
        <f t="shared" si="33"/>
        <v>0</v>
      </c>
      <c r="AC46" s="7">
        <f t="shared" si="34"/>
        <v>0</v>
      </c>
      <c r="AD46" s="7">
        <f t="shared" si="35"/>
        <v>0</v>
      </c>
      <c r="AF46" t="s">
        <v>25</v>
      </c>
      <c r="AG46" s="13">
        <f>SUM(SUMIFS($G:$G,$B:$B,"July",$E:$E,$AV$9),SUMIFS($K:$K,$B:$B,"July",$I:$I,$AV$9),SUMIFS($O:$O,$B:$B,"July",$M:$M,$AV$9),SUMIFS($S:$S,$B:$B,"July",$Q:$Q,$AV$9),SUMIFS($W:$W,$B:$B,"July",$U:$U,$AV$9))</f>
        <v>0</v>
      </c>
      <c r="AH46" s="7">
        <f>SUM(SUMIFS($H:$H,$B:$B,"July",$E:$E,$AV$9),SUMIFS($L:$L,$B:$B,"July",$I:$I,$AV$9),SUMIFS($P:$P,$B:$B,"July",$M:$M,$AV$9),SUMIFS($T:$T,$B:$B,"July",$Q:$Q,$AV$9),SUMIFS($X:$X,$B:$B,"July",$U:$U,$AV$9))</f>
        <v>0</v>
      </c>
      <c r="AI46" s="7">
        <f t="shared" si="24"/>
        <v>0</v>
      </c>
      <c r="AJ46" s="16">
        <f t="shared" si="21"/>
        <v>0</v>
      </c>
      <c r="AK46" s="13">
        <f>SUM(SUMIFS($G:$G,$B:$B,"July",$E:$E,$AV$10),SUMIFS($K:$K,$B:$B,"July",$I:$I,$AV$10),SUMIFS($O:$O,$B:$B,"July",$M:$M,$AV$10),SUMIFS($S:$S,$B:$B,"July",$Q:$Q,$AV$10),SUMIFS($W:$W,$B:$B,"July",$U:$U,$AV$10))</f>
        <v>0</v>
      </c>
      <c r="AL46" s="7">
        <f>SUM(SUMIFS($H:$H,$B:$B,"July",$E:$E,$AV$10),SUMIFS($L:$L,$B:$B,"July",$I:$I,$AV$10),SUMIFS($P:$P,$B:$B,"July",$M:$M,$AV$10),SUMIFS($T:$T,$B:$B,"July",$Q:$Q,$AV$10),SUMIFS($X:$X,$B:$B,"July",$U:$U,$AV$10))</f>
        <v>0</v>
      </c>
      <c r="AM46" s="7">
        <f t="shared" si="25"/>
        <v>0</v>
      </c>
      <c r="AN46" s="16">
        <f t="shared" si="22"/>
        <v>0</v>
      </c>
      <c r="AO46" s="13">
        <f>SUM(SUMIFS($G:$G,$B:$B,"July",$E:$E,$AV$11),SUMIFS($K:$K,$B:$B,"July",$I:$I,$AV$11),SUMIFS($O:$O,$B:$B,"July",$M:$M,$AV$11),SUMIFS($S:$S,$B:$B,"July",$Q:$Q,$AV$11),SUMIFS($W:$W,$B:$B,"July",$U:$U,$AV$11))</f>
        <v>0</v>
      </c>
      <c r="AP46" s="7">
        <f>SUM(SUMIFS($H:$H,$B:$B,"July",$E:$E,$AV$11),SUMIFS($L:$L,$B:$B,"July",$I:$I,$AV$11),SUMIFS($P:$P,$B:$B,"July",$M:$M,$AV$11),SUMIFS($T:$T,$B:$B,"July",$Q:$Q,$AV$11),SUMIFS($X:$X,$B:$B,"July",$U:$U,$AV$11))</f>
        <v>0</v>
      </c>
      <c r="AQ46" s="7">
        <f t="shared" si="26"/>
        <v>0</v>
      </c>
      <c r="AR46" s="16">
        <f t="shared" si="23"/>
        <v>0</v>
      </c>
    </row>
    <row r="47" spans="3:44" x14ac:dyDescent="0.25">
      <c r="C47" s="13"/>
      <c r="H47" s="7">
        <f t="shared" ref="H47" si="41">F47*G47</f>
        <v>0</v>
      </c>
      <c r="L47" s="7">
        <f t="shared" ref="L47" si="42">J47*K47</f>
        <v>0</v>
      </c>
      <c r="P47" s="7">
        <f t="shared" ref="P47" si="43">N47*O47</f>
        <v>0</v>
      </c>
      <c r="T47" s="7">
        <f t="shared" si="30"/>
        <v>0</v>
      </c>
      <c r="X47" s="7">
        <f t="shared" si="31"/>
        <v>0</v>
      </c>
      <c r="AA47" s="13">
        <f t="shared" si="32"/>
        <v>0</v>
      </c>
      <c r="AB47" s="7">
        <f t="shared" si="33"/>
        <v>0</v>
      </c>
      <c r="AC47" s="7">
        <f t="shared" si="34"/>
        <v>0</v>
      </c>
      <c r="AD47" s="7">
        <f t="shared" si="35"/>
        <v>0</v>
      </c>
      <c r="AF47" t="s">
        <v>26</v>
      </c>
      <c r="AG47" s="13">
        <f>SUM(SUMIFS($G:$G,$B:$B,"August",$E:$E,$AV$9),SUMIFS($K:$K,$B:$B,"August",$I:$I,$AV$9),SUMIFS($O:$O,$B:$B,"August",$M:$M,$AV$9),SUMIFS($S:$S,$B:$B,"August",$Q:$Q,$AV$9),SUMIFS($W:$W,$B:$B,"August",$U:$U,$AV$9))</f>
        <v>0</v>
      </c>
      <c r="AH47" s="7">
        <f>SUM(SUMIFS($H:$H,$B:$B,"August",$E:$E,$AV$9),SUMIFS($L:$L,$B:$B,"August",$I:$I,$AV$9),SUMIFS($P:$P,$B:$B,"August",$M:$M,$AV$9),SUMIFS($T:$T,$B:$B,"August",$Q:$Q,$AV$9),SUMIFS($X:$X,$B:$B,"August",$U:$U,$AV$9))</f>
        <v>0</v>
      </c>
      <c r="AI47" s="7">
        <f t="shared" si="24"/>
        <v>0</v>
      </c>
      <c r="AJ47" s="16">
        <f t="shared" si="21"/>
        <v>0</v>
      </c>
      <c r="AK47" s="13">
        <f>SUM(SUMIFS($G:$G,$B:$B,"August",$E:$E,$AV$10),SUMIFS($K:$K,$B:$B,"August",$I:$I,$AV$10),SUMIFS($O:$O,$B:$B,"August",$M:$M,$AV$10),SUMIFS($S:$S,$B:$B,"August",$Q:$Q,$AV$10),SUMIFS($W:$W,$B:$B,"August",$U:$U,$AV$10))</f>
        <v>0</v>
      </c>
      <c r="AL47" s="7">
        <f>SUM(SUMIFS($H:$H,$B:$B,"August",$E:$E,$AV$10),SUMIFS($L:$L,$B:$B,"August",$I:$I,$AV$10),SUMIFS($P:$P,$B:$B,"August",$M:$M,$AV$10),SUMIFS($T:$T,$B:$B,"August",$Q:$Q,$AV$10),SUMIFS($X:$X,$B:$B,"August",$U:$U,$AV$10))</f>
        <v>0</v>
      </c>
      <c r="AM47" s="7">
        <f t="shared" si="25"/>
        <v>0</v>
      </c>
      <c r="AN47" s="16">
        <f t="shared" si="22"/>
        <v>0</v>
      </c>
      <c r="AO47" s="13">
        <f>SUM(SUMIFS($G:$G,$B:$B,"August",$E:$E,$AV$11),SUMIFS($K:$K,$B:$B,"August",$I:$I,$AV$11),SUMIFS($O:$O,$B:$B,"August",$M:$M,$AV$11),SUMIFS($S:$S,$B:$B,"August",$Q:$Q,$AV$11),SUMIFS($W:$W,$B:$B,"August",$U:$U,$AV$11))</f>
        <v>0</v>
      </c>
      <c r="AP47" s="7">
        <f>SUM(SUMIFS($H:$H,$B:$B,"August",$E:$E,$AV$11),SUMIFS($L:$L,$B:$B,"August",$I:$I,$AV$11),SUMIFS($P:$P,$B:$B,"August",$M:$M,$AV$11),SUMIFS($T:$T,$B:$B,"August",$Q:$Q,$AV$11),SUMIFS($X:$X,$B:$B,"August",$U:$U,$AV$11))</f>
        <v>0</v>
      </c>
      <c r="AQ47" s="7">
        <f t="shared" si="26"/>
        <v>0</v>
      </c>
      <c r="AR47" s="16">
        <f t="shared" si="23"/>
        <v>0</v>
      </c>
    </row>
    <row r="48" spans="3:44" x14ac:dyDescent="0.25">
      <c r="C48" s="13"/>
      <c r="H48" s="7">
        <f t="shared" si="27"/>
        <v>0</v>
      </c>
      <c r="L48" s="7">
        <f t="shared" si="28"/>
        <v>0</v>
      </c>
      <c r="P48" s="7">
        <f t="shared" si="29"/>
        <v>0</v>
      </c>
      <c r="T48" s="7">
        <f t="shared" si="30"/>
        <v>0</v>
      </c>
      <c r="X48" s="7">
        <f t="shared" si="31"/>
        <v>0</v>
      </c>
      <c r="AA48" s="13">
        <f t="shared" si="32"/>
        <v>0</v>
      </c>
      <c r="AB48" s="7">
        <f t="shared" si="33"/>
        <v>0</v>
      </c>
      <c r="AC48" s="7">
        <f t="shared" si="34"/>
        <v>0</v>
      </c>
      <c r="AD48" s="7">
        <f t="shared" si="35"/>
        <v>0</v>
      </c>
      <c r="AF48" t="s">
        <v>27</v>
      </c>
      <c r="AG48" s="13">
        <f>SUM(SUMIFS($G:$G,$B:$B,"September",$E:$E,$AV$9),SUMIFS($K:$K,$B:$B,"September",$I:$I,$AV$9),SUMIFS($O:$O,$B:$B,"September",$M:$M,$AV$9),SUMIFS($S:$S,$B:$B,"September",$Q:$Q,$AV$9),SUMIFS($W:$W,$B:$B,"September",$U:$U,$AV$9))</f>
        <v>0</v>
      </c>
      <c r="AH48" s="7">
        <f>SUM(SUMIFS($H:$H,$B:$B,"September",$E:$E,$AV$9),SUMIFS($L:$L,$B:$B,"September",$I:$I,$AV$9),SUMIFS($P:$P,$B:$B,"September",$M:$M,$AV$9),SUMIFS($T:$T,$B:$B,"September",$Q:$Q,$AV$9),SUMIFS($X:$X,$B:$B,"September",$U:$U,$AV$9))</f>
        <v>0</v>
      </c>
      <c r="AI48" s="7">
        <f t="shared" si="24"/>
        <v>0</v>
      </c>
      <c r="AJ48" s="16">
        <f t="shared" si="21"/>
        <v>0</v>
      </c>
      <c r="AK48" s="13">
        <f>SUM(SUMIFS($G:$G,$B:$B,"September",$E:$E,$AV$10),SUMIFS($K:$K,$B:$B,"September",$I:$I,$AV$10),SUMIFS($O:$O,$B:$B,"September",$M:$M,$AV$10),SUMIFS($S:$S,$B:$B,"September",$Q:$Q,$AV$10),SUMIFS($W:$W,$B:$B,"September",$U:$U,$AV$10))</f>
        <v>0</v>
      </c>
      <c r="AL48" s="7">
        <f>SUM(SUMIFS($H:$H,$B:$B,"September",$E:$E,$AV$10),SUMIFS($L:$L,$B:$B,"September",$I:$I,$AV$10),SUMIFS($P:$P,$B:$B,"September",$M:$M,$AV$10),SUMIFS($T:$T,$B:$B,"September",$Q:$Q,$AV$10),SUMIFS($X:$X,$B:$B,"September",$U:$U,$AV$10))</f>
        <v>0</v>
      </c>
      <c r="AM48" s="7">
        <f t="shared" si="25"/>
        <v>0</v>
      </c>
      <c r="AN48" s="16">
        <f t="shared" si="22"/>
        <v>0</v>
      </c>
      <c r="AO48" s="13">
        <f>SUM(SUMIFS($G:$G,$B:$B,"September",$E:$E,$AV$11),SUMIFS($K:$K,$B:$B,"September",$I:$I,$AV$11),SUMIFS($O:$O,$B:$B,"September",$M:$M,$AV$11),SUMIFS($S:$S,$B:$B,"September",$Q:$Q,$AV$11),SUMIFS($W:$W,$B:$B,"September",$U:$U,$AV$11))</f>
        <v>0</v>
      </c>
      <c r="AP48" s="7">
        <f>SUM(SUMIFS($H:$H,$B:$B,"September",$E:$E,$AV$11),SUMIFS($L:$L,$B:$B,"September",$I:$I,$AV$11),SUMIFS($P:$P,$B:$B,"September",$M:$M,$AV$11),SUMIFS($T:$T,$B:$B,"September",$Q:$Q,$AV$11),SUMIFS($X:$X,$B:$B,"September",$U:$U,$AV$11))</f>
        <v>0</v>
      </c>
      <c r="AQ48" s="7">
        <f t="shared" si="26"/>
        <v>0</v>
      </c>
      <c r="AR48" s="16">
        <f t="shared" si="23"/>
        <v>0</v>
      </c>
    </row>
    <row r="49" spans="3:44" x14ac:dyDescent="0.25">
      <c r="C49" s="13"/>
      <c r="H49" s="7">
        <f t="shared" ref="H49" si="44">F49*G49</f>
        <v>0</v>
      </c>
      <c r="L49" s="7">
        <f t="shared" ref="L49" si="45">J49*K49</f>
        <v>0</v>
      </c>
      <c r="P49" s="7">
        <f t="shared" ref="P49" si="46">N49*O49</f>
        <v>0</v>
      </c>
      <c r="T49" s="7">
        <f t="shared" si="30"/>
        <v>0</v>
      </c>
      <c r="X49" s="7">
        <f t="shared" si="31"/>
        <v>0</v>
      </c>
      <c r="AA49" s="13">
        <f t="shared" si="32"/>
        <v>0</v>
      </c>
      <c r="AB49" s="7">
        <f t="shared" si="33"/>
        <v>0</v>
      </c>
      <c r="AC49" s="7">
        <f t="shared" si="34"/>
        <v>0</v>
      </c>
      <c r="AD49" s="7">
        <f t="shared" si="35"/>
        <v>0</v>
      </c>
      <c r="AF49" t="s">
        <v>28</v>
      </c>
      <c r="AG49" s="13">
        <f>SUM(SUMIFS($G:$G,$B:$B,"October",$E:$E,$AV$9),SUMIFS($K:$K,$B:$B,"October",$I:$I,$AV$9),SUMIFS($O:$O,$B:$B,"October",$M:$M,$AV$9),SUMIFS($S:$S,$B:$B,"October",$Q:$Q,$AV$9),SUMIFS($W:$W,$B:$B,"October",$U:$U,$AV$9))</f>
        <v>0</v>
      </c>
      <c r="AH49" s="7">
        <f>SUM(SUMIFS($H:$H,$B:$B,"October",$E:$E,$AV$9),SUMIFS($L:$L,$B:$B,"October",$I:$I,$AV$9),SUMIFS($P:$P,$B:$B,"October",$M:$M,$AV$9),SUMIFS($T:$T,$B:$B,"October",$Q:$Q,$AV$9),SUMIFS($X:$X,$B:$B,"October",$U:$U,$AV$9))</f>
        <v>0</v>
      </c>
      <c r="AI49" s="7">
        <f t="shared" si="24"/>
        <v>0</v>
      </c>
      <c r="AJ49" s="16">
        <f t="shared" si="21"/>
        <v>0</v>
      </c>
      <c r="AK49" s="13">
        <f>SUM(SUMIFS($G:$G,$B:$B,"October",$E:$E,$AV$10),SUMIFS($K:$K,$B:$B,"October",$I:$I,$AV$10),SUMIFS($O:$O,$B:$B,"October",$M:$M,$AV$10),SUMIFS($S:$S,$B:$B,"October",$Q:$Q,$AV$10),SUMIFS($W:$W,$B:$B,"October",$U:$U,$AV$10))</f>
        <v>0</v>
      </c>
      <c r="AL49" s="7">
        <f>SUM(SUMIFS($H:$H,$B:$B,"October",$E:$E,$AV$10),SUMIFS($L:$L,$B:$B,"October",$I:$I,$AV$10),SUMIFS($P:$P,$B:$B,"October",$M:$M,$AV$10),SUMIFS($T:$T,$B:$B,"October",$Q:$Q,$AV$10),SUMIFS($X:$X,$B:$B,"October",$U:$U,$AV$10))</f>
        <v>0</v>
      </c>
      <c r="AM49" s="7">
        <f t="shared" si="25"/>
        <v>0</v>
      </c>
      <c r="AN49" s="16">
        <f t="shared" si="22"/>
        <v>0</v>
      </c>
      <c r="AO49" s="13">
        <f>SUM(SUMIFS($G:$G,$B:$B,"October",$E:$E,$AV$11),SUMIFS($K:$K,$B:$B,"October",$I:$I,$AV$11),SUMIFS($O:$O,$B:$B,"October",$M:$M,$AV$11),SUMIFS($S:$S,$B:$B,"October",$Q:$Q,$AV$11),SUMIFS($W:$W,$B:$B,"October",$U:$U,$AV$11))</f>
        <v>0</v>
      </c>
      <c r="AP49" s="7">
        <f>SUM(SUMIFS($H:$H,$B:$B,"October",$E:$E,$AV$11),SUMIFS($L:$L,$B:$B,"October",$I:$I,$AV$11),SUMIFS($P:$P,$B:$B,"October",$M:$M,$AV$11),SUMIFS($T:$T,$B:$B,"October",$Q:$Q,$AV$11),SUMIFS($X:$X,$B:$B,"October",$U:$U,$AV$11))</f>
        <v>0</v>
      </c>
      <c r="AQ49" s="7">
        <f t="shared" si="26"/>
        <v>0</v>
      </c>
      <c r="AR49" s="16">
        <f t="shared" si="23"/>
        <v>0</v>
      </c>
    </row>
    <row r="50" spans="3:44" x14ac:dyDescent="0.25">
      <c r="C50" s="13"/>
      <c r="H50" s="7">
        <f t="shared" ref="H50:H52" si="47">F50*G50</f>
        <v>0</v>
      </c>
      <c r="L50" s="7">
        <f t="shared" ref="L50:L52" si="48">J50*K50</f>
        <v>0</v>
      </c>
      <c r="P50" s="7">
        <f t="shared" ref="P50:P52" si="49">N50*O50</f>
        <v>0</v>
      </c>
      <c r="T50" s="7">
        <f t="shared" si="30"/>
        <v>0</v>
      </c>
      <c r="X50" s="7">
        <f t="shared" si="31"/>
        <v>0</v>
      </c>
      <c r="AA50" s="13">
        <f t="shared" si="32"/>
        <v>0</v>
      </c>
      <c r="AB50" s="7">
        <f t="shared" si="33"/>
        <v>0</v>
      </c>
      <c r="AC50" s="7">
        <f t="shared" si="34"/>
        <v>0</v>
      </c>
      <c r="AD50" s="7">
        <f t="shared" si="35"/>
        <v>0</v>
      </c>
      <c r="AF50" t="s">
        <v>29</v>
      </c>
      <c r="AG50" s="13">
        <f>SUM(SUMIFS($G:$G,$B:$B,"November",$E:$E,$AV$9),SUMIFS($K:$K,$B:$B,"November",$I:$I,$AV$9),SUMIFS($O:$O,$B:$B,"November",$M:$M,$AV$9),SUMIFS($S:$S,$B:$B,"November",$Q:$Q,$AV$9),SUMIFS($W:$W,$B:$B,"November",$U:$U,$AV$9))</f>
        <v>0</v>
      </c>
      <c r="AH50" s="7">
        <f>SUM(SUMIFS($H:$H,$B:$B,"November",$E:$E,$AV$9),SUMIFS($L:$L,$B:$B,"November",$I:$I,$AV$9),SUMIFS($P:$P,$B:$B,"November",$M:$M,$AV$9),SUMIFS($T:$T,$B:$B,"November",$Q:$Q,$AV$9),SUMIFS($X:$X,$B:$B,"November",$U:$U,$AV$9))</f>
        <v>0</v>
      </c>
      <c r="AI50" s="7">
        <f t="shared" si="24"/>
        <v>0</v>
      </c>
      <c r="AJ50" s="16">
        <f t="shared" si="21"/>
        <v>0</v>
      </c>
      <c r="AK50" s="13">
        <f>SUM(SUMIFS($G:$G,$B:$B,"November",$E:$E,$AV$10),SUMIFS($K:$K,$B:$B,"November",$I:$I,$AV$10),SUMIFS($O:$O,$B:$B,"November",$M:$M,$AV$10),SUMIFS($S:$S,$B:$B,"November",$Q:$Q,$AV$10),SUMIFS($W:$W,$B:$B,"November",$U:$U,$AV$10))</f>
        <v>0</v>
      </c>
      <c r="AL50" s="7">
        <f>SUM(SUMIFS($H:$H,$B:$B,"November",$E:$E,$AV$10),SUMIFS($L:$L,$B:$B,"November",$I:$I,$AV$10),SUMIFS($P:$P,$B:$B,"November",$M:$M,$AV$10),SUMIFS($T:$T,$B:$B,"November",$Q:$Q,$AV$10),SUMIFS($X:$X,$B:$B,"November",$U:$U,$AV$10))</f>
        <v>0</v>
      </c>
      <c r="AM50" s="7">
        <f t="shared" si="25"/>
        <v>0</v>
      </c>
      <c r="AN50" s="16">
        <f t="shared" si="22"/>
        <v>0</v>
      </c>
      <c r="AO50" s="13">
        <f>SUM(SUMIFS($G:$G,$B:$B,"November",$E:$E,$AV$11),SUMIFS($K:$K,$B:$B,"November",$I:$I,$AV$11),SUMIFS($O:$O,$B:$B,"November",$M:$M,$AV$11),SUMIFS($S:$S,$B:$B,"November",$Q:$Q,$AV$11),SUMIFS($W:$W,$B:$B,"November",$U:$U,$AV$11))</f>
        <v>0</v>
      </c>
      <c r="AP50" s="7">
        <f>SUM(SUMIFS($H:$H,$B:$B,"November",$E:$E,$AV$11),SUMIFS($L:$L,$B:$B,"November",$I:$I,$AV$11),SUMIFS($P:$P,$B:$B,"November",$M:$M,$AV$11),SUMIFS($T:$T,$B:$B,"November",$Q:$Q,$AV$11),SUMIFS($X:$X,$B:$B,"November",$U:$U,$AV$11))</f>
        <v>0</v>
      </c>
      <c r="AQ50" s="7">
        <f t="shared" si="26"/>
        <v>0</v>
      </c>
      <c r="AR50" s="16">
        <f t="shared" si="23"/>
        <v>0</v>
      </c>
    </row>
    <row r="51" spans="3:44" x14ac:dyDescent="0.25">
      <c r="C51" s="13"/>
      <c r="H51" s="7">
        <f t="shared" si="47"/>
        <v>0</v>
      </c>
      <c r="L51" s="7">
        <f t="shared" si="48"/>
        <v>0</v>
      </c>
      <c r="P51" s="7">
        <f t="shared" si="49"/>
        <v>0</v>
      </c>
      <c r="T51" s="7">
        <f t="shared" si="30"/>
        <v>0</v>
      </c>
      <c r="X51" s="7">
        <f t="shared" si="31"/>
        <v>0</v>
      </c>
      <c r="AA51" s="13">
        <f t="shared" si="32"/>
        <v>0</v>
      </c>
      <c r="AB51" s="7">
        <f t="shared" si="33"/>
        <v>0</v>
      </c>
      <c r="AC51" s="7">
        <f t="shared" si="34"/>
        <v>0</v>
      </c>
      <c r="AD51" s="7">
        <f t="shared" si="35"/>
        <v>0</v>
      </c>
      <c r="AF51" t="s">
        <v>30</v>
      </c>
      <c r="AG51" s="13">
        <f>SUM(SUMIFS($G:$G,$B:$B,"December",$E:$E,$AV$9),SUMIFS($K:$K,$B:$B,"December",$I:$I,$AV$9),SUMIFS($O:$O,$B:$B,"December",$M:$M,$AV$9),SUMIFS($S:$S,$B:$B,"December",$Q:$Q,$AV$9),SUMIFS($W:$W,$B:$B,"December",$U:$U,$AV$9))</f>
        <v>0</v>
      </c>
      <c r="AH51" s="7">
        <f>SUM(SUMIFS($H:$H,$B:$B,"December",$E:$E,$AV$9),SUMIFS($L:$L,$B:$B,"December",$I:$I,$AV$9),SUMIFS($P:$P,$B:$B,"December",$M:$M,$AV$9),SUMIFS($T:$T,$B:$B,"December",$Q:$Q,$AV$9),SUMIFS($X:$X,$B:$B,"December",$U:$U,$AV$9))</f>
        <v>0</v>
      </c>
      <c r="AI51" s="7">
        <f t="shared" si="24"/>
        <v>0</v>
      </c>
      <c r="AJ51" s="16">
        <f t="shared" si="21"/>
        <v>0</v>
      </c>
      <c r="AK51" s="13">
        <f>SUM(SUMIFS($G:$G,$B:$B,"December",$E:$E,$AV$10),SUMIFS($K:$K,$B:$B,"December",$I:$I,$AV$10),SUMIFS($O:$O,$B:$B,"December",$M:$M,$AV$10),SUMIFS($S:$S,$B:$B,"December",$Q:$Q,$AV$10),SUMIFS($W:$W,$B:$B,"December",$U:$U,$AV$10))</f>
        <v>0</v>
      </c>
      <c r="AL51" s="7">
        <f>SUM(SUMIFS($H:$H,$B:$B,"December",$E:$E,$AV$10),SUMIFS($L:$L,$B:$B,"December",$I:$I,$AV$10),SUMIFS($P:$P,$B:$B,"December",$M:$M,$AV$10),SUMIFS($T:$T,$B:$B,"December",$Q:$Q,$AV$10),SUMIFS($X:$X,$B:$B,"December",$U:$U,$AV$10))</f>
        <v>0</v>
      </c>
      <c r="AM51" s="7">
        <f t="shared" si="25"/>
        <v>0</v>
      </c>
      <c r="AN51" s="16">
        <f t="shared" si="22"/>
        <v>0</v>
      </c>
      <c r="AO51" s="13">
        <f>SUM(SUMIFS($G:$G,$B:$B,"December",$E:$E,$AV$11),SUMIFS($K:$K,$B:$B,"December",$I:$I,$AV$11),SUMIFS($O:$O,$B:$B,"December",$M:$M,$AV$11),SUMIFS($S:$S,$B:$B,"December",$Q:$Q,$AV$11),SUMIFS($W:$W,$B:$B,"December",$U:$U,$AV$11))</f>
        <v>0</v>
      </c>
      <c r="AP51" s="7">
        <f>SUM(SUMIFS($H:$H,$B:$B,"December",$E:$E,$AV$11),SUMIFS($L:$L,$B:$B,"December",$I:$I,$AV$11),SUMIFS($P:$P,$B:$B,"December",$M:$M,$AV$11),SUMIFS($T:$T,$B:$B,"December",$Q:$Q,$AV$11),SUMIFS($X:$X,$B:$B,"December",$U:$U,$AV$11))</f>
        <v>0</v>
      </c>
      <c r="AQ51" s="7">
        <f t="shared" si="26"/>
        <v>0</v>
      </c>
      <c r="AR51" s="16">
        <f t="shared" si="23"/>
        <v>0</v>
      </c>
    </row>
    <row r="52" spans="3:44" x14ac:dyDescent="0.25">
      <c r="C52" s="13"/>
      <c r="H52" s="7">
        <f t="shared" si="47"/>
        <v>0</v>
      </c>
      <c r="L52" s="7">
        <f t="shared" si="48"/>
        <v>0</v>
      </c>
      <c r="P52" s="7">
        <f t="shared" si="49"/>
        <v>0</v>
      </c>
      <c r="T52" s="7">
        <f t="shared" ref="T52" si="50">R52*S52</f>
        <v>0</v>
      </c>
      <c r="X52" s="7">
        <f t="shared" ref="X52" si="51">V52*W52</f>
        <v>0</v>
      </c>
      <c r="AA52" s="13">
        <f t="shared" si="32"/>
        <v>0</v>
      </c>
      <c r="AB52" s="7">
        <f t="shared" si="33"/>
        <v>0</v>
      </c>
      <c r="AC52" s="7">
        <f t="shared" si="34"/>
        <v>0</v>
      </c>
      <c r="AD52" s="7">
        <f t="shared" si="35"/>
        <v>0</v>
      </c>
      <c r="AG52" s="13"/>
      <c r="AH52" s="7"/>
      <c r="AI52" s="13"/>
      <c r="AJ52" s="16"/>
      <c r="AK52" s="15"/>
      <c r="AL52" s="16"/>
      <c r="AM52" s="15"/>
      <c r="AN52" s="16"/>
      <c r="AO52" s="15"/>
      <c r="AP52" s="7"/>
      <c r="AQ52" s="13"/>
      <c r="AR52" s="7"/>
    </row>
    <row r="53" spans="3:44" x14ac:dyDescent="0.25">
      <c r="C53" s="13"/>
      <c r="H53" s="7">
        <f t="shared" ref="H53" si="52">F53*G53</f>
        <v>0</v>
      </c>
      <c r="L53" s="7">
        <f t="shared" ref="L53" si="53">J53*K53</f>
        <v>0</v>
      </c>
      <c r="P53" s="7">
        <f t="shared" ref="P53" si="54">N53*O53</f>
        <v>0</v>
      </c>
      <c r="T53" s="7">
        <f t="shared" ref="T53" si="55">R53*S53</f>
        <v>0</v>
      </c>
      <c r="X53" s="7">
        <f t="shared" ref="X53" si="56">V53*W53</f>
        <v>0</v>
      </c>
      <c r="AA53" s="13">
        <f t="shared" si="32"/>
        <v>0</v>
      </c>
      <c r="AB53" s="7">
        <f t="shared" si="33"/>
        <v>0</v>
      </c>
      <c r="AC53" s="7">
        <f t="shared" si="34"/>
        <v>0</v>
      </c>
      <c r="AD53" s="7">
        <f t="shared" si="35"/>
        <v>0</v>
      </c>
      <c r="AG53" s="329">
        <f>Lookups!$A$12</f>
        <v>0</v>
      </c>
      <c r="AH53" s="329"/>
      <c r="AI53" s="329"/>
      <c r="AJ53" s="329"/>
      <c r="AK53" s="329">
        <f>Lookups!$A$13</f>
        <v>0</v>
      </c>
      <c r="AL53" s="329"/>
      <c r="AM53" s="329"/>
      <c r="AN53" s="329"/>
      <c r="AO53" s="329">
        <f>Lookups!$A$14</f>
        <v>0</v>
      </c>
      <c r="AP53" s="329"/>
      <c r="AQ53" s="329"/>
      <c r="AR53" s="329"/>
    </row>
    <row r="54" spans="3:44" x14ac:dyDescent="0.25">
      <c r="C54" s="13"/>
      <c r="H54" s="7">
        <f t="shared" ref="H54" si="57">F54*G54</f>
        <v>0</v>
      </c>
      <c r="L54" s="7">
        <f t="shared" ref="L54" si="58">J54*K54</f>
        <v>0</v>
      </c>
      <c r="P54" s="7">
        <f t="shared" ref="P54" si="59">N54*O54</f>
        <v>0</v>
      </c>
      <c r="T54" s="7">
        <f t="shared" si="30"/>
        <v>0</v>
      </c>
      <c r="X54" s="7">
        <f t="shared" si="31"/>
        <v>0</v>
      </c>
      <c r="AA54" s="13">
        <f t="shared" si="32"/>
        <v>0</v>
      </c>
      <c r="AB54" s="7">
        <f t="shared" si="33"/>
        <v>0</v>
      </c>
      <c r="AC54" s="7">
        <f t="shared" si="34"/>
        <v>0</v>
      </c>
      <c r="AD54" s="7">
        <f t="shared" si="35"/>
        <v>0</v>
      </c>
      <c r="AG54" s="10" t="s">
        <v>1</v>
      </c>
      <c r="AH54" s="10" t="s">
        <v>16</v>
      </c>
      <c r="AI54" s="10" t="s">
        <v>78</v>
      </c>
      <c r="AJ54" s="10" t="s">
        <v>41</v>
      </c>
      <c r="AK54" s="10" t="s">
        <v>1</v>
      </c>
      <c r="AL54" s="10" t="s">
        <v>16</v>
      </c>
      <c r="AM54" s="10" t="s">
        <v>78</v>
      </c>
      <c r="AN54" s="10" t="s">
        <v>41</v>
      </c>
      <c r="AO54" s="10" t="s">
        <v>1</v>
      </c>
      <c r="AP54" s="10" t="s">
        <v>16</v>
      </c>
      <c r="AQ54" s="10" t="s">
        <v>78</v>
      </c>
      <c r="AR54" s="10" t="s">
        <v>41</v>
      </c>
    </row>
    <row r="55" spans="3:44" x14ac:dyDescent="0.25">
      <c r="H55" s="7">
        <f t="shared" si="27"/>
        <v>0</v>
      </c>
      <c r="L55" s="7">
        <f t="shared" si="28"/>
        <v>0</v>
      </c>
      <c r="P55" s="7">
        <f t="shared" si="29"/>
        <v>0</v>
      </c>
      <c r="T55" s="7">
        <f t="shared" si="30"/>
        <v>0</v>
      </c>
      <c r="X55" s="7">
        <f t="shared" si="31"/>
        <v>0</v>
      </c>
      <c r="AA55" s="13">
        <f t="shared" si="32"/>
        <v>0</v>
      </c>
      <c r="AB55" s="7">
        <f t="shared" si="33"/>
        <v>0</v>
      </c>
      <c r="AC55" s="7">
        <f t="shared" si="34"/>
        <v>0</v>
      </c>
      <c r="AD55" s="7">
        <f t="shared" si="35"/>
        <v>0</v>
      </c>
      <c r="AF55" t="s">
        <v>19</v>
      </c>
      <c r="AG55" s="13">
        <f>SUM(SUMIFS($G:$G,$B:$B,"January",$E:$E,$AV$12),SUMIFS($K:$K,$B:$B,"January",$I:$I,$AV$12),SUMIFS($O:$O,$B:$B,"January",$M:$M,$AV$12),SUMIFS($S:$S,$B:$B,"January",$Q:$Q,$AV$12),SUMIFS($W:$W,$B:$B,"January",$U:$U,$AV$12))</f>
        <v>0</v>
      </c>
      <c r="AH55" s="7">
        <f>SUM(SUMIFS($H:$H,$B:$B,"January",$E:$E,$AV$12),SUMIFS($L:$L,$B:$B,"January",$I:$I,$AV$12),SUMIFS($P:$P,$B:$B,"January",$M:$M,$AV$12),SUMIFS($T:$T,$B:$B,"January",$Q:$Q,$AV$12),SUMIFS($X:$X,$B:$B,"January",$U:$U,$AV$12))</f>
        <v>0</v>
      </c>
      <c r="AI55" s="7">
        <f>$AW$12</f>
        <v>0</v>
      </c>
      <c r="AJ55" s="16">
        <f t="shared" ref="AJ55:AJ66" si="60">AH55-AI55*AG55</f>
        <v>0</v>
      </c>
      <c r="AK55" s="13">
        <f>SUM(SUMIFS($G:$G,$B:$B,"January",$E:$E,$AV$13),SUMIFS($K:$K,$B:$B,"January",$I:$I,$AV$13),SUMIFS($O:$O,$B:$B,"January",$M:$M,$AV$13),SUMIFS($S:$S,$B:$B,"January",$Q:$Q,$AV$13),SUMIFS($W:$W,$B:$B,"January",$U:$U,$AV$13))</f>
        <v>0</v>
      </c>
      <c r="AL55" s="7">
        <f>SUM(SUMIFS($H:$H,$B:$B,"January",$E:$E,$AV$13),SUMIFS($L:$L,$B:$B,"January",$I:$I,$AV$13),SUMIFS($P:$P,$B:$B,"January",$M:$M,$AV$13),SUMIFS($T:$T,$B:$B,"January",$Q:$Q,$AV$13),SUMIFS($X:$X,$B:$B,"January",$U:$U,$AV$13))</f>
        <v>0</v>
      </c>
      <c r="AM55" s="7">
        <f>$AW$13</f>
        <v>0</v>
      </c>
      <c r="AN55" s="16">
        <f t="shared" ref="AN55:AN66" si="61">AL55-AM55*AK55</f>
        <v>0</v>
      </c>
      <c r="AO55" s="13">
        <f>SUM(SUMIFS($G:$G,$B:$B,"January",$E:$E,$AV$14),SUMIFS($K:$K,$B:$B,"January",$I:$I,$AV$14),SUMIFS($O:$O,$B:$B,"January",$M:$M,$AV$14),SUMIFS($S:$S,$B:$B,"January",$Q:$Q,$AV$14),SUMIFS($W:$W,$B:$B,"January",$U:$U,$AV$14))</f>
        <v>0</v>
      </c>
      <c r="AP55" s="7">
        <f>SUM(SUMIFS($H:$H,$B:$B,"January",$E:$E,$AV$14),SUMIFS($L:$L,$B:$B,"January",$I:$I,$AV$14),SUMIFS($P:$P,$B:$B,"January",$M:$M,$AV$14),SUMIFS($T:$T,$B:$B,"January",$Q:$Q,$AV$14),SUMIFS($X:$X,$B:$B,"January",$U:$U,$AV$14))</f>
        <v>0</v>
      </c>
      <c r="AQ55" s="7">
        <f>$AW$14</f>
        <v>0</v>
      </c>
      <c r="AR55" s="16">
        <f t="shared" ref="AR55:AR66" si="62">AP55-AQ55*AO55</f>
        <v>0</v>
      </c>
    </row>
    <row r="56" spans="3:44" x14ac:dyDescent="0.25">
      <c r="H56" s="7">
        <f t="shared" si="27"/>
        <v>0</v>
      </c>
      <c r="L56" s="7">
        <f t="shared" si="28"/>
        <v>0</v>
      </c>
      <c r="P56" s="7">
        <f t="shared" si="29"/>
        <v>0</v>
      </c>
      <c r="T56" s="7">
        <f t="shared" si="30"/>
        <v>0</v>
      </c>
      <c r="X56" s="7">
        <f t="shared" si="31"/>
        <v>0</v>
      </c>
      <c r="AA56" s="13">
        <f t="shared" si="32"/>
        <v>0</v>
      </c>
      <c r="AB56" s="7">
        <f t="shared" si="33"/>
        <v>0</v>
      </c>
      <c r="AC56" s="7">
        <f t="shared" si="34"/>
        <v>0</v>
      </c>
      <c r="AD56" s="7">
        <f t="shared" si="35"/>
        <v>0</v>
      </c>
      <c r="AF56" t="s">
        <v>20</v>
      </c>
      <c r="AG56" s="13">
        <f>SUM(SUMIFS($G:$G,$B:$B,"February",$E:$E,$AV$12),SUMIFS($K:$K,$B:$B,"February",$I:$I,$AV$12),SUMIFS($O:$O,$B:$B,"February",$M:$M,$AV$12),SUMIFS($S:$S,$B:$B,"February",$Q:$Q,$AV$12),SUMIFS($W:$W,$B:$B,"February",$U:$U,$AV$12))</f>
        <v>0</v>
      </c>
      <c r="AH56" s="7">
        <f>SUM(SUMIFS($H:$H,$B:$B,"February",$E:$E,$AV$12),SUMIFS($L:$L,$B:$B,"February",$I:$I,$AV$12),SUMIFS($P:$P,$B:$B,"February",$M:$M,$AV$12),SUMIFS($T:$T,$B:$B,"February",$Q:$Q,$AV$12),SUMIFS($X:$X,$B:$B,"February",$U:$U,$AV$12))</f>
        <v>0</v>
      </c>
      <c r="AI56" s="7">
        <f t="shared" ref="AI56:AI66" si="63">$AW$12</f>
        <v>0</v>
      </c>
      <c r="AJ56" s="16">
        <f t="shared" si="60"/>
        <v>0</v>
      </c>
      <c r="AK56" s="13">
        <f>SUM(SUMIFS($G:$G,$B:$B,"February",$E:$E,$AV$13),SUMIFS($K:$K,$B:$B,"February",$I:$I,$AV$13),SUMIFS($O:$O,$B:$B,"February",$M:$M,$AV$13),SUMIFS($S:$S,$B:$B,"February",$Q:$Q,$AV$13),SUMIFS($W:$W,$B:$B,"February",$U:$U,$AV$13))</f>
        <v>0</v>
      </c>
      <c r="AL56" s="7">
        <f>SUM(SUMIFS($H:$H,$B:$B,"February",$E:$E,$AV$13),SUMIFS($L:$L,$B:$B,"February",$I:$I,$AV$13),SUMIFS($P:$P,$B:$B,"February",$M:$M,$AV$13),SUMIFS($T:$T,$B:$B,"February",$Q:$Q,$AV$13),SUMIFS($X:$X,$B:$B,"February",$U:$U,$AV$13))</f>
        <v>0</v>
      </c>
      <c r="AM56" s="7">
        <f t="shared" ref="AM56:AM66" si="64">$AW$13</f>
        <v>0</v>
      </c>
      <c r="AN56" s="16">
        <f t="shared" si="61"/>
        <v>0</v>
      </c>
      <c r="AO56" s="13">
        <f>SUM(SUMIFS($G:$G,$B:$B,"February",$E:$E,$AV$14),SUMIFS($K:$K,$B:$B,"February",$I:$I,$AV$14),SUMIFS($O:$O,$B:$B,"February",$M:$M,$AV$14),SUMIFS($S:$S,$B:$B,"February",$Q:$Q,$AV$14),SUMIFS($W:$W,$B:$B,"February",$U:$U,$AV$14))</f>
        <v>0</v>
      </c>
      <c r="AP56" s="7">
        <f>SUM(SUMIFS($H:$H,$B:$B,"February",$E:$E,$AV$14),SUMIFS($L:$L,$B:$B,"February",$I:$I,$AV$14),SUMIFS($P:$P,$B:$B,"February",$M:$M,$AV$14),SUMIFS($T:$T,$B:$B,"February",$Q:$Q,$AV$14),SUMIFS($X:$X,$B:$B,"February",$U:$U,$AV$14))</f>
        <v>0</v>
      </c>
      <c r="AQ56" s="7">
        <f t="shared" ref="AQ56:AQ66" si="65">$AW$14</f>
        <v>0</v>
      </c>
      <c r="AR56" s="16">
        <f t="shared" si="62"/>
        <v>0</v>
      </c>
    </row>
    <row r="57" spans="3:44" x14ac:dyDescent="0.25">
      <c r="H57" s="7">
        <f t="shared" si="27"/>
        <v>0</v>
      </c>
      <c r="L57" s="7">
        <f t="shared" si="28"/>
        <v>0</v>
      </c>
      <c r="P57" s="7">
        <f t="shared" si="29"/>
        <v>0</v>
      </c>
      <c r="T57" s="7">
        <f t="shared" si="30"/>
        <v>0</v>
      </c>
      <c r="X57" s="7">
        <f t="shared" si="31"/>
        <v>0</v>
      </c>
      <c r="AA57" s="13">
        <f t="shared" si="32"/>
        <v>0</v>
      </c>
      <c r="AB57" s="7">
        <f t="shared" si="33"/>
        <v>0</v>
      </c>
      <c r="AC57" s="7">
        <f t="shared" si="34"/>
        <v>0</v>
      </c>
      <c r="AD57" s="7">
        <f t="shared" si="35"/>
        <v>0</v>
      </c>
      <c r="AF57" t="s">
        <v>21</v>
      </c>
      <c r="AG57" s="13">
        <f>SUM(SUMIFS($G:$G,$B:$B,"March",$E:$E,$AV$12),SUMIFS($K:$K,$B:$B,"March",$I:$I,$AV$12),SUMIFS($O:$O,$B:$B,"March",$M:$M,$AV$12),SUMIFS($S:$S,$B:$B,"March",$Q:$Q,$AV$12),SUMIFS($W:$W,$B:$B,"March",$U:$U,$AV$12))</f>
        <v>0</v>
      </c>
      <c r="AH57" s="7">
        <f>SUM(SUMIFS($H:$H,$B:$B,"March",$E:$E,$AV$12),SUMIFS($L:$L,$B:$B,"March",$I:$I,$AV$12),SUMIFS($P:$P,$B:$B,"March",$M:$M,$AV$12),SUMIFS($T:$T,$B:$B,"March",$Q:$Q,$AV$12),SUMIFS($X:$X,$B:$B,"March",$U:$U,$AV$12))</f>
        <v>0</v>
      </c>
      <c r="AI57" s="7">
        <f t="shared" si="63"/>
        <v>0</v>
      </c>
      <c r="AJ57" s="16">
        <f t="shared" si="60"/>
        <v>0</v>
      </c>
      <c r="AK57" s="13">
        <f>SUM(SUMIFS($G:$G,$B:$B,"March",$E:$E,$AV$13),SUMIFS($K:$K,$B:$B,"March",$I:$I,$AV$13),SUMIFS($O:$O,$B:$B,"March",$M:$M,$AV$13),SUMIFS($S:$S,$B:$B,"March",$Q:$Q,$AV$13),SUMIFS($W:$W,$B:$B,"March",$U:$U,$AV$13))</f>
        <v>0</v>
      </c>
      <c r="AL57" s="7">
        <f>SUM(SUMIFS($H:$H,$B:$B,"March",$E:$E,$AV$13),SUMIFS($L:$L,$B:$B,"March",$I:$I,$AV$13),SUMIFS($P:$P,$B:$B,"March",$M:$M,$AV$13),SUMIFS($T:$T,$B:$B,"March",$Q:$Q,$AV$13),SUMIFS($X:$X,$B:$B,"March",$U:$U,$AV$13))</f>
        <v>0</v>
      </c>
      <c r="AM57" s="7">
        <f t="shared" si="64"/>
        <v>0</v>
      </c>
      <c r="AN57" s="16">
        <f t="shared" si="61"/>
        <v>0</v>
      </c>
      <c r="AO57" s="13">
        <f>SUM(SUMIFS($G:$G,$B:$B,"March",$E:$E,$AV$14),SUMIFS($K:$K,$B:$B,"March",$I:$I,$AV$14),SUMIFS($O:$O,$B:$B,"March",$M:$M,$AV$14),SUMIFS($S:$S,$B:$B,"March",$Q:$Q,$AV$14),SUMIFS($W:$W,$B:$B,"March",$U:$U,$AV$14))</f>
        <v>0</v>
      </c>
      <c r="AP57" s="7">
        <f>SUM(SUMIFS($H:$H,$B:$B,"March",$E:$E,$AV$14),SUMIFS($L:$L,$B:$B,"March",$I:$I,$AV$14),SUMIFS($P:$P,$B:$B,"March",$M:$M,$AV$14),SUMIFS($T:$T,$B:$B,"March",$Q:$Q,$AV$14),SUMIFS($X:$X,$B:$B,"March",$U:$U,$AV$14))</f>
        <v>0</v>
      </c>
      <c r="AQ57" s="7">
        <f t="shared" si="65"/>
        <v>0</v>
      </c>
      <c r="AR57" s="16">
        <f t="shared" si="62"/>
        <v>0</v>
      </c>
    </row>
    <row r="58" spans="3:44" x14ac:dyDescent="0.25">
      <c r="H58" s="7">
        <f t="shared" si="27"/>
        <v>0</v>
      </c>
      <c r="L58" s="7">
        <f t="shared" si="28"/>
        <v>0</v>
      </c>
      <c r="P58" s="7">
        <f t="shared" si="29"/>
        <v>0</v>
      </c>
      <c r="T58" s="7">
        <f t="shared" si="30"/>
        <v>0</v>
      </c>
      <c r="X58" s="7">
        <f t="shared" si="31"/>
        <v>0</v>
      </c>
      <c r="AA58" s="13">
        <f t="shared" si="32"/>
        <v>0</v>
      </c>
      <c r="AB58" s="7">
        <f t="shared" si="33"/>
        <v>0</v>
      </c>
      <c r="AC58" s="7">
        <f t="shared" si="34"/>
        <v>0</v>
      </c>
      <c r="AD58" s="7">
        <f t="shared" si="35"/>
        <v>0</v>
      </c>
      <c r="AF58" t="s">
        <v>22</v>
      </c>
      <c r="AG58" s="13">
        <f>SUM(SUMIFS($G:$G,$B:$B,"April",$E:$E,$AV$12),SUMIFS($K:$K,$B:$B,"April",$I:$I,$AV$12),SUMIFS($O:$O,$B:$B,"April",$M:$M,$AV$12),SUMIFS($S:$S,$B:$B,"April",$Q:$Q,$AV$12),SUMIFS($W:$W,$B:$B,"April",$U:$U,$AV$12))</f>
        <v>0</v>
      </c>
      <c r="AH58" s="7">
        <f>SUM(SUMIFS($H:$H,$B:$B,"April",$E:$E,$AV$12),SUMIFS($L:$L,$B:$B,"April",$I:$I,$AV$12),SUMIFS($P:$P,$B:$B,"April",$M:$M,$AV$12),SUMIFS($T:$T,$B:$B,"April",$Q:$Q,$AV$12),SUMIFS($X:$X,$B:$B,"April",$U:$U,$AV$12))</f>
        <v>0</v>
      </c>
      <c r="AI58" s="7">
        <f t="shared" si="63"/>
        <v>0</v>
      </c>
      <c r="AJ58" s="16">
        <f t="shared" si="60"/>
        <v>0</v>
      </c>
      <c r="AK58" s="13">
        <f>SUM(SUMIFS($G:$G,$B:$B,"April",$E:$E,$AV$13),SUMIFS($K:$K,$B:$B,"April",$I:$I,$AV$13),SUMIFS($O:$O,$B:$B,"April",$M:$M,$AV$13),SUMIFS($S:$S,$B:$B,"April",$Q:$Q,$AV$13),SUMIFS($W:$W,$B:$B,"April",$U:$U,$AV$13))</f>
        <v>0</v>
      </c>
      <c r="AL58" s="7">
        <f>SUM(SUMIFS($H:$H,$B:$B,"April",$E:$E,$AV$13),SUMIFS($L:$L,$B:$B,"April",$I:$I,$AV$13),SUMIFS($P:$P,$B:$B,"April",$M:$M,$AV$13),SUMIFS($T:$T,$B:$B,"April",$Q:$Q,$AV$13),SUMIFS($X:$X,$B:$B,"April",$U:$U,$AV$13))</f>
        <v>0</v>
      </c>
      <c r="AM58" s="7">
        <f t="shared" si="64"/>
        <v>0</v>
      </c>
      <c r="AN58" s="16">
        <f t="shared" si="61"/>
        <v>0</v>
      </c>
      <c r="AO58" s="13">
        <f>SUM(SUMIFS($G:$G,$B:$B,"April",$E:$E,$AV$14),SUMIFS($K:$K,$B:$B,"April",$I:$I,$AV$14),SUMIFS($O:$O,$B:$B,"April",$M:$M,$AV$14),SUMIFS($S:$S,$B:$B,"April",$Q:$Q,$AV$14),SUMIFS($W:$W,$B:$B,"April",$U:$U,$AV$14))</f>
        <v>0</v>
      </c>
      <c r="AP58" s="7">
        <f>SUM(SUMIFS($H:$H,$B:$B,"April",$E:$E,$AV$14),SUMIFS($L:$L,$B:$B,"April",$I:$I,$AV$14),SUMIFS($P:$P,$B:$B,"April",$M:$M,$AV$14),SUMIFS($T:$T,$B:$B,"April",$Q:$Q,$AV$14),SUMIFS($X:$X,$B:$B,"April",$U:$U,$AV$14))</f>
        <v>0</v>
      </c>
      <c r="AQ58" s="7">
        <f t="shared" si="65"/>
        <v>0</v>
      </c>
      <c r="AR58" s="16">
        <f t="shared" si="62"/>
        <v>0</v>
      </c>
    </row>
    <row r="59" spans="3:44" x14ac:dyDescent="0.25">
      <c r="H59" s="7">
        <f t="shared" si="27"/>
        <v>0</v>
      </c>
      <c r="L59" s="7">
        <f t="shared" si="28"/>
        <v>0</v>
      </c>
      <c r="P59" s="7">
        <f t="shared" si="29"/>
        <v>0</v>
      </c>
      <c r="T59" s="7">
        <f t="shared" si="30"/>
        <v>0</v>
      </c>
      <c r="X59" s="7">
        <f t="shared" si="31"/>
        <v>0</v>
      </c>
      <c r="AA59" s="13">
        <f t="shared" si="32"/>
        <v>0</v>
      </c>
      <c r="AB59" s="7">
        <f t="shared" si="33"/>
        <v>0</v>
      </c>
      <c r="AC59" s="7">
        <f t="shared" si="34"/>
        <v>0</v>
      </c>
      <c r="AD59" s="7">
        <f t="shared" si="35"/>
        <v>0</v>
      </c>
      <c r="AF59" t="s">
        <v>23</v>
      </c>
      <c r="AG59" s="13">
        <f>SUM(SUMIFS($G:$G,$B:$B,"May",$E:$E,$AV$12),SUMIFS($K:$K,$B:$B,"May",$I:$I,$AV$12),SUMIFS($O:$O,$B:$B,"May",$M:$M,$AV$12),SUMIFS($S:$S,$B:$B,"May",$Q:$Q,$AV$12),SUMIFS($W:$W,$B:$B,"May",$U:$U,$AV$12))</f>
        <v>0</v>
      </c>
      <c r="AH59" s="7">
        <f>SUM(SUMIFS($H:$H,$B:$B,"May",$E:$E,$AV$12),SUMIFS($L:$L,$B:$B,"May",$I:$I,$AV$12),SUMIFS($P:$P,$B:$B,"May",$M:$M,$AV$12),SUMIFS($T:$T,$B:$B,"May",$Q:$Q,$AV$12),SUMIFS($X:$X,$B:$B,"May",$U:$U,$AV$12))</f>
        <v>0</v>
      </c>
      <c r="AI59" s="7">
        <f t="shared" si="63"/>
        <v>0</v>
      </c>
      <c r="AJ59" s="16">
        <f t="shared" si="60"/>
        <v>0</v>
      </c>
      <c r="AK59" s="13">
        <f>SUM(SUMIFS($G:$G,$B:$B,"May",$E:$E,$AV$13),SUMIFS($K:$K,$B:$B,"May",$I:$I,$AV$13),SUMIFS($O:$O,$B:$B,"May",$M:$M,$AV$13),SUMIFS($S:$S,$B:$B,"May",$Q:$Q,$AV$13),SUMIFS($W:$W,$B:$B,"May",$U:$U,$AV$13))</f>
        <v>0</v>
      </c>
      <c r="AL59" s="7">
        <f>SUM(SUMIFS($H:$H,$B:$B,"May",$E:$E,$AV$13),SUMIFS($L:$L,$B:$B,"May",$I:$I,$AV$13),SUMIFS($P:$P,$B:$B,"May",$M:$M,$AV$13),SUMIFS($T:$T,$B:$B,"May",$Q:$Q,$AV$13),SUMIFS($X:$X,$B:$B,"May",$U:$U,$AV$13))</f>
        <v>0</v>
      </c>
      <c r="AM59" s="7">
        <f t="shared" si="64"/>
        <v>0</v>
      </c>
      <c r="AN59" s="16">
        <f t="shared" si="61"/>
        <v>0</v>
      </c>
      <c r="AO59" s="13">
        <f>SUM(SUMIFS($G:$G,$B:$B,"May",$E:$E,$AV$14),SUMIFS($K:$K,$B:$B,"May",$I:$I,$AV$14),SUMIFS($O:$O,$B:$B,"May",$M:$M,$AV$14),SUMIFS($S:$S,$B:$B,"May",$Q:$Q,$AV$14),SUMIFS($W:$W,$B:$B,"May",$U:$U,$AV$14))</f>
        <v>0</v>
      </c>
      <c r="AP59" s="7">
        <f>SUM(SUMIFS($H:$H,$B:$B,"May",$E:$E,$AV$14),SUMIFS($L:$L,$B:$B,"May",$I:$I,$AV$14),SUMIFS($P:$P,$B:$B,"May",$M:$M,$AV$14),SUMIFS($T:$T,$B:$B,"May",$Q:$Q,$AV$14),SUMIFS($X:$X,$B:$B,"May",$U:$U,$AV$14))</f>
        <v>0</v>
      </c>
      <c r="AQ59" s="7">
        <f t="shared" si="65"/>
        <v>0</v>
      </c>
      <c r="AR59" s="16">
        <f t="shared" si="62"/>
        <v>0</v>
      </c>
    </row>
    <row r="60" spans="3:44" x14ac:dyDescent="0.25">
      <c r="H60" s="7">
        <f t="shared" si="27"/>
        <v>0</v>
      </c>
      <c r="L60" s="7">
        <f t="shared" si="28"/>
        <v>0</v>
      </c>
      <c r="P60" s="7">
        <f t="shared" si="29"/>
        <v>0</v>
      </c>
      <c r="T60" s="7">
        <f t="shared" si="30"/>
        <v>0</v>
      </c>
      <c r="X60" s="7">
        <f t="shared" si="31"/>
        <v>0</v>
      </c>
      <c r="AA60" s="13">
        <f t="shared" si="32"/>
        <v>0</v>
      </c>
      <c r="AB60" s="7">
        <f t="shared" si="33"/>
        <v>0</v>
      </c>
      <c r="AC60" s="7">
        <f t="shared" si="34"/>
        <v>0</v>
      </c>
      <c r="AD60" s="7">
        <f t="shared" si="35"/>
        <v>0</v>
      </c>
      <c r="AF60" t="s">
        <v>24</v>
      </c>
      <c r="AG60" s="13">
        <f>SUM(SUMIFS($G:$G,$B:$B,"June",$E:$E,$AV$12),SUMIFS($K:$K,$B:$B,"June",$I:$I,$AV$12),SUMIFS($O:$O,$B:$B,"June",$M:$M,$AV$12),SUMIFS($S:$S,$B:$B,"June",$Q:$Q,$AV$12),SUMIFS($W:$W,$B:$B,"June",$U:$U,$AV$12))</f>
        <v>0</v>
      </c>
      <c r="AH60" s="7">
        <f>SUM(SUMIFS($H:$H,$B:$B,"June",$E:$E,$AV$12),SUMIFS($L:$L,$B:$B,"June",$I:$I,$AV$12),SUMIFS($P:$P,$B:$B,"June",$M:$M,$AV$12),SUMIFS($T:$T,$B:$B,"June",$Q:$Q,$AV$12),SUMIFS($X:$X,$B:$B,"June",$U:$U,$AV$12))</f>
        <v>0</v>
      </c>
      <c r="AI60" s="7">
        <f t="shared" si="63"/>
        <v>0</v>
      </c>
      <c r="AJ60" s="16">
        <f t="shared" si="60"/>
        <v>0</v>
      </c>
      <c r="AK60" s="13">
        <f>SUM(SUMIFS($G:$G,$B:$B,"June",$E:$E,$AV$13),SUMIFS($K:$K,$B:$B,"June",$I:$I,$AV$13),SUMIFS($O:$O,$B:$B,"June",$M:$M,$AV$13),SUMIFS($S:$S,$B:$B,"June",$Q:$Q,$AV$13),SUMIFS($W:$W,$B:$B,"June",$U:$U,$AV$13))</f>
        <v>0</v>
      </c>
      <c r="AL60" s="7">
        <f>SUM(SUMIFS($H:$H,$B:$B,"June",$E:$E,$AV$13),SUMIFS($L:$L,$B:$B,"June",$I:$I,$AV$13),SUMIFS($P:$P,$B:$B,"June",$M:$M,$AV$13),SUMIFS($T:$T,$B:$B,"June",$Q:$Q,$AV$13),SUMIFS($X:$X,$B:$B,"June",$U:$U,$AV$13))</f>
        <v>0</v>
      </c>
      <c r="AM60" s="7">
        <f t="shared" si="64"/>
        <v>0</v>
      </c>
      <c r="AN60" s="16">
        <f t="shared" si="61"/>
        <v>0</v>
      </c>
      <c r="AO60" s="13">
        <f>SUM(SUMIFS($G:$G,$B:$B,"June",$E:$E,$AV$14),SUMIFS($K:$K,$B:$B,"June",$I:$I,$AV$14),SUMIFS($O:$O,$B:$B,"June",$M:$M,$AV$14),SUMIFS($S:$S,$B:$B,"June",$Q:$Q,$AV$14),SUMIFS($W:$W,$B:$B,"June",$U:$U,$AV$14))</f>
        <v>0</v>
      </c>
      <c r="AP60" s="7">
        <f>SUM(SUMIFS($H:$H,$B:$B,"June",$E:$E,$AV$14),SUMIFS($L:$L,$B:$B,"June",$I:$I,$AV$14),SUMIFS($P:$P,$B:$B,"June",$M:$M,$AV$14),SUMIFS($T:$T,$B:$B,"June",$Q:$Q,$AV$14),SUMIFS($X:$X,$B:$B,"June",$U:$U,$AV$14))</f>
        <v>0</v>
      </c>
      <c r="AQ60" s="7">
        <f t="shared" si="65"/>
        <v>0</v>
      </c>
      <c r="AR60" s="16">
        <f t="shared" si="62"/>
        <v>0</v>
      </c>
    </row>
    <row r="61" spans="3:44" x14ac:dyDescent="0.25">
      <c r="H61" s="7">
        <f t="shared" si="27"/>
        <v>0</v>
      </c>
      <c r="L61" s="7">
        <f t="shared" si="28"/>
        <v>0</v>
      </c>
      <c r="P61" s="7">
        <f t="shared" si="29"/>
        <v>0</v>
      </c>
      <c r="T61" s="7">
        <f t="shared" si="30"/>
        <v>0</v>
      </c>
      <c r="X61" s="7">
        <f t="shared" si="31"/>
        <v>0</v>
      </c>
      <c r="AA61" s="13">
        <f t="shared" si="32"/>
        <v>0</v>
      </c>
      <c r="AB61" s="7">
        <f t="shared" si="33"/>
        <v>0</v>
      </c>
      <c r="AC61" s="7">
        <f t="shared" si="34"/>
        <v>0</v>
      </c>
      <c r="AD61" s="7">
        <f t="shared" si="35"/>
        <v>0</v>
      </c>
      <c r="AF61" t="s">
        <v>25</v>
      </c>
      <c r="AG61" s="13">
        <f>SUM(SUMIFS($G:$G,$B:$B,"July",$E:$E,$AV$12),SUMIFS($K:$K,$B:$B,"July",$I:$I,$AV$12),SUMIFS($O:$O,$B:$B,"July",$M:$M,$AV$12),SUMIFS($S:$S,$B:$B,"July",$Q:$Q,$AV$12),SUMIFS($W:$W,$B:$B,"July",$U:$U,$AV$12))</f>
        <v>0</v>
      </c>
      <c r="AH61" s="7">
        <f>SUM(SUMIFS($H:$H,$B:$B,"July",$E:$E,$AV$12),SUMIFS($L:$L,$B:$B,"July",$I:$I,$AV$12),SUMIFS($P:$P,$B:$B,"July",$M:$M,$AV$12),SUMIFS($T:$T,$B:$B,"July",$Q:$Q,$AV$12),SUMIFS($X:$X,$B:$B,"July",$U:$U,$AV$12))</f>
        <v>0</v>
      </c>
      <c r="AI61" s="7">
        <f t="shared" si="63"/>
        <v>0</v>
      </c>
      <c r="AJ61" s="16">
        <f t="shared" si="60"/>
        <v>0</v>
      </c>
      <c r="AK61" s="13">
        <f>SUM(SUMIFS($G:$G,$B:$B,"July",$E:$E,$AV$13),SUMIFS($K:$K,$B:$B,"July",$I:$I,$AV$13),SUMIFS($O:$O,$B:$B,"July",$M:$M,$AV$13),SUMIFS($S:$S,$B:$B,"July",$Q:$Q,$AV$13),SUMIFS($W:$W,$B:$B,"July",$U:$U,$AV$13))</f>
        <v>0</v>
      </c>
      <c r="AL61" s="7">
        <f>SUM(SUMIFS($H:$H,$B:$B,"July",$E:$E,$AV$13),SUMIFS($L:$L,$B:$B,"July",$I:$I,$AV$13),SUMIFS($P:$P,$B:$B,"July",$M:$M,$AV$13),SUMIFS($T:$T,$B:$B,"July",$Q:$Q,$AV$13),SUMIFS($X:$X,$B:$B,"July",$U:$U,$AV$13))</f>
        <v>0</v>
      </c>
      <c r="AM61" s="7">
        <f t="shared" si="64"/>
        <v>0</v>
      </c>
      <c r="AN61" s="16">
        <f t="shared" si="61"/>
        <v>0</v>
      </c>
      <c r="AO61" s="13">
        <f>SUM(SUMIFS($G:$G,$B:$B,"July",$E:$E,$AV$14),SUMIFS($K:$K,$B:$B,"July",$I:$I,$AV$14),SUMIFS($O:$O,$B:$B,"July",$M:$M,$AV$14),SUMIFS($S:$S,$B:$B,"July",$Q:$Q,$AV$14),SUMIFS($W:$W,$B:$B,"July",$U:$U,$AV$14))</f>
        <v>0</v>
      </c>
      <c r="AP61" s="7">
        <f>SUM(SUMIFS($H:$H,$B:$B,"July",$E:$E,$AV$14),SUMIFS($L:$L,$B:$B,"July",$I:$I,$AV$14),SUMIFS($P:$P,$B:$B,"July",$M:$M,$AV$14),SUMIFS($T:$T,$B:$B,"July",$Q:$Q,$AV$14),SUMIFS($X:$X,$B:$B,"July",$U:$U,$AV$14))</f>
        <v>0</v>
      </c>
      <c r="AQ61" s="7">
        <f t="shared" si="65"/>
        <v>0</v>
      </c>
      <c r="AR61" s="16">
        <f t="shared" si="62"/>
        <v>0</v>
      </c>
    </row>
    <row r="62" spans="3:44" x14ac:dyDescent="0.25">
      <c r="H62" s="7">
        <f t="shared" si="27"/>
        <v>0</v>
      </c>
      <c r="L62" s="7">
        <f t="shared" si="28"/>
        <v>0</v>
      </c>
      <c r="P62" s="7">
        <f t="shared" si="29"/>
        <v>0</v>
      </c>
      <c r="T62" s="7">
        <f t="shared" si="30"/>
        <v>0</v>
      </c>
      <c r="X62" s="7">
        <f t="shared" si="31"/>
        <v>0</v>
      </c>
      <c r="AA62" s="13">
        <f t="shared" si="32"/>
        <v>0</v>
      </c>
      <c r="AB62" s="7">
        <f t="shared" si="33"/>
        <v>0</v>
      </c>
      <c r="AC62" s="7">
        <f t="shared" si="34"/>
        <v>0</v>
      </c>
      <c r="AD62" s="7">
        <f t="shared" si="35"/>
        <v>0</v>
      </c>
      <c r="AF62" t="s">
        <v>26</v>
      </c>
      <c r="AG62" s="13">
        <f>SUM(SUMIFS($G:$G,$B:$B,"August",$E:$E,$AV$12),SUMIFS($K:$K,$B:$B,"August",$I:$I,$AV$12),SUMIFS($O:$O,$B:$B,"August",$M:$M,$AV$12),SUMIFS($S:$S,$B:$B,"August",$Q:$Q,$AV$12),SUMIFS($W:$W,$B:$B,"August",$U:$U,$AV$12))</f>
        <v>0</v>
      </c>
      <c r="AH62" s="7">
        <f>SUM(SUMIFS($H:$H,$B:$B,"August",$E:$E,$AV$12),SUMIFS($L:$L,$B:$B,"August",$I:$I,$AV$12),SUMIFS($P:$P,$B:$B,"August",$M:$M,$AV$12),SUMIFS($T:$T,$B:$B,"August",$Q:$Q,$AV$12),SUMIFS($X:$X,$B:$B,"August",$U:$U,$AV$12))</f>
        <v>0</v>
      </c>
      <c r="AI62" s="7">
        <f t="shared" si="63"/>
        <v>0</v>
      </c>
      <c r="AJ62" s="16">
        <f t="shared" si="60"/>
        <v>0</v>
      </c>
      <c r="AK62" s="13">
        <f>SUM(SUMIFS($G:$G,$B:$B,"August",$E:$E,$AV$13),SUMIFS($K:$K,$B:$B,"August",$I:$I,$AV$13),SUMIFS($O:$O,$B:$B,"August",$M:$M,$AV$13),SUMIFS($S:$S,$B:$B,"August",$Q:$Q,$AV$13),SUMIFS($W:$W,$B:$B,"August",$U:$U,$AV$13))</f>
        <v>0</v>
      </c>
      <c r="AL62" s="7">
        <f>SUM(SUMIFS($H:$H,$B:$B,"August",$E:$E,$AV$13),SUMIFS($L:$L,$B:$B,"August",$I:$I,$AV$13),SUMIFS($P:$P,$B:$B,"August",$M:$M,$AV$13),SUMIFS($T:$T,$B:$B,"August",$Q:$Q,$AV$13),SUMIFS($X:$X,$B:$B,"August",$U:$U,$AV$13))</f>
        <v>0</v>
      </c>
      <c r="AM62" s="7">
        <f t="shared" si="64"/>
        <v>0</v>
      </c>
      <c r="AN62" s="16">
        <f t="shared" si="61"/>
        <v>0</v>
      </c>
      <c r="AO62" s="13">
        <f>SUM(SUMIFS($G:$G,$B:$B,"August",$E:$E,$AV$14),SUMIFS($K:$K,$B:$B,"August",$I:$I,$AV$14),SUMIFS($O:$O,$B:$B,"August",$M:$M,$AV$14),SUMIFS($S:$S,$B:$B,"August",$Q:$Q,$AV$14),SUMIFS($W:$W,$B:$B,"August",$U:$U,$AV$14))</f>
        <v>0</v>
      </c>
      <c r="AP62" s="7">
        <f>SUM(SUMIFS($H:$H,$B:$B,"August",$E:$E,$AV$14),SUMIFS($L:$L,$B:$B,"August",$I:$I,$AV$14),SUMIFS($P:$P,$B:$B,"August",$M:$M,$AV$14),SUMIFS($T:$T,$B:$B,"August",$Q:$Q,$AV$14),SUMIFS($X:$X,$B:$B,"August",$U:$U,$AV$14))</f>
        <v>0</v>
      </c>
      <c r="AQ62" s="7">
        <f t="shared" si="65"/>
        <v>0</v>
      </c>
      <c r="AR62" s="16">
        <f t="shared" si="62"/>
        <v>0</v>
      </c>
    </row>
    <row r="63" spans="3:44" x14ac:dyDescent="0.25">
      <c r="H63" s="7">
        <f t="shared" si="27"/>
        <v>0</v>
      </c>
      <c r="L63" s="7">
        <f t="shared" si="28"/>
        <v>0</v>
      </c>
      <c r="P63" s="7">
        <f t="shared" si="29"/>
        <v>0</v>
      </c>
      <c r="T63" s="7">
        <f t="shared" si="30"/>
        <v>0</v>
      </c>
      <c r="X63" s="7">
        <f t="shared" si="31"/>
        <v>0</v>
      </c>
      <c r="AA63" s="13">
        <f t="shared" si="32"/>
        <v>0</v>
      </c>
      <c r="AB63" s="7">
        <f t="shared" si="33"/>
        <v>0</v>
      </c>
      <c r="AC63" s="7">
        <f t="shared" si="34"/>
        <v>0</v>
      </c>
      <c r="AD63" s="7">
        <f t="shared" si="35"/>
        <v>0</v>
      </c>
      <c r="AF63" t="s">
        <v>27</v>
      </c>
      <c r="AG63" s="13">
        <f>SUM(SUMIFS($G:$G,$B:$B,"September",$E:$E,$AV$12),SUMIFS($K:$K,$B:$B,"September",$I:$I,$AV$12),SUMIFS($O:$O,$B:$B,"September",$M:$M,$AV$12),SUMIFS($S:$S,$B:$B,"September",$Q:$Q,$AV$12),SUMIFS($W:$W,$B:$B,"September",$U:$U,$AV$12))</f>
        <v>0</v>
      </c>
      <c r="AH63" s="7">
        <f>SUM(SUMIFS($H:$H,$B:$B,"September",$E:$E,$AV$12),SUMIFS($L:$L,$B:$B,"September",$I:$I,$AV$12),SUMIFS($P:$P,$B:$B,"September",$M:$M,$AV$12),SUMIFS($T:$T,$B:$B,"September",$Q:$Q,$AV$12),SUMIFS($X:$X,$B:$B,"September",$U:$U,$AV$12))</f>
        <v>0</v>
      </c>
      <c r="AI63" s="7">
        <f t="shared" si="63"/>
        <v>0</v>
      </c>
      <c r="AJ63" s="16">
        <f t="shared" si="60"/>
        <v>0</v>
      </c>
      <c r="AK63" s="13">
        <f>SUM(SUMIFS($G:$G,$B:$B,"September",$E:$E,$AV$13),SUMIFS($K:$K,$B:$B,"September",$I:$I,$AV$13),SUMIFS($O:$O,$B:$B,"September",$M:$M,$AV$13),SUMIFS($S:$S,$B:$B,"September",$Q:$Q,$AV$13),SUMIFS($W:$W,$B:$B,"September",$U:$U,$AV$13))</f>
        <v>0</v>
      </c>
      <c r="AL63" s="7">
        <f>SUM(SUMIFS($H:$H,$B:$B,"September",$E:$E,$AV$13),SUMIFS($L:$L,$B:$B,"September",$I:$I,$AV$13),SUMIFS($P:$P,$B:$B,"September",$M:$M,$AV$13),SUMIFS($T:$T,$B:$B,"September",$Q:$Q,$AV$13),SUMIFS($X:$X,$B:$B,"September",$U:$U,$AV$13))</f>
        <v>0</v>
      </c>
      <c r="AM63" s="7">
        <f t="shared" si="64"/>
        <v>0</v>
      </c>
      <c r="AN63" s="16">
        <f t="shared" si="61"/>
        <v>0</v>
      </c>
      <c r="AO63" s="13">
        <f>SUM(SUMIFS($G:$G,$B:$B,"September",$E:$E,$AV$14),SUMIFS($K:$K,$B:$B,"September",$I:$I,$AV$14),SUMIFS($O:$O,$B:$B,"September",$M:$M,$AV$14),SUMIFS($S:$S,$B:$B,"September",$Q:$Q,$AV$14),SUMIFS($W:$W,$B:$B,"September",$U:$U,$AV$14))</f>
        <v>0</v>
      </c>
      <c r="AP63" s="7">
        <f>SUM(SUMIFS($H:$H,$B:$B,"September",$E:$E,$AV$14),SUMIFS($L:$L,$B:$B,"September",$I:$I,$AV$14),SUMIFS($P:$P,$B:$B,"September",$M:$M,$AV$14),SUMIFS($T:$T,$B:$B,"September",$Q:$Q,$AV$14),SUMIFS($X:$X,$B:$B,"September",$U:$U,$AV$14))</f>
        <v>0</v>
      </c>
      <c r="AQ63" s="7">
        <f t="shared" si="65"/>
        <v>0</v>
      </c>
      <c r="AR63" s="16">
        <f t="shared" si="62"/>
        <v>0</v>
      </c>
    </row>
    <row r="64" spans="3:44" x14ac:dyDescent="0.25">
      <c r="H64" s="7">
        <f t="shared" si="27"/>
        <v>0</v>
      </c>
      <c r="L64" s="7">
        <f t="shared" si="28"/>
        <v>0</v>
      </c>
      <c r="P64" s="7">
        <f t="shared" si="29"/>
        <v>0</v>
      </c>
      <c r="T64" s="7">
        <f t="shared" si="30"/>
        <v>0</v>
      </c>
      <c r="X64" s="7">
        <f t="shared" si="31"/>
        <v>0</v>
      </c>
      <c r="AA64" s="13">
        <f t="shared" si="32"/>
        <v>0</v>
      </c>
      <c r="AB64" s="7">
        <f t="shared" si="33"/>
        <v>0</v>
      </c>
      <c r="AC64" s="7">
        <f t="shared" si="34"/>
        <v>0</v>
      </c>
      <c r="AD64" s="7">
        <f t="shared" si="35"/>
        <v>0</v>
      </c>
      <c r="AF64" t="s">
        <v>28</v>
      </c>
      <c r="AG64" s="13">
        <f>SUM(SUMIFS($G:$G,$B:$B,"October",$E:$E,$AV$12),SUMIFS($K:$K,$B:$B,"October",$I:$I,$AV$12),SUMIFS($O:$O,$B:$B,"October",$M:$M,$AV$12),SUMIFS($S:$S,$B:$B,"October",$Q:$Q,$AV$12),SUMIFS($W:$W,$B:$B,"October",$U:$U,$AV$12))</f>
        <v>0</v>
      </c>
      <c r="AH64" s="7">
        <f>SUM(SUMIFS($H:$H,$B:$B,"October",$E:$E,$AV$12),SUMIFS($L:$L,$B:$B,"October",$I:$I,$AV$12),SUMIFS($P:$P,$B:$B,"October",$M:$M,$AV$12),SUMIFS($T:$T,$B:$B,"October",$Q:$Q,$AV$12),SUMIFS($X:$X,$B:$B,"October",$U:$U,$AV$12))</f>
        <v>0</v>
      </c>
      <c r="AI64" s="7">
        <f t="shared" si="63"/>
        <v>0</v>
      </c>
      <c r="AJ64" s="16">
        <f t="shared" si="60"/>
        <v>0</v>
      </c>
      <c r="AK64" s="13">
        <f>SUM(SUMIFS($G:$G,$B:$B,"October",$E:$E,$AV$13),SUMIFS($K:$K,$B:$B,"October",$I:$I,$AV$13),SUMIFS($O:$O,$B:$B,"October",$M:$M,$AV$13),SUMIFS($S:$S,$B:$B,"October",$Q:$Q,$AV$13),SUMIFS($W:$W,$B:$B,"October",$U:$U,$AV$13))</f>
        <v>0</v>
      </c>
      <c r="AL64" s="7">
        <f>SUM(SUMIFS($H:$H,$B:$B,"October",$E:$E,$AV$13),SUMIFS($L:$L,$B:$B,"October",$I:$I,$AV$13),SUMIFS($P:$P,$B:$B,"October",$M:$M,$AV$13),SUMIFS($T:$T,$B:$B,"October",$Q:$Q,$AV$13),SUMIFS($X:$X,$B:$B,"October",$U:$U,$AV$13))</f>
        <v>0</v>
      </c>
      <c r="AM64" s="7">
        <f t="shared" si="64"/>
        <v>0</v>
      </c>
      <c r="AN64" s="16">
        <f t="shared" si="61"/>
        <v>0</v>
      </c>
      <c r="AO64" s="13">
        <f>SUM(SUMIFS($G:$G,$B:$B,"October",$E:$E,$AV$14),SUMIFS($K:$K,$B:$B,"October",$I:$I,$AV$14),SUMIFS($O:$O,$B:$B,"October",$M:$M,$AV$14),SUMIFS($S:$S,$B:$B,"October",$Q:$Q,$AV$14),SUMIFS($W:$W,$B:$B,"October",$U:$U,$AV$14))</f>
        <v>0</v>
      </c>
      <c r="AP64" s="7">
        <f>SUM(SUMIFS($H:$H,$B:$B,"October",$E:$E,$AV$14),SUMIFS($L:$L,$B:$B,"October",$I:$I,$AV$14),SUMIFS($P:$P,$B:$B,"October",$M:$M,$AV$14),SUMIFS($T:$T,$B:$B,"October",$Q:$Q,$AV$14),SUMIFS($X:$X,$B:$B,"October",$U:$U,$AV$14))</f>
        <v>0</v>
      </c>
      <c r="AQ64" s="7">
        <f t="shared" si="65"/>
        <v>0</v>
      </c>
      <c r="AR64" s="16">
        <f t="shared" si="62"/>
        <v>0</v>
      </c>
    </row>
    <row r="65" spans="8:44" x14ac:dyDescent="0.25">
      <c r="H65" s="7">
        <f t="shared" si="27"/>
        <v>0</v>
      </c>
      <c r="L65" s="7">
        <f t="shared" si="28"/>
        <v>0</v>
      </c>
      <c r="P65" s="7">
        <f t="shared" si="29"/>
        <v>0</v>
      </c>
      <c r="T65" s="7">
        <f t="shared" si="30"/>
        <v>0</v>
      </c>
      <c r="X65" s="7">
        <f t="shared" si="31"/>
        <v>0</v>
      </c>
      <c r="AA65" s="13">
        <f t="shared" si="32"/>
        <v>0</v>
      </c>
      <c r="AB65" s="7">
        <f t="shared" si="33"/>
        <v>0</v>
      </c>
      <c r="AC65" s="7">
        <f t="shared" si="34"/>
        <v>0</v>
      </c>
      <c r="AD65" s="7">
        <f t="shared" si="35"/>
        <v>0</v>
      </c>
      <c r="AF65" t="s">
        <v>29</v>
      </c>
      <c r="AG65" s="13">
        <f>SUM(SUMIFS($G:$G,$B:$B,"November",$E:$E,$AV$12),SUMIFS($K:$K,$B:$B,"November",$I:$I,$AV$12),SUMIFS($O:$O,$B:$B,"November",$M:$M,$AV$12),SUMIFS($S:$S,$B:$B,"November",$Q:$Q,$AV$12),SUMIFS($W:$W,$B:$B,"November",$U:$U,$AV$12))</f>
        <v>0</v>
      </c>
      <c r="AH65" s="7">
        <f>SUM(SUMIFS($H:$H,$B:$B,"November",$E:$E,$AV$12),SUMIFS($L:$L,$B:$B,"November",$I:$I,$AV$12),SUMIFS($P:$P,$B:$B,"November",$M:$M,$AV$12),SUMIFS($T:$T,$B:$B,"November",$Q:$Q,$AV$12),SUMIFS($X:$X,$B:$B,"November",$U:$U,$AV$12))</f>
        <v>0</v>
      </c>
      <c r="AI65" s="7">
        <f t="shared" si="63"/>
        <v>0</v>
      </c>
      <c r="AJ65" s="16">
        <f t="shared" si="60"/>
        <v>0</v>
      </c>
      <c r="AK65" s="13">
        <f>SUM(SUMIFS($G:$G,$B:$B,"November",$E:$E,$AV$13),SUMIFS($K:$K,$B:$B,"November",$I:$I,$AV$13),SUMIFS($O:$O,$B:$B,"November",$M:$M,$AV$13),SUMIFS($S:$S,$B:$B,"November",$Q:$Q,$AV$13),SUMIFS($W:$W,$B:$B,"November",$U:$U,$AV$13))</f>
        <v>0</v>
      </c>
      <c r="AL65" s="7">
        <f>SUM(SUMIFS($H:$H,$B:$B,"November",$E:$E,$AV$13),SUMIFS($L:$L,$B:$B,"November",$I:$I,$AV$13),SUMIFS($P:$P,$B:$B,"November",$M:$M,$AV$13),SUMIFS($T:$T,$B:$B,"November",$Q:$Q,$AV$13),SUMIFS($X:$X,$B:$B,"November",$U:$U,$AV$13))</f>
        <v>0</v>
      </c>
      <c r="AM65" s="7">
        <f t="shared" si="64"/>
        <v>0</v>
      </c>
      <c r="AN65" s="16">
        <f t="shared" si="61"/>
        <v>0</v>
      </c>
      <c r="AO65" s="13">
        <f>SUM(SUMIFS($G:$G,$B:$B,"November",$E:$E,$AV$14),SUMIFS($K:$K,$B:$B,"November",$I:$I,$AV$14),SUMIFS($O:$O,$B:$B,"November",$M:$M,$AV$14),SUMIFS($S:$S,$B:$B,"November",$Q:$Q,$AV$14),SUMIFS($W:$W,$B:$B,"November",$U:$U,$AV$14))</f>
        <v>0</v>
      </c>
      <c r="AP65" s="7">
        <f>SUM(SUMIFS($H:$H,$B:$B,"November",$E:$E,$AV$14),SUMIFS($L:$L,$B:$B,"November",$I:$I,$AV$14),SUMIFS($P:$P,$B:$B,"November",$M:$M,$AV$14),SUMIFS($T:$T,$B:$B,"November",$Q:$Q,$AV$14),SUMIFS($X:$X,$B:$B,"November",$U:$U,$AV$14))</f>
        <v>0</v>
      </c>
      <c r="AQ65" s="7">
        <f t="shared" si="65"/>
        <v>0</v>
      </c>
      <c r="AR65" s="16">
        <f t="shared" si="62"/>
        <v>0</v>
      </c>
    </row>
    <row r="66" spans="8:44" x14ac:dyDescent="0.25">
      <c r="H66" s="7">
        <f t="shared" si="27"/>
        <v>0</v>
      </c>
      <c r="L66" s="7">
        <f t="shared" si="28"/>
        <v>0</v>
      </c>
      <c r="P66" s="7">
        <f t="shared" si="29"/>
        <v>0</v>
      </c>
      <c r="T66" s="7">
        <f t="shared" si="30"/>
        <v>0</v>
      </c>
      <c r="X66" s="7">
        <f t="shared" si="31"/>
        <v>0</v>
      </c>
      <c r="AA66" s="13">
        <f t="shared" si="32"/>
        <v>0</v>
      </c>
      <c r="AB66" s="7">
        <f t="shared" si="33"/>
        <v>0</v>
      </c>
      <c r="AC66" s="7">
        <f t="shared" si="34"/>
        <v>0</v>
      </c>
      <c r="AD66" s="7">
        <f t="shared" si="35"/>
        <v>0</v>
      </c>
      <c r="AF66" t="s">
        <v>30</v>
      </c>
      <c r="AG66" s="13">
        <f>SUM(SUMIFS($G:$G,$B:$B,"December",$E:$E,$AV$12),SUMIFS($K:$K,$B:$B,"December",$I:$I,$AV$12),SUMIFS($O:$O,$B:$B,"December",$M:$M,$AV$12),SUMIFS($S:$S,$B:$B,"December",$Q:$Q,$AV$12),SUMIFS($W:$W,$B:$B,"December",$U:$U,$AV$12))</f>
        <v>0</v>
      </c>
      <c r="AH66" s="7">
        <f>SUM(SUMIFS($H:$H,$B:$B,"December",$E:$E,$AV$12),SUMIFS($L:$L,$B:$B,"December",$I:$I,$AV$12),SUMIFS($P:$P,$B:$B,"December",$M:$M,$AV$12),SUMIFS($T:$T,$B:$B,"December",$Q:$Q,$AV$12),SUMIFS($X:$X,$B:$B,"December",$U:$U,$AV$12))</f>
        <v>0</v>
      </c>
      <c r="AI66" s="7">
        <f t="shared" si="63"/>
        <v>0</v>
      </c>
      <c r="AJ66" s="16">
        <f t="shared" si="60"/>
        <v>0</v>
      </c>
      <c r="AK66" s="13">
        <f>SUM(SUMIFS($G:$G,$B:$B,"December",$E:$E,$AV$13),SUMIFS($K:$K,$B:$B,"December",$I:$I,$AV$13),SUMIFS($O:$O,$B:$B,"December",$M:$M,$AV$13),SUMIFS($S:$S,$B:$B,"December",$Q:$Q,$AV$13),SUMIFS($W:$W,$B:$B,"December",$U:$U,$AV$13))</f>
        <v>0</v>
      </c>
      <c r="AL66" s="7">
        <f>SUM(SUMIFS($H:$H,$B:$B,"December",$E:$E,$AV$13),SUMIFS($L:$L,$B:$B,"December",$I:$I,$AV$13),SUMIFS($P:$P,$B:$B,"December",$M:$M,$AV$13),SUMIFS($T:$T,$B:$B,"December",$Q:$Q,$AV$13),SUMIFS($X:$X,$B:$B,"December",$U:$U,$AV$13))</f>
        <v>0</v>
      </c>
      <c r="AM66" s="7">
        <f t="shared" si="64"/>
        <v>0</v>
      </c>
      <c r="AN66" s="16">
        <f t="shared" si="61"/>
        <v>0</v>
      </c>
      <c r="AO66" s="13">
        <f>SUM(SUMIFS($G:$G,$B:$B,"December",$E:$E,$AV$14),SUMIFS($K:$K,$B:$B,"December",$I:$I,$AV$14),SUMIFS($O:$O,$B:$B,"December",$M:$M,$AV$14),SUMIFS($S:$S,$B:$B,"December",$Q:$Q,$AV$14),SUMIFS($W:$W,$B:$B,"December",$U:$U,$AV$14))</f>
        <v>0</v>
      </c>
      <c r="AP66" s="7">
        <f>SUM(SUMIFS($H:$H,$B:$B,"December",$E:$E,$AV$14),SUMIFS($L:$L,$B:$B,"December",$I:$I,$AV$14),SUMIFS($P:$P,$B:$B,"December",$M:$M,$AV$14),SUMIFS($T:$T,$B:$B,"December",$Q:$Q,$AV$14),SUMIFS($X:$X,$B:$B,"December",$U:$U,$AV$14))</f>
        <v>0</v>
      </c>
      <c r="AQ66" s="7">
        <f t="shared" si="65"/>
        <v>0</v>
      </c>
      <c r="AR66" s="16">
        <f t="shared" si="62"/>
        <v>0</v>
      </c>
    </row>
    <row r="67" spans="8:44" x14ac:dyDescent="0.25">
      <c r="H67" s="7">
        <f t="shared" ref="H67:H130" si="66">F67*G67</f>
        <v>0</v>
      </c>
      <c r="L67" s="7">
        <f t="shared" ref="L67:L130" si="67">J67*K67</f>
        <v>0</v>
      </c>
      <c r="P67" s="7">
        <f t="shared" ref="P67:P130" si="68">N67*O67</f>
        <v>0</v>
      </c>
      <c r="T67" s="7">
        <f t="shared" ref="T67:T130" si="69">R67*S67</f>
        <v>0</v>
      </c>
      <c r="X67" s="7">
        <f t="shared" ref="X67:X130" si="70">V67*W67</f>
        <v>0</v>
      </c>
      <c r="AA67" s="13">
        <f t="shared" ref="AA67:AA130" si="71">SUM(G67,K67,O67,S67,W67)</f>
        <v>0</v>
      </c>
      <c r="AB67" s="7">
        <f t="shared" ref="AB67:AB130" si="72">SUM(H67,L67,P67,T67,X67,Y67,Z67)</f>
        <v>0</v>
      </c>
      <c r="AC67" s="7">
        <f t="shared" ref="AC67:AC130" si="73">IF(D67="Yes",AB67-Z67,0)</f>
        <v>0</v>
      </c>
      <c r="AD67" s="7">
        <f t="shared" ref="AD67:AD130" si="74">AB67-Z67-Y67</f>
        <v>0</v>
      </c>
      <c r="AG67" s="13"/>
      <c r="AH67" s="7"/>
      <c r="AI67" s="13"/>
      <c r="AJ67" s="16"/>
      <c r="AK67" s="13"/>
      <c r="AL67" s="7"/>
      <c r="AM67" s="13"/>
      <c r="AN67" s="16"/>
      <c r="AO67" s="13"/>
      <c r="AP67" s="7"/>
      <c r="AQ67" s="13"/>
      <c r="AR67" s="16"/>
    </row>
    <row r="68" spans="8:44" x14ac:dyDescent="0.25">
      <c r="H68" s="7">
        <f t="shared" si="66"/>
        <v>0</v>
      </c>
      <c r="L68" s="7">
        <f t="shared" si="67"/>
        <v>0</v>
      </c>
      <c r="P68" s="7">
        <f t="shared" si="68"/>
        <v>0</v>
      </c>
      <c r="T68" s="7">
        <f t="shared" si="69"/>
        <v>0</v>
      </c>
      <c r="X68" s="7">
        <f t="shared" si="70"/>
        <v>0</v>
      </c>
      <c r="AA68" s="13">
        <f t="shared" si="71"/>
        <v>0</v>
      </c>
      <c r="AB68" s="7">
        <f t="shared" si="72"/>
        <v>0</v>
      </c>
      <c r="AC68" s="7">
        <f t="shared" si="73"/>
        <v>0</v>
      </c>
      <c r="AD68" s="7">
        <f t="shared" si="74"/>
        <v>0</v>
      </c>
      <c r="AG68" s="329">
        <f>Lookups!$A$15</f>
        <v>0</v>
      </c>
      <c r="AH68" s="329"/>
      <c r="AI68" s="329"/>
      <c r="AJ68" s="329"/>
      <c r="AK68" s="329">
        <f>Lookups!$A$16</f>
        <v>0</v>
      </c>
      <c r="AL68" s="329"/>
      <c r="AM68" s="329"/>
      <c r="AN68" s="329"/>
      <c r="AO68" s="329">
        <f>Lookups!$A$17</f>
        <v>0</v>
      </c>
      <c r="AP68" s="329"/>
      <c r="AQ68" s="329"/>
      <c r="AR68" s="329"/>
    </row>
    <row r="69" spans="8:44" x14ac:dyDescent="0.25">
      <c r="H69" s="7">
        <f t="shared" si="66"/>
        <v>0</v>
      </c>
      <c r="L69" s="7">
        <f t="shared" si="67"/>
        <v>0</v>
      </c>
      <c r="P69" s="7">
        <f t="shared" si="68"/>
        <v>0</v>
      </c>
      <c r="T69" s="7">
        <f t="shared" si="69"/>
        <v>0</v>
      </c>
      <c r="X69" s="7">
        <f t="shared" si="70"/>
        <v>0</v>
      </c>
      <c r="AA69" s="13">
        <f t="shared" si="71"/>
        <v>0</v>
      </c>
      <c r="AB69" s="7">
        <f t="shared" si="72"/>
        <v>0</v>
      </c>
      <c r="AC69" s="7">
        <f t="shared" si="73"/>
        <v>0</v>
      </c>
      <c r="AD69" s="7">
        <f t="shared" si="74"/>
        <v>0</v>
      </c>
      <c r="AG69" s="10" t="s">
        <v>1</v>
      </c>
      <c r="AH69" s="10" t="s">
        <v>16</v>
      </c>
      <c r="AI69" s="10" t="s">
        <v>78</v>
      </c>
      <c r="AJ69" s="10" t="s">
        <v>41</v>
      </c>
      <c r="AK69" s="10" t="s">
        <v>1</v>
      </c>
      <c r="AL69" s="10" t="s">
        <v>16</v>
      </c>
      <c r="AM69" s="10" t="s">
        <v>78</v>
      </c>
      <c r="AN69" s="10" t="s">
        <v>41</v>
      </c>
      <c r="AO69" s="10" t="s">
        <v>1</v>
      </c>
      <c r="AP69" s="10" t="s">
        <v>16</v>
      </c>
      <c r="AQ69" s="10" t="s">
        <v>78</v>
      </c>
      <c r="AR69" s="10" t="s">
        <v>41</v>
      </c>
    </row>
    <row r="70" spans="8:44" x14ac:dyDescent="0.25">
      <c r="H70" s="7">
        <f t="shared" si="66"/>
        <v>0</v>
      </c>
      <c r="L70" s="7">
        <f t="shared" si="67"/>
        <v>0</v>
      </c>
      <c r="P70" s="7">
        <f t="shared" si="68"/>
        <v>0</v>
      </c>
      <c r="T70" s="7">
        <f t="shared" si="69"/>
        <v>0</v>
      </c>
      <c r="X70" s="7">
        <f t="shared" si="70"/>
        <v>0</v>
      </c>
      <c r="AA70" s="13">
        <f t="shared" si="71"/>
        <v>0</v>
      </c>
      <c r="AB70" s="7">
        <f t="shared" si="72"/>
        <v>0</v>
      </c>
      <c r="AC70" s="7">
        <f t="shared" si="73"/>
        <v>0</v>
      </c>
      <c r="AD70" s="7">
        <f t="shared" si="74"/>
        <v>0</v>
      </c>
      <c r="AF70" t="s">
        <v>19</v>
      </c>
      <c r="AG70" s="13">
        <f>SUM(SUMIFS($G:$G,$B:$B,"January",$E:$E,$AV$15),SUMIFS($K:$K,$B:$B,"January",$I:$I,$AV$15),SUMIFS($O:$O,$B:$B,"January",$M:$M,$AV$15),SUMIFS($S:$S,$B:$B,"January",$Q:$Q,$AV$15),SUMIFS($W:$W,$B:$B,"January",$U:$U,$AV$15))</f>
        <v>0</v>
      </c>
      <c r="AH70" s="7">
        <f>SUM(SUMIFS($H:$H,$B:$B,"January",$E:$E,$AV$15),SUMIFS($L:$L,$B:$B,"January",$I:$I,$AV$15),SUMIFS($P:$P,$B:$B,"January",$M:$M,$AV$15),SUMIFS($T:$T,$B:$B,"January",$Q:$Q,$AV$15),SUMIFS($X:$X,$B:$B,"January",$U:$U,$AV$15))</f>
        <v>0</v>
      </c>
      <c r="AI70" s="7">
        <f>$AW$15</f>
        <v>0</v>
      </c>
      <c r="AJ70" s="16">
        <f t="shared" ref="AJ70:AJ81" si="75">AH70-AI70*AG70</f>
        <v>0</v>
      </c>
      <c r="AK70" s="13">
        <f>SUM(SUMIFS($G:$G,$B:$B,"January",$E:$E,$AV$16),SUMIFS($K:$K,$B:$B,"January",$I:$I,$AV$16),SUMIFS($O:$O,$B:$B,"January",$M:$M,$AV$16),SUMIFS($S:$S,$B:$B,"January",$Q:$Q,$AV$16),SUMIFS($W:$W,$B:$B,"January",$U:$U,$AV$16))</f>
        <v>0</v>
      </c>
      <c r="AL70" s="7">
        <f>SUM(SUMIFS($H:$H,$B:$B,"January",$E:$E,$AV$16),SUMIFS($L:$L,$B:$B,"January",$I:$I,$AV$16),SUMIFS($P:$P,$B:$B,"January",$M:$M,$AV$16),SUMIFS($T:$T,$B:$B,"January",$Q:$Q,$AV$16),SUMIFS($X:$X,$B:$B,"January",$U:$U,$AV$16))</f>
        <v>0</v>
      </c>
      <c r="AM70" s="7">
        <f>$AW$16</f>
        <v>0</v>
      </c>
      <c r="AN70" s="16">
        <f t="shared" ref="AN70:AN81" si="76">AL70-AM70*AK70</f>
        <v>0</v>
      </c>
      <c r="AO70" s="13">
        <f>SUM(SUMIFS($G:$G,$B:$B,"January",$E:$E,$AV$17),SUMIFS($K:$K,$B:$B,"January",$I:$I,$AV$17),SUMIFS($O:$O,$B:$B,"January",$M:$M,$AV$17),SUMIFS($S:$S,$B:$B,"January",$Q:$Q,$AV$17),SUMIFS($W:$W,$B:$B,"January",$U:$U,$AV$17))</f>
        <v>0</v>
      </c>
      <c r="AP70" s="7">
        <f>SUM(SUMIFS($H:$H,$B:$B,"January",$E:$E,$AV$17),SUMIFS($L:$L,$B:$B,"January",$I:$I,$AV$17),SUMIFS($P:$P,$B:$B,"January",$M:$M,$AV$17),SUMIFS($T:$T,$B:$B,"January",$Q:$Q,$AV$17),SUMIFS($X:$X,$B:$B,"January",$U:$U,$AV$17))</f>
        <v>0</v>
      </c>
      <c r="AQ70" s="7">
        <f>$AW$17</f>
        <v>0</v>
      </c>
      <c r="AR70" s="16">
        <f t="shared" ref="AR70:AR81" si="77">AP70-AQ70*AO70</f>
        <v>0</v>
      </c>
    </row>
    <row r="71" spans="8:44" x14ac:dyDescent="0.25">
      <c r="H71" s="7">
        <f t="shared" si="66"/>
        <v>0</v>
      </c>
      <c r="L71" s="7">
        <f t="shared" si="67"/>
        <v>0</v>
      </c>
      <c r="P71" s="7">
        <f t="shared" si="68"/>
        <v>0</v>
      </c>
      <c r="T71" s="7">
        <f t="shared" si="69"/>
        <v>0</v>
      </c>
      <c r="X71" s="7">
        <f t="shared" si="70"/>
        <v>0</v>
      </c>
      <c r="AA71" s="13">
        <f t="shared" si="71"/>
        <v>0</v>
      </c>
      <c r="AB71" s="7">
        <f t="shared" si="72"/>
        <v>0</v>
      </c>
      <c r="AC71" s="7">
        <f t="shared" si="73"/>
        <v>0</v>
      </c>
      <c r="AD71" s="7">
        <f t="shared" si="74"/>
        <v>0</v>
      </c>
      <c r="AF71" t="s">
        <v>20</v>
      </c>
      <c r="AG71" s="13">
        <f>SUM(SUMIFS($G:$G,$B:$B,"February",$E:$E,$AV$15),SUMIFS($K:$K,$B:$B,"February",$I:$I,$AV$15),SUMIFS($O:$O,$B:$B,"February",$M:$M,$AV$15),SUMIFS($S:$S,$B:$B,"February",$Q:$Q,$AV$15),SUMIFS($W:$W,$B:$B,"February",$U:$U,$AV$15))</f>
        <v>0</v>
      </c>
      <c r="AH71" s="7">
        <f>SUM(SUMIFS($H:$H,$B:$B,"February",$E:$E,$AV$15),SUMIFS($L:$L,$B:$B,"February",$I:$I,$AV$15),SUMIFS($P:$P,$B:$B,"February",$M:$M,$AV$15),SUMIFS($T:$T,$B:$B,"February",$Q:$Q,$AV$15),SUMIFS($X:$X,$B:$B,"February",$U:$U,$AV$15))</f>
        <v>0</v>
      </c>
      <c r="AI71" s="7">
        <f t="shared" ref="AI71:AI81" si="78">$AW$15</f>
        <v>0</v>
      </c>
      <c r="AJ71" s="16">
        <f t="shared" si="75"/>
        <v>0</v>
      </c>
      <c r="AK71" s="13">
        <f>SUM(SUMIFS($G:$G,$B:$B,"February",$E:$E,$AV$16),SUMIFS($K:$K,$B:$B,"February",$I:$I,$AV$16),SUMIFS($O:$O,$B:$B,"February",$M:$M,$AV$16),SUMIFS($S:$S,$B:$B,"February",$Q:$Q,$AV$16),SUMIFS($W:$W,$B:$B,"February",$U:$U,$AV$16))</f>
        <v>0</v>
      </c>
      <c r="AL71" s="7">
        <f>SUM(SUMIFS($H:$H,$B:$B,"February",$E:$E,$AV$16),SUMIFS($L:$L,$B:$B,"February",$I:$I,$AV$16),SUMIFS($P:$P,$B:$B,"February",$M:$M,$AV$16),SUMIFS($T:$T,$B:$B,"February",$Q:$Q,$AV$16),SUMIFS($X:$X,$B:$B,"February",$U:$U,$AV$16))</f>
        <v>0</v>
      </c>
      <c r="AM71" s="7">
        <f t="shared" ref="AM71:AM81" si="79">$AW$16</f>
        <v>0</v>
      </c>
      <c r="AN71" s="16">
        <f t="shared" si="76"/>
        <v>0</v>
      </c>
      <c r="AO71" s="13">
        <f>SUM(SUMIFS($G:$G,$B:$B,"February",$E:$E,$AV$17),SUMIFS($K:$K,$B:$B,"February",$I:$I,$AV$17),SUMIFS($O:$O,$B:$B,"February",$M:$M,$AV$17),SUMIFS($S:$S,$B:$B,"February",$Q:$Q,$AV$17),SUMIFS($W:$W,$B:$B,"February",$U:$U,$AV$17))</f>
        <v>0</v>
      </c>
      <c r="AP71" s="7">
        <f>SUM(SUMIFS($H:$H,$B:$B,"February",$E:$E,$AV$17),SUMIFS($L:$L,$B:$B,"February",$I:$I,$AV$17),SUMIFS($P:$P,$B:$B,"February",$M:$M,$AV$17),SUMIFS($T:$T,$B:$B,"February",$Q:$Q,$AV$17),SUMIFS($X:$X,$B:$B,"February",$U:$U,$AV$17))</f>
        <v>0</v>
      </c>
      <c r="AQ71" s="7">
        <f t="shared" ref="AQ71:AQ81" si="80">$AW$17</f>
        <v>0</v>
      </c>
      <c r="AR71" s="16">
        <f t="shared" si="77"/>
        <v>0</v>
      </c>
    </row>
    <row r="72" spans="8:44" x14ac:dyDescent="0.25">
      <c r="H72" s="7">
        <f t="shared" si="66"/>
        <v>0</v>
      </c>
      <c r="L72" s="7">
        <f t="shared" si="67"/>
        <v>0</v>
      </c>
      <c r="P72" s="7">
        <f t="shared" si="68"/>
        <v>0</v>
      </c>
      <c r="T72" s="7">
        <f t="shared" si="69"/>
        <v>0</v>
      </c>
      <c r="X72" s="7">
        <f t="shared" si="70"/>
        <v>0</v>
      </c>
      <c r="AA72" s="13">
        <f t="shared" si="71"/>
        <v>0</v>
      </c>
      <c r="AB72" s="7">
        <f t="shared" si="72"/>
        <v>0</v>
      </c>
      <c r="AC72" s="7">
        <f t="shared" si="73"/>
        <v>0</v>
      </c>
      <c r="AD72" s="7">
        <f t="shared" si="74"/>
        <v>0</v>
      </c>
      <c r="AF72" t="s">
        <v>21</v>
      </c>
      <c r="AG72" s="13">
        <f>SUM(SUMIFS($G:$G,$B:$B,"March",$E:$E,$AV$15),SUMIFS($K:$K,$B:$B,"March",$I:$I,$AV$15),SUMIFS($O:$O,$B:$B,"March",$M:$M,$AV$15),SUMIFS($S:$S,$B:$B,"March",$Q:$Q,$AV$15),SUMIFS($W:$W,$B:$B,"March",$U:$U,$AV$15))</f>
        <v>0</v>
      </c>
      <c r="AH72" s="7">
        <f>SUM(SUMIFS($H:$H,$B:$B,"March",$E:$E,$AV$15),SUMIFS($L:$L,$B:$B,"March",$I:$I,$AV$15),SUMIFS($P:$P,$B:$B,"March",$M:$M,$AV$15),SUMIFS($T:$T,$B:$B,"March",$Q:$Q,$AV$15),SUMIFS($X:$X,$B:$B,"March",$U:$U,$AV$15))</f>
        <v>0</v>
      </c>
      <c r="AI72" s="7">
        <f t="shared" si="78"/>
        <v>0</v>
      </c>
      <c r="AJ72" s="16">
        <f t="shared" si="75"/>
        <v>0</v>
      </c>
      <c r="AK72" s="13">
        <f>SUM(SUMIFS($G:$G,$B:$B,"March",$E:$E,$AV$16),SUMIFS($K:$K,$B:$B,"March",$I:$I,$AV$16),SUMIFS($O:$O,$B:$B,"March",$M:$M,$AV$16),SUMIFS($S:$S,$B:$B,"March",$Q:$Q,$AV$16),SUMIFS($W:$W,$B:$B,"March",$U:$U,$AV$16))</f>
        <v>0</v>
      </c>
      <c r="AL72" s="7">
        <f>SUM(SUMIFS($H:$H,$B:$B,"March",$E:$E,$AV$16),SUMIFS($L:$L,$B:$B,"March",$I:$I,$AV$16),SUMIFS($P:$P,$B:$B,"March",$M:$M,$AV$16),SUMIFS($T:$T,$B:$B,"March",$Q:$Q,$AV$16),SUMIFS($X:$X,$B:$B,"March",$U:$U,$AV$16))</f>
        <v>0</v>
      </c>
      <c r="AM72" s="7">
        <f t="shared" si="79"/>
        <v>0</v>
      </c>
      <c r="AN72" s="16">
        <f t="shared" si="76"/>
        <v>0</v>
      </c>
      <c r="AO72" s="13">
        <f>SUM(SUMIFS($G:$G,$B:$B,"March",$E:$E,$AV$17),SUMIFS($K:$K,$B:$B,"March",$I:$I,$AV$17),SUMIFS($O:$O,$B:$B,"March",$M:$M,$AV$17),SUMIFS($S:$S,$B:$B,"March",$Q:$Q,$AV$17),SUMIFS($W:$W,$B:$B,"March",$U:$U,$AV$17))</f>
        <v>0</v>
      </c>
      <c r="AP72" s="7">
        <f>SUM(SUMIFS($H:$H,$B:$B,"March",$E:$E,$AV$17),SUMIFS($L:$L,$B:$B,"March",$I:$I,$AV$17),SUMIFS($P:$P,$B:$B,"March",$M:$M,$AV$17),SUMIFS($T:$T,$B:$B,"March",$Q:$Q,$AV$17),SUMIFS($X:$X,$B:$B,"March",$U:$U,$AV$17))</f>
        <v>0</v>
      </c>
      <c r="AQ72" s="7">
        <f t="shared" si="80"/>
        <v>0</v>
      </c>
      <c r="AR72" s="16">
        <f t="shared" si="77"/>
        <v>0</v>
      </c>
    </row>
    <row r="73" spans="8:44" x14ac:dyDescent="0.25">
      <c r="H73" s="7">
        <f t="shared" si="66"/>
        <v>0</v>
      </c>
      <c r="L73" s="7">
        <f t="shared" si="67"/>
        <v>0</v>
      </c>
      <c r="P73" s="7">
        <f t="shared" si="68"/>
        <v>0</v>
      </c>
      <c r="T73" s="7">
        <f t="shared" si="69"/>
        <v>0</v>
      </c>
      <c r="X73" s="7">
        <f t="shared" si="70"/>
        <v>0</v>
      </c>
      <c r="AA73" s="13">
        <f t="shared" si="71"/>
        <v>0</v>
      </c>
      <c r="AB73" s="7">
        <f t="shared" si="72"/>
        <v>0</v>
      </c>
      <c r="AC73" s="7">
        <f t="shared" si="73"/>
        <v>0</v>
      </c>
      <c r="AD73" s="7">
        <f t="shared" si="74"/>
        <v>0</v>
      </c>
      <c r="AF73" t="s">
        <v>22</v>
      </c>
      <c r="AG73" s="13">
        <f>SUM(SUMIFS($G:$G,$B:$B,"April",$E:$E,$AV$15),SUMIFS($K:$K,$B:$B,"April",$I:$I,$AV$15),SUMIFS($O:$O,$B:$B,"April",$M:$M,$AV$15),SUMIFS($S:$S,$B:$B,"April",$Q:$Q,$AV$15),SUMIFS($W:$W,$B:$B,"April",$U:$U,$AV$15))</f>
        <v>0</v>
      </c>
      <c r="AH73" s="7">
        <f>SUM(SUMIFS($H:$H,$B:$B,"April",$E:$E,$AV$15),SUMIFS($L:$L,$B:$B,"April",$I:$I,$AV$15),SUMIFS($P:$P,$B:$B,"April",$M:$M,$AV$15),SUMIFS($T:$T,$B:$B,"April",$Q:$Q,$AV$15),SUMIFS($X:$X,$B:$B,"April",$U:$U,$AV$15))</f>
        <v>0</v>
      </c>
      <c r="AI73" s="7">
        <f t="shared" si="78"/>
        <v>0</v>
      </c>
      <c r="AJ73" s="16">
        <f t="shared" si="75"/>
        <v>0</v>
      </c>
      <c r="AK73" s="13">
        <f>SUM(SUMIFS($G:$G,$B:$B,"April",$E:$E,$AV$16),SUMIFS($K:$K,$B:$B,"April",$I:$I,$AV$16),SUMIFS($O:$O,$B:$B,"April",$M:$M,$AV$16),SUMIFS($S:$S,$B:$B,"April",$Q:$Q,$AV$16),SUMIFS($W:$W,$B:$B,"April",$U:$U,$AV$16))</f>
        <v>0</v>
      </c>
      <c r="AL73" s="7">
        <f>SUM(SUMIFS($H:$H,$B:$B,"April",$E:$E,$AV$16),SUMIFS($L:$L,$B:$B,"April",$I:$I,$AV$16),SUMIFS($P:$P,$B:$B,"April",$M:$M,$AV$16),SUMIFS($T:$T,$B:$B,"April",$Q:$Q,$AV$16),SUMIFS($X:$X,$B:$B,"April",$U:$U,$AV$16))</f>
        <v>0</v>
      </c>
      <c r="AM73" s="7">
        <f t="shared" si="79"/>
        <v>0</v>
      </c>
      <c r="AN73" s="16">
        <f t="shared" si="76"/>
        <v>0</v>
      </c>
      <c r="AO73" s="13">
        <f>SUM(SUMIFS($G:$G,$B:$B,"April",$E:$E,$AV$17),SUMIFS($K:$K,$B:$B,"April",$I:$I,$AV$17),SUMIFS($O:$O,$B:$B,"April",$M:$M,$AV$17),SUMIFS($S:$S,$B:$B,"April",$Q:$Q,$AV$17),SUMIFS($W:$W,$B:$B,"April",$U:$U,$AV$17))</f>
        <v>0</v>
      </c>
      <c r="AP73" s="7">
        <f>SUM(SUMIFS($H:$H,$B:$B,"April",$E:$E,$AV$17),SUMIFS($L:$L,$B:$B,"April",$I:$I,$AV$17),SUMIFS($P:$P,$B:$B,"April",$M:$M,$AV$17),SUMIFS($T:$T,$B:$B,"April",$Q:$Q,$AV$17),SUMIFS($X:$X,$B:$B,"April",$U:$U,$AV$17))</f>
        <v>0</v>
      </c>
      <c r="AQ73" s="7">
        <f t="shared" si="80"/>
        <v>0</v>
      </c>
      <c r="AR73" s="16">
        <f t="shared" si="77"/>
        <v>0</v>
      </c>
    </row>
    <row r="74" spans="8:44" x14ac:dyDescent="0.25">
      <c r="H74" s="7">
        <f t="shared" si="66"/>
        <v>0</v>
      </c>
      <c r="L74" s="7">
        <f t="shared" si="67"/>
        <v>0</v>
      </c>
      <c r="P74" s="7">
        <f t="shared" si="68"/>
        <v>0</v>
      </c>
      <c r="T74" s="7">
        <f t="shared" si="69"/>
        <v>0</v>
      </c>
      <c r="X74" s="7">
        <f t="shared" si="70"/>
        <v>0</v>
      </c>
      <c r="AA74" s="13">
        <f t="shared" si="71"/>
        <v>0</v>
      </c>
      <c r="AB74" s="7">
        <f t="shared" si="72"/>
        <v>0</v>
      </c>
      <c r="AC74" s="7">
        <f t="shared" si="73"/>
        <v>0</v>
      </c>
      <c r="AD74" s="7">
        <f t="shared" si="74"/>
        <v>0</v>
      </c>
      <c r="AF74" t="s">
        <v>23</v>
      </c>
      <c r="AG74" s="13">
        <f>SUM(SUMIFS($G:$G,$B:$B,"May",$E:$E,$AV$15),SUMIFS($K:$K,$B:$B,"May",$I:$I,$AV$15),SUMIFS($O:$O,$B:$B,"May",$M:$M,$AV$15),SUMIFS($S:$S,$B:$B,"May",$Q:$Q,$AV$15),SUMIFS($W:$W,$B:$B,"May",$U:$U,$AV$15))</f>
        <v>0</v>
      </c>
      <c r="AH74" s="7">
        <f>SUM(SUMIFS($H:$H,$B:$B,"May",$E:$E,$AV$15),SUMIFS($L:$L,$B:$B,"May",$I:$I,$AV$15),SUMIFS($P:$P,$B:$B,"May",$M:$M,$AV$15),SUMIFS($T:$T,$B:$B,"May",$Q:$Q,$AV$15),SUMIFS($X:$X,$B:$B,"May",$U:$U,$AV$15))</f>
        <v>0</v>
      </c>
      <c r="AI74" s="7">
        <f t="shared" si="78"/>
        <v>0</v>
      </c>
      <c r="AJ74" s="16">
        <f t="shared" si="75"/>
        <v>0</v>
      </c>
      <c r="AK74" s="13">
        <f>SUM(SUMIFS($G:$G,$B:$B,"May",$E:$E,$AV$16),SUMIFS($K:$K,$B:$B,"May",$I:$I,$AV$16),SUMIFS($O:$O,$B:$B,"May",$M:$M,$AV$16),SUMIFS($S:$S,$B:$B,"May",$Q:$Q,$AV$16),SUMIFS($W:$W,$B:$B,"May",$U:$U,$AV$16))</f>
        <v>0</v>
      </c>
      <c r="AL74" s="7">
        <f>SUM(SUMIFS($H:$H,$B:$B,"May",$E:$E,$AV$16),SUMIFS($L:$L,$B:$B,"May",$I:$I,$AV$16),SUMIFS($P:$P,$B:$B,"May",$M:$M,$AV$16),SUMIFS($T:$T,$B:$B,"May",$Q:$Q,$AV$16),SUMIFS($X:$X,$B:$B,"May",$U:$U,$AV$16))</f>
        <v>0</v>
      </c>
      <c r="AM74" s="7">
        <f t="shared" si="79"/>
        <v>0</v>
      </c>
      <c r="AN74" s="16">
        <f t="shared" si="76"/>
        <v>0</v>
      </c>
      <c r="AO74" s="13">
        <f>SUM(SUMIFS($G:$G,$B:$B,"May",$E:$E,$AV$17),SUMIFS($K:$K,$B:$B,"May",$I:$I,$AV$17),SUMIFS($O:$O,$B:$B,"May",$M:$M,$AV$17),SUMIFS($S:$S,$B:$B,"May",$Q:$Q,$AV$17),SUMIFS($W:$W,$B:$B,"May",$U:$U,$AV$17))</f>
        <v>0</v>
      </c>
      <c r="AP74" s="7">
        <f>SUM(SUMIFS($H:$H,$B:$B,"May",$E:$E,$AV$17),SUMIFS($L:$L,$B:$B,"May",$I:$I,$AV$17),SUMIFS($P:$P,$B:$B,"May",$M:$M,$AV$17),SUMIFS($T:$T,$B:$B,"May",$Q:$Q,$AV$17),SUMIFS($X:$X,$B:$B,"May",$U:$U,$AV$17))</f>
        <v>0</v>
      </c>
      <c r="AQ74" s="7">
        <f t="shared" si="80"/>
        <v>0</v>
      </c>
      <c r="AR74" s="16">
        <f t="shared" si="77"/>
        <v>0</v>
      </c>
    </row>
    <row r="75" spans="8:44" x14ac:dyDescent="0.25">
      <c r="H75" s="7">
        <f t="shared" si="66"/>
        <v>0</v>
      </c>
      <c r="L75" s="7">
        <f t="shared" si="67"/>
        <v>0</v>
      </c>
      <c r="P75" s="7">
        <f t="shared" si="68"/>
        <v>0</v>
      </c>
      <c r="T75" s="7">
        <f t="shared" si="69"/>
        <v>0</v>
      </c>
      <c r="X75" s="7">
        <f t="shared" si="70"/>
        <v>0</v>
      </c>
      <c r="AA75" s="13">
        <f t="shared" si="71"/>
        <v>0</v>
      </c>
      <c r="AB75" s="7">
        <f t="shared" si="72"/>
        <v>0</v>
      </c>
      <c r="AC75" s="7">
        <f t="shared" si="73"/>
        <v>0</v>
      </c>
      <c r="AD75" s="7">
        <f t="shared" si="74"/>
        <v>0</v>
      </c>
      <c r="AF75" t="s">
        <v>24</v>
      </c>
      <c r="AG75" s="13">
        <f>SUM(SUMIFS($G:$G,$B:$B,"June",$E:$E,$AV$15),SUMIFS($K:$K,$B:$B,"June",$I:$I,$AV$15),SUMIFS($O:$O,$B:$B,"June",$M:$M,$AV$15),SUMIFS($S:$S,$B:$B,"June",$Q:$Q,$AV$15),SUMIFS($W:$W,$B:$B,"June",$U:$U,$AV$15))</f>
        <v>0</v>
      </c>
      <c r="AH75" s="7">
        <f>SUM(SUMIFS($H:$H,$B:$B,"June",$E:$E,$AV$15),SUMIFS($L:$L,$B:$B,"June",$I:$I,$AV$15),SUMIFS($P:$P,$B:$B,"June",$M:$M,$AV$15),SUMIFS($T:$T,$B:$B,"June",$Q:$Q,$AV$15),SUMIFS($X:$X,$B:$B,"June",$U:$U,$AV$15))</f>
        <v>0</v>
      </c>
      <c r="AI75" s="7">
        <f t="shared" si="78"/>
        <v>0</v>
      </c>
      <c r="AJ75" s="16">
        <f t="shared" si="75"/>
        <v>0</v>
      </c>
      <c r="AK75" s="13">
        <f>SUM(SUMIFS($G:$G,$B:$B,"June",$E:$E,$AV$16),SUMIFS($K:$K,$B:$B,"June",$I:$I,$AV$16),SUMIFS($O:$O,$B:$B,"June",$M:$M,$AV$16),SUMIFS($S:$S,$B:$B,"June",$Q:$Q,$AV$16),SUMIFS($W:$W,$B:$B,"June",$U:$U,$AV$16))</f>
        <v>0</v>
      </c>
      <c r="AL75" s="7">
        <f>SUM(SUMIFS($H:$H,$B:$B,"June",$E:$E,$AV$16),SUMIFS($L:$L,$B:$B,"June",$I:$I,$AV$16),SUMIFS($P:$P,$B:$B,"June",$M:$M,$AV$16),SUMIFS($T:$T,$B:$B,"June",$Q:$Q,$AV$16),SUMIFS($X:$X,$B:$B,"June",$U:$U,$AV$16))</f>
        <v>0</v>
      </c>
      <c r="AM75" s="7">
        <f t="shared" si="79"/>
        <v>0</v>
      </c>
      <c r="AN75" s="16">
        <f t="shared" si="76"/>
        <v>0</v>
      </c>
      <c r="AO75" s="13">
        <f>SUM(SUMIFS($G:$G,$B:$B,"June",$E:$E,$AV$17),SUMIFS($K:$K,$B:$B,"June",$I:$I,$AV$17),SUMIFS($O:$O,$B:$B,"June",$M:$M,$AV$17),SUMIFS($S:$S,$B:$B,"June",$Q:$Q,$AV$17),SUMIFS($W:$W,$B:$B,"June",$U:$U,$AV$17))</f>
        <v>0</v>
      </c>
      <c r="AP75" s="7">
        <f>SUM(SUMIFS($H:$H,$B:$B,"June",$E:$E,$AV$17),SUMIFS($L:$L,$B:$B,"June",$I:$I,$AV$17),SUMIFS($P:$P,$B:$B,"June",$M:$M,$AV$17),SUMIFS($T:$T,$B:$B,"June",$Q:$Q,$AV$17),SUMIFS($X:$X,$B:$B,"June",$U:$U,$AV$17))</f>
        <v>0</v>
      </c>
      <c r="AQ75" s="7">
        <f t="shared" si="80"/>
        <v>0</v>
      </c>
      <c r="AR75" s="16">
        <f t="shared" si="77"/>
        <v>0</v>
      </c>
    </row>
    <row r="76" spans="8:44" x14ac:dyDescent="0.25">
      <c r="H76" s="7">
        <f t="shared" si="66"/>
        <v>0</v>
      </c>
      <c r="L76" s="7">
        <f t="shared" si="67"/>
        <v>0</v>
      </c>
      <c r="P76" s="7">
        <f t="shared" si="68"/>
        <v>0</v>
      </c>
      <c r="T76" s="7">
        <f t="shared" si="69"/>
        <v>0</v>
      </c>
      <c r="X76" s="7">
        <f t="shared" si="70"/>
        <v>0</v>
      </c>
      <c r="AA76" s="13">
        <f t="shared" si="71"/>
        <v>0</v>
      </c>
      <c r="AB76" s="7">
        <f t="shared" si="72"/>
        <v>0</v>
      </c>
      <c r="AC76" s="7">
        <f t="shared" si="73"/>
        <v>0</v>
      </c>
      <c r="AD76" s="7">
        <f t="shared" si="74"/>
        <v>0</v>
      </c>
      <c r="AF76" t="s">
        <v>25</v>
      </c>
      <c r="AG76" s="13">
        <f>SUM(SUMIFS($G:$G,$B:$B,"July",$E:$E,$AV$15),SUMIFS($K:$K,$B:$B,"July",$I:$I,$AV$15),SUMIFS($O:$O,$B:$B,"July",$M:$M,$AV$15),SUMIFS($S:$S,$B:$B,"July",$Q:$Q,$AV$15),SUMIFS($W:$W,$B:$B,"July",$U:$U,$AV$15))</f>
        <v>0</v>
      </c>
      <c r="AH76" s="7">
        <f>SUM(SUMIFS($H:$H,$B:$B,"July",$E:$E,$AV$15),SUMIFS($L:$L,$B:$B,"July",$I:$I,$AV$15),SUMIFS($P:$P,$B:$B,"July",$M:$M,$AV$15),SUMIFS($T:$T,$B:$B,"July",$Q:$Q,$AV$15),SUMIFS($X:$X,$B:$B,"July",$U:$U,$AV$15))</f>
        <v>0</v>
      </c>
      <c r="AI76" s="7">
        <f t="shared" si="78"/>
        <v>0</v>
      </c>
      <c r="AJ76" s="16">
        <f t="shared" si="75"/>
        <v>0</v>
      </c>
      <c r="AK76" s="13">
        <f>SUM(SUMIFS($G:$G,$B:$B,"July",$E:$E,$AV$16),SUMIFS($K:$K,$B:$B,"July",$I:$I,$AV$16),SUMIFS($O:$O,$B:$B,"July",$M:$M,$AV$16),SUMIFS($S:$S,$B:$B,"July",$Q:$Q,$AV$16),SUMIFS($W:$W,$B:$B,"July",$U:$U,$AV$16))</f>
        <v>0</v>
      </c>
      <c r="AL76" s="7">
        <f>SUM(SUMIFS($H:$H,$B:$B,"July",$E:$E,$AV$16),SUMIFS($L:$L,$B:$B,"July",$I:$I,$AV$16),SUMIFS($P:$P,$B:$B,"July",$M:$M,$AV$16),SUMIFS($T:$T,$B:$B,"July",$Q:$Q,$AV$16),SUMIFS($X:$X,$B:$B,"July",$U:$U,$AV$16))</f>
        <v>0</v>
      </c>
      <c r="AM76" s="7">
        <f t="shared" si="79"/>
        <v>0</v>
      </c>
      <c r="AN76" s="16">
        <f t="shared" si="76"/>
        <v>0</v>
      </c>
      <c r="AO76" s="13">
        <f>SUM(SUMIFS($G:$G,$B:$B,"July",$E:$E,$AV$17),SUMIFS($K:$K,$B:$B,"July",$I:$I,$AV$17),SUMIFS($O:$O,$B:$B,"July",$M:$M,$AV$17),SUMIFS($S:$S,$B:$B,"July",$Q:$Q,$AV$17),SUMIFS($W:$W,$B:$B,"July",$U:$U,$AV$17))</f>
        <v>0</v>
      </c>
      <c r="AP76" s="7">
        <f>SUM(SUMIFS($H:$H,$B:$B,"July",$E:$E,$AV$17),SUMIFS($L:$L,$B:$B,"July",$I:$I,$AV$17),SUMIFS($P:$P,$B:$B,"July",$M:$M,$AV$17),SUMIFS($T:$T,$B:$B,"July",$Q:$Q,$AV$17),SUMIFS($X:$X,$B:$B,"July",$U:$U,$AV$17))</f>
        <v>0</v>
      </c>
      <c r="AQ76" s="7">
        <f t="shared" si="80"/>
        <v>0</v>
      </c>
      <c r="AR76" s="16">
        <f t="shared" si="77"/>
        <v>0</v>
      </c>
    </row>
    <row r="77" spans="8:44" x14ac:dyDescent="0.25">
      <c r="H77" s="7">
        <f t="shared" si="66"/>
        <v>0</v>
      </c>
      <c r="L77" s="7">
        <f t="shared" si="67"/>
        <v>0</v>
      </c>
      <c r="P77" s="7">
        <f t="shared" si="68"/>
        <v>0</v>
      </c>
      <c r="T77" s="7">
        <f t="shared" si="69"/>
        <v>0</v>
      </c>
      <c r="X77" s="7">
        <f t="shared" si="70"/>
        <v>0</v>
      </c>
      <c r="AA77" s="13">
        <f t="shared" si="71"/>
        <v>0</v>
      </c>
      <c r="AB77" s="7">
        <f t="shared" si="72"/>
        <v>0</v>
      </c>
      <c r="AC77" s="7">
        <f t="shared" si="73"/>
        <v>0</v>
      </c>
      <c r="AD77" s="7">
        <f t="shared" si="74"/>
        <v>0</v>
      </c>
      <c r="AF77" t="s">
        <v>26</v>
      </c>
      <c r="AG77" s="13">
        <f>SUM(SUMIFS($G:$G,$B:$B,"August",$E:$E,$AV$15),SUMIFS($K:$K,$B:$B,"August",$I:$I,$AV$15),SUMIFS($O:$O,$B:$B,"August",$M:$M,$AV$15),SUMIFS($S:$S,$B:$B,"August",$Q:$Q,$AV$15),SUMIFS($W:$W,$B:$B,"August",$U:$U,$AV$15))</f>
        <v>0</v>
      </c>
      <c r="AH77" s="7">
        <f>SUM(SUMIFS($H:$H,$B:$B,"August",$E:$E,$AV$15),SUMIFS($L:$L,$B:$B,"August",$I:$I,$AV$15),SUMIFS($P:$P,$B:$B,"August",$M:$M,$AV$15),SUMIFS($T:$T,$B:$B,"August",$Q:$Q,$AV$15),SUMIFS($X:$X,$B:$B,"August",$U:$U,$AV$15))</f>
        <v>0</v>
      </c>
      <c r="AI77" s="7">
        <f t="shared" si="78"/>
        <v>0</v>
      </c>
      <c r="AJ77" s="16">
        <f t="shared" si="75"/>
        <v>0</v>
      </c>
      <c r="AK77" s="13">
        <f>SUM(SUMIFS($G:$G,$B:$B,"August",$E:$E,$AV$16),SUMIFS($K:$K,$B:$B,"August",$I:$I,$AV$16),SUMIFS($O:$O,$B:$B,"August",$M:$M,$AV$16),SUMIFS($S:$S,$B:$B,"August",$Q:$Q,$AV$16),SUMIFS($W:$W,$B:$B,"August",$U:$U,$AV$16))</f>
        <v>0</v>
      </c>
      <c r="AL77" s="7">
        <f>SUM(SUMIFS($H:$H,$B:$B,"August",$E:$E,$AV$16),SUMIFS($L:$L,$B:$B,"August",$I:$I,$AV$16),SUMIFS($P:$P,$B:$B,"August",$M:$M,$AV$16),SUMIFS($T:$T,$B:$B,"August",$Q:$Q,$AV$16),SUMIFS($X:$X,$B:$B,"August",$U:$U,$AV$16))</f>
        <v>0</v>
      </c>
      <c r="AM77" s="7">
        <f t="shared" si="79"/>
        <v>0</v>
      </c>
      <c r="AN77" s="16">
        <f t="shared" si="76"/>
        <v>0</v>
      </c>
      <c r="AO77" s="13">
        <f>SUM(SUMIFS($G:$G,$B:$B,"August",$E:$E,$AV$17),SUMIFS($K:$K,$B:$B,"August",$I:$I,$AV$17),SUMIFS($O:$O,$B:$B,"August",$M:$M,$AV$17),SUMIFS($S:$S,$B:$B,"August",$Q:$Q,$AV$17),SUMIFS($W:$W,$B:$B,"August",$U:$U,$AV$17))</f>
        <v>0</v>
      </c>
      <c r="AP77" s="7">
        <f>SUM(SUMIFS($H:$H,$B:$B,"August",$E:$E,$AV$17),SUMIFS($L:$L,$B:$B,"August",$I:$I,$AV$17),SUMIFS($P:$P,$B:$B,"August",$M:$M,$AV$17),SUMIFS($T:$T,$B:$B,"August",$Q:$Q,$AV$17),SUMIFS($X:$X,$B:$B,"August",$U:$U,$AV$17))</f>
        <v>0</v>
      </c>
      <c r="AQ77" s="7">
        <f t="shared" si="80"/>
        <v>0</v>
      </c>
      <c r="AR77" s="16">
        <f t="shared" si="77"/>
        <v>0</v>
      </c>
    </row>
    <row r="78" spans="8:44" x14ac:dyDescent="0.25">
      <c r="H78" s="7">
        <f t="shared" si="66"/>
        <v>0</v>
      </c>
      <c r="L78" s="7">
        <f t="shared" si="67"/>
        <v>0</v>
      </c>
      <c r="P78" s="7">
        <f t="shared" si="68"/>
        <v>0</v>
      </c>
      <c r="T78" s="7">
        <f t="shared" si="69"/>
        <v>0</v>
      </c>
      <c r="X78" s="7">
        <f t="shared" si="70"/>
        <v>0</v>
      </c>
      <c r="AA78" s="13">
        <f t="shared" si="71"/>
        <v>0</v>
      </c>
      <c r="AB78" s="7">
        <f t="shared" si="72"/>
        <v>0</v>
      </c>
      <c r="AC78" s="7">
        <f t="shared" si="73"/>
        <v>0</v>
      </c>
      <c r="AD78" s="7">
        <f t="shared" si="74"/>
        <v>0</v>
      </c>
      <c r="AF78" t="s">
        <v>27</v>
      </c>
      <c r="AG78" s="13">
        <f>SUM(SUMIFS($G:$G,$B:$B,"September",$E:$E,$AV$15),SUMIFS($K:$K,$B:$B,"September",$I:$I,$AV$15),SUMIFS($O:$O,$B:$B,"September",$M:$M,$AV$15),SUMIFS($S:$S,$B:$B,"September",$Q:$Q,$AV$15),SUMIFS($W:$W,$B:$B,"September",$U:$U,$AV$15))</f>
        <v>0</v>
      </c>
      <c r="AH78" s="7">
        <f>SUM(SUMIFS($H:$H,$B:$B,"September",$E:$E,$AV$15),SUMIFS($L:$L,$B:$B,"September",$I:$I,$AV$15),SUMIFS($P:$P,$B:$B,"September",$M:$M,$AV$15),SUMIFS($T:$T,$B:$B,"September",$Q:$Q,$AV$15),SUMIFS($X:$X,$B:$B,"September",$U:$U,$AV$15))</f>
        <v>0</v>
      </c>
      <c r="AI78" s="7">
        <f t="shared" si="78"/>
        <v>0</v>
      </c>
      <c r="AJ78" s="16">
        <f t="shared" si="75"/>
        <v>0</v>
      </c>
      <c r="AK78" s="13">
        <f>SUM(SUMIFS($G:$G,$B:$B,"September",$E:$E,$AV$16),SUMIFS($K:$K,$B:$B,"September",$I:$I,$AV$16),SUMIFS($O:$O,$B:$B,"September",$M:$M,$AV$16),SUMIFS($S:$S,$B:$B,"September",$Q:$Q,$AV$16),SUMIFS($W:$W,$B:$B,"September",$U:$U,$AV$16))</f>
        <v>0</v>
      </c>
      <c r="AL78" s="7">
        <f>SUM(SUMIFS($H:$H,$B:$B,"September",$E:$E,$AV$16),SUMIFS($L:$L,$B:$B,"September",$I:$I,$AV$16),SUMIFS($P:$P,$B:$B,"September",$M:$M,$AV$16),SUMIFS($T:$T,$B:$B,"September",$Q:$Q,$AV$16),SUMIFS($X:$X,$B:$B,"September",$U:$U,$AV$16))</f>
        <v>0</v>
      </c>
      <c r="AM78" s="7">
        <f t="shared" si="79"/>
        <v>0</v>
      </c>
      <c r="AN78" s="16">
        <f t="shared" si="76"/>
        <v>0</v>
      </c>
      <c r="AO78" s="13">
        <f>SUM(SUMIFS($G:$G,$B:$B,"September",$E:$E,$AV$17),SUMIFS($K:$K,$B:$B,"September",$I:$I,$AV$17),SUMIFS($O:$O,$B:$B,"September",$M:$M,$AV$17),SUMIFS($S:$S,$B:$B,"September",$Q:$Q,$AV$17),SUMIFS($W:$W,$B:$B,"September",$U:$U,$AV$17))</f>
        <v>0</v>
      </c>
      <c r="AP78" s="7">
        <f>SUM(SUMIFS($H:$H,$B:$B,"September",$E:$E,$AV$17),SUMIFS($L:$L,$B:$B,"September",$I:$I,$AV$17),SUMIFS($P:$P,$B:$B,"September",$M:$M,$AV$17),SUMIFS($T:$T,$B:$B,"September",$Q:$Q,$AV$17),SUMIFS($X:$X,$B:$B,"September",$U:$U,$AV$17))</f>
        <v>0</v>
      </c>
      <c r="AQ78" s="7">
        <f t="shared" si="80"/>
        <v>0</v>
      </c>
      <c r="AR78" s="16">
        <f t="shared" si="77"/>
        <v>0</v>
      </c>
    </row>
    <row r="79" spans="8:44" x14ac:dyDescent="0.25">
      <c r="H79" s="7">
        <f t="shared" si="66"/>
        <v>0</v>
      </c>
      <c r="L79" s="7">
        <f t="shared" si="67"/>
        <v>0</v>
      </c>
      <c r="P79" s="7">
        <f t="shared" si="68"/>
        <v>0</v>
      </c>
      <c r="T79" s="7">
        <f t="shared" si="69"/>
        <v>0</v>
      </c>
      <c r="X79" s="7">
        <f t="shared" si="70"/>
        <v>0</v>
      </c>
      <c r="AA79" s="13">
        <f t="shared" si="71"/>
        <v>0</v>
      </c>
      <c r="AB79" s="7">
        <f t="shared" si="72"/>
        <v>0</v>
      </c>
      <c r="AC79" s="7">
        <f t="shared" si="73"/>
        <v>0</v>
      </c>
      <c r="AD79" s="7">
        <f t="shared" si="74"/>
        <v>0</v>
      </c>
      <c r="AF79" t="s">
        <v>28</v>
      </c>
      <c r="AG79" s="13">
        <f>SUM(SUMIFS($G:$G,$B:$B,"October",$E:$E,$AV$15),SUMIFS($K:$K,$B:$B,"October",$I:$I,$AV$15),SUMIFS($O:$O,$B:$B,"October",$M:$M,$AV$15),SUMIFS($S:$S,$B:$B,"October",$Q:$Q,$AV$15),SUMIFS($W:$W,$B:$B,"October",$U:$U,$AV$15))</f>
        <v>0</v>
      </c>
      <c r="AH79" s="7">
        <f>SUM(SUMIFS($H:$H,$B:$B,"October",$E:$E,$AV$15),SUMIFS($L:$L,$B:$B,"October",$I:$I,$AV$15),SUMIFS($P:$P,$B:$B,"October",$M:$M,$AV$15),SUMIFS($T:$T,$B:$B,"October",$Q:$Q,$AV$15),SUMIFS($X:$X,$B:$B,"October",$U:$U,$AV$15))</f>
        <v>0</v>
      </c>
      <c r="AI79" s="7">
        <f t="shared" si="78"/>
        <v>0</v>
      </c>
      <c r="AJ79" s="16">
        <f t="shared" si="75"/>
        <v>0</v>
      </c>
      <c r="AK79" s="13">
        <f>SUM(SUMIFS($G:$G,$B:$B,"October",$E:$E,$AV$16),SUMIFS($K:$K,$B:$B,"October",$I:$I,$AV$16),SUMIFS($O:$O,$B:$B,"October",$M:$M,$AV$16),SUMIFS($S:$S,$B:$B,"October",$Q:$Q,$AV$16),SUMIFS($W:$W,$B:$B,"October",$U:$U,$AV$16))</f>
        <v>0</v>
      </c>
      <c r="AL79" s="7">
        <f>SUM(SUMIFS($H:$H,$B:$B,"October",$E:$E,$AV$16),SUMIFS($L:$L,$B:$B,"October",$I:$I,$AV$16),SUMIFS($P:$P,$B:$B,"October",$M:$M,$AV$16),SUMIFS($T:$T,$B:$B,"October",$Q:$Q,$AV$16),SUMIFS($X:$X,$B:$B,"October",$U:$U,$AV$16))</f>
        <v>0</v>
      </c>
      <c r="AM79" s="7">
        <f t="shared" si="79"/>
        <v>0</v>
      </c>
      <c r="AN79" s="16">
        <f t="shared" si="76"/>
        <v>0</v>
      </c>
      <c r="AO79" s="13">
        <f>SUM(SUMIFS($G:$G,$B:$B,"October",$E:$E,$AV$17),SUMIFS($K:$K,$B:$B,"October",$I:$I,$AV$17),SUMIFS($O:$O,$B:$B,"October",$M:$M,$AV$17),SUMIFS($S:$S,$B:$B,"October",$Q:$Q,$AV$17),SUMIFS($W:$W,$B:$B,"October",$U:$U,$AV$17))</f>
        <v>0</v>
      </c>
      <c r="AP79" s="7">
        <f>SUM(SUMIFS($H:$H,$B:$B,"October",$E:$E,$AV$17),SUMIFS($L:$L,$B:$B,"October",$I:$I,$AV$17),SUMIFS($P:$P,$B:$B,"October",$M:$M,$AV$17),SUMIFS($T:$T,$B:$B,"October",$Q:$Q,$AV$17),SUMIFS($X:$X,$B:$B,"October",$U:$U,$AV$17))</f>
        <v>0</v>
      </c>
      <c r="AQ79" s="7">
        <f t="shared" si="80"/>
        <v>0</v>
      </c>
      <c r="AR79" s="16">
        <f t="shared" si="77"/>
        <v>0</v>
      </c>
    </row>
    <row r="80" spans="8:44" x14ac:dyDescent="0.25">
      <c r="H80" s="7">
        <f t="shared" si="66"/>
        <v>0</v>
      </c>
      <c r="L80" s="7">
        <f t="shared" si="67"/>
        <v>0</v>
      </c>
      <c r="P80" s="7">
        <f t="shared" si="68"/>
        <v>0</v>
      </c>
      <c r="T80" s="7">
        <f t="shared" si="69"/>
        <v>0</v>
      </c>
      <c r="X80" s="7">
        <f t="shared" si="70"/>
        <v>0</v>
      </c>
      <c r="AA80" s="13">
        <f t="shared" si="71"/>
        <v>0</v>
      </c>
      <c r="AB80" s="7">
        <f t="shared" si="72"/>
        <v>0</v>
      </c>
      <c r="AC80" s="7">
        <f t="shared" si="73"/>
        <v>0</v>
      </c>
      <c r="AD80" s="7">
        <f t="shared" si="74"/>
        <v>0</v>
      </c>
      <c r="AF80" t="s">
        <v>29</v>
      </c>
      <c r="AG80" s="13">
        <f>SUM(SUMIFS($G:$G,$B:$B,"November",$E:$E,$AV$15),SUMIFS($K:$K,$B:$B,"November",$I:$I,$AV$15),SUMIFS($O:$O,$B:$B,"November",$M:$M,$AV$15),SUMIFS($S:$S,$B:$B,"November",$Q:$Q,$AV$15),SUMIFS($W:$W,$B:$B,"November",$U:$U,$AV$15))</f>
        <v>0</v>
      </c>
      <c r="AH80" s="7">
        <f>SUM(SUMIFS($H:$H,$B:$B,"November",$E:$E,$AV$15),SUMIFS($L:$L,$B:$B,"November",$I:$I,$AV$15),SUMIFS($P:$P,$B:$B,"November",$M:$M,$AV$15),SUMIFS($T:$T,$B:$B,"November",$Q:$Q,$AV$15),SUMIFS($X:$X,$B:$B,"November",$U:$U,$AV$15))</f>
        <v>0</v>
      </c>
      <c r="AI80" s="7">
        <f t="shared" si="78"/>
        <v>0</v>
      </c>
      <c r="AJ80" s="16">
        <f t="shared" si="75"/>
        <v>0</v>
      </c>
      <c r="AK80" s="13">
        <f>SUM(SUMIFS($G:$G,$B:$B,"November",$E:$E,$AV$16),SUMIFS($K:$K,$B:$B,"November",$I:$I,$AV$16),SUMIFS($O:$O,$B:$B,"November",$M:$M,$AV$16),SUMIFS($S:$S,$B:$B,"November",$Q:$Q,$AV$16),SUMIFS($W:$W,$B:$B,"November",$U:$U,$AV$16))</f>
        <v>0</v>
      </c>
      <c r="AL80" s="7">
        <f>SUM(SUMIFS($H:$H,$B:$B,"November",$E:$E,$AV$16),SUMIFS($L:$L,$B:$B,"November",$I:$I,$AV$16),SUMIFS($P:$P,$B:$B,"November",$M:$M,$AV$16),SUMIFS($T:$T,$B:$B,"November",$Q:$Q,$AV$16),SUMIFS($X:$X,$B:$B,"November",$U:$U,$AV$16))</f>
        <v>0</v>
      </c>
      <c r="AM80" s="7">
        <f t="shared" si="79"/>
        <v>0</v>
      </c>
      <c r="AN80" s="16">
        <f t="shared" si="76"/>
        <v>0</v>
      </c>
      <c r="AO80" s="13">
        <f>SUM(SUMIFS($G:$G,$B:$B,"November",$E:$E,$AV$17),SUMIFS($K:$K,$B:$B,"November",$I:$I,$AV$17),SUMIFS($O:$O,$B:$B,"November",$M:$M,$AV$17),SUMIFS($S:$S,$B:$B,"November",$Q:$Q,$AV$17),SUMIFS($W:$W,$B:$B,"November",$U:$U,$AV$17))</f>
        <v>0</v>
      </c>
      <c r="AP80" s="7">
        <f>SUM(SUMIFS($H:$H,$B:$B,"November",$E:$E,$AV$17),SUMIFS($L:$L,$B:$B,"November",$I:$I,$AV$17),SUMIFS($P:$P,$B:$B,"November",$M:$M,$AV$17),SUMIFS($T:$T,$B:$B,"November",$Q:$Q,$AV$17),SUMIFS($X:$X,$B:$B,"November",$U:$U,$AV$17))</f>
        <v>0</v>
      </c>
      <c r="AQ80" s="7">
        <f t="shared" si="80"/>
        <v>0</v>
      </c>
      <c r="AR80" s="16">
        <f t="shared" si="77"/>
        <v>0</v>
      </c>
    </row>
    <row r="81" spans="8:44" x14ac:dyDescent="0.25">
      <c r="H81" s="7">
        <f t="shared" si="66"/>
        <v>0</v>
      </c>
      <c r="L81" s="7">
        <f t="shared" si="67"/>
        <v>0</v>
      </c>
      <c r="P81" s="7">
        <f t="shared" si="68"/>
        <v>0</v>
      </c>
      <c r="T81" s="7">
        <f t="shared" si="69"/>
        <v>0</v>
      </c>
      <c r="X81" s="7">
        <f t="shared" si="70"/>
        <v>0</v>
      </c>
      <c r="AA81" s="13">
        <f t="shared" si="71"/>
        <v>0</v>
      </c>
      <c r="AB81" s="7">
        <f t="shared" si="72"/>
        <v>0</v>
      </c>
      <c r="AC81" s="7">
        <f t="shared" si="73"/>
        <v>0</v>
      </c>
      <c r="AD81" s="7">
        <f t="shared" si="74"/>
        <v>0</v>
      </c>
      <c r="AF81" t="s">
        <v>30</v>
      </c>
      <c r="AG81" s="13">
        <f>SUM(SUMIFS($G:$G,$B:$B,"December",$E:$E,$AV$15),SUMIFS($K:$K,$B:$B,"December",$I:$I,$AV$15),SUMIFS($O:$O,$B:$B,"December",$M:$M,$AV$15),SUMIFS($S:$S,$B:$B,"December",$Q:$Q,$AV$15),SUMIFS($W:$W,$B:$B,"December",$U:$U,$AV$15))</f>
        <v>0</v>
      </c>
      <c r="AH81" s="7">
        <f>SUM(SUMIFS($H:$H,$B:$B,"December",$E:$E,$AV$15),SUMIFS($L:$L,$B:$B,"December",$I:$I,$AV$15),SUMIFS($P:$P,$B:$B,"December",$M:$M,$AV$15),SUMIFS($T:$T,$B:$B,"December",$Q:$Q,$AV$15),SUMIFS($X:$X,$B:$B,"December",$U:$U,$AV$15))</f>
        <v>0</v>
      </c>
      <c r="AI81" s="7">
        <f t="shared" si="78"/>
        <v>0</v>
      </c>
      <c r="AJ81" s="16">
        <f t="shared" si="75"/>
        <v>0</v>
      </c>
      <c r="AK81" s="13">
        <f>SUM(SUMIFS($G:$G,$B:$B,"December",$E:$E,$AV$16),SUMIFS($K:$K,$B:$B,"December",$I:$I,$AV$16),SUMIFS($O:$O,$B:$B,"December",$M:$M,$AV$16),SUMIFS($S:$S,$B:$B,"December",$Q:$Q,$AV$16),SUMIFS($W:$W,$B:$B,"December",$U:$U,$AV$16))</f>
        <v>0</v>
      </c>
      <c r="AL81" s="7">
        <f>SUM(SUMIFS($H:$H,$B:$B,"December",$E:$E,$AV$16),SUMIFS($L:$L,$B:$B,"December",$I:$I,$AV$16),SUMIFS($P:$P,$B:$B,"December",$M:$M,$AV$16),SUMIFS($T:$T,$B:$B,"December",$Q:$Q,$AV$16),SUMIFS($X:$X,$B:$B,"December",$U:$U,$AV$16))</f>
        <v>0</v>
      </c>
      <c r="AM81" s="7">
        <f t="shared" si="79"/>
        <v>0</v>
      </c>
      <c r="AN81" s="16">
        <f t="shared" si="76"/>
        <v>0</v>
      </c>
      <c r="AO81" s="13">
        <f>SUM(SUMIFS($G:$G,$B:$B,"December",$E:$E,$AV$17),SUMIFS($K:$K,$B:$B,"December",$I:$I,$AV$17),SUMIFS($O:$O,$B:$B,"December",$M:$M,$AV$17),SUMIFS($S:$S,$B:$B,"December",$Q:$Q,$AV$17),SUMIFS($W:$W,$B:$B,"December",$U:$U,$AV$17))</f>
        <v>0</v>
      </c>
      <c r="AP81" s="7">
        <f>SUM(SUMIFS($H:$H,$B:$B,"December",$E:$E,$AV$17),SUMIFS($L:$L,$B:$B,"December",$I:$I,$AV$17),SUMIFS($P:$P,$B:$B,"December",$M:$M,$AV$17),SUMIFS($T:$T,$B:$B,"December",$Q:$Q,$AV$17),SUMIFS($X:$X,$B:$B,"December",$U:$U,$AV$17))</f>
        <v>0</v>
      </c>
      <c r="AQ81" s="7">
        <f t="shared" si="80"/>
        <v>0</v>
      </c>
      <c r="AR81" s="16">
        <f t="shared" si="77"/>
        <v>0</v>
      </c>
    </row>
    <row r="82" spans="8:44" x14ac:dyDescent="0.25">
      <c r="H82" s="7">
        <f t="shared" si="66"/>
        <v>0</v>
      </c>
      <c r="L82" s="7">
        <f t="shared" si="67"/>
        <v>0</v>
      </c>
      <c r="P82" s="7">
        <f t="shared" si="68"/>
        <v>0</v>
      </c>
      <c r="T82" s="7">
        <f t="shared" si="69"/>
        <v>0</v>
      </c>
      <c r="X82" s="7">
        <f t="shared" si="70"/>
        <v>0</v>
      </c>
      <c r="AA82" s="13">
        <f t="shared" si="71"/>
        <v>0</v>
      </c>
      <c r="AB82" s="7">
        <f t="shared" si="72"/>
        <v>0</v>
      </c>
      <c r="AC82" s="7">
        <f t="shared" si="73"/>
        <v>0</v>
      </c>
      <c r="AD82" s="7">
        <f t="shared" si="74"/>
        <v>0</v>
      </c>
    </row>
    <row r="83" spans="8:44" x14ac:dyDescent="0.25">
      <c r="H83" s="7">
        <f t="shared" si="66"/>
        <v>0</v>
      </c>
      <c r="L83" s="7">
        <f t="shared" si="67"/>
        <v>0</v>
      </c>
      <c r="P83" s="7">
        <f t="shared" si="68"/>
        <v>0</v>
      </c>
      <c r="T83" s="7">
        <f t="shared" si="69"/>
        <v>0</v>
      </c>
      <c r="X83" s="7">
        <f t="shared" si="70"/>
        <v>0</v>
      </c>
      <c r="AA83" s="13">
        <f t="shared" si="71"/>
        <v>0</v>
      </c>
      <c r="AB83" s="7">
        <f t="shared" si="72"/>
        <v>0</v>
      </c>
      <c r="AC83" s="7">
        <f t="shared" si="73"/>
        <v>0</v>
      </c>
      <c r="AD83" s="7">
        <f t="shared" si="74"/>
        <v>0</v>
      </c>
    </row>
    <row r="84" spans="8:44" x14ac:dyDescent="0.25">
      <c r="H84" s="7">
        <f t="shared" si="66"/>
        <v>0</v>
      </c>
      <c r="L84" s="7">
        <f t="shared" si="67"/>
        <v>0</v>
      </c>
      <c r="P84" s="7">
        <f t="shared" si="68"/>
        <v>0</v>
      </c>
      <c r="T84" s="7">
        <f t="shared" si="69"/>
        <v>0</v>
      </c>
      <c r="X84" s="7">
        <f t="shared" si="70"/>
        <v>0</v>
      </c>
      <c r="AA84" s="13">
        <f t="shared" si="71"/>
        <v>0</v>
      </c>
      <c r="AB84" s="7">
        <f t="shared" si="72"/>
        <v>0</v>
      </c>
      <c r="AC84" s="7">
        <f t="shared" si="73"/>
        <v>0</v>
      </c>
      <c r="AD84" s="7">
        <f t="shared" si="74"/>
        <v>0</v>
      </c>
    </row>
    <row r="85" spans="8:44" x14ac:dyDescent="0.25">
      <c r="H85" s="7">
        <f t="shared" si="66"/>
        <v>0</v>
      </c>
      <c r="L85" s="7">
        <f t="shared" si="67"/>
        <v>0</v>
      </c>
      <c r="P85" s="7">
        <f t="shared" si="68"/>
        <v>0</v>
      </c>
      <c r="T85" s="7">
        <f t="shared" si="69"/>
        <v>0</v>
      </c>
      <c r="X85" s="7">
        <f t="shared" si="70"/>
        <v>0</v>
      </c>
      <c r="AA85" s="13">
        <f t="shared" si="71"/>
        <v>0</v>
      </c>
      <c r="AB85" s="7">
        <f t="shared" si="72"/>
        <v>0</v>
      </c>
      <c r="AC85" s="7">
        <f t="shared" si="73"/>
        <v>0</v>
      </c>
      <c r="AD85" s="7">
        <f t="shared" si="74"/>
        <v>0</v>
      </c>
    </row>
    <row r="86" spans="8:44" x14ac:dyDescent="0.25">
      <c r="H86" s="7">
        <f t="shared" si="66"/>
        <v>0</v>
      </c>
      <c r="L86" s="7">
        <f t="shared" si="67"/>
        <v>0</v>
      </c>
      <c r="P86" s="7">
        <f t="shared" si="68"/>
        <v>0</v>
      </c>
      <c r="T86" s="7">
        <f t="shared" si="69"/>
        <v>0</v>
      </c>
      <c r="X86" s="7">
        <f t="shared" si="70"/>
        <v>0</v>
      </c>
      <c r="AA86" s="13">
        <f t="shared" si="71"/>
        <v>0</v>
      </c>
      <c r="AB86" s="7">
        <f t="shared" si="72"/>
        <v>0</v>
      </c>
      <c r="AC86" s="7">
        <f t="shared" si="73"/>
        <v>0</v>
      </c>
      <c r="AD86" s="7">
        <f t="shared" si="74"/>
        <v>0</v>
      </c>
    </row>
    <row r="87" spans="8:44" x14ac:dyDescent="0.25">
      <c r="H87" s="7">
        <f t="shared" si="66"/>
        <v>0</v>
      </c>
      <c r="L87" s="7">
        <f t="shared" si="67"/>
        <v>0</v>
      </c>
      <c r="P87" s="7">
        <f t="shared" si="68"/>
        <v>0</v>
      </c>
      <c r="T87" s="7">
        <f t="shared" si="69"/>
        <v>0</v>
      </c>
      <c r="X87" s="7">
        <f t="shared" si="70"/>
        <v>0</v>
      </c>
      <c r="AA87" s="13">
        <f t="shared" si="71"/>
        <v>0</v>
      </c>
      <c r="AB87" s="7">
        <f t="shared" si="72"/>
        <v>0</v>
      </c>
      <c r="AC87" s="7">
        <f t="shared" si="73"/>
        <v>0</v>
      </c>
      <c r="AD87" s="7">
        <f t="shared" si="74"/>
        <v>0</v>
      </c>
    </row>
    <row r="88" spans="8:44" x14ac:dyDescent="0.25">
      <c r="H88" s="7">
        <f t="shared" si="66"/>
        <v>0</v>
      </c>
      <c r="L88" s="7">
        <f t="shared" si="67"/>
        <v>0</v>
      </c>
      <c r="P88" s="7">
        <f t="shared" si="68"/>
        <v>0</v>
      </c>
      <c r="T88" s="7">
        <f t="shared" si="69"/>
        <v>0</v>
      </c>
      <c r="X88" s="7">
        <f t="shared" si="70"/>
        <v>0</v>
      </c>
      <c r="AA88" s="13">
        <f t="shared" si="71"/>
        <v>0</v>
      </c>
      <c r="AB88" s="7">
        <f t="shared" si="72"/>
        <v>0</v>
      </c>
      <c r="AC88" s="7">
        <f t="shared" si="73"/>
        <v>0</v>
      </c>
      <c r="AD88" s="7">
        <f t="shared" si="74"/>
        <v>0</v>
      </c>
    </row>
    <row r="89" spans="8:44" x14ac:dyDescent="0.25">
      <c r="H89" s="7">
        <f t="shared" si="66"/>
        <v>0</v>
      </c>
      <c r="L89" s="7">
        <f t="shared" si="67"/>
        <v>0</v>
      </c>
      <c r="P89" s="7">
        <f t="shared" si="68"/>
        <v>0</v>
      </c>
      <c r="T89" s="7">
        <f t="shared" si="69"/>
        <v>0</v>
      </c>
      <c r="X89" s="7">
        <f t="shared" si="70"/>
        <v>0</v>
      </c>
      <c r="AA89" s="13">
        <f t="shared" si="71"/>
        <v>0</v>
      </c>
      <c r="AB89" s="7">
        <f t="shared" si="72"/>
        <v>0</v>
      </c>
      <c r="AC89" s="7">
        <f t="shared" si="73"/>
        <v>0</v>
      </c>
      <c r="AD89" s="7">
        <f t="shared" si="74"/>
        <v>0</v>
      </c>
    </row>
    <row r="90" spans="8:44" x14ac:dyDescent="0.25">
      <c r="H90" s="7">
        <f t="shared" si="66"/>
        <v>0</v>
      </c>
      <c r="L90" s="7">
        <f t="shared" si="67"/>
        <v>0</v>
      </c>
      <c r="P90" s="7">
        <f t="shared" si="68"/>
        <v>0</v>
      </c>
      <c r="T90" s="7">
        <f t="shared" si="69"/>
        <v>0</v>
      </c>
      <c r="X90" s="7">
        <f t="shared" si="70"/>
        <v>0</v>
      </c>
      <c r="AA90" s="13">
        <f t="shared" si="71"/>
        <v>0</v>
      </c>
      <c r="AB90" s="7">
        <f t="shared" si="72"/>
        <v>0</v>
      </c>
      <c r="AC90" s="7">
        <f t="shared" si="73"/>
        <v>0</v>
      </c>
      <c r="AD90" s="7">
        <f t="shared" si="74"/>
        <v>0</v>
      </c>
    </row>
    <row r="91" spans="8:44" x14ac:dyDescent="0.25">
      <c r="H91" s="7">
        <f t="shared" si="66"/>
        <v>0</v>
      </c>
      <c r="L91" s="7">
        <f t="shared" si="67"/>
        <v>0</v>
      </c>
      <c r="P91" s="7">
        <f t="shared" si="68"/>
        <v>0</v>
      </c>
      <c r="T91" s="7">
        <f t="shared" si="69"/>
        <v>0</v>
      </c>
      <c r="X91" s="7">
        <f t="shared" si="70"/>
        <v>0</v>
      </c>
      <c r="AA91" s="13">
        <f t="shared" si="71"/>
        <v>0</v>
      </c>
      <c r="AB91" s="7">
        <f t="shared" si="72"/>
        <v>0</v>
      </c>
      <c r="AC91" s="7">
        <f t="shared" si="73"/>
        <v>0</v>
      </c>
      <c r="AD91" s="7">
        <f t="shared" si="74"/>
        <v>0</v>
      </c>
    </row>
    <row r="92" spans="8:44" x14ac:dyDescent="0.25">
      <c r="H92" s="7">
        <f t="shared" si="66"/>
        <v>0</v>
      </c>
      <c r="L92" s="7">
        <f t="shared" si="67"/>
        <v>0</v>
      </c>
      <c r="P92" s="7">
        <f t="shared" si="68"/>
        <v>0</v>
      </c>
      <c r="T92" s="7">
        <f t="shared" si="69"/>
        <v>0</v>
      </c>
      <c r="X92" s="7">
        <f t="shared" si="70"/>
        <v>0</v>
      </c>
      <c r="AA92" s="13">
        <f t="shared" si="71"/>
        <v>0</v>
      </c>
      <c r="AB92" s="7">
        <f t="shared" si="72"/>
        <v>0</v>
      </c>
      <c r="AC92" s="7">
        <f t="shared" si="73"/>
        <v>0</v>
      </c>
      <c r="AD92" s="7">
        <f t="shared" si="74"/>
        <v>0</v>
      </c>
    </row>
    <row r="93" spans="8:44" x14ac:dyDescent="0.25">
      <c r="H93" s="7">
        <f t="shared" si="66"/>
        <v>0</v>
      </c>
      <c r="L93" s="7">
        <f t="shared" si="67"/>
        <v>0</v>
      </c>
      <c r="P93" s="7">
        <f t="shared" si="68"/>
        <v>0</v>
      </c>
      <c r="T93" s="7">
        <f t="shared" si="69"/>
        <v>0</v>
      </c>
      <c r="X93" s="7">
        <f t="shared" si="70"/>
        <v>0</v>
      </c>
      <c r="AA93" s="13">
        <f t="shared" si="71"/>
        <v>0</v>
      </c>
      <c r="AB93" s="7">
        <f t="shared" si="72"/>
        <v>0</v>
      </c>
      <c r="AC93" s="7">
        <f t="shared" si="73"/>
        <v>0</v>
      </c>
      <c r="AD93" s="7">
        <f t="shared" si="74"/>
        <v>0</v>
      </c>
    </row>
    <row r="94" spans="8:44" x14ac:dyDescent="0.25">
      <c r="H94" s="7">
        <f t="shared" si="66"/>
        <v>0</v>
      </c>
      <c r="L94" s="7">
        <f t="shared" si="67"/>
        <v>0</v>
      </c>
      <c r="P94" s="7">
        <f t="shared" si="68"/>
        <v>0</v>
      </c>
      <c r="T94" s="7">
        <f t="shared" si="69"/>
        <v>0</v>
      </c>
      <c r="X94" s="7">
        <f t="shared" si="70"/>
        <v>0</v>
      </c>
      <c r="AA94" s="13">
        <f t="shared" si="71"/>
        <v>0</v>
      </c>
      <c r="AB94" s="7">
        <f t="shared" si="72"/>
        <v>0</v>
      </c>
      <c r="AC94" s="7">
        <f t="shared" si="73"/>
        <v>0</v>
      </c>
      <c r="AD94" s="7">
        <f t="shared" si="74"/>
        <v>0</v>
      </c>
    </row>
    <row r="95" spans="8:44" x14ac:dyDescent="0.25">
      <c r="H95" s="7">
        <f t="shared" si="66"/>
        <v>0</v>
      </c>
      <c r="L95" s="7">
        <f t="shared" si="67"/>
        <v>0</v>
      </c>
      <c r="P95" s="7">
        <f t="shared" si="68"/>
        <v>0</v>
      </c>
      <c r="T95" s="7">
        <f t="shared" si="69"/>
        <v>0</v>
      </c>
      <c r="X95" s="7">
        <f t="shared" si="70"/>
        <v>0</v>
      </c>
      <c r="AA95" s="13">
        <f t="shared" si="71"/>
        <v>0</v>
      </c>
      <c r="AB95" s="7">
        <f t="shared" si="72"/>
        <v>0</v>
      </c>
      <c r="AC95" s="7">
        <f t="shared" si="73"/>
        <v>0</v>
      </c>
      <c r="AD95" s="7">
        <f t="shared" si="74"/>
        <v>0</v>
      </c>
    </row>
    <row r="96" spans="8:44" x14ac:dyDescent="0.25">
      <c r="H96" s="7">
        <f t="shared" si="66"/>
        <v>0</v>
      </c>
      <c r="L96" s="7">
        <f t="shared" si="67"/>
        <v>0</v>
      </c>
      <c r="P96" s="7">
        <f t="shared" si="68"/>
        <v>0</v>
      </c>
      <c r="T96" s="7">
        <f t="shared" si="69"/>
        <v>0</v>
      </c>
      <c r="X96" s="7">
        <f t="shared" si="70"/>
        <v>0</v>
      </c>
      <c r="AA96" s="13">
        <f t="shared" si="71"/>
        <v>0</v>
      </c>
      <c r="AB96" s="7">
        <f t="shared" si="72"/>
        <v>0</v>
      </c>
      <c r="AC96" s="7">
        <f t="shared" si="73"/>
        <v>0</v>
      </c>
      <c r="AD96" s="7">
        <f t="shared" si="74"/>
        <v>0</v>
      </c>
    </row>
    <row r="97" spans="8:30" x14ac:dyDescent="0.25">
      <c r="H97" s="7">
        <f t="shared" si="66"/>
        <v>0</v>
      </c>
      <c r="L97" s="7">
        <f t="shared" si="67"/>
        <v>0</v>
      </c>
      <c r="P97" s="7">
        <f t="shared" si="68"/>
        <v>0</v>
      </c>
      <c r="T97" s="7">
        <f t="shared" si="69"/>
        <v>0</v>
      </c>
      <c r="X97" s="7">
        <f t="shared" si="70"/>
        <v>0</v>
      </c>
      <c r="AA97" s="13">
        <f t="shared" si="71"/>
        <v>0</v>
      </c>
      <c r="AB97" s="7">
        <f t="shared" si="72"/>
        <v>0</v>
      </c>
      <c r="AC97" s="7">
        <f t="shared" si="73"/>
        <v>0</v>
      </c>
      <c r="AD97" s="7">
        <f t="shared" si="74"/>
        <v>0</v>
      </c>
    </row>
    <row r="98" spans="8:30" x14ac:dyDescent="0.25">
      <c r="H98" s="7">
        <f t="shared" si="66"/>
        <v>0</v>
      </c>
      <c r="L98" s="7">
        <f t="shared" si="67"/>
        <v>0</v>
      </c>
      <c r="P98" s="7">
        <f t="shared" si="68"/>
        <v>0</v>
      </c>
      <c r="T98" s="7">
        <f t="shared" si="69"/>
        <v>0</v>
      </c>
      <c r="X98" s="7">
        <f t="shared" si="70"/>
        <v>0</v>
      </c>
      <c r="AA98" s="13">
        <f t="shared" si="71"/>
        <v>0</v>
      </c>
      <c r="AB98" s="7">
        <f t="shared" si="72"/>
        <v>0</v>
      </c>
      <c r="AC98" s="7">
        <f t="shared" si="73"/>
        <v>0</v>
      </c>
      <c r="AD98" s="7">
        <f t="shared" si="74"/>
        <v>0</v>
      </c>
    </row>
    <row r="99" spans="8:30" x14ac:dyDescent="0.25">
      <c r="H99" s="7">
        <f t="shared" si="66"/>
        <v>0</v>
      </c>
      <c r="L99" s="7">
        <f t="shared" si="67"/>
        <v>0</v>
      </c>
      <c r="P99" s="7">
        <f t="shared" si="68"/>
        <v>0</v>
      </c>
      <c r="T99" s="7">
        <f t="shared" si="69"/>
        <v>0</v>
      </c>
      <c r="X99" s="7">
        <f t="shared" si="70"/>
        <v>0</v>
      </c>
      <c r="AA99" s="13">
        <f t="shared" si="71"/>
        <v>0</v>
      </c>
      <c r="AB99" s="7">
        <f t="shared" si="72"/>
        <v>0</v>
      </c>
      <c r="AC99" s="7">
        <f t="shared" si="73"/>
        <v>0</v>
      </c>
      <c r="AD99" s="7">
        <f t="shared" si="74"/>
        <v>0</v>
      </c>
    </row>
    <row r="100" spans="8:30" x14ac:dyDescent="0.25">
      <c r="H100" s="7">
        <f t="shared" si="66"/>
        <v>0</v>
      </c>
      <c r="L100" s="7">
        <f t="shared" si="67"/>
        <v>0</v>
      </c>
      <c r="P100" s="7">
        <f t="shared" si="68"/>
        <v>0</v>
      </c>
      <c r="T100" s="7">
        <f t="shared" si="69"/>
        <v>0</v>
      </c>
      <c r="X100" s="7">
        <f t="shared" si="70"/>
        <v>0</v>
      </c>
      <c r="AA100" s="13">
        <f t="shared" si="71"/>
        <v>0</v>
      </c>
      <c r="AB100" s="7">
        <f t="shared" si="72"/>
        <v>0</v>
      </c>
      <c r="AC100" s="7">
        <f t="shared" si="73"/>
        <v>0</v>
      </c>
      <c r="AD100" s="7">
        <f t="shared" si="74"/>
        <v>0</v>
      </c>
    </row>
    <row r="101" spans="8:30" x14ac:dyDescent="0.25">
      <c r="H101" s="7">
        <f t="shared" si="66"/>
        <v>0</v>
      </c>
      <c r="L101" s="7">
        <f t="shared" si="67"/>
        <v>0</v>
      </c>
      <c r="P101" s="7">
        <f t="shared" si="68"/>
        <v>0</v>
      </c>
      <c r="T101" s="7">
        <f t="shared" si="69"/>
        <v>0</v>
      </c>
      <c r="X101" s="7">
        <f t="shared" si="70"/>
        <v>0</v>
      </c>
      <c r="AA101" s="13">
        <f t="shared" si="71"/>
        <v>0</v>
      </c>
      <c r="AB101" s="7">
        <f t="shared" si="72"/>
        <v>0</v>
      </c>
      <c r="AC101" s="7">
        <f t="shared" si="73"/>
        <v>0</v>
      </c>
      <c r="AD101" s="7">
        <f t="shared" si="74"/>
        <v>0</v>
      </c>
    </row>
    <row r="102" spans="8:30" x14ac:dyDescent="0.25">
      <c r="H102" s="7">
        <f t="shared" si="66"/>
        <v>0</v>
      </c>
      <c r="L102" s="7">
        <f t="shared" si="67"/>
        <v>0</v>
      </c>
      <c r="P102" s="7">
        <f t="shared" si="68"/>
        <v>0</v>
      </c>
      <c r="T102" s="7">
        <f t="shared" si="69"/>
        <v>0</v>
      </c>
      <c r="X102" s="7">
        <f t="shared" si="70"/>
        <v>0</v>
      </c>
      <c r="AA102" s="13">
        <f t="shared" si="71"/>
        <v>0</v>
      </c>
      <c r="AB102" s="7">
        <f t="shared" si="72"/>
        <v>0</v>
      </c>
      <c r="AC102" s="7">
        <f t="shared" si="73"/>
        <v>0</v>
      </c>
      <c r="AD102" s="7">
        <f t="shared" si="74"/>
        <v>0</v>
      </c>
    </row>
    <row r="103" spans="8:30" x14ac:dyDescent="0.25">
      <c r="H103" s="7">
        <f t="shared" si="66"/>
        <v>0</v>
      </c>
      <c r="L103" s="7">
        <f t="shared" si="67"/>
        <v>0</v>
      </c>
      <c r="P103" s="7">
        <f t="shared" si="68"/>
        <v>0</v>
      </c>
      <c r="T103" s="7">
        <f t="shared" si="69"/>
        <v>0</v>
      </c>
      <c r="X103" s="7">
        <f t="shared" si="70"/>
        <v>0</v>
      </c>
      <c r="AA103" s="13">
        <f t="shared" si="71"/>
        <v>0</v>
      </c>
      <c r="AB103" s="7">
        <f t="shared" si="72"/>
        <v>0</v>
      </c>
      <c r="AC103" s="7">
        <f t="shared" si="73"/>
        <v>0</v>
      </c>
      <c r="AD103" s="7">
        <f t="shared" si="74"/>
        <v>0</v>
      </c>
    </row>
    <row r="104" spans="8:30" x14ac:dyDescent="0.25">
      <c r="H104" s="7">
        <f t="shared" si="66"/>
        <v>0</v>
      </c>
      <c r="L104" s="7">
        <f t="shared" si="67"/>
        <v>0</v>
      </c>
      <c r="P104" s="7">
        <f t="shared" si="68"/>
        <v>0</v>
      </c>
      <c r="T104" s="7">
        <f t="shared" si="69"/>
        <v>0</v>
      </c>
      <c r="X104" s="7">
        <f t="shared" si="70"/>
        <v>0</v>
      </c>
      <c r="AA104" s="13">
        <f t="shared" si="71"/>
        <v>0</v>
      </c>
      <c r="AB104" s="7">
        <f t="shared" si="72"/>
        <v>0</v>
      </c>
      <c r="AC104" s="7">
        <f t="shared" si="73"/>
        <v>0</v>
      </c>
      <c r="AD104" s="7">
        <f t="shared" si="74"/>
        <v>0</v>
      </c>
    </row>
    <row r="105" spans="8:30" x14ac:dyDescent="0.25">
      <c r="H105" s="7">
        <f t="shared" si="66"/>
        <v>0</v>
      </c>
      <c r="L105" s="7">
        <f t="shared" si="67"/>
        <v>0</v>
      </c>
      <c r="P105" s="7">
        <f t="shared" si="68"/>
        <v>0</v>
      </c>
      <c r="T105" s="7">
        <f t="shared" si="69"/>
        <v>0</v>
      </c>
      <c r="X105" s="7">
        <f t="shared" si="70"/>
        <v>0</v>
      </c>
      <c r="AA105" s="13">
        <f t="shared" si="71"/>
        <v>0</v>
      </c>
      <c r="AB105" s="7">
        <f t="shared" si="72"/>
        <v>0</v>
      </c>
      <c r="AC105" s="7">
        <f t="shared" si="73"/>
        <v>0</v>
      </c>
      <c r="AD105" s="7">
        <f t="shared" si="74"/>
        <v>0</v>
      </c>
    </row>
    <row r="106" spans="8:30" x14ac:dyDescent="0.25">
      <c r="H106" s="7">
        <f t="shared" si="66"/>
        <v>0</v>
      </c>
      <c r="L106" s="7">
        <f t="shared" si="67"/>
        <v>0</v>
      </c>
      <c r="P106" s="7">
        <f t="shared" si="68"/>
        <v>0</v>
      </c>
      <c r="T106" s="7">
        <f t="shared" si="69"/>
        <v>0</v>
      </c>
      <c r="X106" s="7">
        <f t="shared" si="70"/>
        <v>0</v>
      </c>
      <c r="AA106" s="13">
        <f t="shared" si="71"/>
        <v>0</v>
      </c>
      <c r="AB106" s="7">
        <f t="shared" si="72"/>
        <v>0</v>
      </c>
      <c r="AC106" s="7">
        <f t="shared" si="73"/>
        <v>0</v>
      </c>
      <c r="AD106" s="7">
        <f t="shared" si="74"/>
        <v>0</v>
      </c>
    </row>
    <row r="107" spans="8:30" x14ac:dyDescent="0.25">
      <c r="H107" s="7">
        <f t="shared" si="66"/>
        <v>0</v>
      </c>
      <c r="L107" s="7">
        <f t="shared" si="67"/>
        <v>0</v>
      </c>
      <c r="P107" s="7">
        <f t="shared" si="68"/>
        <v>0</v>
      </c>
      <c r="T107" s="7">
        <f t="shared" si="69"/>
        <v>0</v>
      </c>
      <c r="X107" s="7">
        <f t="shared" si="70"/>
        <v>0</v>
      </c>
      <c r="AA107" s="13">
        <f t="shared" si="71"/>
        <v>0</v>
      </c>
      <c r="AB107" s="7">
        <f t="shared" si="72"/>
        <v>0</v>
      </c>
      <c r="AC107" s="7">
        <f t="shared" si="73"/>
        <v>0</v>
      </c>
      <c r="AD107" s="7">
        <f t="shared" si="74"/>
        <v>0</v>
      </c>
    </row>
    <row r="108" spans="8:30" x14ac:dyDescent="0.25">
      <c r="H108" s="7">
        <f t="shared" si="66"/>
        <v>0</v>
      </c>
      <c r="L108" s="7">
        <f t="shared" si="67"/>
        <v>0</v>
      </c>
      <c r="P108" s="7">
        <f t="shared" si="68"/>
        <v>0</v>
      </c>
      <c r="T108" s="7">
        <f t="shared" si="69"/>
        <v>0</v>
      </c>
      <c r="X108" s="7">
        <f t="shared" si="70"/>
        <v>0</v>
      </c>
      <c r="AA108" s="13">
        <f t="shared" si="71"/>
        <v>0</v>
      </c>
      <c r="AB108" s="7">
        <f t="shared" si="72"/>
        <v>0</v>
      </c>
      <c r="AC108" s="7">
        <f t="shared" si="73"/>
        <v>0</v>
      </c>
      <c r="AD108" s="7">
        <f t="shared" si="74"/>
        <v>0</v>
      </c>
    </row>
    <row r="109" spans="8:30" x14ac:dyDescent="0.25">
      <c r="H109" s="7">
        <f t="shared" si="66"/>
        <v>0</v>
      </c>
      <c r="L109" s="7">
        <f t="shared" si="67"/>
        <v>0</v>
      </c>
      <c r="P109" s="7">
        <f t="shared" si="68"/>
        <v>0</v>
      </c>
      <c r="T109" s="7">
        <f t="shared" si="69"/>
        <v>0</v>
      </c>
      <c r="X109" s="7">
        <f t="shared" si="70"/>
        <v>0</v>
      </c>
      <c r="AA109" s="13">
        <f t="shared" si="71"/>
        <v>0</v>
      </c>
      <c r="AB109" s="7">
        <f t="shared" si="72"/>
        <v>0</v>
      </c>
      <c r="AC109" s="7">
        <f t="shared" si="73"/>
        <v>0</v>
      </c>
      <c r="AD109" s="7">
        <f t="shared" si="74"/>
        <v>0</v>
      </c>
    </row>
    <row r="110" spans="8:30" x14ac:dyDescent="0.25">
      <c r="H110" s="7">
        <f t="shared" si="66"/>
        <v>0</v>
      </c>
      <c r="L110" s="7">
        <f t="shared" si="67"/>
        <v>0</v>
      </c>
      <c r="P110" s="7">
        <f t="shared" si="68"/>
        <v>0</v>
      </c>
      <c r="T110" s="7">
        <f t="shared" si="69"/>
        <v>0</v>
      </c>
      <c r="X110" s="7">
        <f t="shared" si="70"/>
        <v>0</v>
      </c>
      <c r="AA110" s="13">
        <f t="shared" si="71"/>
        <v>0</v>
      </c>
      <c r="AB110" s="7">
        <f t="shared" si="72"/>
        <v>0</v>
      </c>
      <c r="AC110" s="7">
        <f t="shared" si="73"/>
        <v>0</v>
      </c>
      <c r="AD110" s="7">
        <f t="shared" si="74"/>
        <v>0</v>
      </c>
    </row>
    <row r="111" spans="8:30" x14ac:dyDescent="0.25">
      <c r="H111" s="7">
        <f t="shared" si="66"/>
        <v>0</v>
      </c>
      <c r="L111" s="7">
        <f t="shared" si="67"/>
        <v>0</v>
      </c>
      <c r="P111" s="7">
        <f t="shared" si="68"/>
        <v>0</v>
      </c>
      <c r="T111" s="7">
        <f t="shared" si="69"/>
        <v>0</v>
      </c>
      <c r="X111" s="7">
        <f t="shared" si="70"/>
        <v>0</v>
      </c>
      <c r="AA111" s="13">
        <f t="shared" si="71"/>
        <v>0</v>
      </c>
      <c r="AB111" s="7">
        <f t="shared" si="72"/>
        <v>0</v>
      </c>
      <c r="AC111" s="7">
        <f t="shared" si="73"/>
        <v>0</v>
      </c>
      <c r="AD111" s="7">
        <f t="shared" si="74"/>
        <v>0</v>
      </c>
    </row>
    <row r="112" spans="8:30" x14ac:dyDescent="0.25">
      <c r="H112" s="7">
        <f t="shared" si="66"/>
        <v>0</v>
      </c>
      <c r="L112" s="7">
        <f t="shared" si="67"/>
        <v>0</v>
      </c>
      <c r="P112" s="7">
        <f t="shared" si="68"/>
        <v>0</v>
      </c>
      <c r="T112" s="7">
        <f t="shared" si="69"/>
        <v>0</v>
      </c>
      <c r="X112" s="7">
        <f t="shared" si="70"/>
        <v>0</v>
      </c>
      <c r="AA112" s="13">
        <f t="shared" si="71"/>
        <v>0</v>
      </c>
      <c r="AB112" s="7">
        <f t="shared" si="72"/>
        <v>0</v>
      </c>
      <c r="AC112" s="7">
        <f t="shared" si="73"/>
        <v>0</v>
      </c>
      <c r="AD112" s="7">
        <f t="shared" si="74"/>
        <v>0</v>
      </c>
    </row>
    <row r="113" spans="8:30" x14ac:dyDescent="0.25">
      <c r="H113" s="7">
        <f t="shared" si="66"/>
        <v>0</v>
      </c>
      <c r="L113" s="7">
        <f t="shared" si="67"/>
        <v>0</v>
      </c>
      <c r="P113" s="7">
        <f t="shared" si="68"/>
        <v>0</v>
      </c>
      <c r="T113" s="7">
        <f t="shared" si="69"/>
        <v>0</v>
      </c>
      <c r="X113" s="7">
        <f t="shared" si="70"/>
        <v>0</v>
      </c>
      <c r="AA113" s="13">
        <f t="shared" si="71"/>
        <v>0</v>
      </c>
      <c r="AB113" s="7">
        <f t="shared" si="72"/>
        <v>0</v>
      </c>
      <c r="AC113" s="7">
        <f t="shared" si="73"/>
        <v>0</v>
      </c>
      <c r="AD113" s="7">
        <f t="shared" si="74"/>
        <v>0</v>
      </c>
    </row>
    <row r="114" spans="8:30" x14ac:dyDescent="0.25">
      <c r="H114" s="7">
        <f t="shared" si="66"/>
        <v>0</v>
      </c>
      <c r="L114" s="7">
        <f t="shared" si="67"/>
        <v>0</v>
      </c>
      <c r="P114" s="7">
        <f t="shared" si="68"/>
        <v>0</v>
      </c>
      <c r="T114" s="7">
        <f t="shared" si="69"/>
        <v>0</v>
      </c>
      <c r="X114" s="7">
        <f t="shared" si="70"/>
        <v>0</v>
      </c>
      <c r="AA114" s="13">
        <f t="shared" si="71"/>
        <v>0</v>
      </c>
      <c r="AB114" s="7">
        <f t="shared" si="72"/>
        <v>0</v>
      </c>
      <c r="AC114" s="7">
        <f t="shared" si="73"/>
        <v>0</v>
      </c>
      <c r="AD114" s="7">
        <f t="shared" si="74"/>
        <v>0</v>
      </c>
    </row>
    <row r="115" spans="8:30" x14ac:dyDescent="0.25">
      <c r="H115" s="7">
        <f t="shared" si="66"/>
        <v>0</v>
      </c>
      <c r="L115" s="7">
        <f t="shared" si="67"/>
        <v>0</v>
      </c>
      <c r="P115" s="7">
        <f t="shared" si="68"/>
        <v>0</v>
      </c>
      <c r="T115" s="7">
        <f t="shared" si="69"/>
        <v>0</v>
      </c>
      <c r="X115" s="7">
        <f t="shared" si="70"/>
        <v>0</v>
      </c>
      <c r="AA115" s="13">
        <f t="shared" si="71"/>
        <v>0</v>
      </c>
      <c r="AB115" s="7">
        <f t="shared" si="72"/>
        <v>0</v>
      </c>
      <c r="AC115" s="7">
        <f t="shared" si="73"/>
        <v>0</v>
      </c>
      <c r="AD115" s="7">
        <f t="shared" si="74"/>
        <v>0</v>
      </c>
    </row>
    <row r="116" spans="8:30" x14ac:dyDescent="0.25">
      <c r="H116" s="7">
        <f t="shared" si="66"/>
        <v>0</v>
      </c>
      <c r="L116" s="7">
        <f t="shared" si="67"/>
        <v>0</v>
      </c>
      <c r="P116" s="7">
        <f t="shared" si="68"/>
        <v>0</v>
      </c>
      <c r="T116" s="7">
        <f t="shared" si="69"/>
        <v>0</v>
      </c>
      <c r="X116" s="7">
        <f t="shared" si="70"/>
        <v>0</v>
      </c>
      <c r="AA116" s="13">
        <f t="shared" si="71"/>
        <v>0</v>
      </c>
      <c r="AB116" s="7">
        <f t="shared" si="72"/>
        <v>0</v>
      </c>
      <c r="AC116" s="7">
        <f t="shared" si="73"/>
        <v>0</v>
      </c>
      <c r="AD116" s="7">
        <f t="shared" si="74"/>
        <v>0</v>
      </c>
    </row>
    <row r="117" spans="8:30" x14ac:dyDescent="0.25">
      <c r="H117" s="7">
        <f t="shared" si="66"/>
        <v>0</v>
      </c>
      <c r="L117" s="7">
        <f t="shared" si="67"/>
        <v>0</v>
      </c>
      <c r="P117" s="7">
        <f t="shared" si="68"/>
        <v>0</v>
      </c>
      <c r="T117" s="7">
        <f t="shared" si="69"/>
        <v>0</v>
      </c>
      <c r="X117" s="7">
        <f t="shared" si="70"/>
        <v>0</v>
      </c>
      <c r="AA117" s="13">
        <f t="shared" si="71"/>
        <v>0</v>
      </c>
      <c r="AB117" s="7">
        <f t="shared" si="72"/>
        <v>0</v>
      </c>
      <c r="AC117" s="7">
        <f t="shared" si="73"/>
        <v>0</v>
      </c>
      <c r="AD117" s="7">
        <f t="shared" si="74"/>
        <v>0</v>
      </c>
    </row>
    <row r="118" spans="8:30" x14ac:dyDescent="0.25">
      <c r="H118" s="7">
        <f t="shared" si="66"/>
        <v>0</v>
      </c>
      <c r="L118" s="7">
        <f t="shared" si="67"/>
        <v>0</v>
      </c>
      <c r="P118" s="7">
        <f t="shared" si="68"/>
        <v>0</v>
      </c>
      <c r="T118" s="7">
        <f t="shared" si="69"/>
        <v>0</v>
      </c>
      <c r="X118" s="7">
        <f t="shared" si="70"/>
        <v>0</v>
      </c>
      <c r="AA118" s="13">
        <f t="shared" si="71"/>
        <v>0</v>
      </c>
      <c r="AB118" s="7">
        <f t="shared" si="72"/>
        <v>0</v>
      </c>
      <c r="AC118" s="7">
        <f t="shared" si="73"/>
        <v>0</v>
      </c>
      <c r="AD118" s="7">
        <f t="shared" si="74"/>
        <v>0</v>
      </c>
    </row>
    <row r="119" spans="8:30" x14ac:dyDescent="0.25">
      <c r="H119" s="7">
        <f t="shared" si="66"/>
        <v>0</v>
      </c>
      <c r="L119" s="7">
        <f t="shared" si="67"/>
        <v>0</v>
      </c>
      <c r="P119" s="7">
        <f t="shared" si="68"/>
        <v>0</v>
      </c>
      <c r="T119" s="7">
        <f t="shared" si="69"/>
        <v>0</v>
      </c>
      <c r="X119" s="7">
        <f t="shared" si="70"/>
        <v>0</v>
      </c>
      <c r="AA119" s="13">
        <f t="shared" si="71"/>
        <v>0</v>
      </c>
      <c r="AB119" s="7">
        <f t="shared" si="72"/>
        <v>0</v>
      </c>
      <c r="AC119" s="7">
        <f t="shared" si="73"/>
        <v>0</v>
      </c>
      <c r="AD119" s="7">
        <f t="shared" si="74"/>
        <v>0</v>
      </c>
    </row>
    <row r="120" spans="8:30" x14ac:dyDescent="0.25">
      <c r="H120" s="7">
        <f t="shared" si="66"/>
        <v>0</v>
      </c>
      <c r="L120" s="7">
        <f t="shared" si="67"/>
        <v>0</v>
      </c>
      <c r="P120" s="7">
        <f t="shared" si="68"/>
        <v>0</v>
      </c>
      <c r="T120" s="7">
        <f t="shared" si="69"/>
        <v>0</v>
      </c>
      <c r="X120" s="7">
        <f t="shared" si="70"/>
        <v>0</v>
      </c>
      <c r="AA120" s="13">
        <f t="shared" si="71"/>
        <v>0</v>
      </c>
      <c r="AB120" s="7">
        <f t="shared" si="72"/>
        <v>0</v>
      </c>
      <c r="AC120" s="7">
        <f t="shared" si="73"/>
        <v>0</v>
      </c>
      <c r="AD120" s="7">
        <f t="shared" si="74"/>
        <v>0</v>
      </c>
    </row>
    <row r="121" spans="8:30" x14ac:dyDescent="0.25">
      <c r="H121" s="7">
        <f t="shared" si="66"/>
        <v>0</v>
      </c>
      <c r="L121" s="7">
        <f t="shared" si="67"/>
        <v>0</v>
      </c>
      <c r="P121" s="7">
        <f t="shared" si="68"/>
        <v>0</v>
      </c>
      <c r="T121" s="7">
        <f t="shared" si="69"/>
        <v>0</v>
      </c>
      <c r="X121" s="7">
        <f t="shared" si="70"/>
        <v>0</v>
      </c>
      <c r="AA121" s="13">
        <f t="shared" si="71"/>
        <v>0</v>
      </c>
      <c r="AB121" s="7">
        <f t="shared" si="72"/>
        <v>0</v>
      </c>
      <c r="AC121" s="7">
        <f t="shared" si="73"/>
        <v>0</v>
      </c>
      <c r="AD121" s="7">
        <f t="shared" si="74"/>
        <v>0</v>
      </c>
    </row>
    <row r="122" spans="8:30" x14ac:dyDescent="0.25">
      <c r="H122" s="7">
        <f t="shared" si="66"/>
        <v>0</v>
      </c>
      <c r="L122" s="7">
        <f t="shared" si="67"/>
        <v>0</v>
      </c>
      <c r="P122" s="7">
        <f t="shared" si="68"/>
        <v>0</v>
      </c>
      <c r="T122" s="7">
        <f t="shared" si="69"/>
        <v>0</v>
      </c>
      <c r="X122" s="7">
        <f t="shared" si="70"/>
        <v>0</v>
      </c>
      <c r="AA122" s="13">
        <f t="shared" si="71"/>
        <v>0</v>
      </c>
      <c r="AB122" s="7">
        <f t="shared" si="72"/>
        <v>0</v>
      </c>
      <c r="AC122" s="7">
        <f t="shared" si="73"/>
        <v>0</v>
      </c>
      <c r="AD122" s="7">
        <f t="shared" si="74"/>
        <v>0</v>
      </c>
    </row>
    <row r="123" spans="8:30" x14ac:dyDescent="0.25">
      <c r="H123" s="7">
        <f t="shared" si="66"/>
        <v>0</v>
      </c>
      <c r="L123" s="7">
        <f t="shared" si="67"/>
        <v>0</v>
      </c>
      <c r="P123" s="7">
        <f t="shared" si="68"/>
        <v>0</v>
      </c>
      <c r="T123" s="7">
        <f t="shared" si="69"/>
        <v>0</v>
      </c>
      <c r="X123" s="7">
        <f t="shared" si="70"/>
        <v>0</v>
      </c>
      <c r="AA123" s="13">
        <f t="shared" si="71"/>
        <v>0</v>
      </c>
      <c r="AB123" s="7">
        <f t="shared" si="72"/>
        <v>0</v>
      </c>
      <c r="AC123" s="7">
        <f t="shared" si="73"/>
        <v>0</v>
      </c>
      <c r="AD123" s="7">
        <f t="shared" si="74"/>
        <v>0</v>
      </c>
    </row>
    <row r="124" spans="8:30" x14ac:dyDescent="0.25">
      <c r="H124" s="7">
        <f t="shared" si="66"/>
        <v>0</v>
      </c>
      <c r="L124" s="7">
        <f t="shared" si="67"/>
        <v>0</v>
      </c>
      <c r="P124" s="7">
        <f t="shared" si="68"/>
        <v>0</v>
      </c>
      <c r="T124" s="7">
        <f t="shared" si="69"/>
        <v>0</v>
      </c>
      <c r="X124" s="7">
        <f t="shared" si="70"/>
        <v>0</v>
      </c>
      <c r="AA124" s="13">
        <f t="shared" si="71"/>
        <v>0</v>
      </c>
      <c r="AB124" s="7">
        <f t="shared" si="72"/>
        <v>0</v>
      </c>
      <c r="AC124" s="7">
        <f t="shared" si="73"/>
        <v>0</v>
      </c>
      <c r="AD124" s="7">
        <f t="shared" si="74"/>
        <v>0</v>
      </c>
    </row>
    <row r="125" spans="8:30" x14ac:dyDescent="0.25">
      <c r="H125" s="7">
        <f t="shared" si="66"/>
        <v>0</v>
      </c>
      <c r="L125" s="7">
        <f t="shared" si="67"/>
        <v>0</v>
      </c>
      <c r="P125" s="7">
        <f t="shared" si="68"/>
        <v>0</v>
      </c>
      <c r="T125" s="7">
        <f t="shared" si="69"/>
        <v>0</v>
      </c>
      <c r="X125" s="7">
        <f t="shared" si="70"/>
        <v>0</v>
      </c>
      <c r="AA125" s="13">
        <f t="shared" si="71"/>
        <v>0</v>
      </c>
      <c r="AB125" s="7">
        <f t="shared" si="72"/>
        <v>0</v>
      </c>
      <c r="AC125" s="7">
        <f t="shared" si="73"/>
        <v>0</v>
      </c>
      <c r="AD125" s="7">
        <f t="shared" si="74"/>
        <v>0</v>
      </c>
    </row>
    <row r="126" spans="8:30" x14ac:dyDescent="0.25">
      <c r="H126" s="7">
        <f t="shared" si="66"/>
        <v>0</v>
      </c>
      <c r="L126" s="7">
        <f t="shared" si="67"/>
        <v>0</v>
      </c>
      <c r="P126" s="7">
        <f t="shared" si="68"/>
        <v>0</v>
      </c>
      <c r="T126" s="7">
        <f t="shared" si="69"/>
        <v>0</v>
      </c>
      <c r="X126" s="7">
        <f t="shared" si="70"/>
        <v>0</v>
      </c>
      <c r="AA126" s="13">
        <f t="shared" si="71"/>
        <v>0</v>
      </c>
      <c r="AB126" s="7">
        <f t="shared" si="72"/>
        <v>0</v>
      </c>
      <c r="AC126" s="7">
        <f t="shared" si="73"/>
        <v>0</v>
      </c>
      <c r="AD126" s="7">
        <f t="shared" si="74"/>
        <v>0</v>
      </c>
    </row>
    <row r="127" spans="8:30" x14ac:dyDescent="0.25">
      <c r="H127" s="7">
        <f t="shared" si="66"/>
        <v>0</v>
      </c>
      <c r="L127" s="7">
        <f t="shared" si="67"/>
        <v>0</v>
      </c>
      <c r="P127" s="7">
        <f t="shared" si="68"/>
        <v>0</v>
      </c>
      <c r="T127" s="7">
        <f t="shared" si="69"/>
        <v>0</v>
      </c>
      <c r="X127" s="7">
        <f t="shared" si="70"/>
        <v>0</v>
      </c>
      <c r="AA127" s="13">
        <f t="shared" si="71"/>
        <v>0</v>
      </c>
      <c r="AB127" s="7">
        <f t="shared" si="72"/>
        <v>0</v>
      </c>
      <c r="AC127" s="7">
        <f t="shared" si="73"/>
        <v>0</v>
      </c>
      <c r="AD127" s="7">
        <f t="shared" si="74"/>
        <v>0</v>
      </c>
    </row>
    <row r="128" spans="8:30" x14ac:dyDescent="0.25">
      <c r="H128" s="7">
        <f t="shared" si="66"/>
        <v>0</v>
      </c>
      <c r="L128" s="7">
        <f t="shared" si="67"/>
        <v>0</v>
      </c>
      <c r="P128" s="7">
        <f t="shared" si="68"/>
        <v>0</v>
      </c>
      <c r="T128" s="7">
        <f t="shared" si="69"/>
        <v>0</v>
      </c>
      <c r="X128" s="7">
        <f t="shared" si="70"/>
        <v>0</v>
      </c>
      <c r="AA128" s="13">
        <f t="shared" si="71"/>
        <v>0</v>
      </c>
      <c r="AB128" s="7">
        <f t="shared" si="72"/>
        <v>0</v>
      </c>
      <c r="AC128" s="7">
        <f t="shared" si="73"/>
        <v>0</v>
      </c>
      <c r="AD128" s="7">
        <f t="shared" si="74"/>
        <v>0</v>
      </c>
    </row>
    <row r="129" spans="8:30" x14ac:dyDescent="0.25">
      <c r="H129" s="7">
        <f t="shared" si="66"/>
        <v>0</v>
      </c>
      <c r="L129" s="7">
        <f t="shared" si="67"/>
        <v>0</v>
      </c>
      <c r="P129" s="7">
        <f t="shared" si="68"/>
        <v>0</v>
      </c>
      <c r="T129" s="7">
        <f t="shared" si="69"/>
        <v>0</v>
      </c>
      <c r="X129" s="7">
        <f t="shared" si="70"/>
        <v>0</v>
      </c>
      <c r="AA129" s="13">
        <f t="shared" si="71"/>
        <v>0</v>
      </c>
      <c r="AB129" s="7">
        <f t="shared" si="72"/>
        <v>0</v>
      </c>
      <c r="AC129" s="7">
        <f t="shared" si="73"/>
        <v>0</v>
      </c>
      <c r="AD129" s="7">
        <f t="shared" si="74"/>
        <v>0</v>
      </c>
    </row>
    <row r="130" spans="8:30" x14ac:dyDescent="0.25">
      <c r="H130" s="7">
        <f t="shared" si="66"/>
        <v>0</v>
      </c>
      <c r="L130" s="7">
        <f t="shared" si="67"/>
        <v>0</v>
      </c>
      <c r="P130" s="7">
        <f t="shared" si="68"/>
        <v>0</v>
      </c>
      <c r="T130" s="7">
        <f t="shared" si="69"/>
        <v>0</v>
      </c>
      <c r="X130" s="7">
        <f t="shared" si="70"/>
        <v>0</v>
      </c>
      <c r="AA130" s="13">
        <f t="shared" si="71"/>
        <v>0</v>
      </c>
      <c r="AB130" s="7">
        <f t="shared" si="72"/>
        <v>0</v>
      </c>
      <c r="AC130" s="7">
        <f t="shared" si="73"/>
        <v>0</v>
      </c>
      <c r="AD130" s="7">
        <f t="shared" si="74"/>
        <v>0</v>
      </c>
    </row>
    <row r="131" spans="8:30" x14ac:dyDescent="0.25">
      <c r="H131" s="7">
        <f t="shared" ref="H131:H193" si="81">F131*G131</f>
        <v>0</v>
      </c>
      <c r="L131" s="7">
        <f t="shared" ref="L131:L193" si="82">J131*K131</f>
        <v>0</v>
      </c>
      <c r="P131" s="7">
        <f t="shared" ref="P131:P193" si="83">N131*O131</f>
        <v>0</v>
      </c>
      <c r="T131" s="7">
        <f t="shared" ref="T131:T193" si="84">R131*S131</f>
        <v>0</v>
      </c>
      <c r="X131" s="7">
        <f t="shared" ref="X131:X193" si="85">V131*W131</f>
        <v>0</v>
      </c>
      <c r="AA131" s="13">
        <f t="shared" ref="AA131:AA193" si="86">SUM(G131,K131,O131,S131,W131)</f>
        <v>0</v>
      </c>
      <c r="AB131" s="7">
        <f t="shared" ref="AB131:AB193" si="87">SUM(H131,L131,P131,T131,X131,Y131,Z131)</f>
        <v>0</v>
      </c>
      <c r="AC131" s="7">
        <f t="shared" ref="AC131:AC193" si="88">IF(D131="Yes",AB131-Z131,0)</f>
        <v>0</v>
      </c>
      <c r="AD131" s="7">
        <f t="shared" ref="AD131:AD193" si="89">AB131-Z131-Y131</f>
        <v>0</v>
      </c>
    </row>
    <row r="132" spans="8:30" x14ac:dyDescent="0.25">
      <c r="H132" s="7">
        <f t="shared" si="81"/>
        <v>0</v>
      </c>
      <c r="L132" s="7">
        <f t="shared" si="82"/>
        <v>0</v>
      </c>
      <c r="P132" s="7">
        <f t="shared" si="83"/>
        <v>0</v>
      </c>
      <c r="T132" s="7">
        <f t="shared" si="84"/>
        <v>0</v>
      </c>
      <c r="X132" s="7">
        <f t="shared" si="85"/>
        <v>0</v>
      </c>
      <c r="AA132" s="13">
        <f t="shared" si="86"/>
        <v>0</v>
      </c>
      <c r="AB132" s="7">
        <f t="shared" si="87"/>
        <v>0</v>
      </c>
      <c r="AC132" s="7">
        <f t="shared" si="88"/>
        <v>0</v>
      </c>
      <c r="AD132" s="7">
        <f t="shared" si="89"/>
        <v>0</v>
      </c>
    </row>
    <row r="133" spans="8:30" x14ac:dyDescent="0.25">
      <c r="H133" s="7">
        <f t="shared" si="81"/>
        <v>0</v>
      </c>
      <c r="L133" s="7">
        <f t="shared" si="82"/>
        <v>0</v>
      </c>
      <c r="P133" s="7">
        <f t="shared" si="83"/>
        <v>0</v>
      </c>
      <c r="T133" s="7">
        <f t="shared" si="84"/>
        <v>0</v>
      </c>
      <c r="X133" s="7">
        <f t="shared" si="85"/>
        <v>0</v>
      </c>
      <c r="AA133" s="13">
        <f t="shared" si="86"/>
        <v>0</v>
      </c>
      <c r="AB133" s="7">
        <f t="shared" si="87"/>
        <v>0</v>
      </c>
      <c r="AC133" s="7">
        <f t="shared" si="88"/>
        <v>0</v>
      </c>
      <c r="AD133" s="7">
        <f t="shared" si="89"/>
        <v>0</v>
      </c>
    </row>
    <row r="134" spans="8:30" x14ac:dyDescent="0.25">
      <c r="H134" s="7">
        <f t="shared" si="81"/>
        <v>0</v>
      </c>
      <c r="L134" s="7">
        <f t="shared" si="82"/>
        <v>0</v>
      </c>
      <c r="P134" s="7">
        <f t="shared" si="83"/>
        <v>0</v>
      </c>
      <c r="T134" s="7">
        <f t="shared" si="84"/>
        <v>0</v>
      </c>
      <c r="X134" s="7">
        <f t="shared" si="85"/>
        <v>0</v>
      </c>
      <c r="AA134" s="13">
        <f t="shared" si="86"/>
        <v>0</v>
      </c>
      <c r="AB134" s="7">
        <f t="shared" si="87"/>
        <v>0</v>
      </c>
      <c r="AC134" s="7">
        <f t="shared" si="88"/>
        <v>0</v>
      </c>
      <c r="AD134" s="7">
        <f t="shared" si="89"/>
        <v>0</v>
      </c>
    </row>
    <row r="135" spans="8:30" x14ac:dyDescent="0.25">
      <c r="H135" s="7">
        <f t="shared" si="81"/>
        <v>0</v>
      </c>
      <c r="L135" s="7">
        <f t="shared" si="82"/>
        <v>0</v>
      </c>
      <c r="P135" s="7">
        <f t="shared" si="83"/>
        <v>0</v>
      </c>
      <c r="T135" s="7">
        <f t="shared" si="84"/>
        <v>0</v>
      </c>
      <c r="X135" s="7">
        <f t="shared" si="85"/>
        <v>0</v>
      </c>
      <c r="AA135" s="13">
        <f t="shared" si="86"/>
        <v>0</v>
      </c>
      <c r="AB135" s="7">
        <f t="shared" si="87"/>
        <v>0</v>
      </c>
      <c r="AC135" s="7">
        <f t="shared" si="88"/>
        <v>0</v>
      </c>
      <c r="AD135" s="7">
        <f t="shared" si="89"/>
        <v>0</v>
      </c>
    </row>
    <row r="136" spans="8:30" x14ac:dyDescent="0.25">
      <c r="H136" s="7">
        <f t="shared" si="81"/>
        <v>0</v>
      </c>
      <c r="L136" s="7">
        <f t="shared" si="82"/>
        <v>0</v>
      </c>
      <c r="P136" s="7">
        <f t="shared" si="83"/>
        <v>0</v>
      </c>
      <c r="T136" s="7">
        <f t="shared" si="84"/>
        <v>0</v>
      </c>
      <c r="X136" s="7">
        <f t="shared" si="85"/>
        <v>0</v>
      </c>
      <c r="AA136" s="13">
        <f t="shared" si="86"/>
        <v>0</v>
      </c>
      <c r="AB136" s="7">
        <f t="shared" si="87"/>
        <v>0</v>
      </c>
      <c r="AC136" s="7">
        <f t="shared" si="88"/>
        <v>0</v>
      </c>
      <c r="AD136" s="7">
        <f t="shared" si="89"/>
        <v>0</v>
      </c>
    </row>
    <row r="137" spans="8:30" x14ac:dyDescent="0.25">
      <c r="H137" s="7">
        <f t="shared" si="81"/>
        <v>0</v>
      </c>
      <c r="L137" s="7">
        <f t="shared" si="82"/>
        <v>0</v>
      </c>
      <c r="P137" s="7">
        <f t="shared" si="83"/>
        <v>0</v>
      </c>
      <c r="T137" s="7">
        <f t="shared" si="84"/>
        <v>0</v>
      </c>
      <c r="X137" s="7">
        <f t="shared" si="85"/>
        <v>0</v>
      </c>
      <c r="AA137" s="13">
        <f t="shared" si="86"/>
        <v>0</v>
      </c>
      <c r="AB137" s="7">
        <f t="shared" si="87"/>
        <v>0</v>
      </c>
      <c r="AC137" s="7">
        <f t="shared" si="88"/>
        <v>0</v>
      </c>
      <c r="AD137" s="7">
        <f t="shared" si="89"/>
        <v>0</v>
      </c>
    </row>
    <row r="138" spans="8:30" x14ac:dyDescent="0.25">
      <c r="H138" s="7">
        <f t="shared" si="81"/>
        <v>0</v>
      </c>
      <c r="L138" s="7">
        <f t="shared" si="82"/>
        <v>0</v>
      </c>
      <c r="P138" s="7">
        <f t="shared" si="83"/>
        <v>0</v>
      </c>
      <c r="T138" s="7">
        <f t="shared" si="84"/>
        <v>0</v>
      </c>
      <c r="X138" s="7">
        <f t="shared" si="85"/>
        <v>0</v>
      </c>
      <c r="AA138" s="13">
        <f t="shared" si="86"/>
        <v>0</v>
      </c>
      <c r="AB138" s="7">
        <f t="shared" si="87"/>
        <v>0</v>
      </c>
      <c r="AC138" s="7">
        <f t="shared" si="88"/>
        <v>0</v>
      </c>
      <c r="AD138" s="7">
        <f t="shared" si="89"/>
        <v>0</v>
      </c>
    </row>
    <row r="139" spans="8:30" x14ac:dyDescent="0.25">
      <c r="H139" s="7">
        <f t="shared" si="81"/>
        <v>0</v>
      </c>
      <c r="L139" s="7">
        <f t="shared" si="82"/>
        <v>0</v>
      </c>
      <c r="P139" s="7">
        <f t="shared" si="83"/>
        <v>0</v>
      </c>
      <c r="T139" s="7">
        <f t="shared" si="84"/>
        <v>0</v>
      </c>
      <c r="X139" s="7">
        <f t="shared" si="85"/>
        <v>0</v>
      </c>
      <c r="AA139" s="13">
        <f t="shared" si="86"/>
        <v>0</v>
      </c>
      <c r="AB139" s="7">
        <f t="shared" si="87"/>
        <v>0</v>
      </c>
      <c r="AC139" s="7">
        <f t="shared" si="88"/>
        <v>0</v>
      </c>
      <c r="AD139" s="7">
        <f t="shared" si="89"/>
        <v>0</v>
      </c>
    </row>
    <row r="140" spans="8:30" x14ac:dyDescent="0.25">
      <c r="H140" s="7">
        <f t="shared" si="81"/>
        <v>0</v>
      </c>
      <c r="L140" s="7">
        <f t="shared" si="82"/>
        <v>0</v>
      </c>
      <c r="P140" s="7">
        <f t="shared" si="83"/>
        <v>0</v>
      </c>
      <c r="T140" s="7">
        <f t="shared" si="84"/>
        <v>0</v>
      </c>
      <c r="X140" s="7">
        <f t="shared" si="85"/>
        <v>0</v>
      </c>
      <c r="AA140" s="13">
        <f t="shared" si="86"/>
        <v>0</v>
      </c>
      <c r="AB140" s="7">
        <f t="shared" si="87"/>
        <v>0</v>
      </c>
      <c r="AC140" s="7">
        <f t="shared" si="88"/>
        <v>0</v>
      </c>
      <c r="AD140" s="7">
        <f t="shared" si="89"/>
        <v>0</v>
      </c>
    </row>
    <row r="141" spans="8:30" x14ac:dyDescent="0.25">
      <c r="H141" s="7">
        <f t="shared" si="81"/>
        <v>0</v>
      </c>
      <c r="L141" s="7">
        <f t="shared" si="82"/>
        <v>0</v>
      </c>
      <c r="P141" s="7">
        <f t="shared" si="83"/>
        <v>0</v>
      </c>
      <c r="T141" s="7">
        <f t="shared" si="84"/>
        <v>0</v>
      </c>
      <c r="X141" s="7">
        <f t="shared" si="85"/>
        <v>0</v>
      </c>
      <c r="AA141" s="13">
        <f t="shared" si="86"/>
        <v>0</v>
      </c>
      <c r="AB141" s="7">
        <f t="shared" si="87"/>
        <v>0</v>
      </c>
      <c r="AC141" s="7">
        <f t="shared" si="88"/>
        <v>0</v>
      </c>
      <c r="AD141" s="7">
        <f t="shared" si="89"/>
        <v>0</v>
      </c>
    </row>
    <row r="142" spans="8:30" x14ac:dyDescent="0.25">
      <c r="H142" s="7">
        <f t="shared" si="81"/>
        <v>0</v>
      </c>
      <c r="L142" s="7">
        <f t="shared" si="82"/>
        <v>0</v>
      </c>
      <c r="P142" s="7">
        <f t="shared" si="83"/>
        <v>0</v>
      </c>
      <c r="T142" s="7">
        <f t="shared" si="84"/>
        <v>0</v>
      </c>
      <c r="X142" s="7">
        <f t="shared" si="85"/>
        <v>0</v>
      </c>
      <c r="AA142" s="13">
        <f t="shared" si="86"/>
        <v>0</v>
      </c>
      <c r="AB142" s="7">
        <f t="shared" si="87"/>
        <v>0</v>
      </c>
      <c r="AC142" s="7">
        <f t="shared" si="88"/>
        <v>0</v>
      </c>
      <c r="AD142" s="7">
        <f t="shared" si="89"/>
        <v>0</v>
      </c>
    </row>
    <row r="143" spans="8:30" x14ac:dyDescent="0.25">
      <c r="H143" s="7">
        <f t="shared" si="81"/>
        <v>0</v>
      </c>
      <c r="L143" s="7">
        <f t="shared" si="82"/>
        <v>0</v>
      </c>
      <c r="P143" s="7">
        <f t="shared" si="83"/>
        <v>0</v>
      </c>
      <c r="T143" s="7">
        <f t="shared" si="84"/>
        <v>0</v>
      </c>
      <c r="X143" s="7">
        <f t="shared" si="85"/>
        <v>0</v>
      </c>
      <c r="AA143" s="13">
        <f t="shared" si="86"/>
        <v>0</v>
      </c>
      <c r="AB143" s="7">
        <f t="shared" si="87"/>
        <v>0</v>
      </c>
      <c r="AC143" s="7">
        <f t="shared" si="88"/>
        <v>0</v>
      </c>
      <c r="AD143" s="7">
        <f t="shared" si="89"/>
        <v>0</v>
      </c>
    </row>
    <row r="144" spans="8:30" x14ac:dyDescent="0.25">
      <c r="H144" s="7">
        <f t="shared" si="81"/>
        <v>0</v>
      </c>
      <c r="L144" s="7">
        <f t="shared" si="82"/>
        <v>0</v>
      </c>
      <c r="P144" s="7">
        <f t="shared" si="83"/>
        <v>0</v>
      </c>
      <c r="T144" s="7">
        <f t="shared" si="84"/>
        <v>0</v>
      </c>
      <c r="X144" s="7">
        <f t="shared" si="85"/>
        <v>0</v>
      </c>
      <c r="AA144" s="13">
        <f t="shared" si="86"/>
        <v>0</v>
      </c>
      <c r="AB144" s="7">
        <f t="shared" si="87"/>
        <v>0</v>
      </c>
      <c r="AC144" s="7">
        <f t="shared" si="88"/>
        <v>0</v>
      </c>
      <c r="AD144" s="7">
        <f t="shared" si="89"/>
        <v>0</v>
      </c>
    </row>
    <row r="145" spans="8:30" x14ac:dyDescent="0.25">
      <c r="H145" s="7">
        <f t="shared" si="81"/>
        <v>0</v>
      </c>
      <c r="L145" s="7">
        <f t="shared" si="82"/>
        <v>0</v>
      </c>
      <c r="P145" s="7">
        <f t="shared" si="83"/>
        <v>0</v>
      </c>
      <c r="T145" s="7">
        <f t="shared" si="84"/>
        <v>0</v>
      </c>
      <c r="X145" s="7">
        <f t="shared" si="85"/>
        <v>0</v>
      </c>
      <c r="AA145" s="13">
        <f t="shared" si="86"/>
        <v>0</v>
      </c>
      <c r="AB145" s="7">
        <f t="shared" si="87"/>
        <v>0</v>
      </c>
      <c r="AC145" s="7">
        <f t="shared" si="88"/>
        <v>0</v>
      </c>
      <c r="AD145" s="7">
        <f t="shared" si="89"/>
        <v>0</v>
      </c>
    </row>
    <row r="146" spans="8:30" x14ac:dyDescent="0.25">
      <c r="H146" s="7">
        <f t="shared" si="81"/>
        <v>0</v>
      </c>
      <c r="L146" s="7">
        <f t="shared" si="82"/>
        <v>0</v>
      </c>
      <c r="P146" s="7">
        <f t="shared" si="83"/>
        <v>0</v>
      </c>
      <c r="T146" s="7">
        <f t="shared" si="84"/>
        <v>0</v>
      </c>
      <c r="X146" s="7">
        <f t="shared" si="85"/>
        <v>0</v>
      </c>
      <c r="AA146" s="13">
        <f t="shared" si="86"/>
        <v>0</v>
      </c>
      <c r="AB146" s="7">
        <f t="shared" si="87"/>
        <v>0</v>
      </c>
      <c r="AC146" s="7">
        <f t="shared" si="88"/>
        <v>0</v>
      </c>
      <c r="AD146" s="7">
        <f t="shared" si="89"/>
        <v>0</v>
      </c>
    </row>
    <row r="147" spans="8:30" x14ac:dyDescent="0.25">
      <c r="H147" s="7">
        <f t="shared" si="81"/>
        <v>0</v>
      </c>
      <c r="L147" s="7">
        <f t="shared" si="82"/>
        <v>0</v>
      </c>
      <c r="P147" s="7">
        <f t="shared" si="83"/>
        <v>0</v>
      </c>
      <c r="T147" s="7">
        <f t="shared" si="84"/>
        <v>0</v>
      </c>
      <c r="X147" s="7">
        <f t="shared" si="85"/>
        <v>0</v>
      </c>
      <c r="AA147" s="13">
        <f t="shared" si="86"/>
        <v>0</v>
      </c>
      <c r="AB147" s="7">
        <f t="shared" si="87"/>
        <v>0</v>
      </c>
      <c r="AC147" s="7">
        <f t="shared" si="88"/>
        <v>0</v>
      </c>
      <c r="AD147" s="7">
        <f t="shared" si="89"/>
        <v>0</v>
      </c>
    </row>
    <row r="148" spans="8:30" x14ac:dyDescent="0.25">
      <c r="H148" s="7">
        <f t="shared" si="81"/>
        <v>0</v>
      </c>
      <c r="L148" s="7">
        <f t="shared" si="82"/>
        <v>0</v>
      </c>
      <c r="P148" s="7">
        <f t="shared" si="83"/>
        <v>0</v>
      </c>
      <c r="T148" s="7">
        <f t="shared" si="84"/>
        <v>0</v>
      </c>
      <c r="X148" s="7">
        <f t="shared" si="85"/>
        <v>0</v>
      </c>
      <c r="AA148" s="13">
        <f t="shared" si="86"/>
        <v>0</v>
      </c>
      <c r="AB148" s="7">
        <f t="shared" si="87"/>
        <v>0</v>
      </c>
      <c r="AC148" s="7">
        <f t="shared" si="88"/>
        <v>0</v>
      </c>
      <c r="AD148" s="7">
        <f t="shared" si="89"/>
        <v>0</v>
      </c>
    </row>
    <row r="149" spans="8:30" x14ac:dyDescent="0.25">
      <c r="H149" s="7">
        <f t="shared" si="81"/>
        <v>0</v>
      </c>
      <c r="L149" s="7">
        <f t="shared" si="82"/>
        <v>0</v>
      </c>
      <c r="P149" s="7">
        <f t="shared" si="83"/>
        <v>0</v>
      </c>
      <c r="T149" s="7">
        <f t="shared" si="84"/>
        <v>0</v>
      </c>
      <c r="X149" s="7">
        <f t="shared" si="85"/>
        <v>0</v>
      </c>
      <c r="AA149" s="13">
        <f t="shared" si="86"/>
        <v>0</v>
      </c>
      <c r="AB149" s="7">
        <f t="shared" si="87"/>
        <v>0</v>
      </c>
      <c r="AC149" s="7">
        <f t="shared" si="88"/>
        <v>0</v>
      </c>
      <c r="AD149" s="7">
        <f t="shared" si="89"/>
        <v>0</v>
      </c>
    </row>
    <row r="150" spans="8:30" x14ac:dyDescent="0.25">
      <c r="H150" s="7">
        <f t="shared" si="81"/>
        <v>0</v>
      </c>
      <c r="L150" s="7">
        <f t="shared" si="82"/>
        <v>0</v>
      </c>
      <c r="P150" s="7">
        <f t="shared" si="83"/>
        <v>0</v>
      </c>
      <c r="T150" s="7">
        <f t="shared" si="84"/>
        <v>0</v>
      </c>
      <c r="X150" s="7">
        <f t="shared" si="85"/>
        <v>0</v>
      </c>
      <c r="AA150" s="13">
        <f t="shared" si="86"/>
        <v>0</v>
      </c>
      <c r="AB150" s="7">
        <f t="shared" si="87"/>
        <v>0</v>
      </c>
      <c r="AC150" s="7">
        <f t="shared" si="88"/>
        <v>0</v>
      </c>
      <c r="AD150" s="7">
        <f t="shared" si="89"/>
        <v>0</v>
      </c>
    </row>
    <row r="151" spans="8:30" x14ac:dyDescent="0.25">
      <c r="H151" s="7">
        <f t="shared" si="81"/>
        <v>0</v>
      </c>
      <c r="L151" s="7">
        <f t="shared" si="82"/>
        <v>0</v>
      </c>
      <c r="P151" s="7">
        <f t="shared" si="83"/>
        <v>0</v>
      </c>
      <c r="T151" s="7">
        <f t="shared" si="84"/>
        <v>0</v>
      </c>
      <c r="X151" s="7">
        <f t="shared" si="85"/>
        <v>0</v>
      </c>
      <c r="AA151" s="13">
        <f t="shared" si="86"/>
        <v>0</v>
      </c>
      <c r="AB151" s="7">
        <f t="shared" si="87"/>
        <v>0</v>
      </c>
      <c r="AC151" s="7">
        <f t="shared" si="88"/>
        <v>0</v>
      </c>
      <c r="AD151" s="7">
        <f t="shared" si="89"/>
        <v>0</v>
      </c>
    </row>
    <row r="152" spans="8:30" x14ac:dyDescent="0.25">
      <c r="H152" s="7">
        <f t="shared" si="81"/>
        <v>0</v>
      </c>
      <c r="L152" s="7">
        <f t="shared" si="82"/>
        <v>0</v>
      </c>
      <c r="P152" s="7">
        <f t="shared" si="83"/>
        <v>0</v>
      </c>
      <c r="T152" s="7">
        <f t="shared" si="84"/>
        <v>0</v>
      </c>
      <c r="X152" s="7">
        <f t="shared" si="85"/>
        <v>0</v>
      </c>
      <c r="AA152" s="13">
        <f t="shared" si="86"/>
        <v>0</v>
      </c>
      <c r="AB152" s="7">
        <f t="shared" si="87"/>
        <v>0</v>
      </c>
      <c r="AC152" s="7">
        <f t="shared" si="88"/>
        <v>0</v>
      </c>
      <c r="AD152" s="7">
        <f t="shared" si="89"/>
        <v>0</v>
      </c>
    </row>
    <row r="153" spans="8:30" x14ac:dyDescent="0.25">
      <c r="H153" s="7">
        <f t="shared" si="81"/>
        <v>0</v>
      </c>
      <c r="L153" s="7">
        <f t="shared" si="82"/>
        <v>0</v>
      </c>
      <c r="P153" s="7">
        <f t="shared" si="83"/>
        <v>0</v>
      </c>
      <c r="T153" s="7">
        <f t="shared" si="84"/>
        <v>0</v>
      </c>
      <c r="X153" s="7">
        <f t="shared" si="85"/>
        <v>0</v>
      </c>
      <c r="AA153" s="13">
        <f t="shared" si="86"/>
        <v>0</v>
      </c>
      <c r="AB153" s="7">
        <f t="shared" si="87"/>
        <v>0</v>
      </c>
      <c r="AC153" s="7">
        <f t="shared" si="88"/>
        <v>0</v>
      </c>
      <c r="AD153" s="7">
        <f t="shared" si="89"/>
        <v>0</v>
      </c>
    </row>
    <row r="154" spans="8:30" x14ac:dyDescent="0.25">
      <c r="H154" s="7">
        <f t="shared" si="81"/>
        <v>0</v>
      </c>
      <c r="L154" s="7">
        <f t="shared" si="82"/>
        <v>0</v>
      </c>
      <c r="P154" s="7">
        <f t="shared" si="83"/>
        <v>0</v>
      </c>
      <c r="T154" s="7">
        <f t="shared" si="84"/>
        <v>0</v>
      </c>
      <c r="X154" s="7">
        <f t="shared" si="85"/>
        <v>0</v>
      </c>
      <c r="AA154" s="13">
        <f t="shared" si="86"/>
        <v>0</v>
      </c>
      <c r="AB154" s="7">
        <f t="shared" si="87"/>
        <v>0</v>
      </c>
      <c r="AC154" s="7">
        <f t="shared" si="88"/>
        <v>0</v>
      </c>
      <c r="AD154" s="7">
        <f t="shared" si="89"/>
        <v>0</v>
      </c>
    </row>
    <row r="155" spans="8:30" x14ac:dyDescent="0.25">
      <c r="H155" s="7">
        <f t="shared" si="81"/>
        <v>0</v>
      </c>
      <c r="L155" s="7">
        <f t="shared" si="82"/>
        <v>0</v>
      </c>
      <c r="P155" s="7">
        <f t="shared" si="83"/>
        <v>0</v>
      </c>
      <c r="T155" s="7">
        <f t="shared" si="84"/>
        <v>0</v>
      </c>
      <c r="X155" s="7">
        <f t="shared" si="85"/>
        <v>0</v>
      </c>
      <c r="AA155" s="13">
        <f t="shared" si="86"/>
        <v>0</v>
      </c>
      <c r="AB155" s="7">
        <f t="shared" si="87"/>
        <v>0</v>
      </c>
      <c r="AC155" s="7">
        <f t="shared" si="88"/>
        <v>0</v>
      </c>
      <c r="AD155" s="7">
        <f t="shared" si="89"/>
        <v>0</v>
      </c>
    </row>
    <row r="156" spans="8:30" x14ac:dyDescent="0.25">
      <c r="H156" s="7">
        <f t="shared" si="81"/>
        <v>0</v>
      </c>
      <c r="L156" s="7">
        <f t="shared" si="82"/>
        <v>0</v>
      </c>
      <c r="P156" s="7">
        <f t="shared" si="83"/>
        <v>0</v>
      </c>
      <c r="T156" s="7">
        <f t="shared" si="84"/>
        <v>0</v>
      </c>
      <c r="X156" s="7">
        <f t="shared" si="85"/>
        <v>0</v>
      </c>
      <c r="AA156" s="13">
        <f t="shared" si="86"/>
        <v>0</v>
      </c>
      <c r="AB156" s="7">
        <f t="shared" si="87"/>
        <v>0</v>
      </c>
      <c r="AC156" s="7">
        <f t="shared" si="88"/>
        <v>0</v>
      </c>
      <c r="AD156" s="7">
        <f t="shared" si="89"/>
        <v>0</v>
      </c>
    </row>
    <row r="157" spans="8:30" x14ac:dyDescent="0.25">
      <c r="H157" s="7">
        <f t="shared" si="81"/>
        <v>0</v>
      </c>
      <c r="L157" s="7">
        <f t="shared" si="82"/>
        <v>0</v>
      </c>
      <c r="P157" s="7">
        <f t="shared" si="83"/>
        <v>0</v>
      </c>
      <c r="T157" s="7">
        <f t="shared" si="84"/>
        <v>0</v>
      </c>
      <c r="X157" s="7">
        <f t="shared" si="85"/>
        <v>0</v>
      </c>
      <c r="AA157" s="13">
        <f t="shared" si="86"/>
        <v>0</v>
      </c>
      <c r="AB157" s="7">
        <f t="shared" si="87"/>
        <v>0</v>
      </c>
      <c r="AC157" s="7">
        <f t="shared" si="88"/>
        <v>0</v>
      </c>
      <c r="AD157" s="7">
        <f t="shared" si="89"/>
        <v>0</v>
      </c>
    </row>
    <row r="158" spans="8:30" x14ac:dyDescent="0.25">
      <c r="H158" s="7">
        <f t="shared" si="81"/>
        <v>0</v>
      </c>
      <c r="L158" s="7">
        <f t="shared" si="82"/>
        <v>0</v>
      </c>
      <c r="P158" s="7">
        <f t="shared" si="83"/>
        <v>0</v>
      </c>
      <c r="T158" s="7">
        <f t="shared" si="84"/>
        <v>0</v>
      </c>
      <c r="X158" s="7">
        <f t="shared" si="85"/>
        <v>0</v>
      </c>
      <c r="AA158" s="13">
        <f t="shared" si="86"/>
        <v>0</v>
      </c>
      <c r="AB158" s="7">
        <f t="shared" si="87"/>
        <v>0</v>
      </c>
      <c r="AC158" s="7">
        <f t="shared" si="88"/>
        <v>0</v>
      </c>
      <c r="AD158" s="7">
        <f t="shared" si="89"/>
        <v>0</v>
      </c>
    </row>
    <row r="159" spans="8:30" x14ac:dyDescent="0.25">
      <c r="H159" s="7">
        <f t="shared" si="81"/>
        <v>0</v>
      </c>
      <c r="L159" s="7">
        <f t="shared" si="82"/>
        <v>0</v>
      </c>
      <c r="P159" s="7">
        <f t="shared" si="83"/>
        <v>0</v>
      </c>
      <c r="T159" s="7">
        <f t="shared" si="84"/>
        <v>0</v>
      </c>
      <c r="X159" s="7">
        <f t="shared" si="85"/>
        <v>0</v>
      </c>
      <c r="AA159" s="13">
        <f t="shared" si="86"/>
        <v>0</v>
      </c>
      <c r="AB159" s="7">
        <f t="shared" si="87"/>
        <v>0</v>
      </c>
      <c r="AC159" s="7">
        <f t="shared" si="88"/>
        <v>0</v>
      </c>
      <c r="AD159" s="7">
        <f t="shared" si="89"/>
        <v>0</v>
      </c>
    </row>
    <row r="160" spans="8:30" x14ac:dyDescent="0.25">
      <c r="H160" s="7">
        <f t="shared" si="81"/>
        <v>0</v>
      </c>
      <c r="L160" s="7">
        <f t="shared" si="82"/>
        <v>0</v>
      </c>
      <c r="P160" s="7">
        <f t="shared" si="83"/>
        <v>0</v>
      </c>
      <c r="T160" s="7">
        <f t="shared" si="84"/>
        <v>0</v>
      </c>
      <c r="X160" s="7">
        <f t="shared" si="85"/>
        <v>0</v>
      </c>
      <c r="AA160" s="13">
        <f t="shared" si="86"/>
        <v>0</v>
      </c>
      <c r="AB160" s="7">
        <f t="shared" si="87"/>
        <v>0</v>
      </c>
      <c r="AC160" s="7">
        <f t="shared" si="88"/>
        <v>0</v>
      </c>
      <c r="AD160" s="7">
        <f t="shared" si="89"/>
        <v>0</v>
      </c>
    </row>
    <row r="161" spans="8:30" x14ac:dyDescent="0.25">
      <c r="H161" s="7">
        <f t="shared" si="81"/>
        <v>0</v>
      </c>
      <c r="L161" s="7">
        <f t="shared" si="82"/>
        <v>0</v>
      </c>
      <c r="P161" s="7">
        <f t="shared" si="83"/>
        <v>0</v>
      </c>
      <c r="T161" s="7">
        <f t="shared" si="84"/>
        <v>0</v>
      </c>
      <c r="X161" s="7">
        <f t="shared" si="85"/>
        <v>0</v>
      </c>
      <c r="AA161" s="13">
        <f t="shared" si="86"/>
        <v>0</v>
      </c>
      <c r="AB161" s="7">
        <f t="shared" si="87"/>
        <v>0</v>
      </c>
      <c r="AC161" s="7">
        <f t="shared" si="88"/>
        <v>0</v>
      </c>
      <c r="AD161" s="7">
        <f t="shared" si="89"/>
        <v>0</v>
      </c>
    </row>
    <row r="162" spans="8:30" x14ac:dyDescent="0.25">
      <c r="H162" s="7">
        <f t="shared" si="81"/>
        <v>0</v>
      </c>
      <c r="L162" s="7">
        <f t="shared" si="82"/>
        <v>0</v>
      </c>
      <c r="P162" s="7">
        <f t="shared" si="83"/>
        <v>0</v>
      </c>
      <c r="T162" s="7">
        <f t="shared" si="84"/>
        <v>0</v>
      </c>
      <c r="X162" s="7">
        <f t="shared" si="85"/>
        <v>0</v>
      </c>
      <c r="AA162" s="13">
        <f t="shared" si="86"/>
        <v>0</v>
      </c>
      <c r="AB162" s="7">
        <f t="shared" si="87"/>
        <v>0</v>
      </c>
      <c r="AC162" s="7">
        <f t="shared" si="88"/>
        <v>0</v>
      </c>
      <c r="AD162" s="7">
        <f t="shared" si="89"/>
        <v>0</v>
      </c>
    </row>
    <row r="163" spans="8:30" x14ac:dyDescent="0.25">
      <c r="H163" s="7">
        <f t="shared" si="81"/>
        <v>0</v>
      </c>
      <c r="L163" s="7">
        <f t="shared" si="82"/>
        <v>0</v>
      </c>
      <c r="P163" s="7">
        <f t="shared" si="83"/>
        <v>0</v>
      </c>
      <c r="T163" s="7">
        <f t="shared" si="84"/>
        <v>0</v>
      </c>
      <c r="X163" s="7">
        <f t="shared" si="85"/>
        <v>0</v>
      </c>
      <c r="AA163" s="13">
        <f t="shared" si="86"/>
        <v>0</v>
      </c>
      <c r="AB163" s="7">
        <f t="shared" si="87"/>
        <v>0</v>
      </c>
      <c r="AC163" s="7">
        <f t="shared" si="88"/>
        <v>0</v>
      </c>
      <c r="AD163" s="7">
        <f t="shared" si="89"/>
        <v>0</v>
      </c>
    </row>
    <row r="164" spans="8:30" x14ac:dyDescent="0.25">
      <c r="H164" s="7">
        <f t="shared" si="81"/>
        <v>0</v>
      </c>
      <c r="L164" s="7">
        <f t="shared" si="82"/>
        <v>0</v>
      </c>
      <c r="P164" s="7">
        <f t="shared" si="83"/>
        <v>0</v>
      </c>
      <c r="T164" s="7">
        <f t="shared" si="84"/>
        <v>0</v>
      </c>
      <c r="X164" s="7">
        <f t="shared" si="85"/>
        <v>0</v>
      </c>
      <c r="AA164" s="13">
        <f t="shared" si="86"/>
        <v>0</v>
      </c>
      <c r="AB164" s="7">
        <f t="shared" si="87"/>
        <v>0</v>
      </c>
      <c r="AC164" s="7">
        <f t="shared" si="88"/>
        <v>0</v>
      </c>
      <c r="AD164" s="7">
        <f t="shared" si="89"/>
        <v>0</v>
      </c>
    </row>
    <row r="165" spans="8:30" x14ac:dyDescent="0.25">
      <c r="H165" s="7">
        <f t="shared" si="81"/>
        <v>0</v>
      </c>
      <c r="L165" s="7">
        <f t="shared" si="82"/>
        <v>0</v>
      </c>
      <c r="P165" s="7">
        <f t="shared" si="83"/>
        <v>0</v>
      </c>
      <c r="T165" s="7">
        <f t="shared" si="84"/>
        <v>0</v>
      </c>
      <c r="X165" s="7">
        <f t="shared" si="85"/>
        <v>0</v>
      </c>
      <c r="AA165" s="13">
        <f t="shared" si="86"/>
        <v>0</v>
      </c>
      <c r="AB165" s="7">
        <f t="shared" si="87"/>
        <v>0</v>
      </c>
      <c r="AC165" s="7">
        <f t="shared" si="88"/>
        <v>0</v>
      </c>
      <c r="AD165" s="7">
        <f t="shared" si="89"/>
        <v>0</v>
      </c>
    </row>
    <row r="166" spans="8:30" x14ac:dyDescent="0.25">
      <c r="H166" s="7">
        <f t="shared" si="81"/>
        <v>0</v>
      </c>
      <c r="L166" s="7">
        <f t="shared" si="82"/>
        <v>0</v>
      </c>
      <c r="P166" s="7">
        <f t="shared" si="83"/>
        <v>0</v>
      </c>
      <c r="T166" s="7">
        <f t="shared" si="84"/>
        <v>0</v>
      </c>
      <c r="X166" s="7">
        <f t="shared" si="85"/>
        <v>0</v>
      </c>
      <c r="AA166" s="13">
        <f t="shared" si="86"/>
        <v>0</v>
      </c>
      <c r="AB166" s="7">
        <f t="shared" si="87"/>
        <v>0</v>
      </c>
      <c r="AC166" s="7">
        <f t="shared" si="88"/>
        <v>0</v>
      </c>
      <c r="AD166" s="7">
        <f t="shared" si="89"/>
        <v>0</v>
      </c>
    </row>
    <row r="167" spans="8:30" x14ac:dyDescent="0.25">
      <c r="H167" s="7">
        <f t="shared" si="81"/>
        <v>0</v>
      </c>
      <c r="L167" s="7">
        <f t="shared" si="82"/>
        <v>0</v>
      </c>
      <c r="P167" s="7">
        <f t="shared" si="83"/>
        <v>0</v>
      </c>
      <c r="T167" s="7">
        <f t="shared" si="84"/>
        <v>0</v>
      </c>
      <c r="X167" s="7">
        <f t="shared" si="85"/>
        <v>0</v>
      </c>
      <c r="AA167" s="13">
        <f t="shared" si="86"/>
        <v>0</v>
      </c>
      <c r="AB167" s="7">
        <f t="shared" si="87"/>
        <v>0</v>
      </c>
      <c r="AC167" s="7">
        <f t="shared" si="88"/>
        <v>0</v>
      </c>
      <c r="AD167" s="7">
        <f t="shared" si="89"/>
        <v>0</v>
      </c>
    </row>
    <row r="168" spans="8:30" x14ac:dyDescent="0.25">
      <c r="H168" s="7">
        <f t="shared" si="81"/>
        <v>0</v>
      </c>
      <c r="L168" s="7">
        <f t="shared" si="82"/>
        <v>0</v>
      </c>
      <c r="P168" s="7">
        <f t="shared" si="83"/>
        <v>0</v>
      </c>
      <c r="T168" s="7">
        <f t="shared" si="84"/>
        <v>0</v>
      </c>
      <c r="X168" s="7">
        <f t="shared" si="85"/>
        <v>0</v>
      </c>
      <c r="AA168" s="13">
        <f t="shared" si="86"/>
        <v>0</v>
      </c>
      <c r="AB168" s="7">
        <f t="shared" si="87"/>
        <v>0</v>
      </c>
      <c r="AC168" s="7">
        <f t="shared" si="88"/>
        <v>0</v>
      </c>
      <c r="AD168" s="7">
        <f t="shared" si="89"/>
        <v>0</v>
      </c>
    </row>
    <row r="169" spans="8:30" x14ac:dyDescent="0.25">
      <c r="H169" s="7">
        <f t="shared" si="81"/>
        <v>0</v>
      </c>
      <c r="L169" s="7">
        <f t="shared" si="82"/>
        <v>0</v>
      </c>
      <c r="P169" s="7">
        <f t="shared" si="83"/>
        <v>0</v>
      </c>
      <c r="T169" s="7">
        <f t="shared" si="84"/>
        <v>0</v>
      </c>
      <c r="X169" s="7">
        <f t="shared" si="85"/>
        <v>0</v>
      </c>
      <c r="AA169" s="13">
        <f t="shared" si="86"/>
        <v>0</v>
      </c>
      <c r="AB169" s="7">
        <f t="shared" si="87"/>
        <v>0</v>
      </c>
      <c r="AC169" s="7">
        <f t="shared" si="88"/>
        <v>0</v>
      </c>
      <c r="AD169" s="7">
        <f t="shared" si="89"/>
        <v>0</v>
      </c>
    </row>
    <row r="170" spans="8:30" x14ac:dyDescent="0.25">
      <c r="H170" s="7">
        <f t="shared" si="81"/>
        <v>0</v>
      </c>
      <c r="L170" s="7">
        <f t="shared" si="82"/>
        <v>0</v>
      </c>
      <c r="P170" s="7">
        <f t="shared" si="83"/>
        <v>0</v>
      </c>
      <c r="T170" s="7">
        <f t="shared" si="84"/>
        <v>0</v>
      </c>
      <c r="X170" s="7">
        <f t="shared" si="85"/>
        <v>0</v>
      </c>
      <c r="AA170" s="13">
        <f t="shared" si="86"/>
        <v>0</v>
      </c>
      <c r="AB170" s="7">
        <f t="shared" si="87"/>
        <v>0</v>
      </c>
      <c r="AC170" s="7">
        <f t="shared" si="88"/>
        <v>0</v>
      </c>
      <c r="AD170" s="7">
        <f t="shared" si="89"/>
        <v>0</v>
      </c>
    </row>
    <row r="171" spans="8:30" x14ac:dyDescent="0.25">
      <c r="H171" s="7">
        <f t="shared" si="81"/>
        <v>0</v>
      </c>
      <c r="L171" s="7">
        <f t="shared" si="82"/>
        <v>0</v>
      </c>
      <c r="P171" s="7">
        <f t="shared" si="83"/>
        <v>0</v>
      </c>
      <c r="T171" s="7">
        <f t="shared" si="84"/>
        <v>0</v>
      </c>
      <c r="X171" s="7">
        <f t="shared" si="85"/>
        <v>0</v>
      </c>
      <c r="AA171" s="13">
        <f t="shared" si="86"/>
        <v>0</v>
      </c>
      <c r="AB171" s="7">
        <f t="shared" si="87"/>
        <v>0</v>
      </c>
      <c r="AC171" s="7">
        <f t="shared" si="88"/>
        <v>0</v>
      </c>
      <c r="AD171" s="7">
        <f t="shared" si="89"/>
        <v>0</v>
      </c>
    </row>
    <row r="172" spans="8:30" x14ac:dyDescent="0.25">
      <c r="H172" s="7">
        <f t="shared" si="81"/>
        <v>0</v>
      </c>
      <c r="L172" s="7">
        <f t="shared" si="82"/>
        <v>0</v>
      </c>
      <c r="P172" s="7">
        <f t="shared" si="83"/>
        <v>0</v>
      </c>
      <c r="T172" s="7">
        <f t="shared" si="84"/>
        <v>0</v>
      </c>
      <c r="X172" s="7">
        <f t="shared" si="85"/>
        <v>0</v>
      </c>
      <c r="AA172" s="13">
        <f t="shared" si="86"/>
        <v>0</v>
      </c>
      <c r="AB172" s="7">
        <f t="shared" si="87"/>
        <v>0</v>
      </c>
      <c r="AC172" s="7">
        <f t="shared" si="88"/>
        <v>0</v>
      </c>
      <c r="AD172" s="7">
        <f t="shared" si="89"/>
        <v>0</v>
      </c>
    </row>
    <row r="173" spans="8:30" x14ac:dyDescent="0.25">
      <c r="H173" s="7">
        <f t="shared" si="81"/>
        <v>0</v>
      </c>
      <c r="L173" s="7">
        <f t="shared" si="82"/>
        <v>0</v>
      </c>
      <c r="P173" s="7">
        <f t="shared" si="83"/>
        <v>0</v>
      </c>
      <c r="T173" s="7">
        <f t="shared" si="84"/>
        <v>0</v>
      </c>
      <c r="X173" s="7">
        <f t="shared" si="85"/>
        <v>0</v>
      </c>
      <c r="AA173" s="13">
        <f t="shared" si="86"/>
        <v>0</v>
      </c>
      <c r="AB173" s="7">
        <f t="shared" si="87"/>
        <v>0</v>
      </c>
      <c r="AC173" s="7">
        <f t="shared" si="88"/>
        <v>0</v>
      </c>
      <c r="AD173" s="7">
        <f t="shared" si="89"/>
        <v>0</v>
      </c>
    </row>
    <row r="174" spans="8:30" x14ac:dyDescent="0.25">
      <c r="H174" s="7">
        <f t="shared" si="81"/>
        <v>0</v>
      </c>
      <c r="L174" s="7">
        <f t="shared" si="82"/>
        <v>0</v>
      </c>
      <c r="P174" s="7">
        <f t="shared" si="83"/>
        <v>0</v>
      </c>
      <c r="T174" s="7">
        <f t="shared" si="84"/>
        <v>0</v>
      </c>
      <c r="X174" s="7">
        <f t="shared" si="85"/>
        <v>0</v>
      </c>
      <c r="AA174" s="13">
        <f t="shared" si="86"/>
        <v>0</v>
      </c>
      <c r="AB174" s="7">
        <f t="shared" si="87"/>
        <v>0</v>
      </c>
      <c r="AC174" s="7">
        <f t="shared" si="88"/>
        <v>0</v>
      </c>
      <c r="AD174" s="7">
        <f t="shared" si="89"/>
        <v>0</v>
      </c>
    </row>
    <row r="175" spans="8:30" x14ac:dyDescent="0.25">
      <c r="H175" s="7">
        <f t="shared" si="81"/>
        <v>0</v>
      </c>
      <c r="L175" s="7">
        <f t="shared" si="82"/>
        <v>0</v>
      </c>
      <c r="P175" s="7">
        <f t="shared" si="83"/>
        <v>0</v>
      </c>
      <c r="T175" s="7">
        <f t="shared" si="84"/>
        <v>0</v>
      </c>
      <c r="X175" s="7">
        <f t="shared" si="85"/>
        <v>0</v>
      </c>
      <c r="AA175" s="13">
        <f t="shared" si="86"/>
        <v>0</v>
      </c>
      <c r="AB175" s="7">
        <f t="shared" si="87"/>
        <v>0</v>
      </c>
      <c r="AC175" s="7">
        <f t="shared" si="88"/>
        <v>0</v>
      </c>
      <c r="AD175" s="7">
        <f t="shared" si="89"/>
        <v>0</v>
      </c>
    </row>
    <row r="176" spans="8:30" x14ac:dyDescent="0.25">
      <c r="H176" s="7">
        <f t="shared" si="81"/>
        <v>0</v>
      </c>
      <c r="L176" s="7">
        <f t="shared" si="82"/>
        <v>0</v>
      </c>
      <c r="P176" s="7">
        <f t="shared" si="83"/>
        <v>0</v>
      </c>
      <c r="T176" s="7">
        <f t="shared" si="84"/>
        <v>0</v>
      </c>
      <c r="X176" s="7">
        <f t="shared" si="85"/>
        <v>0</v>
      </c>
      <c r="AA176" s="13">
        <f t="shared" si="86"/>
        <v>0</v>
      </c>
      <c r="AB176" s="7">
        <f t="shared" si="87"/>
        <v>0</v>
      </c>
      <c r="AC176" s="7">
        <f t="shared" si="88"/>
        <v>0</v>
      </c>
      <c r="AD176" s="7">
        <f t="shared" si="89"/>
        <v>0</v>
      </c>
    </row>
    <row r="177" spans="8:30" x14ac:dyDescent="0.25">
      <c r="H177" s="7">
        <f t="shared" si="81"/>
        <v>0</v>
      </c>
      <c r="L177" s="7">
        <f t="shared" si="82"/>
        <v>0</v>
      </c>
      <c r="P177" s="7">
        <f t="shared" si="83"/>
        <v>0</v>
      </c>
      <c r="T177" s="7">
        <f t="shared" si="84"/>
        <v>0</v>
      </c>
      <c r="X177" s="7">
        <f t="shared" si="85"/>
        <v>0</v>
      </c>
      <c r="AA177" s="13">
        <f t="shared" si="86"/>
        <v>0</v>
      </c>
      <c r="AB177" s="7">
        <f t="shared" si="87"/>
        <v>0</v>
      </c>
      <c r="AC177" s="7">
        <f t="shared" si="88"/>
        <v>0</v>
      </c>
      <c r="AD177" s="7">
        <f t="shared" si="89"/>
        <v>0</v>
      </c>
    </row>
    <row r="178" spans="8:30" x14ac:dyDescent="0.25">
      <c r="H178" s="7">
        <f t="shared" si="81"/>
        <v>0</v>
      </c>
      <c r="L178" s="7">
        <f t="shared" si="82"/>
        <v>0</v>
      </c>
      <c r="P178" s="7">
        <f t="shared" si="83"/>
        <v>0</v>
      </c>
      <c r="T178" s="7">
        <f t="shared" si="84"/>
        <v>0</v>
      </c>
      <c r="X178" s="7">
        <f t="shared" si="85"/>
        <v>0</v>
      </c>
      <c r="AA178" s="13">
        <f t="shared" si="86"/>
        <v>0</v>
      </c>
      <c r="AB178" s="7">
        <f t="shared" si="87"/>
        <v>0</v>
      </c>
      <c r="AC178" s="7">
        <f t="shared" si="88"/>
        <v>0</v>
      </c>
      <c r="AD178" s="7">
        <f t="shared" si="89"/>
        <v>0</v>
      </c>
    </row>
    <row r="179" spans="8:30" x14ac:dyDescent="0.25">
      <c r="H179" s="7">
        <f t="shared" si="81"/>
        <v>0</v>
      </c>
      <c r="L179" s="7">
        <f t="shared" si="82"/>
        <v>0</v>
      </c>
      <c r="P179" s="7">
        <f t="shared" si="83"/>
        <v>0</v>
      </c>
      <c r="T179" s="7">
        <f t="shared" si="84"/>
        <v>0</v>
      </c>
      <c r="X179" s="7">
        <f t="shared" si="85"/>
        <v>0</v>
      </c>
      <c r="AA179" s="13">
        <f t="shared" si="86"/>
        <v>0</v>
      </c>
      <c r="AB179" s="7">
        <f t="shared" si="87"/>
        <v>0</v>
      </c>
      <c r="AC179" s="7">
        <f t="shared" si="88"/>
        <v>0</v>
      </c>
      <c r="AD179" s="7">
        <f t="shared" si="89"/>
        <v>0</v>
      </c>
    </row>
    <row r="180" spans="8:30" x14ac:dyDescent="0.25">
      <c r="H180" s="7">
        <f t="shared" si="81"/>
        <v>0</v>
      </c>
      <c r="L180" s="7">
        <f t="shared" si="82"/>
        <v>0</v>
      </c>
      <c r="P180" s="7">
        <f t="shared" si="83"/>
        <v>0</v>
      </c>
      <c r="T180" s="7">
        <f t="shared" si="84"/>
        <v>0</v>
      </c>
      <c r="X180" s="7">
        <f t="shared" si="85"/>
        <v>0</v>
      </c>
      <c r="AA180" s="13">
        <f t="shared" si="86"/>
        <v>0</v>
      </c>
      <c r="AB180" s="7">
        <f t="shared" si="87"/>
        <v>0</v>
      </c>
      <c r="AC180" s="7">
        <f t="shared" si="88"/>
        <v>0</v>
      </c>
      <c r="AD180" s="7">
        <f t="shared" si="89"/>
        <v>0</v>
      </c>
    </row>
    <row r="181" spans="8:30" x14ac:dyDescent="0.25">
      <c r="H181" s="7">
        <f t="shared" si="81"/>
        <v>0</v>
      </c>
      <c r="L181" s="7">
        <f t="shared" si="82"/>
        <v>0</v>
      </c>
      <c r="P181" s="7">
        <f t="shared" si="83"/>
        <v>0</v>
      </c>
      <c r="T181" s="7">
        <f t="shared" si="84"/>
        <v>0</v>
      </c>
      <c r="X181" s="7">
        <f t="shared" si="85"/>
        <v>0</v>
      </c>
      <c r="AA181" s="13">
        <f t="shared" si="86"/>
        <v>0</v>
      </c>
      <c r="AB181" s="7">
        <f t="shared" si="87"/>
        <v>0</v>
      </c>
      <c r="AC181" s="7">
        <f t="shared" si="88"/>
        <v>0</v>
      </c>
      <c r="AD181" s="7">
        <f t="shared" si="89"/>
        <v>0</v>
      </c>
    </row>
    <row r="182" spans="8:30" x14ac:dyDescent="0.25">
      <c r="H182" s="7">
        <f t="shared" si="81"/>
        <v>0</v>
      </c>
      <c r="L182" s="7">
        <f t="shared" si="82"/>
        <v>0</v>
      </c>
      <c r="P182" s="7">
        <f t="shared" si="83"/>
        <v>0</v>
      </c>
      <c r="T182" s="7">
        <f t="shared" si="84"/>
        <v>0</v>
      </c>
      <c r="X182" s="7">
        <f t="shared" si="85"/>
        <v>0</v>
      </c>
      <c r="AA182" s="13">
        <f t="shared" si="86"/>
        <v>0</v>
      </c>
      <c r="AB182" s="7">
        <f t="shared" si="87"/>
        <v>0</v>
      </c>
      <c r="AC182" s="7">
        <f t="shared" si="88"/>
        <v>0</v>
      </c>
      <c r="AD182" s="7">
        <f t="shared" si="89"/>
        <v>0</v>
      </c>
    </row>
    <row r="183" spans="8:30" x14ac:dyDescent="0.25">
      <c r="H183" s="7">
        <f t="shared" si="81"/>
        <v>0</v>
      </c>
      <c r="L183" s="7">
        <f t="shared" si="82"/>
        <v>0</v>
      </c>
      <c r="P183" s="7">
        <f t="shared" si="83"/>
        <v>0</v>
      </c>
      <c r="T183" s="7">
        <f t="shared" si="84"/>
        <v>0</v>
      </c>
      <c r="X183" s="7">
        <f t="shared" si="85"/>
        <v>0</v>
      </c>
      <c r="AA183" s="13">
        <f t="shared" si="86"/>
        <v>0</v>
      </c>
      <c r="AB183" s="7">
        <f t="shared" si="87"/>
        <v>0</v>
      </c>
      <c r="AC183" s="7">
        <f t="shared" si="88"/>
        <v>0</v>
      </c>
      <c r="AD183" s="7">
        <f t="shared" si="89"/>
        <v>0</v>
      </c>
    </row>
    <row r="184" spans="8:30" x14ac:dyDescent="0.25">
      <c r="H184" s="7">
        <f t="shared" si="81"/>
        <v>0</v>
      </c>
      <c r="L184" s="7">
        <f t="shared" si="82"/>
        <v>0</v>
      </c>
      <c r="P184" s="7">
        <f t="shared" si="83"/>
        <v>0</v>
      </c>
      <c r="T184" s="7">
        <f t="shared" si="84"/>
        <v>0</v>
      </c>
      <c r="X184" s="7">
        <f t="shared" si="85"/>
        <v>0</v>
      </c>
      <c r="AA184" s="13">
        <f t="shared" si="86"/>
        <v>0</v>
      </c>
      <c r="AB184" s="7">
        <f t="shared" si="87"/>
        <v>0</v>
      </c>
      <c r="AC184" s="7">
        <f t="shared" si="88"/>
        <v>0</v>
      </c>
      <c r="AD184" s="7">
        <f t="shared" si="89"/>
        <v>0</v>
      </c>
    </row>
    <row r="185" spans="8:30" x14ac:dyDescent="0.25">
      <c r="H185" s="7">
        <f t="shared" si="81"/>
        <v>0</v>
      </c>
      <c r="L185" s="7">
        <f t="shared" si="82"/>
        <v>0</v>
      </c>
      <c r="P185" s="7">
        <f t="shared" si="83"/>
        <v>0</v>
      </c>
      <c r="T185" s="7">
        <f t="shared" si="84"/>
        <v>0</v>
      </c>
      <c r="X185" s="7">
        <f t="shared" si="85"/>
        <v>0</v>
      </c>
      <c r="AA185" s="13">
        <f t="shared" si="86"/>
        <v>0</v>
      </c>
      <c r="AB185" s="7">
        <f t="shared" si="87"/>
        <v>0</v>
      </c>
      <c r="AC185" s="7">
        <f t="shared" si="88"/>
        <v>0</v>
      </c>
      <c r="AD185" s="7">
        <f t="shared" si="89"/>
        <v>0</v>
      </c>
    </row>
    <row r="186" spans="8:30" x14ac:dyDescent="0.25">
      <c r="H186" s="7">
        <f t="shared" si="81"/>
        <v>0</v>
      </c>
      <c r="L186" s="7">
        <f t="shared" si="82"/>
        <v>0</v>
      </c>
      <c r="P186" s="7">
        <f t="shared" si="83"/>
        <v>0</v>
      </c>
      <c r="T186" s="7">
        <f t="shared" si="84"/>
        <v>0</v>
      </c>
      <c r="X186" s="7">
        <f t="shared" si="85"/>
        <v>0</v>
      </c>
      <c r="AA186" s="13">
        <f t="shared" si="86"/>
        <v>0</v>
      </c>
      <c r="AB186" s="7">
        <f t="shared" si="87"/>
        <v>0</v>
      </c>
      <c r="AC186" s="7">
        <f t="shared" si="88"/>
        <v>0</v>
      </c>
      <c r="AD186" s="7">
        <f t="shared" si="89"/>
        <v>0</v>
      </c>
    </row>
    <row r="187" spans="8:30" x14ac:dyDescent="0.25">
      <c r="H187" s="7">
        <f t="shared" si="81"/>
        <v>0</v>
      </c>
      <c r="L187" s="7">
        <f t="shared" si="82"/>
        <v>0</v>
      </c>
      <c r="P187" s="7">
        <f t="shared" si="83"/>
        <v>0</v>
      </c>
      <c r="T187" s="7">
        <f t="shared" si="84"/>
        <v>0</v>
      </c>
      <c r="X187" s="7">
        <f t="shared" si="85"/>
        <v>0</v>
      </c>
      <c r="AA187" s="13">
        <f t="shared" si="86"/>
        <v>0</v>
      </c>
      <c r="AB187" s="7">
        <f t="shared" si="87"/>
        <v>0</v>
      </c>
      <c r="AC187" s="7">
        <f t="shared" si="88"/>
        <v>0</v>
      </c>
      <c r="AD187" s="7">
        <f t="shared" si="89"/>
        <v>0</v>
      </c>
    </row>
    <row r="188" spans="8:30" x14ac:dyDescent="0.25">
      <c r="H188" s="7">
        <f t="shared" si="81"/>
        <v>0</v>
      </c>
      <c r="L188" s="7">
        <f t="shared" si="82"/>
        <v>0</v>
      </c>
      <c r="P188" s="7">
        <f t="shared" si="83"/>
        <v>0</v>
      </c>
      <c r="T188" s="7">
        <f t="shared" si="84"/>
        <v>0</v>
      </c>
      <c r="X188" s="7">
        <f t="shared" si="85"/>
        <v>0</v>
      </c>
      <c r="AA188" s="13">
        <f t="shared" si="86"/>
        <v>0</v>
      </c>
      <c r="AB188" s="7">
        <f t="shared" si="87"/>
        <v>0</v>
      </c>
      <c r="AC188" s="7">
        <f t="shared" si="88"/>
        <v>0</v>
      </c>
      <c r="AD188" s="7">
        <f t="shared" si="89"/>
        <v>0</v>
      </c>
    </row>
    <row r="189" spans="8:30" x14ac:dyDescent="0.25">
      <c r="H189" s="7">
        <f t="shared" si="81"/>
        <v>0</v>
      </c>
      <c r="L189" s="7">
        <f t="shared" si="82"/>
        <v>0</v>
      </c>
      <c r="P189" s="7">
        <f t="shared" si="83"/>
        <v>0</v>
      </c>
      <c r="T189" s="7">
        <f t="shared" si="84"/>
        <v>0</v>
      </c>
      <c r="X189" s="7">
        <f t="shared" si="85"/>
        <v>0</v>
      </c>
      <c r="AA189" s="13">
        <f t="shared" si="86"/>
        <v>0</v>
      </c>
      <c r="AB189" s="7">
        <f t="shared" si="87"/>
        <v>0</v>
      </c>
      <c r="AC189" s="7">
        <f t="shared" si="88"/>
        <v>0</v>
      </c>
      <c r="AD189" s="7">
        <f t="shared" si="89"/>
        <v>0</v>
      </c>
    </row>
    <row r="190" spans="8:30" x14ac:dyDescent="0.25">
      <c r="H190" s="7">
        <f t="shared" si="81"/>
        <v>0</v>
      </c>
      <c r="L190" s="7">
        <f t="shared" si="82"/>
        <v>0</v>
      </c>
      <c r="P190" s="7">
        <f t="shared" si="83"/>
        <v>0</v>
      </c>
      <c r="T190" s="7">
        <f t="shared" si="84"/>
        <v>0</v>
      </c>
      <c r="X190" s="7">
        <f t="shared" si="85"/>
        <v>0</v>
      </c>
      <c r="AA190" s="13">
        <f t="shared" si="86"/>
        <v>0</v>
      </c>
      <c r="AB190" s="7">
        <f t="shared" si="87"/>
        <v>0</v>
      </c>
      <c r="AC190" s="7">
        <f t="shared" si="88"/>
        <v>0</v>
      </c>
      <c r="AD190" s="7">
        <f t="shared" si="89"/>
        <v>0</v>
      </c>
    </row>
    <row r="191" spans="8:30" x14ac:dyDescent="0.25">
      <c r="H191" s="7">
        <f t="shared" si="81"/>
        <v>0</v>
      </c>
      <c r="L191" s="7">
        <f t="shared" si="82"/>
        <v>0</v>
      </c>
      <c r="P191" s="7">
        <f t="shared" si="83"/>
        <v>0</v>
      </c>
      <c r="T191" s="7">
        <f t="shared" si="84"/>
        <v>0</v>
      </c>
      <c r="X191" s="7">
        <f t="shared" si="85"/>
        <v>0</v>
      </c>
      <c r="AA191" s="13">
        <f t="shared" si="86"/>
        <v>0</v>
      </c>
      <c r="AB191" s="7">
        <f t="shared" si="87"/>
        <v>0</v>
      </c>
      <c r="AC191" s="7">
        <f t="shared" si="88"/>
        <v>0</v>
      </c>
      <c r="AD191" s="7">
        <f t="shared" si="89"/>
        <v>0</v>
      </c>
    </row>
    <row r="192" spans="8:30" x14ac:dyDescent="0.25">
      <c r="H192" s="7">
        <f t="shared" si="81"/>
        <v>0</v>
      </c>
      <c r="L192" s="7">
        <f t="shared" si="82"/>
        <v>0</v>
      </c>
      <c r="P192" s="7">
        <f t="shared" si="83"/>
        <v>0</v>
      </c>
      <c r="T192" s="7">
        <f t="shared" si="84"/>
        <v>0</v>
      </c>
      <c r="X192" s="7">
        <f t="shared" si="85"/>
        <v>0</v>
      </c>
      <c r="AA192" s="13">
        <f t="shared" si="86"/>
        <v>0</v>
      </c>
      <c r="AB192" s="7">
        <f t="shared" si="87"/>
        <v>0</v>
      </c>
      <c r="AC192" s="7">
        <f t="shared" si="88"/>
        <v>0</v>
      </c>
      <c r="AD192" s="7">
        <f t="shared" si="89"/>
        <v>0</v>
      </c>
    </row>
    <row r="193" spans="8:30" x14ac:dyDescent="0.25">
      <c r="H193" s="7">
        <f t="shared" si="81"/>
        <v>0</v>
      </c>
      <c r="L193" s="7">
        <f t="shared" si="82"/>
        <v>0</v>
      </c>
      <c r="P193" s="7">
        <f t="shared" si="83"/>
        <v>0</v>
      </c>
      <c r="T193" s="7">
        <f t="shared" si="84"/>
        <v>0</v>
      </c>
      <c r="X193" s="7">
        <f t="shared" si="85"/>
        <v>0</v>
      </c>
      <c r="AA193" s="13">
        <f t="shared" si="86"/>
        <v>0</v>
      </c>
      <c r="AB193" s="7">
        <f t="shared" si="87"/>
        <v>0</v>
      </c>
      <c r="AC193" s="7">
        <f t="shared" si="88"/>
        <v>0</v>
      </c>
      <c r="AD193" s="7">
        <f t="shared" si="89"/>
        <v>0</v>
      </c>
    </row>
  </sheetData>
  <sortState xmlns:xlrd2="http://schemas.microsoft.com/office/spreadsheetml/2017/richdata2" ref="B3:AD42">
    <sortCondition ref="B3:B42" customList="January,February,March,April,May,June,July,August,September,October,November,December"/>
    <sortCondition ref="C3:C42"/>
  </sortState>
  <mergeCells count="26">
    <mergeCell ref="AG68:AJ68"/>
    <mergeCell ref="AK68:AN68"/>
    <mergeCell ref="AO68:AR68"/>
    <mergeCell ref="AG38:AJ38"/>
    <mergeCell ref="AK38:AN38"/>
    <mergeCell ref="AO38:AR38"/>
    <mergeCell ref="AG53:AJ53"/>
    <mergeCell ref="AK53:AN53"/>
    <mergeCell ref="AO53:AR53"/>
    <mergeCell ref="AK8:AN8"/>
    <mergeCell ref="AO8:AR8"/>
    <mergeCell ref="AG23:AJ23"/>
    <mergeCell ref="AK23:AN23"/>
    <mergeCell ref="AO23:AR23"/>
    <mergeCell ref="E1:H1"/>
    <mergeCell ref="I1:L1"/>
    <mergeCell ref="M1:P1"/>
    <mergeCell ref="Q1:T1"/>
    <mergeCell ref="U1:X1"/>
    <mergeCell ref="AF7:AG7"/>
    <mergeCell ref="AG8:AJ8"/>
    <mergeCell ref="AF1:AG1"/>
    <mergeCell ref="AF2:AG2"/>
    <mergeCell ref="AF3:AG3"/>
    <mergeCell ref="AF4:AG4"/>
    <mergeCell ref="AF6:AG6"/>
  </mergeCells>
  <conditionalFormatting sqref="AV3:AW17">
    <cfRule type="cellIs" dxfId="18" priority="4" operator="equal">
      <formula>0</formula>
    </cfRule>
  </conditionalFormatting>
  <conditionalFormatting sqref="AG8:AR8 AG23:AR23 AG38:AR38 AG53:AR53 AG68:AR68">
    <cfRule type="cellIs" dxfId="17" priority="3" operator="equal">
      <formula>0</formula>
    </cfRule>
  </conditionalFormatting>
  <conditionalFormatting sqref="AW3">
    <cfRule type="cellIs" dxfId="16" priority="2" operator="equal">
      <formula>0</formula>
    </cfRule>
  </conditionalFormatting>
  <conditionalFormatting sqref="AW4:AW17">
    <cfRule type="cellIs" dxfId="15" priority="1" operator="equal">
      <formula>0</formula>
    </cfRule>
  </conditionalFormatting>
  <dataValidations count="5">
    <dataValidation type="list" allowBlank="1" showInputMessage="1" showErrorMessage="1" sqref="J194:J1048576 F194:F1048576 F2 J2 N2 R2 V2 R194:R1048576 V194:V1048576 N194:N1048576" xr:uid="{5568ABD7-08A0-7046-AE44-443E9DCEB76E}">
      <formula1>$AX$3:$AX$27</formula1>
    </dataValidation>
    <dataValidation type="list" allowBlank="1" showInputMessage="1" showErrorMessage="1" sqref="E194 I194 M194 Q194 U194" xr:uid="{1C6B0FA7-7719-364B-BA89-30E081A9852F}">
      <formula1>$AV$3:$AV$5</formula1>
    </dataValidation>
    <dataValidation type="list" errorStyle="information" allowBlank="1" showInputMessage="1" showErrorMessage="1" errorTitle="Not a book title" sqref="M3:M193 U3:U193 Q3:Q193 E3:E193 I3:I193" xr:uid="{A3CFF054-3EF0-4E44-A680-E52F11C5E160}">
      <formula1>$AV$3:$AV$17</formula1>
    </dataValidation>
    <dataValidation type="list" errorStyle="information" allowBlank="1" showInputMessage="1" showErrorMessage="1" errorTitle="Not a preset price" sqref="N3:N193 V3:V193 R3:R193 F3:F193 J3:J193" xr:uid="{8395B570-843C-AD44-A526-4F432E55339E}">
      <formula1>$AX$3:$AX$27</formula1>
    </dataValidation>
    <dataValidation type="list" allowBlank="1" showInputMessage="1" showErrorMessage="1" sqref="B3:B194" xr:uid="{2493D351-44E9-924A-97B8-981D0C624153}">
      <formula1>$AU$3:$AU$14</formula1>
    </dataValidation>
  </dataValidations>
  <hyperlinks>
    <hyperlink ref="A1" location="Menu!A1" display="Menu" xr:uid="{D57D7541-6691-5E47-A104-87007B23AC1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DC6FE-2838-FA4C-A2A0-1072EE09D66A}">
  <dimension ref="A1:AW194"/>
  <sheetViews>
    <sheetView zoomScale="140" zoomScaleNormal="140" workbookViewId="0">
      <selection activeCell="D3" sqref="D3"/>
    </sheetView>
  </sheetViews>
  <sheetFormatPr defaultColWidth="11" defaultRowHeight="15.75" x14ac:dyDescent="0.25"/>
  <cols>
    <col min="1" max="1" width="12.625" customWidth="1"/>
    <col min="2" max="3" width="8.5" customWidth="1"/>
    <col min="4" max="4" width="22.875" customWidth="1"/>
    <col min="5" max="5" width="9.875" style="7" customWidth="1"/>
    <col min="6" max="6" width="10.375" style="13" customWidth="1"/>
    <col min="7" max="7" width="10.375" style="7" customWidth="1"/>
    <col min="8" max="8" width="22.875" customWidth="1"/>
    <col min="9" max="9" width="9.875" style="7" customWidth="1"/>
    <col min="10" max="10" width="10.375" style="13" customWidth="1"/>
    <col min="11" max="11" width="10.375" style="7" customWidth="1"/>
    <col min="12" max="12" width="22.875" customWidth="1"/>
    <col min="13" max="13" width="9.875" style="7" customWidth="1"/>
    <col min="14" max="14" width="10.375" style="13" customWidth="1"/>
    <col min="15" max="15" width="10.375" style="7" customWidth="1"/>
    <col min="16" max="16" width="22.875" customWidth="1"/>
    <col min="17" max="17" width="9.875" style="7" customWidth="1"/>
    <col min="18" max="18" width="10.375" style="13" customWidth="1"/>
    <col min="19" max="19" width="10.375" style="7" customWidth="1"/>
    <col min="20" max="20" width="22.875" customWidth="1"/>
    <col min="21" max="21" width="9.875" style="7" customWidth="1"/>
    <col min="22" max="22" width="10.375" style="13" customWidth="1"/>
    <col min="23" max="25" width="10.375" style="7" customWidth="1"/>
    <col min="26" max="26" width="13.625" style="13" customWidth="1"/>
    <col min="27" max="27" width="13.5" style="7" customWidth="1"/>
    <col min="28" max="28" width="12.875" style="7" customWidth="1"/>
    <col min="29" max="29" width="13.5" style="7" customWidth="1"/>
    <col min="30" max="30" width="10.5" style="9" customWidth="1"/>
    <col min="31" max="32" width="9" customWidth="1"/>
    <col min="33" max="33" width="10.875" style="9"/>
    <col min="34" max="34" width="9" style="9" customWidth="1"/>
    <col min="35" max="43" width="9" style="11" customWidth="1"/>
    <col min="44" max="45" width="9" customWidth="1"/>
    <col min="46" max="46" width="16.125" customWidth="1"/>
    <col min="47" max="47" width="18.875" customWidth="1"/>
    <col min="48" max="48" width="12" customWidth="1"/>
    <col min="49" max="49" width="10.875" style="7"/>
  </cols>
  <sheetData>
    <row r="1" spans="1:49" ht="36" x14ac:dyDescent="0.25">
      <c r="A1" s="130" t="s">
        <v>185</v>
      </c>
      <c r="B1" s="8"/>
      <c r="C1" s="8"/>
      <c r="D1" s="329" t="s">
        <v>66</v>
      </c>
      <c r="E1" s="329"/>
      <c r="F1" s="329"/>
      <c r="G1" s="329"/>
      <c r="H1" s="329" t="s">
        <v>67</v>
      </c>
      <c r="I1" s="329"/>
      <c r="J1" s="329"/>
      <c r="K1" s="329"/>
      <c r="L1" s="329" t="s">
        <v>68</v>
      </c>
      <c r="M1" s="329"/>
      <c r="N1" s="329"/>
      <c r="O1" s="329"/>
      <c r="P1" s="329" t="s">
        <v>69</v>
      </c>
      <c r="Q1" s="329"/>
      <c r="R1" s="329"/>
      <c r="S1" s="329"/>
      <c r="T1" s="329" t="s">
        <v>70</v>
      </c>
      <c r="U1" s="329"/>
      <c r="V1" s="329"/>
      <c r="W1" s="329"/>
      <c r="X1" s="17"/>
      <c r="Y1" s="17"/>
      <c r="AA1" s="7" t="s">
        <v>31</v>
      </c>
      <c r="AE1" s="330" t="s">
        <v>35</v>
      </c>
      <c r="AF1" s="330"/>
    </row>
    <row r="2" spans="1:49" ht="47.25" x14ac:dyDescent="0.25">
      <c r="A2" s="115" t="s">
        <v>12</v>
      </c>
      <c r="B2" s="8" t="s">
        <v>42</v>
      </c>
      <c r="C2" s="8" t="s">
        <v>3</v>
      </c>
      <c r="D2" s="10" t="s">
        <v>13</v>
      </c>
      <c r="E2" s="17" t="s">
        <v>71</v>
      </c>
      <c r="F2" s="13" t="s">
        <v>1</v>
      </c>
      <c r="G2" s="7" t="s">
        <v>16</v>
      </c>
      <c r="H2" s="10" t="s">
        <v>13</v>
      </c>
      <c r="I2" s="17" t="s">
        <v>71</v>
      </c>
      <c r="J2" s="13" t="s">
        <v>1</v>
      </c>
      <c r="K2" s="7" t="s">
        <v>16</v>
      </c>
      <c r="L2" s="10" t="s">
        <v>13</v>
      </c>
      <c r="M2" s="17" t="s">
        <v>71</v>
      </c>
      <c r="N2" s="13" t="s">
        <v>1</v>
      </c>
      <c r="O2" s="7" t="s">
        <v>16</v>
      </c>
      <c r="P2" s="10" t="s">
        <v>13</v>
      </c>
      <c r="Q2" s="17" t="s">
        <v>71</v>
      </c>
      <c r="R2" s="13" t="s">
        <v>1</v>
      </c>
      <c r="S2" s="7" t="s">
        <v>16</v>
      </c>
      <c r="T2" s="10" t="s">
        <v>13</v>
      </c>
      <c r="U2" s="17" t="s">
        <v>71</v>
      </c>
      <c r="V2" s="13" t="s">
        <v>1</v>
      </c>
      <c r="W2" s="7" t="s">
        <v>16</v>
      </c>
      <c r="X2" s="7" t="s">
        <v>2</v>
      </c>
      <c r="Y2" s="7" t="s">
        <v>4</v>
      </c>
      <c r="Z2" s="13" t="s">
        <v>34</v>
      </c>
      <c r="AA2" s="7" t="s">
        <v>73</v>
      </c>
      <c r="AB2" s="7" t="s">
        <v>5</v>
      </c>
      <c r="AC2" s="88" t="s">
        <v>74</v>
      </c>
      <c r="AE2" s="331" t="s">
        <v>1</v>
      </c>
      <c r="AF2" s="331"/>
      <c r="AG2" s="14">
        <f>SUM(AF10:AF21,AJ10:AJ21,AN10:AN21,AF25:AF36,AJ25:AJ36,AN25:AN36,AF40:AF51,AJ40:AJ51,AN40:AN51,AF55:AF66,AJ55:AJ66,AN55:AN66,AF70:AF81,AJ70:AJ81,AN70:AN81)</f>
        <v>0</v>
      </c>
      <c r="AH2" s="89"/>
      <c r="AT2" t="s">
        <v>17</v>
      </c>
      <c r="AU2" t="s">
        <v>18</v>
      </c>
      <c r="AV2" t="s">
        <v>79</v>
      </c>
      <c r="AW2" s="7" t="s">
        <v>72</v>
      </c>
    </row>
    <row r="3" spans="1:49" x14ac:dyDescent="0.25">
      <c r="B3" s="13"/>
      <c r="E3" s="5"/>
      <c r="F3"/>
      <c r="G3" s="7">
        <f>E3*F3</f>
        <v>0</v>
      </c>
      <c r="I3" s="5"/>
      <c r="J3"/>
      <c r="K3" s="7">
        <f>I3*J3</f>
        <v>0</v>
      </c>
      <c r="M3" s="5"/>
      <c r="N3"/>
      <c r="O3" s="7">
        <f>M3*N3</f>
        <v>0</v>
      </c>
      <c r="S3" s="7">
        <f>Q3*R3</f>
        <v>0</v>
      </c>
      <c r="W3" s="7">
        <f>U3*V3</f>
        <v>0</v>
      </c>
      <c r="X3" s="4"/>
      <c r="Y3" s="4">
        <f>SUM(IF(C3="Yes",G3),IF(C3="Yes",K3),IF(C3="Yes",O3),IF(C3="Yes",S3),IF(C3="Yes",W3))*Lookups!$D$3</f>
        <v>0</v>
      </c>
      <c r="Z3" s="13">
        <f>SUM(F3,J3,N3,R3,V3)</f>
        <v>0</v>
      </c>
      <c r="AA3" s="7">
        <f>SUM(G3,K3,O3,S3,W3,X3,Y3)</f>
        <v>0</v>
      </c>
      <c r="AB3" s="7">
        <f>IF(C3="Yes",AA3-Y3,0)</f>
        <v>0</v>
      </c>
      <c r="AC3" s="7">
        <f>AA3-Y3-X3</f>
        <v>0</v>
      </c>
      <c r="AE3" s="330" t="s">
        <v>77</v>
      </c>
      <c r="AF3" s="330"/>
      <c r="AG3" s="7">
        <f>SUM(AA:AA)</f>
        <v>0</v>
      </c>
      <c r="AH3" s="7"/>
      <c r="AT3" t="str">
        <f>Lookups!$F$3</f>
        <v>January</v>
      </c>
      <c r="AU3" s="82" t="str">
        <f>Lookups!$A$3</f>
        <v>Soulstealer: A Supernatural Thriller</v>
      </c>
      <c r="AV3" s="90">
        <f>Lookups!$C$3</f>
        <v>6</v>
      </c>
      <c r="AW3" s="7">
        <f>Lookups!$E$3</f>
        <v>1.99</v>
      </c>
    </row>
    <row r="4" spans="1:49" x14ac:dyDescent="0.25">
      <c r="B4" s="13"/>
      <c r="E4" s="5"/>
      <c r="F4"/>
      <c r="G4" s="7">
        <f t="shared" ref="G4:G67" si="0">E4*F4</f>
        <v>0</v>
      </c>
      <c r="I4" s="5"/>
      <c r="J4"/>
      <c r="K4" s="7">
        <f t="shared" ref="K4:K67" si="1">I4*J4</f>
        <v>0</v>
      </c>
      <c r="M4" s="5"/>
      <c r="N4"/>
      <c r="O4" s="7">
        <f t="shared" ref="O4:O67" si="2">M4*N4</f>
        <v>0</v>
      </c>
      <c r="S4" s="7">
        <f t="shared" ref="S4:S67" si="3">Q4*R4</f>
        <v>0</v>
      </c>
      <c r="W4" s="7">
        <f t="shared" ref="W4:W67" si="4">U4*V4</f>
        <v>0</v>
      </c>
      <c r="X4" s="4"/>
      <c r="Y4" s="4">
        <f>SUM(IF(C4="Yes",G4),IF(C4="Yes",K4),IF(C4="Yes",O4),IF(C4="Yes",S4),IF(C4="Yes",W4))*Lookups!$D$3</f>
        <v>0</v>
      </c>
      <c r="Z4" s="13">
        <f t="shared" ref="Z4:Z67" si="5">SUM(F4,J4,N4,R4,V4)</f>
        <v>0</v>
      </c>
      <c r="AA4" s="7">
        <f t="shared" ref="AA4:AA67" si="6">SUM(G4,K4,O4,S4,W4,X4,Y4)</f>
        <v>0</v>
      </c>
      <c r="AB4" s="7">
        <f t="shared" ref="AB4:AB67" si="7">IF(C4="Yes",AA4-Y4,0)</f>
        <v>0</v>
      </c>
      <c r="AC4" s="7">
        <f t="shared" ref="AC4:AC67" si="8">AA4-Y4-X4</f>
        <v>0</v>
      </c>
      <c r="AE4" s="328" t="s">
        <v>5</v>
      </c>
      <c r="AF4" s="328"/>
      <c r="AG4" s="7">
        <f>SUM(AB:AB)</f>
        <v>0</v>
      </c>
      <c r="AH4" s="7"/>
      <c r="AT4" t="str">
        <f>Lookups!$F$4</f>
        <v>February</v>
      </c>
      <c r="AU4" t="str">
        <f>Lookups!$A$4</f>
        <v>Soulstealer</v>
      </c>
      <c r="AV4" s="90">
        <f>Lookups!$C$4</f>
        <v>6</v>
      </c>
      <c r="AW4" s="7">
        <f>Lookups!$E$4</f>
        <v>2.99</v>
      </c>
    </row>
    <row r="5" spans="1:49" x14ac:dyDescent="0.25">
      <c r="B5" s="13"/>
      <c r="E5" s="5"/>
      <c r="F5"/>
      <c r="G5" s="7">
        <f t="shared" si="0"/>
        <v>0</v>
      </c>
      <c r="I5" s="5"/>
      <c r="J5"/>
      <c r="K5" s="7">
        <f t="shared" si="1"/>
        <v>0</v>
      </c>
      <c r="M5" s="5"/>
      <c r="N5"/>
      <c r="O5" s="7">
        <f t="shared" si="2"/>
        <v>0</v>
      </c>
      <c r="S5" s="7">
        <f t="shared" si="3"/>
        <v>0</v>
      </c>
      <c r="W5" s="7">
        <f t="shared" si="4"/>
        <v>0</v>
      </c>
      <c r="X5" s="4"/>
      <c r="Y5" s="4">
        <f>SUM(IF(C5="Yes",G5),IF(C5="Yes",K5),IF(C5="Yes",O5),IF(C5="Yes",S5),IF(C5="Yes",W5))*Lookups!$D$3</f>
        <v>0</v>
      </c>
      <c r="Z5" s="13">
        <f t="shared" si="5"/>
        <v>0</v>
      </c>
      <c r="AA5" s="7">
        <f t="shared" si="6"/>
        <v>0</v>
      </c>
      <c r="AB5" s="7">
        <f t="shared" si="7"/>
        <v>0</v>
      </c>
      <c r="AC5" s="7">
        <f t="shared" si="8"/>
        <v>0</v>
      </c>
      <c r="AE5" t="s">
        <v>76</v>
      </c>
      <c r="AG5" s="7">
        <f>SUM(AA:AA)-SUM(Y:Y)</f>
        <v>0</v>
      </c>
      <c r="AH5" s="7"/>
      <c r="AT5" t="str">
        <f>Lookups!$F$5</f>
        <v>March</v>
      </c>
      <c r="AU5" t="str">
        <f>Lookups!$A$5</f>
        <v>Soulstealer (Hardcover)</v>
      </c>
      <c r="AV5" s="90">
        <f>Lookups!$C$5</f>
        <v>6</v>
      </c>
      <c r="AW5" s="7">
        <f>Lookups!$E$5</f>
        <v>3.99</v>
      </c>
    </row>
    <row r="6" spans="1:49" x14ac:dyDescent="0.25">
      <c r="B6" s="13"/>
      <c r="E6" s="5"/>
      <c r="F6"/>
      <c r="G6" s="7">
        <f t="shared" si="0"/>
        <v>0</v>
      </c>
      <c r="I6" s="5"/>
      <c r="J6"/>
      <c r="K6" s="7">
        <f t="shared" si="1"/>
        <v>0</v>
      </c>
      <c r="M6" s="5"/>
      <c r="N6"/>
      <c r="O6" s="7">
        <f t="shared" si="2"/>
        <v>0</v>
      </c>
      <c r="S6" s="7">
        <f t="shared" si="3"/>
        <v>0</v>
      </c>
      <c r="W6" s="7">
        <f t="shared" si="4"/>
        <v>0</v>
      </c>
      <c r="X6" s="4"/>
      <c r="Y6" s="4">
        <f>SUM(IF(C6="Yes",G6),IF(C6="Yes",K6),IF(C6="Yes",O6),IF(C6="Yes",S6),IF(C6="Yes",W6))*Lookups!$D$3</f>
        <v>0</v>
      </c>
      <c r="Z6" s="13">
        <f t="shared" si="5"/>
        <v>0</v>
      </c>
      <c r="AA6" s="7">
        <f t="shared" si="6"/>
        <v>0</v>
      </c>
      <c r="AB6" s="7">
        <f t="shared" si="7"/>
        <v>0</v>
      </c>
      <c r="AC6" s="7">
        <f t="shared" si="8"/>
        <v>0</v>
      </c>
      <c r="AE6" s="328" t="s">
        <v>75</v>
      </c>
      <c r="AF6" s="328"/>
      <c r="AG6" s="7">
        <f>SUM(AC:AC)</f>
        <v>0</v>
      </c>
      <c r="AH6" s="7"/>
      <c r="AT6" t="str">
        <f>Lookups!$F$6</f>
        <v>April</v>
      </c>
      <c r="AU6" t="str">
        <f>Lookups!$A$6</f>
        <v>Soulstealer (Mass Market Paperback)</v>
      </c>
      <c r="AV6" s="90">
        <f>Lookups!$C$6</f>
        <v>6</v>
      </c>
      <c r="AW6" s="7">
        <f>Lookups!$E$6</f>
        <v>4.99</v>
      </c>
    </row>
    <row r="7" spans="1:49" x14ac:dyDescent="0.25">
      <c r="B7" s="13"/>
      <c r="E7" s="5"/>
      <c r="F7"/>
      <c r="G7" s="7">
        <f t="shared" si="0"/>
        <v>0</v>
      </c>
      <c r="I7" s="5"/>
      <c r="J7"/>
      <c r="K7" s="7">
        <f t="shared" si="1"/>
        <v>0</v>
      </c>
      <c r="M7" s="5"/>
      <c r="N7"/>
      <c r="O7" s="7">
        <f t="shared" si="2"/>
        <v>0</v>
      </c>
      <c r="S7" s="7">
        <f t="shared" si="3"/>
        <v>0</v>
      </c>
      <c r="W7" s="7">
        <f t="shared" si="4"/>
        <v>0</v>
      </c>
      <c r="X7" s="4"/>
      <c r="Y7" s="4">
        <f>SUM(IF(C7="Yes",G7),IF(C7="Yes",K7),IF(C7="Yes",O7),IF(C7="Yes",S7),IF(C7="Yes",W7))*Lookups!$D$3</f>
        <v>0</v>
      </c>
      <c r="Z7" s="13">
        <f t="shared" si="5"/>
        <v>0</v>
      </c>
      <c r="AA7" s="7">
        <f t="shared" si="6"/>
        <v>0</v>
      </c>
      <c r="AB7" s="7">
        <f t="shared" si="7"/>
        <v>0</v>
      </c>
      <c r="AC7" s="7">
        <f t="shared" si="8"/>
        <v>0</v>
      </c>
      <c r="AE7" s="328"/>
      <c r="AF7" s="328"/>
      <c r="AT7" t="str">
        <f>Lookups!$F$7</f>
        <v>May</v>
      </c>
      <c r="AU7" t="str">
        <f>Lookups!$A$7</f>
        <v>Soulstealer (Travel Size Paperback)</v>
      </c>
      <c r="AV7" s="90">
        <f>Lookups!$C$7</f>
        <v>6</v>
      </c>
      <c r="AW7" s="7">
        <f>Lookups!$E$7</f>
        <v>5.99</v>
      </c>
    </row>
    <row r="8" spans="1:49" x14ac:dyDescent="0.25">
      <c r="B8" s="13"/>
      <c r="E8" s="5"/>
      <c r="F8"/>
      <c r="G8" s="7">
        <f t="shared" si="0"/>
        <v>0</v>
      </c>
      <c r="I8" s="5"/>
      <c r="J8"/>
      <c r="K8" s="7">
        <f t="shared" si="1"/>
        <v>0</v>
      </c>
      <c r="M8" s="5"/>
      <c r="N8"/>
      <c r="O8" s="7">
        <f t="shared" si="2"/>
        <v>0</v>
      </c>
      <c r="S8" s="7">
        <f t="shared" si="3"/>
        <v>0</v>
      </c>
      <c r="W8" s="7">
        <f t="shared" si="4"/>
        <v>0</v>
      </c>
      <c r="X8" s="4"/>
      <c r="Y8" s="4">
        <f>SUM(IF(C8="Yes",G8),IF(C8="Yes",K8),IF(C8="Yes",O8),IF(C8="Yes",S8),IF(C8="Yes",W8))*Lookups!$D$3</f>
        <v>0</v>
      </c>
      <c r="Z8" s="13">
        <f t="shared" si="5"/>
        <v>0</v>
      </c>
      <c r="AA8" s="7">
        <f t="shared" si="6"/>
        <v>0</v>
      </c>
      <c r="AB8" s="7">
        <f t="shared" si="7"/>
        <v>0</v>
      </c>
      <c r="AC8" s="7">
        <f t="shared" si="8"/>
        <v>0</v>
      </c>
      <c r="AF8" s="329" t="str">
        <f>Lookups!$A$3</f>
        <v>Soulstealer: A Supernatural Thriller</v>
      </c>
      <c r="AG8" s="329"/>
      <c r="AH8" s="329"/>
      <c r="AI8" s="329"/>
      <c r="AJ8" s="329" t="str">
        <f>Lookups!$A$4</f>
        <v>Soulstealer</v>
      </c>
      <c r="AK8" s="329"/>
      <c r="AL8" s="329"/>
      <c r="AM8" s="329"/>
      <c r="AN8" s="329" t="str">
        <f>Lookups!$A$5</f>
        <v>Soulstealer (Hardcover)</v>
      </c>
      <c r="AO8" s="329"/>
      <c r="AP8" s="329"/>
      <c r="AQ8" s="329"/>
      <c r="AT8" t="str">
        <f>Lookups!$F$8</f>
        <v>June</v>
      </c>
      <c r="AU8" t="str">
        <f>Lookups!$A$8</f>
        <v>Soulstealer (Trade Paperback)</v>
      </c>
      <c r="AV8" s="90">
        <f>Lookups!$C$8</f>
        <v>0</v>
      </c>
      <c r="AW8" s="7">
        <f>Lookups!$E$8</f>
        <v>6.99</v>
      </c>
    </row>
    <row r="9" spans="1:49" x14ac:dyDescent="0.25">
      <c r="B9" s="13"/>
      <c r="E9" s="5"/>
      <c r="F9"/>
      <c r="G9" s="7">
        <f t="shared" si="0"/>
        <v>0</v>
      </c>
      <c r="I9" s="5"/>
      <c r="J9" s="91"/>
      <c r="K9" s="7">
        <f t="shared" si="1"/>
        <v>0</v>
      </c>
      <c r="M9" s="5"/>
      <c r="N9" s="91"/>
      <c r="O9" s="7">
        <f t="shared" si="2"/>
        <v>0</v>
      </c>
      <c r="S9" s="7">
        <f t="shared" si="3"/>
        <v>0</v>
      </c>
      <c r="W9" s="7">
        <f t="shared" si="4"/>
        <v>0</v>
      </c>
      <c r="X9" s="4"/>
      <c r="Y9" s="4">
        <f>SUM(IF(C9="Yes",G9),IF(C9="Yes",K9),IF(C9="Yes",O9),IF(C9="Yes",S9),IF(C9="Yes",W9))*Lookups!$D$3</f>
        <v>0</v>
      </c>
      <c r="Z9" s="13">
        <f t="shared" si="5"/>
        <v>0</v>
      </c>
      <c r="AA9" s="7">
        <f t="shared" si="6"/>
        <v>0</v>
      </c>
      <c r="AB9" s="7">
        <f t="shared" si="7"/>
        <v>0</v>
      </c>
      <c r="AC9" s="7">
        <f t="shared" si="8"/>
        <v>0</v>
      </c>
      <c r="AE9" s="10"/>
      <c r="AF9" s="10" t="s">
        <v>1</v>
      </c>
      <c r="AG9" s="10" t="s">
        <v>16</v>
      </c>
      <c r="AH9" s="10" t="s">
        <v>78</v>
      </c>
      <c r="AI9" s="10" t="s">
        <v>41</v>
      </c>
      <c r="AJ9" s="10" t="s">
        <v>1</v>
      </c>
      <c r="AK9" s="10" t="s">
        <v>16</v>
      </c>
      <c r="AL9" s="10" t="s">
        <v>78</v>
      </c>
      <c r="AM9" s="10" t="s">
        <v>41</v>
      </c>
      <c r="AN9" s="10" t="s">
        <v>1</v>
      </c>
      <c r="AO9" s="10" t="s">
        <v>16</v>
      </c>
      <c r="AP9" s="10" t="s">
        <v>78</v>
      </c>
      <c r="AQ9" s="10" t="s">
        <v>41</v>
      </c>
      <c r="AT9" t="str">
        <f>Lookups!$F$9</f>
        <v>July</v>
      </c>
      <c r="AU9">
        <f>Lookups!$A$9</f>
        <v>0</v>
      </c>
      <c r="AV9" s="90">
        <f>Lookups!$C$9</f>
        <v>0</v>
      </c>
      <c r="AW9" s="7">
        <f>Lookups!$E$9</f>
        <v>7.99</v>
      </c>
    </row>
    <row r="10" spans="1:49" x14ac:dyDescent="0.25">
      <c r="B10" s="13"/>
      <c r="E10" s="5"/>
      <c r="F10"/>
      <c r="G10" s="7">
        <f t="shared" si="0"/>
        <v>0</v>
      </c>
      <c r="I10" s="5"/>
      <c r="J10"/>
      <c r="K10" s="7">
        <f t="shared" si="1"/>
        <v>0</v>
      </c>
      <c r="M10" s="5"/>
      <c r="N10"/>
      <c r="O10" s="7">
        <f t="shared" si="2"/>
        <v>0</v>
      </c>
      <c r="S10" s="7">
        <f t="shared" si="3"/>
        <v>0</v>
      </c>
      <c r="W10" s="7">
        <f t="shared" si="4"/>
        <v>0</v>
      </c>
      <c r="X10" s="4"/>
      <c r="Y10" s="4">
        <f>SUM(IF(C10="Yes",G10),IF(C10="Yes",K10),IF(C10="Yes",O10),IF(C10="Yes",S10),IF(C10="Yes",W10))*Lookups!$D$3</f>
        <v>0</v>
      </c>
      <c r="Z10" s="13">
        <f t="shared" si="5"/>
        <v>0</v>
      </c>
      <c r="AA10" s="7">
        <f t="shared" si="6"/>
        <v>0</v>
      </c>
      <c r="AB10" s="7">
        <f t="shared" si="7"/>
        <v>0</v>
      </c>
      <c r="AC10" s="7">
        <f t="shared" si="8"/>
        <v>0</v>
      </c>
      <c r="AE10" t="s">
        <v>19</v>
      </c>
      <c r="AF10" s="13">
        <f>SUM(SUMIFS($F:$F,$A:$A,"January",$D:$D,$AU$3),SUMIFS($J:$J,$A:$A,"January",$H:$H,$AU$3),SUMIFS($N:$N,$A:$A,"January",$L:$L,$AU$3),SUMIFS($R:$R,$A:$A,"January",$P:$P,$AU$3),SUMIFS($V:$V,$A:$A,"January",$T:$T,$AU$3))</f>
        <v>0</v>
      </c>
      <c r="AG10" s="7">
        <f>SUM(SUMIFS($G:$G,$A:$A,"January",$D:$D,$AU$3),SUMIFS($K:$K,$A:$A,"January",$H:$H,$AU$3),SUMIFS($O:$O,$A:$A,"January",$L:$L,$AU$3),SUMIFS($S:$S,$A:$A,"January",$P:$P,$AU$3),SUMIFS($W:$W,$A:$A,"January",$T:$T,$AU$3))</f>
        <v>0</v>
      </c>
      <c r="AH10" s="7">
        <f>$AV$3</f>
        <v>6</v>
      </c>
      <c r="AI10" s="16">
        <f>AG10-AH10*AF10</f>
        <v>0</v>
      </c>
      <c r="AJ10" s="13">
        <f>SUM(SUMIFS($F:$F,$A:$A,"January",$D:$D,$AU$4),SUMIFS($J:$J,$A:$A,"January",$H:$H,$AU$4),SUMIFS($N:$N,$A:$A,"January",$L:$L,$AU$4),SUMIFS($R:$R,$A:$A,"January",$P:$P,$AU$4),SUMIFS($V:$V,$A:$A,"January",$T:$T,$AU$4))</f>
        <v>0</v>
      </c>
      <c r="AK10" s="7">
        <f>SUM(SUMIFS($G:$G,$A:$A,"January",$D:$D,$AU$4),SUMIFS($K:$K,$A:$A,"January",$H:$H,$AU$4),SUMIFS($O:$O,$A:$A,"January",$L:$L,$AU$4),SUMIFS($S:$S,$A:$A,"January",$P:$P,$AU$4),SUMIFS($W:$W,$A:$A,"January",$T:$T,$AU$4))</f>
        <v>0</v>
      </c>
      <c r="AL10" s="7">
        <f>$AV$4</f>
        <v>6</v>
      </c>
      <c r="AM10" s="16">
        <f t="shared" ref="AM10:AM21" si="9">AK10-AL10*AJ10</f>
        <v>0</v>
      </c>
      <c r="AN10" s="13">
        <f>SUM(SUMIFS($F:$F,$A:$A,"January",$D:$D,$AU$5),SUMIFS($J:$J,$A:$A,"January",$H:$H,$AU$5),SUMIFS($N:$N,$A:$A,"January",$L:$L,$AU$5),SUMIFS($R:$R,$A:$A,"January",$P:$P,$AU$5),SUMIFS($V:$V,$A:$A,"January",$T:$T,$AU$5))</f>
        <v>0</v>
      </c>
      <c r="AO10" s="7">
        <f>SUM(SUMIFS($G:$G,$A:$A,"January",$D:$D,$AU$5),SUMIFS($K:$K,$A:$A,"January",$H:$H,$AU$5),SUMIFS($O:$O,$A:$A,"January",$L:$L,$AU$5),SUMIFS($S:$S,$A:$A,"January",$P:$P,$AU$5),SUMIFS($W:$W,$A:$A,"January",$T:$T,$AU$5))</f>
        <v>0</v>
      </c>
      <c r="AP10" s="7">
        <f>$AV$5</f>
        <v>6</v>
      </c>
      <c r="AQ10" s="16">
        <f t="shared" ref="AQ10:AQ21" si="10">AO10-AP10*AN10</f>
        <v>0</v>
      </c>
      <c r="AT10" t="str">
        <f>Lookups!$F$10</f>
        <v>August</v>
      </c>
      <c r="AU10">
        <f>Lookups!$A$10</f>
        <v>0</v>
      </c>
      <c r="AV10" s="90">
        <f>Lookups!$C$10</f>
        <v>0</v>
      </c>
      <c r="AW10" s="7">
        <f>Lookups!$E$10</f>
        <v>8.99</v>
      </c>
    </row>
    <row r="11" spans="1:49" x14ac:dyDescent="0.25">
      <c r="B11" s="13"/>
      <c r="E11" s="5"/>
      <c r="F11"/>
      <c r="G11" s="7">
        <f>E11*F11</f>
        <v>0</v>
      </c>
      <c r="I11" s="5"/>
      <c r="J11"/>
      <c r="K11" s="7">
        <f>I11*J11</f>
        <v>0</v>
      </c>
      <c r="M11" s="5"/>
      <c r="N11"/>
      <c r="O11" s="7">
        <f>M11*N11</f>
        <v>0</v>
      </c>
      <c r="S11" s="7">
        <f t="shared" si="3"/>
        <v>0</v>
      </c>
      <c r="W11" s="7">
        <f t="shared" si="4"/>
        <v>0</v>
      </c>
      <c r="X11" s="4"/>
      <c r="Y11" s="4">
        <f>SUM(IF(C11="Yes",G11),IF(C11="Yes",K11),IF(C11="Yes",O11),IF(C11="Yes",S11),IF(C11="Yes",W11))*Lookups!$D$3</f>
        <v>0</v>
      </c>
      <c r="Z11" s="13">
        <f t="shared" ref="Z11" si="11">SUM(F11,J11,N11,R11,V11)</f>
        <v>0</v>
      </c>
      <c r="AA11" s="7">
        <f t="shared" ref="AA11" si="12">SUM(G11,K11,O11,S11,W11,X11,Y11)</f>
        <v>0</v>
      </c>
      <c r="AB11" s="7">
        <f t="shared" ref="AB11" si="13">IF(C11="Yes",AA11-Y11,0)</f>
        <v>0</v>
      </c>
      <c r="AC11" s="7">
        <f t="shared" ref="AC11" si="14">AA11-Y11-X11</f>
        <v>0</v>
      </c>
      <c r="AE11" t="s">
        <v>20</v>
      </c>
      <c r="AF11" s="13">
        <f>SUM(SUMIFS($F:$F,$A:$A,"February",$D:$D,$AU$3),SUMIFS($J:$J,$A:$A,"February",$H:$H,$AU$3),SUMIFS($N:$N,$A:$A,"February",$L:$L,$AU$3),SUMIFS($R:$R,$A:$A,"February",$P:$P,$AU$3),SUMIFS($V:$V,$A:$A,"February",$T:$T,$AU$3))</f>
        <v>0</v>
      </c>
      <c r="AG11" s="7">
        <f>SUM(SUMIFS($G:$G,$A:$A,"February",$D:$D,$AU$3),SUMIFS($K:$K,$A:$A,"February",$H:$H,$AU$3),SUMIFS($O:$O,$A:$A,"February",$L:$L,$AU$3),SUMIFS($S:$S,$A:$A,"February",$P:$P,$AU$3),SUMIFS($W:$W,$A:$A,"February",$T:$T,$AU$3))</f>
        <v>0</v>
      </c>
      <c r="AH11" s="7">
        <f t="shared" ref="AH11:AH21" si="15">$AV$3</f>
        <v>6</v>
      </c>
      <c r="AI11" s="16">
        <f t="shared" ref="AI11:AI21" si="16">AG11-AH11*AF11</f>
        <v>0</v>
      </c>
      <c r="AJ11" s="13">
        <f>SUM(SUMIFS($F:$F,$A:$A,"February",$D:$D,$AU$4),SUMIFS($J:$J,$A:$A,"February",$H:$H,$AU$4),SUMIFS($N:$N,$A:$A,"February",$L:$L,$AU$4),SUMIFS($R:$R,$A:$A,"February",$P:$P,$AU$4),SUMIFS($V:$V,$A:$A,"February",$T:$T,$AU$4))</f>
        <v>0</v>
      </c>
      <c r="AK11" s="7">
        <f>SUM(SUMIFS($G:$G,$A:$A,"February",$D:$D,$AU$4),SUMIFS($K:$K,$A:$A,"February",$H:$H,$AU$4),SUMIFS($O:$O,$A:$A,"February",$L:$L,$AU$4),SUMIFS($S:$S,$A:$A,"February",$P:$P,$AU$4),SUMIFS($W:$W,$A:$A,"February",$T:$T,$AU$4))</f>
        <v>0</v>
      </c>
      <c r="AL11" s="7">
        <f t="shared" ref="AL11:AL21" si="17">$AV$4</f>
        <v>6</v>
      </c>
      <c r="AM11" s="16">
        <f t="shared" si="9"/>
        <v>0</v>
      </c>
      <c r="AN11" s="13">
        <f>SUM(SUMIFS($F:$F,$A:$A,"February",$D:$D,$AU$5),SUMIFS($J:$J,$A:$A,"February",$H:$H,$AU$5),SUMIFS($N:$N,$A:$A,"February",$L:$L,$AU$5),SUMIFS($R:$R,$A:$A,"February",$P:$P,$AU$5),SUMIFS($V:$V,$A:$A,"February",$T:$T,$AU$5))</f>
        <v>0</v>
      </c>
      <c r="AO11" s="7">
        <f>SUM(SUMIFS($G:$G,$A:$A,"February",$D:$D,$AU$5),SUMIFS($K:$K,$A:$A,"February",$H:$H,$AU$5),SUMIFS($O:$O,$A:$A,"February",$L:$L,$AU$5),SUMIFS($S:$S,$A:$A,"February",$P:$P,$AU$5),SUMIFS($W:$W,$A:$A,"February",$T:$T,$AU$5))</f>
        <v>0</v>
      </c>
      <c r="AP11" s="7">
        <f t="shared" ref="AP11:AP21" si="18">$AV$5</f>
        <v>6</v>
      </c>
      <c r="AQ11" s="16">
        <f t="shared" si="10"/>
        <v>0</v>
      </c>
      <c r="AT11" t="str">
        <f>Lookups!$F$11</f>
        <v>September</v>
      </c>
      <c r="AU11">
        <f>Lookups!$A$11</f>
        <v>0</v>
      </c>
      <c r="AV11" s="90">
        <f>Lookups!$C$11</f>
        <v>0</v>
      </c>
      <c r="AW11" s="7">
        <f>Lookups!$E$11</f>
        <v>9.99</v>
      </c>
    </row>
    <row r="12" spans="1:49" x14ac:dyDescent="0.25">
      <c r="B12" s="13"/>
      <c r="E12" s="5"/>
      <c r="F12"/>
      <c r="G12" s="7">
        <f t="shared" si="0"/>
        <v>0</v>
      </c>
      <c r="I12" s="5"/>
      <c r="J12"/>
      <c r="K12" s="7">
        <f t="shared" si="1"/>
        <v>0</v>
      </c>
      <c r="M12" s="5"/>
      <c r="N12"/>
      <c r="O12" s="7">
        <f t="shared" si="2"/>
        <v>0</v>
      </c>
      <c r="S12" s="7">
        <f t="shared" si="3"/>
        <v>0</v>
      </c>
      <c r="W12" s="7">
        <f t="shared" si="4"/>
        <v>0</v>
      </c>
      <c r="X12" s="4"/>
      <c r="Y12" s="4">
        <f>SUM(IF(C12="Yes",G12),IF(C12="Yes",K12),IF(C12="Yes",O12),IF(C12="Yes",S12),IF(C12="Yes",W12))*Lookups!$D$3</f>
        <v>0</v>
      </c>
      <c r="Z12" s="13">
        <f t="shared" si="5"/>
        <v>0</v>
      </c>
      <c r="AA12" s="7">
        <f t="shared" si="6"/>
        <v>0</v>
      </c>
      <c r="AB12" s="7">
        <f t="shared" si="7"/>
        <v>0</v>
      </c>
      <c r="AC12" s="7">
        <f t="shared" si="8"/>
        <v>0</v>
      </c>
      <c r="AE12" t="s">
        <v>21</v>
      </c>
      <c r="AF12" s="13">
        <f>SUM(SUMIFS($F:$F,$A:$A,"March",$D:$D,$AU$3),SUMIFS($J:$J,$A:$A,"March",$H:$H,$AU$3),SUMIFS($N:$N,$A:$A,"March",$L:$L,$AU$3),SUMIFS($R:$R,$A:$A,"March",$P:$P,$AU$3),SUMIFS($V:$V,$A:$A,"March",$T:$T,$AU$3))</f>
        <v>0</v>
      </c>
      <c r="AG12" s="7">
        <f>SUM(SUMIFS($G:$G,$A:$A,"March",$D:$D,$AU$3),SUMIFS($K:$K,$A:$A,"March",$H:$H,$AU$3),SUMIFS($O:$O,$A:$A,"March",$L:$L,$AU$3),SUMIFS($S:$S,$A:$A,"March",$P:$P,$AU$3),SUMIFS($W:$W,$A:$A,"March",$T:$T,$AU$3))</f>
        <v>0</v>
      </c>
      <c r="AH12" s="7">
        <f t="shared" si="15"/>
        <v>6</v>
      </c>
      <c r="AI12" s="16">
        <f t="shared" si="16"/>
        <v>0</v>
      </c>
      <c r="AJ12" s="13">
        <f>SUM(SUMIFS($F:$F,$A:$A,"March",$D:$D,$AU$4),SUMIFS($J:$J,$A:$A,"March",$H:$H,$AU$4),SUMIFS($N:$N,$A:$A,"March",$L:$L,$AU$4),SUMIFS($R:$R,$A:$A,"March",$P:$P,$AU$4),SUMIFS($V:$V,$A:$A,"March",$T:$T,$AU$4))</f>
        <v>0</v>
      </c>
      <c r="AK12" s="7">
        <f>SUM(SUMIFS($G:$G,$A:$A,"March",$D:$D,$AU$4),SUMIFS($K:$K,$A:$A,"March",$H:$H,$AU$4),SUMIFS($O:$O,$A:$A,"March",$L:$L,$AU$4),SUMIFS($S:$S,$A:$A,"March",$P:$P,$AU$4),SUMIFS($W:$W,$A:$A,"March",$T:$T,$AU$4))</f>
        <v>0</v>
      </c>
      <c r="AL12" s="7">
        <f t="shared" si="17"/>
        <v>6</v>
      </c>
      <c r="AM12" s="16">
        <f t="shared" si="9"/>
        <v>0</v>
      </c>
      <c r="AN12" s="13">
        <f>SUM(SUMIFS($F:$F,$A:$A,"March",$D:$D,$AU$5),SUMIFS($J:$J,$A:$A,"March",$H:$H,$AU$5),SUMIFS($N:$N,$A:$A,"March",$L:$L,$AU$5),SUMIFS($R:$R,$A:$A,"March",$P:$P,$AU$5),SUMIFS($V:$V,$A:$A,"March",$T:$T,$AU$5))</f>
        <v>0</v>
      </c>
      <c r="AO12" s="7">
        <f>SUM(SUMIFS($G:$G,$A:$A,"March",$D:$D,$AU$5),SUMIFS($K:$K,$A:$A,"March",$H:$H,$AU$5),SUMIFS($O:$O,$A:$A,"March",$L:$L,$AU$5),SUMIFS($S:$S,$A:$A,"March",$P:$P,$AU$5),SUMIFS($W:$W,$A:$A,"March",$T:$T,$AU$5))</f>
        <v>0</v>
      </c>
      <c r="AP12" s="7">
        <f t="shared" si="18"/>
        <v>6</v>
      </c>
      <c r="AQ12" s="16">
        <f t="shared" si="10"/>
        <v>0</v>
      </c>
      <c r="AT12" t="str">
        <f>Lookups!$F$12</f>
        <v>October</v>
      </c>
      <c r="AU12">
        <f>Lookups!$A$12</f>
        <v>0</v>
      </c>
      <c r="AV12" s="90">
        <f>Lookups!$C$12</f>
        <v>0</v>
      </c>
      <c r="AW12" s="7">
        <f>Lookups!$E$12</f>
        <v>10.99</v>
      </c>
    </row>
    <row r="13" spans="1:49" x14ac:dyDescent="0.25">
      <c r="B13" s="13"/>
      <c r="E13" s="5"/>
      <c r="F13"/>
      <c r="G13" s="7">
        <f t="shared" si="0"/>
        <v>0</v>
      </c>
      <c r="I13" s="5"/>
      <c r="J13"/>
      <c r="K13" s="7">
        <f t="shared" si="1"/>
        <v>0</v>
      </c>
      <c r="M13" s="5"/>
      <c r="N13"/>
      <c r="O13" s="7">
        <f t="shared" si="2"/>
        <v>0</v>
      </c>
      <c r="S13" s="7">
        <f t="shared" si="3"/>
        <v>0</v>
      </c>
      <c r="W13" s="7">
        <f t="shared" si="4"/>
        <v>0</v>
      </c>
      <c r="X13" s="4"/>
      <c r="Y13" s="4">
        <f>SUM(IF(C13="Yes",G13),IF(C13="Yes",K13),IF(C13="Yes",O13),IF(C13="Yes",S13),IF(C13="Yes",W13))*Lookups!$D$3</f>
        <v>0</v>
      </c>
      <c r="Z13" s="13">
        <f t="shared" si="5"/>
        <v>0</v>
      </c>
      <c r="AA13" s="7">
        <f t="shared" si="6"/>
        <v>0</v>
      </c>
      <c r="AB13" s="7">
        <f t="shared" si="7"/>
        <v>0</v>
      </c>
      <c r="AC13" s="7">
        <f t="shared" si="8"/>
        <v>0</v>
      </c>
      <c r="AE13" t="s">
        <v>22</v>
      </c>
      <c r="AF13" s="13">
        <f>SUM(SUMIFS($F:$F,$A:$A,"April",$D:$D,$AU$3),SUMIFS($J:$J,$A:$A,"April",$H:$H,$AU$3),SUMIFS($N:$N,$A:$A,"April",$L:$L,$AU$3),SUMIFS($R:$R,$A:$A,"April",$P:$P,$AU$3),SUMIFS($V:$V,$A:$A,"April",$T:$T,$AU$3))</f>
        <v>0</v>
      </c>
      <c r="AG13" s="7">
        <f>SUM(SUMIFS($G:$G,$A:$A,"April",$D:$D,$AU$3),SUMIFS($K:$K,$A:$A,"April",$H:$H,$AU$3),SUMIFS($O:$O,$A:$A,"April",$L:$L,$AU$3),SUMIFS($S:$S,$A:$A,"April",$P:$P,$AU$3),SUMIFS($W:$W,$A:$A,"April",$T:$T,$AU$3))</f>
        <v>0</v>
      </c>
      <c r="AH13" s="7">
        <f t="shared" si="15"/>
        <v>6</v>
      </c>
      <c r="AI13" s="16">
        <f t="shared" si="16"/>
        <v>0</v>
      </c>
      <c r="AJ13" s="13">
        <f>SUM(SUMIFS($F:$F,$A:$A,"April",$D:$D,$AU$4),SUMIFS($J:$J,$A:$A,"April",$H:$H,$AU$4),SUMIFS($N:$N,$A:$A,"April",$L:$L,$AU$4),SUMIFS($R:$R,$A:$A,"April",$P:$P,$AU$4),SUMIFS($V:$V,$A:$A,"April",$T:$T,$AU$4))</f>
        <v>0</v>
      </c>
      <c r="AK13" s="7">
        <f>SUM(SUMIFS($G:$G,$A:$A,"April",$D:$D,$AU$4),SUMIFS($K:$K,$A:$A,"April",$H:$H,$AU$4),SUMIFS($O:$O,$A:$A,"April",$L:$L,$AU$4),SUMIFS($S:$S,$A:$A,"April",$P:$P,$AU$4),SUMIFS($W:$W,$A:$A,"April",$T:$T,$AU$4))</f>
        <v>0</v>
      </c>
      <c r="AL13" s="7">
        <f t="shared" si="17"/>
        <v>6</v>
      </c>
      <c r="AM13" s="16">
        <f t="shared" si="9"/>
        <v>0</v>
      </c>
      <c r="AN13" s="13">
        <f>SUM(SUMIFS($F:$F,$A:$A,"April",$D:$D,$AU$5),SUMIFS($J:$J,$A:$A,"April",$H:$H,$AU$5),SUMIFS($N:$N,$A:$A,"April",$L:$L,$AU$5),SUMIFS($R:$R,$A:$A,"April",$P:$P,$AU$5),SUMIFS($V:$V,$A:$A,"April",$T:$T,$AU$5))</f>
        <v>0</v>
      </c>
      <c r="AO13" s="7">
        <f>SUM(SUMIFS($G:$G,$A:$A,"April",$D:$D,$AU$5),SUMIFS($K:$K,$A:$A,"April",$H:$H,$AU$5),SUMIFS($O:$O,$A:$A,"April",$L:$L,$AU$5),SUMIFS($S:$S,$A:$A,"April",$P:$P,$AU$5),SUMIFS($W:$W,$A:$A,"April",$T:$T,$AU$5))</f>
        <v>0</v>
      </c>
      <c r="AP13" s="7">
        <f t="shared" si="18"/>
        <v>6</v>
      </c>
      <c r="AQ13" s="16">
        <f t="shared" si="10"/>
        <v>0</v>
      </c>
      <c r="AT13" t="str">
        <f>Lookups!$F$13</f>
        <v>November</v>
      </c>
      <c r="AU13">
        <f>Lookups!$A$13</f>
        <v>0</v>
      </c>
      <c r="AV13" s="90">
        <f>Lookups!$C$13</f>
        <v>0</v>
      </c>
      <c r="AW13" s="7">
        <f>Lookups!$E$13</f>
        <v>11.99</v>
      </c>
    </row>
    <row r="14" spans="1:49" x14ac:dyDescent="0.25">
      <c r="B14" s="13"/>
      <c r="E14" s="5"/>
      <c r="F14"/>
      <c r="G14" s="7">
        <f t="shared" si="0"/>
        <v>0</v>
      </c>
      <c r="I14" s="5"/>
      <c r="J14"/>
      <c r="K14" s="7">
        <f t="shared" si="1"/>
        <v>0</v>
      </c>
      <c r="M14" s="5"/>
      <c r="N14"/>
      <c r="O14" s="7">
        <f t="shared" si="2"/>
        <v>0</v>
      </c>
      <c r="S14" s="7">
        <f t="shared" si="3"/>
        <v>0</v>
      </c>
      <c r="W14" s="7">
        <f t="shared" si="4"/>
        <v>0</v>
      </c>
      <c r="X14" s="4"/>
      <c r="Y14" s="4">
        <f>SUM(IF(C14="Yes",G14),IF(C14="Yes",K14),IF(C14="Yes",O14),IF(C14="Yes",S14),IF(C14="Yes",W14))*Lookups!$D$3</f>
        <v>0</v>
      </c>
      <c r="Z14" s="13">
        <f t="shared" si="5"/>
        <v>0</v>
      </c>
      <c r="AA14" s="7">
        <f t="shared" si="6"/>
        <v>0</v>
      </c>
      <c r="AB14" s="7">
        <f t="shared" si="7"/>
        <v>0</v>
      </c>
      <c r="AC14" s="7">
        <f t="shared" si="8"/>
        <v>0</v>
      </c>
      <c r="AE14" t="s">
        <v>23</v>
      </c>
      <c r="AF14" s="13">
        <f>SUM(SUMIFS($F:$F,$A:$A,"May",$D:$D,$AU$3),SUMIFS($J:$J,$A:$A,"May",$H:$H,$AU$3),SUMIFS($N:$N,$A:$A,"May",$L:$L,$AU$3),SUMIFS($R:$R,$A:$A,"May",$P:$P,$AU$3),SUMIFS($V:$V,$A:$A,"May",$T:$T,$AU$3))</f>
        <v>0</v>
      </c>
      <c r="AG14" s="7">
        <f>SUM(SUMIFS($G:$G,$A:$A,"May",$D:$D,$AU$3),SUMIFS($K:$K,$A:$A,"May",$H:$H,$AU$3),SUMIFS($O:$O,$A:$A,"May",$L:$L,$AU$3),SUMIFS($S:$S,$A:$A,"May",$P:$P,$AU$3),SUMIFS($W:$W,$A:$A,"May",$T:$T,$AU$3))</f>
        <v>0</v>
      </c>
      <c r="AH14" s="7">
        <f t="shared" si="15"/>
        <v>6</v>
      </c>
      <c r="AI14" s="16">
        <f t="shared" si="16"/>
        <v>0</v>
      </c>
      <c r="AJ14" s="13">
        <f>SUM(SUMIFS($F:$F,$A:$A,"May",$D:$D,$AU$4),SUMIFS($J:$J,$A:$A,"May",$H:$H,$AU$4),SUMIFS($N:$N,$A:$A,"May",$L:$L,$AU$4),SUMIFS($R:$R,$A:$A,"May",$P:$P,$AU$4),SUMIFS($V:$V,$A:$A,"May",$T:$T,$AU$4))</f>
        <v>0</v>
      </c>
      <c r="AK14" s="7">
        <f>SUM(SUMIFS($G:$G,$A:$A,"May",$D:$D,$AU$4),SUMIFS($K:$K,$A:$A,"May",$H:$H,$AU$4),SUMIFS($O:$O,$A:$A,"May",$L:$L,$AU$4),SUMIFS($S:$S,$A:$A,"May",$P:$P,$AU$4),SUMIFS($W:$W,$A:$A,"May",$T:$T,$AU$4))</f>
        <v>0</v>
      </c>
      <c r="AL14" s="7">
        <f t="shared" si="17"/>
        <v>6</v>
      </c>
      <c r="AM14" s="16">
        <f t="shared" si="9"/>
        <v>0</v>
      </c>
      <c r="AN14" s="13">
        <f>SUM(SUMIFS($F:$F,$A:$A,"May",$D:$D,$AU$5),SUMIFS($J:$J,$A:$A,"May",$H:$H,$AU$5),SUMIFS($N:$N,$A:$A,"May",$L:$L,$AU$5),SUMIFS($R:$R,$A:$A,"May",$P:$P,$AU$5),SUMIFS($V:$V,$A:$A,"May",$T:$T,$AU$5))</f>
        <v>0</v>
      </c>
      <c r="AO14" s="7">
        <f>SUM(SUMIFS($G:$G,$A:$A,"May",$D:$D,$AU$5),SUMIFS($K:$K,$A:$A,"May",$H:$H,$AU$5),SUMIFS($O:$O,$A:$A,"May",$L:$L,$AU$5),SUMIFS($S:$S,$A:$A,"May",$P:$P,$AU$5),SUMIFS($W:$W,$A:$A,"May",$T:$T,$AU$5))</f>
        <v>0</v>
      </c>
      <c r="AP14" s="7">
        <f t="shared" si="18"/>
        <v>6</v>
      </c>
      <c r="AQ14" s="16">
        <f t="shared" si="10"/>
        <v>0</v>
      </c>
      <c r="AT14" t="str">
        <f>Lookups!$F$14</f>
        <v>December</v>
      </c>
      <c r="AU14">
        <f>Lookups!$A$14</f>
        <v>0</v>
      </c>
      <c r="AV14" s="90">
        <f>Lookups!$C$14</f>
        <v>0</v>
      </c>
      <c r="AW14" s="7">
        <f>Lookups!$E$14</f>
        <v>12.99</v>
      </c>
    </row>
    <row r="15" spans="1:49" x14ac:dyDescent="0.25">
      <c r="B15" s="13"/>
      <c r="E15" s="5"/>
      <c r="F15"/>
      <c r="G15" s="7">
        <f t="shared" si="0"/>
        <v>0</v>
      </c>
      <c r="I15" s="5"/>
      <c r="J15"/>
      <c r="K15" s="7">
        <f t="shared" si="1"/>
        <v>0</v>
      </c>
      <c r="M15" s="5"/>
      <c r="N15"/>
      <c r="O15" s="7">
        <f t="shared" si="2"/>
        <v>0</v>
      </c>
      <c r="S15" s="7">
        <f t="shared" si="3"/>
        <v>0</v>
      </c>
      <c r="W15" s="7">
        <f t="shared" si="4"/>
        <v>0</v>
      </c>
      <c r="X15" s="4"/>
      <c r="Y15" s="4">
        <f>SUM(IF(C15="Yes",G15),IF(C15="Yes",K15),IF(C15="Yes",O15),IF(C15="Yes",S15),IF(C15="Yes",W15))*Lookups!$D$3</f>
        <v>0</v>
      </c>
      <c r="Z15" s="13">
        <f t="shared" si="5"/>
        <v>0</v>
      </c>
      <c r="AA15" s="7">
        <f t="shared" si="6"/>
        <v>0</v>
      </c>
      <c r="AB15" s="7">
        <f t="shared" si="7"/>
        <v>0</v>
      </c>
      <c r="AC15" s="7">
        <f t="shared" si="8"/>
        <v>0</v>
      </c>
      <c r="AE15" t="s">
        <v>24</v>
      </c>
      <c r="AF15" s="13">
        <f>SUM(SUMIFS($F:$F,$A:$A,"June",$D:$D,$AU$3),SUMIFS($J:$J,$A:$A,"June",$H:$H,$AU$3),SUMIFS($N:$N,$A:$A,"June",$L:$L,$AU$3),SUMIFS($R:$R,$A:$A,"June",$P:$P,$AU$3),SUMIFS($V:$V,$A:$A,"June",$T:$T,$AU$3))</f>
        <v>0</v>
      </c>
      <c r="AG15" s="7">
        <f>SUM(SUMIFS($G:$G,$A:$A,"June",$D:$D,$AU$3),SUMIFS($K:$K,$A:$A,"June",$H:$H,$AU$3),SUMIFS($O:$O,$A:$A,"June",$L:$L,$AU$3),SUMIFS($S:$S,$A:$A,"June",$P:$P,$AU$3),SUMIFS($W:$W,$A:$A,"June",$T:$T,$AU$3))</f>
        <v>0</v>
      </c>
      <c r="AH15" s="7">
        <f t="shared" si="15"/>
        <v>6</v>
      </c>
      <c r="AI15" s="16">
        <f t="shared" si="16"/>
        <v>0</v>
      </c>
      <c r="AJ15" s="13">
        <f>SUM(SUMIFS($F:$F,$A:$A,"June",$D:$D,$AU$4),SUMIFS($J:$J,$A:$A,"June",$H:$H,$AU$4),SUMIFS($N:$N,$A:$A,"June",$L:$L,$AU$4),SUMIFS($R:$R,$A:$A,"June",$P:$P,$AU$4),SUMIFS($V:$V,$A:$A,"June",$T:$T,$AU$4))</f>
        <v>0</v>
      </c>
      <c r="AK15" s="7">
        <f>SUM(SUMIFS($G:$G,$A:$A,"June",$D:$D,$AU$4),SUMIFS($K:$K,$A:$A,"June",$H:$H,$AU$4),SUMIFS($O:$O,$A:$A,"June",$L:$L,$AU$4),SUMIFS($S:$S,$A:$A,"June",$P:$P,$AU$4),SUMIFS($W:$W,$A:$A,"June",$T:$T,$AU$4))</f>
        <v>0</v>
      </c>
      <c r="AL15" s="7">
        <f t="shared" si="17"/>
        <v>6</v>
      </c>
      <c r="AM15" s="16">
        <f t="shared" si="9"/>
        <v>0</v>
      </c>
      <c r="AN15" s="13">
        <f>SUM(SUMIFS($F:$F,$A:$A,"June",$D:$D,$AU$5),SUMIFS($J:$J,$A:$A,"June",$H:$H,$AU$5),SUMIFS($N:$N,$A:$A,"June",$L:$L,$AU$5),SUMIFS($R:$R,$A:$A,"June",$P:$P,$AU$5),SUMIFS($V:$V,$A:$A,"June",$T:$T,$AU$5))</f>
        <v>0</v>
      </c>
      <c r="AO15" s="7">
        <f>SUM(SUMIFS($G:$G,$A:$A,"June",$D:$D,$AU$5),SUMIFS($K:$K,$A:$A,"June",$H:$H,$AU$5),SUMIFS($O:$O,$A:$A,"June",$L:$L,$AU$5),SUMIFS($S:$S,$A:$A,"June",$P:$P,$AU$5),SUMIFS($W:$W,$A:$A,"June",$T:$T,$AU$5))</f>
        <v>0</v>
      </c>
      <c r="AP15" s="7">
        <f t="shared" si="18"/>
        <v>6</v>
      </c>
      <c r="AQ15" s="16">
        <f t="shared" si="10"/>
        <v>0</v>
      </c>
      <c r="AU15">
        <f>Lookups!$A$15</f>
        <v>0</v>
      </c>
      <c r="AV15" s="90">
        <f>Lookups!$C$15</f>
        <v>0</v>
      </c>
      <c r="AW15" s="7">
        <f>Lookups!$E$15</f>
        <v>13.99</v>
      </c>
    </row>
    <row r="16" spans="1:49" x14ac:dyDescent="0.25">
      <c r="B16" s="13"/>
      <c r="E16" s="5"/>
      <c r="F16"/>
      <c r="G16" s="7">
        <f t="shared" si="0"/>
        <v>0</v>
      </c>
      <c r="I16" s="5"/>
      <c r="J16"/>
      <c r="K16" s="7">
        <f t="shared" si="1"/>
        <v>0</v>
      </c>
      <c r="M16" s="5"/>
      <c r="N16"/>
      <c r="O16" s="7">
        <f t="shared" si="2"/>
        <v>0</v>
      </c>
      <c r="S16" s="7">
        <f t="shared" si="3"/>
        <v>0</v>
      </c>
      <c r="W16" s="7">
        <f t="shared" si="4"/>
        <v>0</v>
      </c>
      <c r="X16" s="4"/>
      <c r="Y16" s="4">
        <f>SUM(IF(C16="Yes",G16),IF(C16="Yes",K16),IF(C16="Yes",O16),IF(C16="Yes",S16),IF(C16="Yes",W16))*Lookups!$D$3</f>
        <v>0</v>
      </c>
      <c r="Z16" s="13">
        <f t="shared" si="5"/>
        <v>0</v>
      </c>
      <c r="AA16" s="7">
        <f t="shared" si="6"/>
        <v>0</v>
      </c>
      <c r="AB16" s="7">
        <f t="shared" si="7"/>
        <v>0</v>
      </c>
      <c r="AC16" s="7">
        <f t="shared" si="8"/>
        <v>0</v>
      </c>
      <c r="AE16" t="s">
        <v>25</v>
      </c>
      <c r="AF16" s="13">
        <f>SUM(SUMIFS($F:$F,$A:$A,"July",$D:$D,$AU$3),SUMIFS($J:$J,$A:$A,"July",$H:$H,$AU$3),SUMIFS($N:$N,$A:$A,"July",$L:$L,$AU$3),SUMIFS($R:$R,$A:$A,"July",$P:$P,$AU$3),SUMIFS($V:$V,$A:$A,"July",$T:$T,$AU$3))</f>
        <v>0</v>
      </c>
      <c r="AG16" s="7">
        <f>SUM(SUMIFS($G:$G,$A:$A,"July",$D:$D,$AU$3),SUMIFS($K:$K,$A:$A,"July",$H:$H,$AU$3),SUMIFS($O:$O,$A:$A,"July",$L:$L,$AU$3),SUMIFS($S:$S,$A:$A,"July",$P:$P,$AU$3),SUMIFS($W:$W,$A:$A,"July",$T:$T,$AU$3))</f>
        <v>0</v>
      </c>
      <c r="AH16" s="7">
        <f t="shared" si="15"/>
        <v>6</v>
      </c>
      <c r="AI16" s="16">
        <f t="shared" si="16"/>
        <v>0</v>
      </c>
      <c r="AJ16" s="13">
        <f>SUM(SUMIFS($F:$F,$A:$A,"July",$D:$D,$AU$4),SUMIFS($J:$J,$A:$A,"July",$H:$H,$AU$4),SUMIFS($N:$N,$A:$A,"July",$L:$L,$AU$4),SUMIFS($R:$R,$A:$A,"July",$P:$P,$AU$4),SUMIFS($V:$V,$A:$A,"July",$T:$T,$AU$4))</f>
        <v>0</v>
      </c>
      <c r="AK16" s="7">
        <f>SUM(SUMIFS($G:$G,$A:$A,"July",$D:$D,$AU$4),SUMIFS($K:$K,$A:$A,"July",$H:$H,$AU$4),SUMIFS($O:$O,$A:$A,"July",$L:$L,$AU$4),SUMIFS($S:$S,$A:$A,"July",$P:$P,$AU$4),SUMIFS($W:$W,$A:$A,"July",$T:$T,$AU$4))</f>
        <v>0</v>
      </c>
      <c r="AL16" s="7">
        <f t="shared" si="17"/>
        <v>6</v>
      </c>
      <c r="AM16" s="16">
        <f t="shared" si="9"/>
        <v>0</v>
      </c>
      <c r="AN16" s="13">
        <f>SUM(SUMIFS($F:$F,$A:$A,"July",$D:$D,$AU$5),SUMIFS($J:$J,$A:$A,"July",$H:$H,$AU$5),SUMIFS($N:$N,$A:$A,"July",$L:$L,$AU$5),SUMIFS($R:$R,$A:$A,"July",$P:$P,$AU$5),SUMIFS($V:$V,$A:$A,"July",$T:$T,$AU$5))</f>
        <v>0</v>
      </c>
      <c r="AO16" s="7">
        <f>SUM(SUMIFS($G:$G,$A:$A,"July",$D:$D,$AU$5),SUMIFS($K:$K,$A:$A,"July",$H:$H,$AU$5),SUMIFS($O:$O,$A:$A,"July",$L:$L,$AU$5),SUMIFS($S:$S,$A:$A,"July",$P:$P,$AU$5),SUMIFS($W:$W,$A:$A,"July",$T:$T,$AU$5))</f>
        <v>0</v>
      </c>
      <c r="AP16" s="7">
        <f t="shared" si="18"/>
        <v>6</v>
      </c>
      <c r="AQ16" s="16">
        <f t="shared" si="10"/>
        <v>0</v>
      </c>
      <c r="AU16">
        <f>Lookups!$A$16</f>
        <v>0</v>
      </c>
      <c r="AV16" s="90">
        <f>Lookups!$C$16</f>
        <v>0</v>
      </c>
      <c r="AW16" s="7">
        <f>Lookups!$E$16</f>
        <v>14.99</v>
      </c>
    </row>
    <row r="17" spans="2:49" x14ac:dyDescent="0.25">
      <c r="B17" s="13"/>
      <c r="E17" s="5"/>
      <c r="F17"/>
      <c r="G17" s="7">
        <f t="shared" si="0"/>
        <v>0</v>
      </c>
      <c r="I17" s="5"/>
      <c r="J17"/>
      <c r="K17" s="7">
        <f t="shared" si="1"/>
        <v>0</v>
      </c>
      <c r="M17" s="5"/>
      <c r="N17"/>
      <c r="O17" s="7">
        <f t="shared" si="2"/>
        <v>0</v>
      </c>
      <c r="S17" s="7">
        <f t="shared" si="3"/>
        <v>0</v>
      </c>
      <c r="W17" s="7">
        <f t="shared" si="4"/>
        <v>0</v>
      </c>
      <c r="X17" s="4"/>
      <c r="Y17" s="4">
        <f>SUM(IF(C17="Yes",G17),IF(C17="Yes",K17),IF(C17="Yes",O17),IF(C17="Yes",S17),IF(C17="Yes",W17))*Lookups!$D$3</f>
        <v>0</v>
      </c>
      <c r="Z17" s="13">
        <f t="shared" si="5"/>
        <v>0</v>
      </c>
      <c r="AA17" s="7">
        <f t="shared" si="6"/>
        <v>0</v>
      </c>
      <c r="AB17" s="7">
        <f t="shared" si="7"/>
        <v>0</v>
      </c>
      <c r="AC17" s="7">
        <f t="shared" si="8"/>
        <v>0</v>
      </c>
      <c r="AE17" t="s">
        <v>26</v>
      </c>
      <c r="AF17" s="13">
        <f>SUM(SUMIFS($F:$F,$A:$A,"August",$D:$D,$AU$3),SUMIFS($J:$J,$A:$A,"August",$H:$H,$AU$3),SUMIFS($N:$N,$A:$A,"August",$L:$L,$AU$3),SUMIFS($R:$R,$A:$A,"August",$P:$P,$AU$3),SUMIFS($V:$V,$A:$A,"August",$T:$T,$AU$3))</f>
        <v>0</v>
      </c>
      <c r="AG17" s="7">
        <f>SUM(SUMIFS($G:$G,$A:$A,"August",$D:$D,$AU$3),SUMIFS($K:$K,$A:$A,"August",$H:$H,$AU$3),SUMIFS($O:$O,$A:$A,"August",$L:$L,$AU$3),SUMIFS($S:$S,$A:$A,"August",$P:$P,$AU$3),SUMIFS($W:$W,$A:$A,"August",$T:$T,$AU$3))</f>
        <v>0</v>
      </c>
      <c r="AH17" s="7">
        <f t="shared" si="15"/>
        <v>6</v>
      </c>
      <c r="AI17" s="16">
        <f t="shared" si="16"/>
        <v>0</v>
      </c>
      <c r="AJ17" s="13">
        <f>SUM(SUMIFS($F:$F,$A:$A,"August",$D:$D,$AU$4),SUMIFS($J:$J,$A:$A,"August",$H:$H,$AU$4),SUMIFS($N:$N,$A:$A,"August",$L:$L,$AU$4),SUMIFS($R:$R,$A:$A,"August",$P:$P,$AU$4),SUMIFS($V:$V,$A:$A,"August",$T:$T,$AU$4))</f>
        <v>0</v>
      </c>
      <c r="AK17" s="7">
        <f>SUM(SUMIFS($G:$G,$A:$A,"August",$D:$D,$AU$4),SUMIFS($K:$K,$A:$A,"August",$H:$H,$AU$4),SUMIFS($O:$O,$A:$A,"August",$L:$L,$AU$4),SUMIFS($S:$S,$A:$A,"August",$P:$P,$AU$4),SUMIFS($W:$W,$A:$A,"August",$T:$T,$AU$4))</f>
        <v>0</v>
      </c>
      <c r="AL17" s="7">
        <f t="shared" si="17"/>
        <v>6</v>
      </c>
      <c r="AM17" s="16">
        <f t="shared" si="9"/>
        <v>0</v>
      </c>
      <c r="AN17" s="13">
        <f>SUM(SUMIFS($F:$F,$A:$A,"August",$D:$D,$AU$5),SUMIFS($J:$J,$A:$A,"August",$H:$H,$AU$5),SUMIFS($N:$N,$A:$A,"August",$L:$L,$AU$5),SUMIFS($R:$R,$A:$A,"August",$P:$P,$AU$5),SUMIFS($V:$V,$A:$A,"August",$T:$T,$AU$5))</f>
        <v>0</v>
      </c>
      <c r="AO17" s="7">
        <f>SUM(SUMIFS($G:$G,$A:$A,"August",$D:$D,$AU$5),SUMIFS($K:$K,$A:$A,"August",$H:$H,$AU$5),SUMIFS($O:$O,$A:$A,"August",$L:$L,$AU$5),SUMIFS($S:$S,$A:$A,"August",$P:$P,$AU$5),SUMIFS($W:$W,$A:$A,"August",$T:$T,$AU$5))</f>
        <v>0</v>
      </c>
      <c r="AP17" s="7">
        <f t="shared" si="18"/>
        <v>6</v>
      </c>
      <c r="AQ17" s="16">
        <f t="shared" si="10"/>
        <v>0</v>
      </c>
      <c r="AU17">
        <f>Lookups!$A$17</f>
        <v>0</v>
      </c>
      <c r="AV17" s="90">
        <f>Lookups!$C$17</f>
        <v>0</v>
      </c>
      <c r="AW17" s="7">
        <f>Lookups!$E$17</f>
        <v>15.99</v>
      </c>
    </row>
    <row r="18" spans="2:49" x14ac:dyDescent="0.25">
      <c r="B18" s="13"/>
      <c r="E18" s="5"/>
      <c r="F18"/>
      <c r="G18" s="7">
        <f t="shared" si="0"/>
        <v>0</v>
      </c>
      <c r="I18" s="5"/>
      <c r="J18"/>
      <c r="K18" s="7">
        <f t="shared" si="1"/>
        <v>0</v>
      </c>
      <c r="M18" s="5"/>
      <c r="N18"/>
      <c r="O18" s="7">
        <f t="shared" si="2"/>
        <v>0</v>
      </c>
      <c r="S18" s="7">
        <f t="shared" si="3"/>
        <v>0</v>
      </c>
      <c r="W18" s="7">
        <f t="shared" si="4"/>
        <v>0</v>
      </c>
      <c r="X18" s="4"/>
      <c r="Y18" s="4">
        <f>SUM(IF(C18="Yes",G18),IF(C18="Yes",K18),IF(C18="Yes",O18),IF(C18="Yes",S18),IF(C18="Yes",W18))*Lookups!$D$3</f>
        <v>0</v>
      </c>
      <c r="Z18" s="13">
        <f t="shared" si="5"/>
        <v>0</v>
      </c>
      <c r="AA18" s="7">
        <f t="shared" si="6"/>
        <v>0</v>
      </c>
      <c r="AB18" s="7">
        <f t="shared" si="7"/>
        <v>0</v>
      </c>
      <c r="AC18" s="7">
        <f t="shared" si="8"/>
        <v>0</v>
      </c>
      <c r="AE18" t="s">
        <v>27</v>
      </c>
      <c r="AF18" s="13">
        <f>SUM(SUMIFS($F:$F,$A:$A,"September",$D:$D,$AU$3),SUMIFS($J:$J,$A:$A,"September",$H:$H,$AU$3),SUMIFS($N:$N,$A:$A,"September",$L:$L,$AU$3),SUMIFS($R:$R,$A:$A,"September",$P:$P,$AU$3),SUMIFS($V:$V,$A:$A,"September",$T:$T,$AU$3))</f>
        <v>0</v>
      </c>
      <c r="AG18" s="7">
        <f>SUM(SUMIFS($G:$G,$A:$A,"September",$D:$D,$AU$3),SUMIFS($K:$K,$A:$A,"September",$H:$H,$AU$3),SUMIFS($O:$O,$A:$A,"September",$L:$L,$AU$3),SUMIFS($S:$S,$A:$A,"September",$P:$P,$AU$3),SUMIFS($W:$W,$A:$A,"September",$T:$T,$AU$3))</f>
        <v>0</v>
      </c>
      <c r="AH18" s="7">
        <f t="shared" si="15"/>
        <v>6</v>
      </c>
      <c r="AI18" s="16">
        <f t="shared" si="16"/>
        <v>0</v>
      </c>
      <c r="AJ18" s="13">
        <f>SUM(SUMIFS($F:$F,$A:$A,"September",$D:$D,$AU$4),SUMIFS($J:$J,$A:$A,"September",$H:$H,$AU$4),SUMIFS($N:$N,$A:$A,"September",$L:$L,$AU$4),SUMIFS($R:$R,$A:$A,"September",$P:$P,$AU$4),SUMIFS($V:$V,$A:$A,"September",$T:$T,$AU$4))</f>
        <v>0</v>
      </c>
      <c r="AK18" s="7">
        <f>SUM(SUMIFS($G:$G,$A:$A,"September",$D:$D,$AU$4),SUMIFS($K:$K,$A:$A,"September",$H:$H,$AU$4),SUMIFS($O:$O,$A:$A,"September",$L:$L,$AU$4),SUMIFS($S:$S,$A:$A,"September",$P:$P,$AU$4),SUMIFS($W:$W,$A:$A,"September",$T:$T,$AU$4))</f>
        <v>0</v>
      </c>
      <c r="AL18" s="7">
        <f t="shared" si="17"/>
        <v>6</v>
      </c>
      <c r="AM18" s="16">
        <f t="shared" si="9"/>
        <v>0</v>
      </c>
      <c r="AN18" s="13">
        <f>SUM(SUMIFS($F:$F,$A:$A,"September",$D:$D,$AU$5),SUMIFS($J:$J,$A:$A,"September",$H:$H,$AU$5),SUMIFS($N:$N,$A:$A,"September",$L:$L,$AU$5),SUMIFS($R:$R,$A:$A,"September",$P:$P,$AU$5),SUMIFS($V:$V,$A:$A,"September",$T:$T,$AU$5))</f>
        <v>0</v>
      </c>
      <c r="AO18" s="7">
        <f>SUM(SUMIFS($G:$G,$A:$A,"September",$D:$D,$AU$5),SUMIFS($K:$K,$A:$A,"September",$H:$H,$AU$5),SUMIFS($O:$O,$A:$A,"September",$L:$L,$AU$5),SUMIFS($S:$S,$A:$A,"September",$P:$P,$AU$5),SUMIFS($W:$W,$A:$A,"September",$T:$T,$AU$5))</f>
        <v>0</v>
      </c>
      <c r="AP18" s="7">
        <f t="shared" si="18"/>
        <v>6</v>
      </c>
      <c r="AQ18" s="16">
        <f t="shared" si="10"/>
        <v>0</v>
      </c>
      <c r="AW18" s="7">
        <f>Lookups!$E$18</f>
        <v>16.989999999999998</v>
      </c>
    </row>
    <row r="19" spans="2:49" x14ac:dyDescent="0.25">
      <c r="B19" s="13"/>
      <c r="E19" s="5"/>
      <c r="F19"/>
      <c r="G19" s="7">
        <f t="shared" si="0"/>
        <v>0</v>
      </c>
      <c r="I19" s="5"/>
      <c r="J19"/>
      <c r="K19" s="7">
        <f t="shared" si="1"/>
        <v>0</v>
      </c>
      <c r="M19" s="5"/>
      <c r="N19"/>
      <c r="O19" s="7">
        <f t="shared" si="2"/>
        <v>0</v>
      </c>
      <c r="S19" s="7">
        <f t="shared" si="3"/>
        <v>0</v>
      </c>
      <c r="W19" s="7">
        <f t="shared" si="4"/>
        <v>0</v>
      </c>
      <c r="X19" s="4"/>
      <c r="Y19" s="4">
        <f>SUM(IF(C19="Yes",G19),IF(C19="Yes",K19),IF(C19="Yes",O19),IF(C19="Yes",S19),IF(C19="Yes",W19))*Lookups!$D$3</f>
        <v>0</v>
      </c>
      <c r="Z19" s="13">
        <f t="shared" si="5"/>
        <v>0</v>
      </c>
      <c r="AA19" s="7">
        <f t="shared" si="6"/>
        <v>0</v>
      </c>
      <c r="AB19" s="7">
        <f t="shared" si="7"/>
        <v>0</v>
      </c>
      <c r="AC19" s="7">
        <f t="shared" si="8"/>
        <v>0</v>
      </c>
      <c r="AE19" t="s">
        <v>28</v>
      </c>
      <c r="AF19" s="13">
        <f>SUM(SUMIFS($F:$F,$A:$A,"October",$D:$D,$AU$3),SUMIFS($J:$J,$A:$A,"October",$H:$H,$AU$3),SUMIFS($N:$N,$A:$A,"October",$L:$L,$AU$3),SUMIFS($R:$R,$A:$A,"October",$P:$P,$AU$3),SUMIFS($V:$V,$A:$A,"October",$T:$T,$AU$3))</f>
        <v>0</v>
      </c>
      <c r="AG19" s="7">
        <f>SUM(SUMIFS($G:$G,$A:$A,"October",$D:$D,$AU$3),SUMIFS($K:$K,$A:$A,"October",$H:$H,$AU$3),SUMIFS($O:$O,$A:$A,"October",$L:$L,$AU$3),SUMIFS($S:$S,$A:$A,"October",$P:$P,$AU$3),SUMIFS($W:$W,$A:$A,"October",$T:$T,$AU$3))</f>
        <v>0</v>
      </c>
      <c r="AH19" s="7">
        <f t="shared" si="15"/>
        <v>6</v>
      </c>
      <c r="AI19" s="16">
        <f t="shared" si="16"/>
        <v>0</v>
      </c>
      <c r="AJ19" s="13">
        <f>SUM(SUMIFS($F:$F,$A:$A,"October",$D:$D,$AU$4),SUMIFS($J:$J,$A:$A,"October",$H:$H,$AU$4),SUMIFS($N:$N,$A:$A,"October",$L:$L,$AU$4),SUMIFS($R:$R,$A:$A,"October",$P:$P,$AU$4),SUMIFS($V:$V,$A:$A,"October",$T:$T,$AU$4))</f>
        <v>0</v>
      </c>
      <c r="AK19" s="7">
        <f>SUM(SUMIFS($G:$G,$A:$A,"October",$D:$D,$AU$4),SUMIFS($K:$K,$A:$A,"October",$H:$H,$AU$4),SUMIFS($O:$O,$A:$A,"October",$L:$L,$AU$4),SUMIFS($S:$S,$A:$A,"October",$P:$P,$AU$4),SUMIFS($W:$W,$A:$A,"October",$T:$T,$AU$4))</f>
        <v>0</v>
      </c>
      <c r="AL19" s="7">
        <f t="shared" si="17"/>
        <v>6</v>
      </c>
      <c r="AM19" s="16">
        <f t="shared" si="9"/>
        <v>0</v>
      </c>
      <c r="AN19" s="13">
        <f>SUM(SUMIFS($F:$F,$A:$A,"October",$D:$D,$AU$5),SUMIFS($J:$J,$A:$A,"October",$H:$H,$AU$5),SUMIFS($N:$N,$A:$A,"October",$L:$L,$AU$5),SUMIFS($R:$R,$A:$A,"October",$P:$P,$AU$5),SUMIFS($V:$V,$A:$A,"October",$T:$T,$AU$5))</f>
        <v>0</v>
      </c>
      <c r="AO19" s="7">
        <f>SUM(SUMIFS($G:$G,$A:$A,"October",$D:$D,$AU$5),SUMIFS($K:$K,$A:$A,"October",$H:$H,$AU$5),SUMIFS($O:$O,$A:$A,"October",$L:$L,$AU$5),SUMIFS($S:$S,$A:$A,"October",$P:$P,$AU$5),SUMIFS($W:$W,$A:$A,"October",$T:$T,$AU$5))</f>
        <v>0</v>
      </c>
      <c r="AP19" s="7">
        <f t="shared" si="18"/>
        <v>6</v>
      </c>
      <c r="AQ19" s="16">
        <f t="shared" si="10"/>
        <v>0</v>
      </c>
      <c r="AW19" s="7">
        <f>Lookups!$E$19</f>
        <v>17.989999999999998</v>
      </c>
    </row>
    <row r="20" spans="2:49" x14ac:dyDescent="0.25">
      <c r="B20" s="13"/>
      <c r="E20" s="5"/>
      <c r="F20"/>
      <c r="G20" s="7">
        <f t="shared" si="0"/>
        <v>0</v>
      </c>
      <c r="I20" s="5"/>
      <c r="J20"/>
      <c r="K20" s="7">
        <f t="shared" si="1"/>
        <v>0</v>
      </c>
      <c r="M20" s="5"/>
      <c r="N20"/>
      <c r="O20" s="7">
        <f t="shared" si="2"/>
        <v>0</v>
      </c>
      <c r="S20" s="7">
        <f t="shared" si="3"/>
        <v>0</v>
      </c>
      <c r="W20" s="7">
        <f t="shared" si="4"/>
        <v>0</v>
      </c>
      <c r="X20" s="4"/>
      <c r="Y20" s="4">
        <f>SUM(IF(C20="Yes",G20),IF(C20="Yes",K20),IF(C20="Yes",O20),IF(C20="Yes",S20),IF(C20="Yes",W20))*Lookups!$D$3</f>
        <v>0</v>
      </c>
      <c r="Z20" s="13">
        <f t="shared" si="5"/>
        <v>0</v>
      </c>
      <c r="AA20" s="7">
        <f t="shared" si="6"/>
        <v>0</v>
      </c>
      <c r="AB20" s="7">
        <f t="shared" si="7"/>
        <v>0</v>
      </c>
      <c r="AC20" s="7">
        <f t="shared" si="8"/>
        <v>0</v>
      </c>
      <c r="AE20" t="s">
        <v>29</v>
      </c>
      <c r="AF20" s="13">
        <f>SUM(SUMIFS($F:$F,$A:$A,"November",$D:$D,$AU$3),SUMIFS($J:$J,$A:$A,"November",$H:$H,$AU$3),SUMIFS($N:$N,$A:$A,"November",$L:$L,$AU$3),SUMIFS($R:$R,$A:$A,"November",$P:$P,$AU$3),SUMIFS($V:$V,$A:$A,"November",$T:$T,$AU$3))</f>
        <v>0</v>
      </c>
      <c r="AG20" s="7">
        <f>SUM(SUMIFS($G:$G,$A:$A,"November",$D:$D,$AU$3),SUMIFS($K:$K,$A:$A,"November",$H:$H,$AU$3),SUMIFS($O:$O,$A:$A,"November",$L:$L,$AU$3),SUMIFS($S:$S,$A:$A,"November",$P:$P,$AU$3),SUMIFS($W:$W,$A:$A,"November",$T:$T,$AU$3))</f>
        <v>0</v>
      </c>
      <c r="AH20" s="7">
        <f t="shared" si="15"/>
        <v>6</v>
      </c>
      <c r="AI20" s="16">
        <f t="shared" si="16"/>
        <v>0</v>
      </c>
      <c r="AJ20" s="13">
        <f>SUM(SUMIFS($F:$F,$A:$A,"November",$D:$D,$AU$4),SUMIFS($J:$J,$A:$A,"November",$H:$H,$AU$4),SUMIFS($N:$N,$A:$A,"November",$L:$L,$AU$4),SUMIFS($R:$R,$A:$A,"November",$P:$P,$AU$4),SUMIFS($V:$V,$A:$A,"November",$T:$T,$AU$4))</f>
        <v>0</v>
      </c>
      <c r="AK20" s="7">
        <f>SUM(SUMIFS($G:$G,$A:$A,"November",$D:$D,$AU$4),SUMIFS($K:$K,$A:$A,"November",$H:$H,$AU$4),SUMIFS($O:$O,$A:$A,"November",$L:$L,$AU$4),SUMIFS($S:$S,$A:$A,"November",$P:$P,$AU$4),SUMIFS($W:$W,$A:$A,"November",$T:$T,$AU$4))</f>
        <v>0</v>
      </c>
      <c r="AL20" s="7">
        <f t="shared" si="17"/>
        <v>6</v>
      </c>
      <c r="AM20" s="16">
        <f t="shared" si="9"/>
        <v>0</v>
      </c>
      <c r="AN20" s="13">
        <f>SUM(SUMIFS($F:$F,$A:$A,"November",$D:$D,$AU$5),SUMIFS($J:$J,$A:$A,"November",$H:$H,$AU$5),SUMIFS($N:$N,$A:$A,"November",$L:$L,$AU$5),SUMIFS($R:$R,$A:$A,"November",$P:$P,$AU$5),SUMIFS($V:$V,$A:$A,"November",$T:$T,$AU$5))</f>
        <v>0</v>
      </c>
      <c r="AO20" s="7">
        <f>SUM(SUMIFS($G:$G,$A:$A,"November",$D:$D,$AU$5),SUMIFS($K:$K,$A:$A,"November",$H:$H,$AU$5),SUMIFS($O:$O,$A:$A,"November",$L:$L,$AU$5),SUMIFS($S:$S,$A:$A,"November",$P:$P,$AU$5),SUMIFS($W:$W,$A:$A,"November",$T:$T,$AU$5))</f>
        <v>0</v>
      </c>
      <c r="AP20" s="7">
        <f t="shared" si="18"/>
        <v>6</v>
      </c>
      <c r="AQ20" s="16">
        <f t="shared" si="10"/>
        <v>0</v>
      </c>
      <c r="AW20" s="7">
        <f>Lookups!$E$20</f>
        <v>18.989999999999998</v>
      </c>
    </row>
    <row r="21" spans="2:49" x14ac:dyDescent="0.25">
      <c r="B21" s="13"/>
      <c r="E21" s="5"/>
      <c r="F21"/>
      <c r="G21" s="7">
        <f t="shared" si="0"/>
        <v>0</v>
      </c>
      <c r="I21" s="5"/>
      <c r="J21"/>
      <c r="K21" s="7">
        <f t="shared" si="1"/>
        <v>0</v>
      </c>
      <c r="M21" s="5"/>
      <c r="N21"/>
      <c r="O21" s="7">
        <f t="shared" si="2"/>
        <v>0</v>
      </c>
      <c r="S21" s="7">
        <f t="shared" si="3"/>
        <v>0</v>
      </c>
      <c r="W21" s="7">
        <f t="shared" si="4"/>
        <v>0</v>
      </c>
      <c r="X21" s="4"/>
      <c r="Y21" s="4">
        <f>SUM(IF(C21="Yes",G21),IF(C21="Yes",K21),IF(C21="Yes",O21),IF(C21="Yes",S21),IF(C21="Yes",W21))*Lookups!$D$3</f>
        <v>0</v>
      </c>
      <c r="Z21" s="13">
        <f t="shared" si="5"/>
        <v>0</v>
      </c>
      <c r="AA21" s="7">
        <f t="shared" si="6"/>
        <v>0</v>
      </c>
      <c r="AB21" s="7">
        <f t="shared" si="7"/>
        <v>0</v>
      </c>
      <c r="AC21" s="7">
        <f t="shared" si="8"/>
        <v>0</v>
      </c>
      <c r="AE21" t="s">
        <v>30</v>
      </c>
      <c r="AF21" s="13">
        <f>SUM(SUMIFS($F:$F,$A:$A,"December",$D:$D,$AU$3),SUMIFS($J:$J,$A:$A,"December",$H:$H,$AU$3),SUMIFS($N:$N,$A:$A,"December",$L:$L,$AU$3),SUMIFS($R:$R,$A:$A,"December",$P:$P,$AU$3),SUMIFS($V:$V,$A:$A,"December",$T:$T,$AU$3))</f>
        <v>0</v>
      </c>
      <c r="AG21" s="7">
        <f>SUM(SUMIFS($G:$G,$A:$A,"December",$D:$D,$AU$3),SUMIFS($K:$K,$A:$A,"December",$H:$H,$AU$3),SUMIFS($O:$O,$A:$A,"December",$L:$L,$AU$3),SUMIFS($S:$S,$A:$A,"December",$P:$P,$AU$3),SUMIFS($W:$W,$A:$A,"December",$T:$T,$AU$3))</f>
        <v>0</v>
      </c>
      <c r="AH21" s="7">
        <f t="shared" si="15"/>
        <v>6</v>
      </c>
      <c r="AI21" s="16">
        <f t="shared" si="16"/>
        <v>0</v>
      </c>
      <c r="AJ21" s="13">
        <f>SUM(SUMIFS($F:$F,$A:$A,"December",$D:$D,$AU$4),SUMIFS($J:$J,$A:$A,"December",$H:$H,$AU$4),SUMIFS($N:$N,$A:$A,"December",$L:$L,$AU$4),SUMIFS($R:$R,$A:$A,"December",$P:$P,$AU$4),SUMIFS($V:$V,$A:$A,"December",$T:$T,$AU$4))</f>
        <v>0</v>
      </c>
      <c r="AK21" s="7">
        <f>SUM(SUMIFS($G:$G,$A:$A,"December",$D:$D,$AU$4),SUMIFS($K:$K,$A:$A,"December",$H:$H,$AU$4),SUMIFS($O:$O,$A:$A,"December",$L:$L,$AU$4),SUMIFS($S:$S,$A:$A,"December",$P:$P,$AU$4),SUMIFS($W:$W,$A:$A,"December",$T:$T,$AU$4))</f>
        <v>0</v>
      </c>
      <c r="AL21" s="7">
        <f t="shared" si="17"/>
        <v>6</v>
      </c>
      <c r="AM21" s="16">
        <f t="shared" si="9"/>
        <v>0</v>
      </c>
      <c r="AN21" s="13">
        <f>SUM(SUMIFS($F:$F,$A:$A,"December",$D:$D,$AU$5),SUMIFS($J:$J,$A:$A,"December",$H:$H,$AU$5),SUMIFS($N:$N,$A:$A,"December",$L:$L,$AU$5),SUMIFS($R:$R,$A:$A,"December",$P:$P,$AU$5),SUMIFS($V:$V,$A:$A,"December",$T:$T,$AU$5))</f>
        <v>0</v>
      </c>
      <c r="AO21" s="7">
        <f>SUM(SUMIFS($G:$G,$A:$A,"December",$D:$D,$AU$5),SUMIFS($K:$K,$A:$A,"December",$H:$H,$AU$5),SUMIFS($O:$O,$A:$A,"December",$L:$L,$AU$5),SUMIFS($S:$S,$A:$A,"December",$P:$P,$AU$5),SUMIFS($W:$W,$A:$A,"December",$T:$T,$AU$5))</f>
        <v>0</v>
      </c>
      <c r="AP21" s="7">
        <f t="shared" si="18"/>
        <v>6</v>
      </c>
      <c r="AQ21" s="16">
        <f t="shared" si="10"/>
        <v>0</v>
      </c>
      <c r="AW21" s="7">
        <f>Lookups!$E$21</f>
        <v>19.989999999999998</v>
      </c>
    </row>
    <row r="22" spans="2:49" x14ac:dyDescent="0.25">
      <c r="B22" s="13"/>
      <c r="E22" s="5"/>
      <c r="F22"/>
      <c r="G22" s="7">
        <f t="shared" si="0"/>
        <v>0</v>
      </c>
      <c r="I22" s="5"/>
      <c r="J22"/>
      <c r="K22" s="7">
        <f t="shared" si="1"/>
        <v>0</v>
      </c>
      <c r="M22" s="5"/>
      <c r="N22"/>
      <c r="O22" s="7">
        <f t="shared" si="2"/>
        <v>0</v>
      </c>
      <c r="S22" s="7">
        <f t="shared" si="3"/>
        <v>0</v>
      </c>
      <c r="W22" s="7">
        <f t="shared" si="4"/>
        <v>0</v>
      </c>
      <c r="X22" s="4"/>
      <c r="Y22" s="4">
        <f>SUM(IF(C22="Yes",G22),IF(C22="Yes",K22),IF(C22="Yes",O22),IF(C22="Yes",S22),IF(C22="Yes",W22))*Lookups!$D$3</f>
        <v>0</v>
      </c>
      <c r="Z22" s="13">
        <f t="shared" si="5"/>
        <v>0</v>
      </c>
      <c r="AA22" s="7">
        <f t="shared" si="6"/>
        <v>0</v>
      </c>
      <c r="AB22" s="7">
        <f t="shared" si="7"/>
        <v>0</v>
      </c>
      <c r="AC22" s="7">
        <f t="shared" si="8"/>
        <v>0</v>
      </c>
      <c r="AF22" s="13"/>
      <c r="AG22" s="7"/>
      <c r="AH22" s="13"/>
      <c r="AI22" s="16"/>
      <c r="AJ22" s="13"/>
      <c r="AK22" s="7"/>
      <c r="AL22" s="13"/>
      <c r="AM22" s="16"/>
      <c r="AN22" s="13"/>
      <c r="AO22" s="7"/>
      <c r="AP22" s="13"/>
      <c r="AQ22" s="16"/>
      <c r="AW22" s="7">
        <f>Lookups!$E$22</f>
        <v>20.99</v>
      </c>
    </row>
    <row r="23" spans="2:49" x14ac:dyDescent="0.25">
      <c r="B23" s="13"/>
      <c r="E23" s="5"/>
      <c r="F23"/>
      <c r="G23" s="7">
        <f t="shared" si="0"/>
        <v>0</v>
      </c>
      <c r="I23" s="5"/>
      <c r="J23"/>
      <c r="K23" s="7">
        <f t="shared" si="1"/>
        <v>0</v>
      </c>
      <c r="M23" s="5"/>
      <c r="N23"/>
      <c r="O23" s="7">
        <f t="shared" si="2"/>
        <v>0</v>
      </c>
      <c r="S23" s="7">
        <f t="shared" si="3"/>
        <v>0</v>
      </c>
      <c r="W23" s="7">
        <f t="shared" si="4"/>
        <v>0</v>
      </c>
      <c r="X23" s="4"/>
      <c r="Y23" s="4">
        <f>SUM(IF(C23="Yes",G23),IF(C23="Yes",K23),IF(C23="Yes",O23),IF(C23="Yes",S23),IF(C23="Yes",W23))*Lookups!$D$3</f>
        <v>0</v>
      </c>
      <c r="Z23" s="13">
        <f t="shared" si="5"/>
        <v>0</v>
      </c>
      <c r="AA23" s="7">
        <f t="shared" si="6"/>
        <v>0</v>
      </c>
      <c r="AB23" s="7">
        <f t="shared" si="7"/>
        <v>0</v>
      </c>
      <c r="AC23" s="7">
        <f t="shared" si="8"/>
        <v>0</v>
      </c>
      <c r="AF23" s="329" t="str">
        <f>Lookups!$A$6</f>
        <v>Soulstealer (Mass Market Paperback)</v>
      </c>
      <c r="AG23" s="329"/>
      <c r="AH23" s="329"/>
      <c r="AI23" s="329"/>
      <c r="AJ23" s="329" t="str">
        <f>Lookups!$A$7</f>
        <v>Soulstealer (Travel Size Paperback)</v>
      </c>
      <c r="AK23" s="329"/>
      <c r="AL23" s="329"/>
      <c r="AM23" s="329"/>
      <c r="AN23" s="329" t="str">
        <f>Lookups!$A$8</f>
        <v>Soulstealer (Trade Paperback)</v>
      </c>
      <c r="AO23" s="329"/>
      <c r="AP23" s="329"/>
      <c r="AQ23" s="329"/>
      <c r="AW23" s="7">
        <f>Lookups!$E$23</f>
        <v>21.99</v>
      </c>
    </row>
    <row r="24" spans="2:49" x14ac:dyDescent="0.25">
      <c r="B24" s="13"/>
      <c r="E24" s="5"/>
      <c r="F24"/>
      <c r="G24" s="7">
        <f t="shared" si="0"/>
        <v>0</v>
      </c>
      <c r="I24" s="5"/>
      <c r="J24"/>
      <c r="K24" s="7">
        <f t="shared" si="1"/>
        <v>0</v>
      </c>
      <c r="M24" s="5"/>
      <c r="N24"/>
      <c r="O24" s="7">
        <f t="shared" si="2"/>
        <v>0</v>
      </c>
      <c r="S24" s="7">
        <f t="shared" si="3"/>
        <v>0</v>
      </c>
      <c r="W24" s="7">
        <f t="shared" si="4"/>
        <v>0</v>
      </c>
      <c r="X24" s="4"/>
      <c r="Y24" s="4">
        <f>SUM(IF(C24="Yes",G24),IF(C24="Yes",K24),IF(C24="Yes",O24),IF(C24="Yes",S24),IF(C24="Yes",W24))*Lookups!$D$3</f>
        <v>0</v>
      </c>
      <c r="Z24" s="13">
        <f t="shared" si="5"/>
        <v>0</v>
      </c>
      <c r="AA24" s="7">
        <f t="shared" si="6"/>
        <v>0</v>
      </c>
      <c r="AB24" s="7">
        <f t="shared" si="7"/>
        <v>0</v>
      </c>
      <c r="AC24" s="7">
        <f t="shared" si="8"/>
        <v>0</v>
      </c>
      <c r="AF24" s="10" t="s">
        <v>1</v>
      </c>
      <c r="AG24" s="10" t="s">
        <v>16</v>
      </c>
      <c r="AH24" s="10" t="s">
        <v>78</v>
      </c>
      <c r="AI24" s="10" t="s">
        <v>41</v>
      </c>
      <c r="AJ24" s="10" t="s">
        <v>1</v>
      </c>
      <c r="AK24" s="10" t="s">
        <v>16</v>
      </c>
      <c r="AL24" s="10" t="s">
        <v>78</v>
      </c>
      <c r="AM24" s="10" t="s">
        <v>41</v>
      </c>
      <c r="AN24" s="10" t="s">
        <v>1</v>
      </c>
      <c r="AO24" s="10" t="s">
        <v>16</v>
      </c>
      <c r="AP24" s="10" t="s">
        <v>78</v>
      </c>
      <c r="AQ24" s="10" t="s">
        <v>41</v>
      </c>
      <c r="AW24" s="7">
        <f>Lookups!$E$24</f>
        <v>22.99</v>
      </c>
    </row>
    <row r="25" spans="2:49" x14ac:dyDescent="0.25">
      <c r="B25" s="13"/>
      <c r="E25" s="5"/>
      <c r="F25"/>
      <c r="G25" s="7">
        <f t="shared" si="0"/>
        <v>0</v>
      </c>
      <c r="I25" s="5"/>
      <c r="J25"/>
      <c r="K25" s="7">
        <f t="shared" si="1"/>
        <v>0</v>
      </c>
      <c r="M25" s="5"/>
      <c r="N25"/>
      <c r="O25" s="7">
        <f t="shared" si="2"/>
        <v>0</v>
      </c>
      <c r="S25" s="7">
        <f t="shared" si="3"/>
        <v>0</v>
      </c>
      <c r="W25" s="7">
        <f t="shared" si="4"/>
        <v>0</v>
      </c>
      <c r="X25" s="4"/>
      <c r="Y25" s="4">
        <f>SUM(IF(C25="Yes",G25),IF(C25="Yes",K25),IF(C25="Yes",O25),IF(C25="Yes",S25),IF(C25="Yes",W25))*Lookups!$D$3</f>
        <v>0</v>
      </c>
      <c r="Z25" s="13">
        <f t="shared" si="5"/>
        <v>0</v>
      </c>
      <c r="AA25" s="7">
        <f t="shared" si="6"/>
        <v>0</v>
      </c>
      <c r="AB25" s="7">
        <f t="shared" si="7"/>
        <v>0</v>
      </c>
      <c r="AC25" s="7">
        <f t="shared" si="8"/>
        <v>0</v>
      </c>
      <c r="AE25" t="s">
        <v>19</v>
      </c>
      <c r="AF25" s="13">
        <f>SUM(SUMIFS($F:$F,$A:$A,"January",$D:$D,$AU$6),SUMIFS($J:$J,$A:$A,"January",$H:$H,$AU$6),SUMIFS($N:$N,$A:$A,"January",$L:$L,$AU$6),SUMIFS($R:$R,$A:$A,"January",$P:$P,$AU$6),SUMIFS($V:$V,$A:$A,"January",$T:$T,$AU$6))</f>
        <v>0</v>
      </c>
      <c r="AG25" s="7">
        <f>SUM(SUMIFS($G:$G,$A:$A,"January",$D:$D,$AU$6),SUMIFS($K:$K,$A:$A,"January",$H:$H,$AU$6),SUMIFS($O:$O,$A:$A,"January",$L:$L,$AU$6),SUMIFS($S:$S,$A:$A,"January",$P:$P,$AU$6),SUMIFS($W:$W,$A:$A,"January",$T:$T,$AU$6))</f>
        <v>0</v>
      </c>
      <c r="AH25" s="7">
        <f>$AV$6</f>
        <v>6</v>
      </c>
      <c r="AI25" s="16">
        <f t="shared" ref="AI25:AI36" si="19">AG25-AH25*AF25</f>
        <v>0</v>
      </c>
      <c r="AJ25" s="13">
        <f>SUM(SUMIFS($F:$F,$A:$A,"January",$D:$D,$AU$7),SUMIFS($J:$J,$A:$A,"January",$H:$H,$AU$7),SUMIFS($N:$N,$A:$A,"January",$L:$L,$AU$7),SUMIFS($R:$R,$A:$A,"January",$P:$P,$AU$7),SUMIFS($V:$V,$A:$A,"January",$T:$T,$AU$7))</f>
        <v>0</v>
      </c>
      <c r="AK25" s="7">
        <f>SUM(SUMIFS($G:$G,$A:$A,"January",$D:$D,$AU$7),SUMIFS($K:$K,$A:$A,"January",$H:$H,$AU$7),SUMIFS($O:$O,$A:$A,"January",$L:$L,$AU$7),SUMIFS($S:$S,$A:$A,"January",$P:$P,$AU$7),SUMIFS($W:$W,$A:$A,"January",$T:$T,$AU$7))</f>
        <v>0</v>
      </c>
      <c r="AL25" s="7">
        <f>$AV$7</f>
        <v>6</v>
      </c>
      <c r="AM25" s="16">
        <f t="shared" ref="AM25:AM36" si="20">AK25-AL25*AJ25</f>
        <v>0</v>
      </c>
      <c r="AN25" s="13">
        <f>SUM(SUMIFS($F:$F,$A:$A,"January",$D:$D,$AU$8),SUMIFS($J:$J,$A:$A,"January",$H:$H,$AU$8),SUMIFS($N:$N,$A:$A,"January",$L:$L,$AU$8),SUMIFS($R:$R,$A:$A,"January",$P:$P,$AU$8),SUMIFS($V:$V,$A:$A,"January",$T:$T,$AU$8))</f>
        <v>0</v>
      </c>
      <c r="AO25" s="7">
        <f>SUM(SUMIFS($G:$G,$A:$A,"January",$D:$D,$AU$8),SUMIFS($K:$K,$A:$A,"January",$H:$H,$AU$8),SUMIFS($O:$O,$A:$A,"January",$L:$L,$AU$8),SUMIFS($S:$S,$A:$A,"January",$P:$P,$AU$8),SUMIFS($W:$W,$A:$A,"January",$T:$T,$AU$8))</f>
        <v>0</v>
      </c>
      <c r="AP25" s="7">
        <f>$AV$8</f>
        <v>0</v>
      </c>
      <c r="AQ25" s="16">
        <f t="shared" ref="AQ25:AQ36" si="21">AO25-AP25*AN25</f>
        <v>0</v>
      </c>
      <c r="AW25" s="7">
        <f>Lookups!$E$25</f>
        <v>23.99</v>
      </c>
    </row>
    <row r="26" spans="2:49" x14ac:dyDescent="0.25">
      <c r="B26" s="13"/>
      <c r="E26" s="5"/>
      <c r="F26"/>
      <c r="G26" s="7">
        <f t="shared" si="0"/>
        <v>0</v>
      </c>
      <c r="I26" s="5"/>
      <c r="J26"/>
      <c r="K26" s="7">
        <f t="shared" si="1"/>
        <v>0</v>
      </c>
      <c r="M26" s="5"/>
      <c r="N26"/>
      <c r="O26" s="7">
        <f t="shared" si="2"/>
        <v>0</v>
      </c>
      <c r="S26" s="7">
        <f t="shared" si="3"/>
        <v>0</v>
      </c>
      <c r="W26" s="7">
        <f t="shared" si="4"/>
        <v>0</v>
      </c>
      <c r="X26" s="4"/>
      <c r="Y26" s="4">
        <f>SUM(IF(C26="Yes",G26),IF(C26="Yes",K26),IF(C26="Yes",O26),IF(C26="Yes",S26),IF(C26="Yes",W26))*Lookups!$D$3</f>
        <v>0</v>
      </c>
      <c r="Z26" s="13">
        <f t="shared" si="5"/>
        <v>0</v>
      </c>
      <c r="AA26" s="7">
        <f t="shared" si="6"/>
        <v>0</v>
      </c>
      <c r="AB26" s="7">
        <f t="shared" si="7"/>
        <v>0</v>
      </c>
      <c r="AC26" s="7">
        <f t="shared" si="8"/>
        <v>0</v>
      </c>
      <c r="AE26" t="s">
        <v>20</v>
      </c>
      <c r="AF26" s="13">
        <f>SUM(SUMIFS($F:$F,$A:$A,"February",$D:$D,$AU$6),SUMIFS($J:$J,$A:$A,"February",$H:$H,$AU$6),SUMIFS($N:$N,$A:$A,"February",$L:$L,$AU$6),SUMIFS($R:$R,$A:$A,"February",$P:$P,$AU$6),SUMIFS($V:$V,$A:$A,"February",$T:$T,$AU$6))</f>
        <v>0</v>
      </c>
      <c r="AG26" s="7">
        <f>SUM(SUMIFS($G:$G,$A:$A,"February",$D:$D,$AU$6),SUMIFS($K:$K,$A:$A,"February",$H:$H,$AU$6),SUMIFS($O:$O,$A:$A,"February",$L:$L,$AU$6),SUMIFS($S:$S,$A:$A,"February",$P:$P,$AU$6),SUMIFS($W:$W,$A:$A,"February",$T:$T,$AU$6))</f>
        <v>0</v>
      </c>
      <c r="AH26" s="7">
        <f t="shared" ref="AH26:AH36" si="22">$AV$6</f>
        <v>6</v>
      </c>
      <c r="AI26" s="16">
        <f t="shared" si="19"/>
        <v>0</v>
      </c>
      <c r="AJ26" s="13">
        <f>SUM(SUMIFS($F:$F,$A:$A,"February",$D:$D,$AU$7),SUMIFS($J:$J,$A:$A,"February",$H:$H,$AU$7),SUMIFS($N:$N,$A:$A,"February",$L:$L,$AU$7),SUMIFS($R:$R,$A:$A,"February",$P:$P,$AU$7),SUMIFS($V:$V,$A:$A,"February",$T:$T,$AU$7))</f>
        <v>0</v>
      </c>
      <c r="AK26" s="7">
        <f>SUM(SUMIFS($G:$G,$A:$A,"February",$D:$D,$AU$7),SUMIFS($K:$K,$A:$A,"February",$H:$H,$AU$7),SUMIFS($O:$O,$A:$A,"February",$L:$L,$AU$7),SUMIFS($S:$S,$A:$A,"February",$P:$P,$AU$7),SUMIFS($W:$W,$A:$A,"February",$T:$T,$AU$7))</f>
        <v>0</v>
      </c>
      <c r="AL26" s="7">
        <f t="shared" ref="AL26:AL36" si="23">$AV$7</f>
        <v>6</v>
      </c>
      <c r="AM26" s="16">
        <f t="shared" si="20"/>
        <v>0</v>
      </c>
      <c r="AN26" s="13">
        <f>SUM(SUMIFS($F:$F,$A:$A,"February",$D:$D,$AU$8),SUMIFS($J:$J,$A:$A,"February",$H:$H,$AU$8),SUMIFS($N:$N,$A:$A,"February",$L:$L,$AU$8),SUMIFS($R:$R,$A:$A,"February",$P:$P,$AU$8),SUMIFS($V:$V,$A:$A,"February",$T:$T,$AU$8))</f>
        <v>0</v>
      </c>
      <c r="AO26" s="7">
        <f>SUM(SUMIFS($G:$G,$A:$A,"February",$D:$D,$AU$8),SUMIFS($K:$K,$A:$A,"February",$H:$H,$AU$8),SUMIFS($O:$O,$A:$A,"February",$L:$L,$AU$8),SUMIFS($S:$S,$A:$A,"February",$P:$P,$AU$8),SUMIFS($W:$W,$A:$A,"February",$T:$T,$AU$8))</f>
        <v>0</v>
      </c>
      <c r="AP26" s="7">
        <f t="shared" ref="AP26:AP36" si="24">$AV$8</f>
        <v>0</v>
      </c>
      <c r="AQ26" s="16">
        <f t="shared" si="21"/>
        <v>0</v>
      </c>
      <c r="AW26" s="7">
        <f>Lookups!$E$26</f>
        <v>24.99</v>
      </c>
    </row>
    <row r="27" spans="2:49" x14ac:dyDescent="0.25">
      <c r="B27" s="13"/>
      <c r="E27" s="5"/>
      <c r="F27"/>
      <c r="G27" s="7">
        <f t="shared" si="0"/>
        <v>0</v>
      </c>
      <c r="I27" s="5"/>
      <c r="J27"/>
      <c r="K27" s="7">
        <f t="shared" si="1"/>
        <v>0</v>
      </c>
      <c r="M27" s="5"/>
      <c r="N27"/>
      <c r="O27" s="7">
        <f t="shared" si="2"/>
        <v>0</v>
      </c>
      <c r="S27" s="7">
        <f t="shared" si="3"/>
        <v>0</v>
      </c>
      <c r="W27" s="7">
        <f t="shared" si="4"/>
        <v>0</v>
      </c>
      <c r="X27" s="4"/>
      <c r="Y27" s="4">
        <f>SUM(IF(C27="Yes",G27),IF(C27="Yes",K27),IF(C27="Yes",O27),IF(C27="Yes",S27),IF(C27="Yes",W27))*Lookups!$D$3</f>
        <v>0</v>
      </c>
      <c r="Z27" s="13">
        <f t="shared" si="5"/>
        <v>0</v>
      </c>
      <c r="AA27" s="7">
        <f t="shared" si="6"/>
        <v>0</v>
      </c>
      <c r="AB27" s="7">
        <f t="shared" si="7"/>
        <v>0</v>
      </c>
      <c r="AC27" s="7">
        <f t="shared" si="8"/>
        <v>0</v>
      </c>
      <c r="AE27" t="s">
        <v>21</v>
      </c>
      <c r="AF27" s="13">
        <f>SUM(SUMIFS($F:$F,$A:$A,"March",$D:$D,$AU$6),SUMIFS($J:$J,$A:$A,"March",$H:$H,$AU$6),SUMIFS($N:$N,$A:$A,"March",$L:$L,$AU$6),SUMIFS($R:$R,$A:$A,"March",$P:$P,$AU$6),SUMIFS($V:$V,$A:$A,"March",$T:$T,$AU$6))</f>
        <v>0</v>
      </c>
      <c r="AG27" s="7">
        <f>SUM(SUMIFS($G:$G,$A:$A,"March",$D:$D,$AU$6),SUMIFS($K:$K,$A:$A,"March",$H:$H,$AU$6),SUMIFS($O:$O,$A:$A,"March",$L:$L,$AU$6),SUMIFS($S:$S,$A:$A,"March",$P:$P,$AU$6),SUMIFS($W:$W,$A:$A,"March",$T:$T,$AU$6))</f>
        <v>0</v>
      </c>
      <c r="AH27" s="7">
        <f t="shared" si="22"/>
        <v>6</v>
      </c>
      <c r="AI27" s="16">
        <f t="shared" si="19"/>
        <v>0</v>
      </c>
      <c r="AJ27" s="13">
        <f>SUM(SUMIFS($F:$F,$A:$A,"March",$D:$D,$AU$7),SUMIFS($J:$J,$A:$A,"March",$H:$H,$AU$7),SUMIFS($N:$N,$A:$A,"March",$L:$L,$AU$7),SUMIFS($R:$R,$A:$A,"March",$P:$P,$AU$7),SUMIFS($V:$V,$A:$A,"March",$T:$T,$AU$7))</f>
        <v>0</v>
      </c>
      <c r="AK27" s="7">
        <f>SUM(SUMIFS($G:$G,$A:$A,"March",$D:$D,$AU$7),SUMIFS($K:$K,$A:$A,"March",$H:$H,$AU$7),SUMIFS($O:$O,$A:$A,"March",$L:$L,$AU$7),SUMIFS($S:$S,$A:$A,"March",$P:$P,$AU$7),SUMIFS($W:$W,$A:$A,"March",$T:$T,$AU$7))</f>
        <v>0</v>
      </c>
      <c r="AL27" s="7">
        <f t="shared" si="23"/>
        <v>6</v>
      </c>
      <c r="AM27" s="16">
        <f t="shared" si="20"/>
        <v>0</v>
      </c>
      <c r="AN27" s="13">
        <f>SUM(SUMIFS($F:$F,$A:$A,"March",$D:$D,$AU$8),SUMIFS($J:$J,$A:$A,"March",$H:$H,$AU$8),SUMIFS($N:$N,$A:$A,"March",$L:$L,$AU$8),SUMIFS($R:$R,$A:$A,"March",$P:$P,$AU$8),SUMIFS($V:$V,$A:$A,"March",$T:$T,$AU$8))</f>
        <v>0</v>
      </c>
      <c r="AO27" s="7">
        <f>SUM(SUMIFS($G:$G,$A:$A,"March",$D:$D,$AU$8),SUMIFS($K:$K,$A:$A,"March",$H:$H,$AU$8),SUMIFS($O:$O,$A:$A,"March",$L:$L,$AU$8),SUMIFS($S:$S,$A:$A,"March",$P:$P,$AU$8),SUMIFS($W:$W,$A:$A,"March",$T:$T,$AU$8))</f>
        <v>0</v>
      </c>
      <c r="AP27" s="7">
        <f t="shared" si="24"/>
        <v>0</v>
      </c>
      <c r="AQ27" s="16">
        <f t="shared" si="21"/>
        <v>0</v>
      </c>
      <c r="AW27" s="7">
        <f>Lookups!$E$27</f>
        <v>25.99</v>
      </c>
    </row>
    <row r="28" spans="2:49" x14ac:dyDescent="0.25">
      <c r="B28" s="13"/>
      <c r="E28" s="5"/>
      <c r="F28"/>
      <c r="G28" s="7">
        <f t="shared" si="0"/>
        <v>0</v>
      </c>
      <c r="I28" s="5"/>
      <c r="J28"/>
      <c r="K28" s="7">
        <f t="shared" si="1"/>
        <v>0</v>
      </c>
      <c r="M28" s="5"/>
      <c r="N28"/>
      <c r="O28" s="7">
        <f t="shared" si="2"/>
        <v>0</v>
      </c>
      <c r="S28" s="7">
        <f t="shared" si="3"/>
        <v>0</v>
      </c>
      <c r="W28" s="7">
        <f t="shared" si="4"/>
        <v>0</v>
      </c>
      <c r="X28" s="4"/>
      <c r="Y28" s="4">
        <f>SUM(IF(C28="Yes",G28),IF(C28="Yes",K28),IF(C28="Yes",O28),IF(C28="Yes",S28),IF(C28="Yes",W28))*Lookups!$D$3</f>
        <v>0</v>
      </c>
      <c r="Z28" s="13">
        <f t="shared" si="5"/>
        <v>0</v>
      </c>
      <c r="AA28" s="7">
        <f t="shared" si="6"/>
        <v>0</v>
      </c>
      <c r="AB28" s="7">
        <f t="shared" si="7"/>
        <v>0</v>
      </c>
      <c r="AC28" s="7">
        <f t="shared" si="8"/>
        <v>0</v>
      </c>
      <c r="AE28" t="s">
        <v>22</v>
      </c>
      <c r="AF28" s="13">
        <f>SUM(SUMIFS($F:$F,$A:$A,"April",$D:$D,$AU$6),SUMIFS($J:$J,$A:$A,"April",$H:$H,$AU$6),SUMIFS($N:$N,$A:$A,"April",$L:$L,$AU$6),SUMIFS($R:$R,$A:$A,"April",$P:$P,$AU$6),SUMIFS($V:$V,$A:$A,"April",$T:$T,$AU$6))</f>
        <v>0</v>
      </c>
      <c r="AG28" s="7">
        <f>SUM(SUMIFS($G:$G,$A:$A,"April",$D:$D,$AU$6),SUMIFS($K:$K,$A:$A,"April",$H:$H,$AU$6),SUMIFS($O:$O,$A:$A,"April",$L:$L,$AU$6),SUMIFS($S:$S,$A:$A,"April",$P:$P,$AU$6),SUMIFS($W:$W,$A:$A,"April",$T:$T,$AU$6))</f>
        <v>0</v>
      </c>
      <c r="AH28" s="7">
        <f t="shared" si="22"/>
        <v>6</v>
      </c>
      <c r="AI28" s="16">
        <f t="shared" si="19"/>
        <v>0</v>
      </c>
      <c r="AJ28" s="13">
        <f>SUM(SUMIFS($F:$F,$A:$A,"April",$D:$D,$AU$7),SUMIFS($J:$J,$A:$A,"April",$H:$H,$AU$7),SUMIFS($N:$N,$A:$A,"April",$L:$L,$AU$7),SUMIFS($R:$R,$A:$A,"April",$P:$P,$AU$7),SUMIFS($V:$V,$A:$A,"April",$T:$T,$AU$7))</f>
        <v>0</v>
      </c>
      <c r="AK28" s="7">
        <f>SUM(SUMIFS($G:$G,$A:$A,"April",$D:$D,$AU$7),SUMIFS($K:$K,$A:$A,"April",$H:$H,$AU$7),SUMIFS($O:$O,$A:$A,"April",$L:$L,$AU$7),SUMIFS($S:$S,$A:$A,"April",$P:$P,$AU$7),SUMIFS($W:$W,$A:$A,"April",$T:$T,$AU$7))</f>
        <v>0</v>
      </c>
      <c r="AL28" s="7">
        <f t="shared" si="23"/>
        <v>6</v>
      </c>
      <c r="AM28" s="16">
        <f t="shared" si="20"/>
        <v>0</v>
      </c>
      <c r="AN28" s="13">
        <f>SUM(SUMIFS($F:$F,$A:$A,"April",$D:$D,$AU$8),SUMIFS($J:$J,$A:$A,"April",$H:$H,$AU$8),SUMIFS($N:$N,$A:$A,"April",$L:$L,$AU$8),SUMIFS($R:$R,$A:$A,"April",$P:$P,$AU$8),SUMIFS($V:$V,$A:$A,"April",$T:$T,$AU$8))</f>
        <v>0</v>
      </c>
      <c r="AO28" s="7">
        <f>SUM(SUMIFS($G:$G,$A:$A,"April",$D:$D,$AU$8),SUMIFS($K:$K,$A:$A,"April",$H:$H,$AU$8),SUMIFS($O:$O,$A:$A,"April",$L:$L,$AU$8),SUMIFS($S:$S,$A:$A,"April",$P:$P,$AU$8),SUMIFS($W:$W,$A:$A,"April",$T:$T,$AU$8))</f>
        <v>0</v>
      </c>
      <c r="AP28" s="7">
        <f t="shared" si="24"/>
        <v>0</v>
      </c>
      <c r="AQ28" s="16">
        <f t="shared" si="21"/>
        <v>0</v>
      </c>
    </row>
    <row r="29" spans="2:49" x14ac:dyDescent="0.25">
      <c r="B29" s="13"/>
      <c r="E29" s="5"/>
      <c r="F29"/>
      <c r="G29" s="7">
        <f t="shared" si="0"/>
        <v>0</v>
      </c>
      <c r="I29" s="5"/>
      <c r="J29"/>
      <c r="K29" s="7">
        <f t="shared" si="1"/>
        <v>0</v>
      </c>
      <c r="M29" s="5"/>
      <c r="N29"/>
      <c r="O29" s="7">
        <f t="shared" si="2"/>
        <v>0</v>
      </c>
      <c r="S29" s="7">
        <f t="shared" si="3"/>
        <v>0</v>
      </c>
      <c r="W29" s="7">
        <f t="shared" si="4"/>
        <v>0</v>
      </c>
      <c r="X29" s="4"/>
      <c r="Y29" s="4">
        <f>SUM(IF(C29="Yes",G29),IF(C29="Yes",K29),IF(C29="Yes",O29),IF(C29="Yes",S29),IF(C29="Yes",W29))*Lookups!$D$3</f>
        <v>0</v>
      </c>
      <c r="Z29" s="13">
        <f t="shared" si="5"/>
        <v>0</v>
      </c>
      <c r="AA29" s="7">
        <f t="shared" si="6"/>
        <v>0</v>
      </c>
      <c r="AB29" s="7">
        <f t="shared" si="7"/>
        <v>0</v>
      </c>
      <c r="AC29" s="7">
        <f t="shared" si="8"/>
        <v>0</v>
      </c>
      <c r="AE29" t="s">
        <v>23</v>
      </c>
      <c r="AF29" s="13">
        <f>SUM(SUMIFS($F:$F,$A:$A,"May",$D:$D,$AU$6),SUMIFS($J:$J,$A:$A,"May",$H:$H,$AU$6),SUMIFS($N:$N,$A:$A,"May",$L:$L,$AU$6),SUMIFS($R:$R,$A:$A,"May",$P:$P,$AU$6),SUMIFS($V:$V,$A:$A,"May",$T:$T,$AU$6))</f>
        <v>0</v>
      </c>
      <c r="AG29" s="7">
        <f>SUM(SUMIFS($G:$G,$A:$A,"May",$D:$D,$AU$6),SUMIFS($K:$K,$A:$A,"May",$H:$H,$AU$6),SUMIFS($O:$O,$A:$A,"May",$L:$L,$AU$6),SUMIFS($S:$S,$A:$A,"May",$P:$P,$AU$6),SUMIFS($W:$W,$A:$A,"May",$T:$T,$AU$6))</f>
        <v>0</v>
      </c>
      <c r="AH29" s="7">
        <f t="shared" si="22"/>
        <v>6</v>
      </c>
      <c r="AI29" s="16">
        <f t="shared" si="19"/>
        <v>0</v>
      </c>
      <c r="AJ29" s="13">
        <f>SUM(SUMIFS($F:$F,$A:$A,"May",$D:$D,$AU$7),SUMIFS($J:$J,$A:$A,"May",$H:$H,$AU$7),SUMIFS($N:$N,$A:$A,"May",$L:$L,$AU$7),SUMIFS($R:$R,$A:$A,"May",$P:$P,$AU$7),SUMIFS($V:$V,$A:$A,"May",$T:$T,$AU$7))</f>
        <v>0</v>
      </c>
      <c r="AK29" s="7">
        <f>SUM(SUMIFS($G:$G,$A:$A,"May",$D:$D,$AU$7),SUMIFS($K:$K,$A:$A,"May",$H:$H,$AU$7),SUMIFS($O:$O,$A:$A,"May",$L:$L,$AU$7),SUMIFS($S:$S,$A:$A,"May",$P:$P,$AU$7),SUMIFS($W:$W,$A:$A,"May",$T:$T,$AU$7))</f>
        <v>0</v>
      </c>
      <c r="AL29" s="7">
        <f t="shared" si="23"/>
        <v>6</v>
      </c>
      <c r="AM29" s="16">
        <f t="shared" si="20"/>
        <v>0</v>
      </c>
      <c r="AN29" s="13">
        <f>SUM(SUMIFS($F:$F,$A:$A,"May",$D:$D,$AU$8),SUMIFS($J:$J,$A:$A,"May",$H:$H,$AU$8),SUMIFS($N:$N,$A:$A,"May",$L:$L,$AU$8),SUMIFS($R:$R,$A:$A,"May",$P:$P,$AU$8),SUMIFS($V:$V,$A:$A,"May",$T:$T,$AU$8))</f>
        <v>0</v>
      </c>
      <c r="AO29" s="7">
        <f>SUM(SUMIFS($G:$G,$A:$A,"May",$D:$D,$AU$8),SUMIFS($K:$K,$A:$A,"May",$H:$H,$AU$8),SUMIFS($O:$O,$A:$A,"May",$L:$L,$AU$8),SUMIFS($S:$S,$A:$A,"May",$P:$P,$AU$8),SUMIFS($W:$W,$A:$A,"May",$T:$T,$AU$8))</f>
        <v>0</v>
      </c>
      <c r="AP29" s="7">
        <f t="shared" si="24"/>
        <v>0</v>
      </c>
      <c r="AQ29" s="16">
        <f t="shared" si="21"/>
        <v>0</v>
      </c>
    </row>
    <row r="30" spans="2:49" x14ac:dyDescent="0.25">
      <c r="B30" s="13"/>
      <c r="E30" s="5"/>
      <c r="F30"/>
      <c r="G30" s="7">
        <f t="shared" si="0"/>
        <v>0</v>
      </c>
      <c r="I30" s="5"/>
      <c r="J30"/>
      <c r="K30" s="7">
        <f t="shared" si="1"/>
        <v>0</v>
      </c>
      <c r="M30" s="5"/>
      <c r="N30"/>
      <c r="O30" s="7">
        <f t="shared" si="2"/>
        <v>0</v>
      </c>
      <c r="S30" s="7">
        <f t="shared" si="3"/>
        <v>0</v>
      </c>
      <c r="W30" s="7">
        <f t="shared" si="4"/>
        <v>0</v>
      </c>
      <c r="X30" s="4"/>
      <c r="Y30" s="4">
        <f>SUM(IF(C30="Yes",G30),IF(C30="Yes",K30),IF(C30="Yes",O30),IF(C30="Yes",S30),IF(C30="Yes",W30))*Lookups!$D$3</f>
        <v>0</v>
      </c>
      <c r="Z30" s="13">
        <f t="shared" si="5"/>
        <v>0</v>
      </c>
      <c r="AA30" s="7">
        <f t="shared" si="6"/>
        <v>0</v>
      </c>
      <c r="AB30" s="7">
        <f t="shared" si="7"/>
        <v>0</v>
      </c>
      <c r="AC30" s="7">
        <f t="shared" si="8"/>
        <v>0</v>
      </c>
      <c r="AE30" t="s">
        <v>24</v>
      </c>
      <c r="AF30" s="13">
        <f>SUM(SUMIFS($F:$F,$A:$A,"June",$D:$D,$AU$6),SUMIFS($J:$J,$A:$A,"June",$H:$H,$AU$6),SUMIFS($N:$N,$A:$A,"June",$L:$L,$AU$6),SUMIFS($R:$R,$A:$A,"June",$P:$P,$AU$6),SUMIFS($V:$V,$A:$A,"June",$T:$T,$AU$6))</f>
        <v>0</v>
      </c>
      <c r="AG30" s="7">
        <f>SUM(SUMIFS($G:$G,$A:$A,"June",$D:$D,$AU$6),SUMIFS($K:$K,$A:$A,"June",$H:$H,$AU$6),SUMIFS($O:$O,$A:$A,"June",$L:$L,$AU$6),SUMIFS($S:$S,$A:$A,"June",$P:$P,$AU$6),SUMIFS($W:$W,$A:$A,"June",$T:$T,$AU$6))</f>
        <v>0</v>
      </c>
      <c r="AH30" s="7">
        <f t="shared" si="22"/>
        <v>6</v>
      </c>
      <c r="AI30" s="16">
        <f t="shared" si="19"/>
        <v>0</v>
      </c>
      <c r="AJ30" s="13">
        <f>SUM(SUMIFS($F:$F,$A:$A,"June",$D:$D,$AU$7),SUMIFS($J:$J,$A:$A,"June",$H:$H,$AU$7),SUMIFS($N:$N,$A:$A,"June",$L:$L,$AU$7),SUMIFS($R:$R,$A:$A,"June",$P:$P,$AU$7),SUMIFS($V:$V,$A:$A,"June",$T:$T,$AU$7))</f>
        <v>0</v>
      </c>
      <c r="AK30" s="7">
        <f>SUM(SUMIFS($G:$G,$A:$A,"June",$D:$D,$AU$7),SUMIFS($K:$K,$A:$A,"June",$H:$H,$AU$7),SUMIFS($O:$O,$A:$A,"June",$L:$L,$AU$7),SUMIFS($S:$S,$A:$A,"June",$P:$P,$AU$7),SUMIFS($W:$W,$A:$A,"June",$T:$T,$AU$7))</f>
        <v>0</v>
      </c>
      <c r="AL30" s="7">
        <f t="shared" si="23"/>
        <v>6</v>
      </c>
      <c r="AM30" s="16">
        <f t="shared" si="20"/>
        <v>0</v>
      </c>
      <c r="AN30" s="13">
        <f>SUM(SUMIFS($F:$F,$A:$A,"June",$D:$D,$AU$8),SUMIFS($J:$J,$A:$A,"June",$H:$H,$AU$8),SUMIFS($N:$N,$A:$A,"June",$L:$L,$AU$8),SUMIFS($R:$R,$A:$A,"June",$P:$P,$AU$8),SUMIFS($V:$V,$A:$A,"June",$T:$T,$AU$8))</f>
        <v>0</v>
      </c>
      <c r="AO30" s="7">
        <f>SUM(SUMIFS($G:$G,$A:$A,"June",$D:$D,$AU$8),SUMIFS($K:$K,$A:$A,"June",$H:$H,$AU$8),SUMIFS($O:$O,$A:$A,"June",$L:$L,$AU$8),SUMIFS($S:$S,$A:$A,"June",$P:$P,$AU$8),SUMIFS($W:$W,$A:$A,"June",$T:$T,$AU$8))</f>
        <v>0</v>
      </c>
      <c r="AP30" s="7">
        <f t="shared" si="24"/>
        <v>0</v>
      </c>
      <c r="AQ30" s="16">
        <f t="shared" si="21"/>
        <v>0</v>
      </c>
    </row>
    <row r="31" spans="2:49" x14ac:dyDescent="0.25">
      <c r="B31" s="13"/>
      <c r="E31" s="5"/>
      <c r="F31"/>
      <c r="G31" s="7">
        <f t="shared" si="0"/>
        <v>0</v>
      </c>
      <c r="I31" s="5"/>
      <c r="J31"/>
      <c r="K31" s="7">
        <f t="shared" si="1"/>
        <v>0</v>
      </c>
      <c r="M31" s="5"/>
      <c r="N31"/>
      <c r="O31" s="7">
        <f t="shared" si="2"/>
        <v>0</v>
      </c>
      <c r="S31" s="7">
        <f t="shared" si="3"/>
        <v>0</v>
      </c>
      <c r="W31" s="7">
        <f t="shared" si="4"/>
        <v>0</v>
      </c>
      <c r="X31" s="4"/>
      <c r="Y31" s="4">
        <f>SUM(IF(C31="Yes",G31),IF(C31="Yes",K31),IF(C31="Yes",O31),IF(C31="Yes",S31),IF(C31="Yes",W31))*Lookups!$D$3</f>
        <v>0</v>
      </c>
      <c r="Z31" s="13">
        <f t="shared" si="5"/>
        <v>0</v>
      </c>
      <c r="AA31" s="7">
        <f t="shared" si="6"/>
        <v>0</v>
      </c>
      <c r="AB31" s="7">
        <f t="shared" si="7"/>
        <v>0</v>
      </c>
      <c r="AC31" s="7">
        <f t="shared" si="8"/>
        <v>0</v>
      </c>
      <c r="AE31" t="s">
        <v>25</v>
      </c>
      <c r="AF31" s="13">
        <f>SUM(SUMIFS($F:$F,$A:$A,"July",$D:$D,$AU$6),SUMIFS($J:$J,$A:$A,"July",$H:$H,$AU$6),SUMIFS($N:$N,$A:$A,"July",$L:$L,$AU$6),SUMIFS($R:$R,$A:$A,"July",$P:$P,$AU$6),SUMIFS($V:$V,$A:$A,"July",$T:$T,$AU$6))</f>
        <v>0</v>
      </c>
      <c r="AG31" s="7">
        <f>SUM(SUMIFS($G:$G,$A:$A,"July",$D:$D,$AU$6),SUMIFS($K:$K,$A:$A,"July",$H:$H,$AU$6),SUMIFS($O:$O,$A:$A,"July",$L:$L,$AU$6),SUMIFS($S:$S,$A:$A,"July",$P:$P,$AU$6),SUMIFS($W:$W,$A:$A,"July",$T:$T,$AU$6))</f>
        <v>0</v>
      </c>
      <c r="AH31" s="7">
        <f t="shared" si="22"/>
        <v>6</v>
      </c>
      <c r="AI31" s="16">
        <f t="shared" si="19"/>
        <v>0</v>
      </c>
      <c r="AJ31" s="13">
        <f>SUM(SUMIFS($F:$F,$A:$A,"July",$D:$D,$AU$7),SUMIFS($J:$J,$A:$A,"July",$H:$H,$AU$7),SUMIFS($N:$N,$A:$A,"July",$L:$L,$AU$7),SUMIFS($R:$R,$A:$A,"July",$P:$P,$AU$7),SUMIFS($V:$V,$A:$A,"July",$T:$T,$AU$7))</f>
        <v>0</v>
      </c>
      <c r="AK31" s="7">
        <f>SUM(SUMIFS($G:$G,$A:$A,"July",$D:$D,$AU$7),SUMIFS($K:$K,$A:$A,"July",$H:$H,$AU$7),SUMIFS($O:$O,$A:$A,"July",$L:$L,$AU$7),SUMIFS($S:$S,$A:$A,"July",$P:$P,$AU$7),SUMIFS($W:$W,$A:$A,"July",$T:$T,$AU$7))</f>
        <v>0</v>
      </c>
      <c r="AL31" s="7">
        <f t="shared" si="23"/>
        <v>6</v>
      </c>
      <c r="AM31" s="16">
        <f t="shared" si="20"/>
        <v>0</v>
      </c>
      <c r="AN31" s="13">
        <f>SUM(SUMIFS($F:$F,$A:$A,"July",$D:$D,$AU$8),SUMIFS($J:$J,$A:$A,"July",$H:$H,$AU$8),SUMIFS($N:$N,$A:$A,"July",$L:$L,$AU$8),SUMIFS($R:$R,$A:$A,"July",$P:$P,$AU$8),SUMIFS($V:$V,$A:$A,"July",$T:$T,$AU$8))</f>
        <v>0</v>
      </c>
      <c r="AO31" s="7">
        <f>SUM(SUMIFS($G:$G,$A:$A,"July",$D:$D,$AU$8),SUMIFS($K:$K,$A:$A,"July",$H:$H,$AU$8),SUMIFS($O:$O,$A:$A,"July",$L:$L,$AU$8),SUMIFS($S:$S,$A:$A,"July",$P:$P,$AU$8),SUMIFS($W:$W,$A:$A,"July",$T:$T,$AU$8))</f>
        <v>0</v>
      </c>
      <c r="AP31" s="7">
        <f t="shared" si="24"/>
        <v>0</v>
      </c>
      <c r="AQ31" s="16">
        <f t="shared" si="21"/>
        <v>0</v>
      </c>
    </row>
    <row r="32" spans="2:49" x14ac:dyDescent="0.25">
      <c r="B32" s="13"/>
      <c r="E32" s="5"/>
      <c r="F32"/>
      <c r="G32" s="7">
        <f t="shared" si="0"/>
        <v>0</v>
      </c>
      <c r="I32" s="5"/>
      <c r="J32"/>
      <c r="K32" s="7">
        <f t="shared" si="1"/>
        <v>0</v>
      </c>
      <c r="M32" s="5"/>
      <c r="N32"/>
      <c r="O32" s="7">
        <f t="shared" si="2"/>
        <v>0</v>
      </c>
      <c r="S32" s="7">
        <f t="shared" si="3"/>
        <v>0</v>
      </c>
      <c r="W32" s="7">
        <f t="shared" si="4"/>
        <v>0</v>
      </c>
      <c r="X32" s="4"/>
      <c r="Y32" s="4">
        <f>SUM(IF(C32="Yes",G32),IF(C32="Yes",K32),IF(C32="Yes",O32),IF(C32="Yes",S32),IF(C32="Yes",W32))*Lookups!$D$3</f>
        <v>0</v>
      </c>
      <c r="Z32" s="13">
        <f t="shared" si="5"/>
        <v>0</v>
      </c>
      <c r="AA32" s="7">
        <f t="shared" si="6"/>
        <v>0</v>
      </c>
      <c r="AB32" s="7">
        <f t="shared" si="7"/>
        <v>0</v>
      </c>
      <c r="AC32" s="7">
        <f t="shared" si="8"/>
        <v>0</v>
      </c>
      <c r="AE32" t="s">
        <v>26</v>
      </c>
      <c r="AF32" s="13">
        <f>SUM(SUMIFS($F:$F,$A:$A,"August",$D:$D,$AU$6),SUMIFS($J:$J,$A:$A,"August",$H:$H,$AU$6),SUMIFS($N:$N,$A:$A,"August",$L:$L,$AU$6),SUMIFS($R:$R,$A:$A,"August",$P:$P,$AU$6),SUMIFS($V:$V,$A:$A,"August",$T:$T,$AU$6))</f>
        <v>0</v>
      </c>
      <c r="AG32" s="7">
        <f>SUM(SUMIFS($G:$G,$A:$A,"August",$D:$D,$AU$6),SUMIFS($K:$K,$A:$A,"August",$H:$H,$AU$6),SUMIFS($O:$O,$A:$A,"August",$L:$L,$AU$6),SUMIFS($S:$S,$A:$A,"August",$P:$P,$AU$6),SUMIFS($W:$W,$A:$A,"August",$T:$T,$AU$6))</f>
        <v>0</v>
      </c>
      <c r="AH32" s="7">
        <f t="shared" si="22"/>
        <v>6</v>
      </c>
      <c r="AI32" s="16">
        <f t="shared" si="19"/>
        <v>0</v>
      </c>
      <c r="AJ32" s="13">
        <f>SUM(SUMIFS($F:$F,$A:$A,"August",$D:$D,$AU$7),SUMIFS($J:$J,$A:$A,"August",$H:$H,$AU$7),SUMIFS($N:$N,$A:$A,"August",$L:$L,$AU$7),SUMIFS($R:$R,$A:$A,"August",$P:$P,$AU$7),SUMIFS($V:$V,$A:$A,"August",$T:$T,$AU$7))</f>
        <v>0</v>
      </c>
      <c r="AK32" s="7">
        <f>SUM(SUMIFS($G:$G,$A:$A,"August",$D:$D,$AU$7),SUMIFS($K:$K,$A:$A,"August",$H:$H,$AU$7),SUMIFS($O:$O,$A:$A,"August",$L:$L,$AU$7),SUMIFS($S:$S,$A:$A,"August",$P:$P,$AU$7),SUMIFS($W:$W,$A:$A,"August",$T:$T,$AU$7))</f>
        <v>0</v>
      </c>
      <c r="AL32" s="7">
        <f t="shared" si="23"/>
        <v>6</v>
      </c>
      <c r="AM32" s="16">
        <f t="shared" si="20"/>
        <v>0</v>
      </c>
      <c r="AN32" s="13">
        <f>SUM(SUMIFS($F:$F,$A:$A,"August",$D:$D,$AU$8),SUMIFS($J:$J,$A:$A,"August",$H:$H,$AU$8),SUMIFS($N:$N,$A:$A,"August",$L:$L,$AU$8),SUMIFS($R:$R,$A:$A,"August",$P:$P,$AU$8),SUMIFS($V:$V,$A:$A,"August",$T:$T,$AU$8))</f>
        <v>0</v>
      </c>
      <c r="AO32" s="7">
        <f>SUM(SUMIFS($G:$G,$A:$A,"August",$D:$D,$AU$8),SUMIFS($K:$K,$A:$A,"August",$H:$H,$AU$8),SUMIFS($O:$O,$A:$A,"August",$L:$L,$AU$8),SUMIFS($S:$S,$A:$A,"August",$P:$P,$AU$8),SUMIFS($W:$W,$A:$A,"August",$T:$T,$AU$8))</f>
        <v>0</v>
      </c>
      <c r="AP32" s="7">
        <f t="shared" si="24"/>
        <v>0</v>
      </c>
      <c r="AQ32" s="16">
        <f t="shared" si="21"/>
        <v>0</v>
      </c>
    </row>
    <row r="33" spans="2:43" x14ac:dyDescent="0.25">
      <c r="B33" s="13"/>
      <c r="E33" s="5"/>
      <c r="F33"/>
      <c r="G33" s="7">
        <f t="shared" si="0"/>
        <v>0</v>
      </c>
      <c r="I33" s="5"/>
      <c r="J33"/>
      <c r="K33" s="7">
        <f t="shared" si="1"/>
        <v>0</v>
      </c>
      <c r="M33" s="5"/>
      <c r="N33"/>
      <c r="O33" s="7">
        <f t="shared" si="2"/>
        <v>0</v>
      </c>
      <c r="S33" s="7">
        <f t="shared" si="3"/>
        <v>0</v>
      </c>
      <c r="W33" s="7">
        <f t="shared" si="4"/>
        <v>0</v>
      </c>
      <c r="X33" s="4"/>
      <c r="Y33" s="4">
        <f>SUM(IF(C33="Yes",G33),IF(C33="Yes",K33),IF(C33="Yes",O33),IF(C33="Yes",S33),IF(C33="Yes",W33))*Lookups!$D$3</f>
        <v>0</v>
      </c>
      <c r="Z33" s="13">
        <f t="shared" si="5"/>
        <v>0</v>
      </c>
      <c r="AA33" s="7">
        <f t="shared" si="6"/>
        <v>0</v>
      </c>
      <c r="AB33" s="7">
        <f t="shared" si="7"/>
        <v>0</v>
      </c>
      <c r="AC33" s="7">
        <f t="shared" si="8"/>
        <v>0</v>
      </c>
      <c r="AE33" t="s">
        <v>27</v>
      </c>
      <c r="AF33" s="13">
        <f>SUM(SUMIFS($F:$F,$A:$A,"September",$D:$D,$AU$6),SUMIFS($J:$J,$A:$A,"September",$H:$H,$AU$6),SUMIFS($N:$N,$A:$A,"September",$L:$L,$AU$6),SUMIFS($R:$R,$A:$A,"September",$P:$P,$AU$6),SUMIFS($V:$V,$A:$A,"September",$T:$T,$AU$6))</f>
        <v>0</v>
      </c>
      <c r="AG33" s="7">
        <f>SUM(SUMIFS($G:$G,$A:$A,"September",$D:$D,$AU$6),SUMIFS($K:$K,$A:$A,"September",$H:$H,$AU$6),SUMIFS($O:$O,$A:$A,"September",$L:$L,$AU$6),SUMIFS($S:$S,$A:$A,"September",$P:$P,$AU$6),SUMIFS($W:$W,$A:$A,"September",$T:$T,$AU$6))</f>
        <v>0</v>
      </c>
      <c r="AH33" s="7">
        <f t="shared" si="22"/>
        <v>6</v>
      </c>
      <c r="AI33" s="16">
        <f t="shared" si="19"/>
        <v>0</v>
      </c>
      <c r="AJ33" s="13">
        <f>SUM(SUMIFS($F:$F,$A:$A,"September",$D:$D,$AU$7),SUMIFS($J:$J,$A:$A,"September",$H:$H,$AU$7),SUMIFS($N:$N,$A:$A,"September",$L:$L,$AU$7),SUMIFS($R:$R,$A:$A,"September",$P:$P,$AU$7),SUMIFS($V:$V,$A:$A,"September",$T:$T,$AU$7))</f>
        <v>0</v>
      </c>
      <c r="AK33" s="7">
        <f>SUM(SUMIFS($G:$G,$A:$A,"September",$D:$D,$AU$7),SUMIFS($K:$K,$A:$A,"September",$H:$H,$AU$7),SUMIFS($O:$O,$A:$A,"September",$L:$L,$AU$7),SUMIFS($S:$S,$A:$A,"September",$P:$P,$AU$7),SUMIFS($W:$W,$A:$A,"September",$T:$T,$AU$7))</f>
        <v>0</v>
      </c>
      <c r="AL33" s="7">
        <f t="shared" si="23"/>
        <v>6</v>
      </c>
      <c r="AM33" s="16">
        <f t="shared" si="20"/>
        <v>0</v>
      </c>
      <c r="AN33" s="13">
        <f>SUM(SUMIFS($F:$F,$A:$A,"September",$D:$D,$AU$8),SUMIFS($J:$J,$A:$A,"September",$H:$H,$AU$8),SUMIFS($N:$N,$A:$A,"September",$L:$L,$AU$8),SUMIFS($R:$R,$A:$A,"September",$P:$P,$AU$8),SUMIFS($V:$V,$A:$A,"September",$T:$T,$AU$8))</f>
        <v>0</v>
      </c>
      <c r="AO33" s="7">
        <f>SUM(SUMIFS($G:$G,$A:$A,"September",$D:$D,$AU$8),SUMIFS($K:$K,$A:$A,"September",$H:$H,$AU$8),SUMIFS($O:$O,$A:$A,"September",$L:$L,$AU$8),SUMIFS($S:$S,$A:$A,"September",$P:$P,$AU$8),SUMIFS($W:$W,$A:$A,"September",$T:$T,$AU$8))</f>
        <v>0</v>
      </c>
      <c r="AP33" s="7">
        <f t="shared" si="24"/>
        <v>0</v>
      </c>
      <c r="AQ33" s="16">
        <f t="shared" si="21"/>
        <v>0</v>
      </c>
    </row>
    <row r="34" spans="2:43" x14ac:dyDescent="0.25">
      <c r="B34" s="13"/>
      <c r="E34" s="5"/>
      <c r="F34"/>
      <c r="G34" s="7">
        <f t="shared" si="0"/>
        <v>0</v>
      </c>
      <c r="I34" s="5"/>
      <c r="J34"/>
      <c r="K34" s="7">
        <f t="shared" si="1"/>
        <v>0</v>
      </c>
      <c r="M34" s="5"/>
      <c r="N34"/>
      <c r="O34" s="7">
        <f t="shared" si="2"/>
        <v>0</v>
      </c>
      <c r="S34" s="7">
        <f t="shared" si="3"/>
        <v>0</v>
      </c>
      <c r="W34" s="7">
        <f t="shared" si="4"/>
        <v>0</v>
      </c>
      <c r="X34" s="4"/>
      <c r="Y34" s="4">
        <f>SUM(IF(C34="Yes",G34),IF(C34="Yes",K34),IF(C34="Yes",O34),IF(C34="Yes",S34),IF(C34="Yes",W34))*Lookups!$D$3</f>
        <v>0</v>
      </c>
      <c r="Z34" s="13">
        <f t="shared" si="5"/>
        <v>0</v>
      </c>
      <c r="AA34" s="7">
        <f t="shared" si="6"/>
        <v>0</v>
      </c>
      <c r="AB34" s="7">
        <f t="shared" si="7"/>
        <v>0</v>
      </c>
      <c r="AC34" s="7">
        <f t="shared" si="8"/>
        <v>0</v>
      </c>
      <c r="AE34" t="s">
        <v>28</v>
      </c>
      <c r="AF34" s="13">
        <f>SUM(SUMIFS($F:$F,$A:$A,"October",$D:$D,$AU$6),SUMIFS($J:$J,$A:$A,"October",$H:$H,$AU$6),SUMIFS($N:$N,$A:$A,"October",$L:$L,$AU$6),SUMIFS($R:$R,$A:$A,"October",$P:$P,$AU$6),SUMIFS($V:$V,$A:$A,"October",$T:$T,$AU$6))</f>
        <v>0</v>
      </c>
      <c r="AG34" s="7">
        <f>SUM(SUMIFS($G:$G,$A:$A,"October",$D:$D,$AU$6),SUMIFS($K:$K,$A:$A,"October",$H:$H,$AU$6),SUMIFS($O:$O,$A:$A,"October",$L:$L,$AU$6),SUMIFS($S:$S,$A:$A,"October",$P:$P,$AU$6),SUMIFS($W:$W,$A:$A,"October",$T:$T,$AU$6))</f>
        <v>0</v>
      </c>
      <c r="AH34" s="7">
        <f t="shared" si="22"/>
        <v>6</v>
      </c>
      <c r="AI34" s="16">
        <f t="shared" si="19"/>
        <v>0</v>
      </c>
      <c r="AJ34" s="13">
        <f>SUM(SUMIFS($F:$F,$A:$A,"October",$D:$D,$AU$7),SUMIFS($J:$J,$A:$A,"October",$H:$H,$AU$7),SUMIFS($N:$N,$A:$A,"October",$L:$L,$AU$7),SUMIFS($R:$R,$A:$A,"October",$P:$P,$AU$7),SUMIFS($V:$V,$A:$A,"October",$T:$T,$AU$7))</f>
        <v>0</v>
      </c>
      <c r="AK34" s="7">
        <f>SUM(SUMIFS($G:$G,$A:$A,"October",$D:$D,$AU$7),SUMIFS($K:$K,$A:$A,"October",$H:$H,$AU$7),SUMIFS($O:$O,$A:$A,"October",$L:$L,$AU$7),SUMIFS($S:$S,$A:$A,"October",$P:$P,$AU$7),SUMIFS($W:$W,$A:$A,"October",$T:$T,$AU$7))</f>
        <v>0</v>
      </c>
      <c r="AL34" s="7">
        <f t="shared" si="23"/>
        <v>6</v>
      </c>
      <c r="AM34" s="16">
        <f t="shared" si="20"/>
        <v>0</v>
      </c>
      <c r="AN34" s="13">
        <f>SUM(SUMIFS($F:$F,$A:$A,"October",$D:$D,$AU$8),SUMIFS($J:$J,$A:$A,"October",$H:$H,$AU$8),SUMIFS($N:$N,$A:$A,"October",$L:$L,$AU$8),SUMIFS($R:$R,$A:$A,"October",$P:$P,$AU$8),SUMIFS($V:$V,$A:$A,"October",$T:$T,$AU$8))</f>
        <v>0</v>
      </c>
      <c r="AO34" s="7">
        <f>SUM(SUMIFS($G:$G,$A:$A,"October",$D:$D,$AU$8),SUMIFS($K:$K,$A:$A,"October",$H:$H,$AU$8),SUMIFS($O:$O,$A:$A,"October",$L:$L,$AU$8),SUMIFS($S:$S,$A:$A,"October",$P:$P,$AU$8),SUMIFS($W:$W,$A:$A,"October",$T:$T,$AU$8))</f>
        <v>0</v>
      </c>
      <c r="AP34" s="7">
        <f t="shared" si="24"/>
        <v>0</v>
      </c>
      <c r="AQ34" s="16">
        <f t="shared" si="21"/>
        <v>0</v>
      </c>
    </row>
    <row r="35" spans="2:43" x14ac:dyDescent="0.25">
      <c r="B35" s="13"/>
      <c r="E35" s="5"/>
      <c r="F35"/>
      <c r="G35" s="7">
        <f t="shared" si="0"/>
        <v>0</v>
      </c>
      <c r="I35" s="5"/>
      <c r="J35"/>
      <c r="K35" s="7">
        <f t="shared" si="1"/>
        <v>0</v>
      </c>
      <c r="M35" s="5"/>
      <c r="N35"/>
      <c r="O35" s="7">
        <f t="shared" si="2"/>
        <v>0</v>
      </c>
      <c r="S35" s="7">
        <f t="shared" si="3"/>
        <v>0</v>
      </c>
      <c r="W35" s="7">
        <f t="shared" si="4"/>
        <v>0</v>
      </c>
      <c r="X35" s="4"/>
      <c r="Y35" s="4">
        <f>SUM(IF(C35="Yes",G35),IF(C35="Yes",K35),IF(C35="Yes",O35),IF(C35="Yes",S35),IF(C35="Yes",W35))*Lookups!$D$3</f>
        <v>0</v>
      </c>
      <c r="Z35" s="13">
        <f t="shared" si="5"/>
        <v>0</v>
      </c>
      <c r="AA35" s="7">
        <f t="shared" si="6"/>
        <v>0</v>
      </c>
      <c r="AB35" s="7">
        <f t="shared" si="7"/>
        <v>0</v>
      </c>
      <c r="AC35" s="7">
        <f t="shared" si="8"/>
        <v>0</v>
      </c>
      <c r="AE35" t="s">
        <v>29</v>
      </c>
      <c r="AF35" s="13">
        <f>SUM(SUMIFS($F:$F,$A:$A,"November",$D:$D,$AU$6),SUMIFS($J:$J,$A:$A,"November",$H:$H,$AU$6),SUMIFS($N:$N,$A:$A,"November",$L:$L,$AU$6),SUMIFS($R:$R,$A:$A,"November",$P:$P,$AU$6),SUMIFS($V:$V,$A:$A,"November",$T:$T,$AU$6))</f>
        <v>0</v>
      </c>
      <c r="AG35" s="7">
        <f>SUM(SUMIFS($G:$G,$A:$A,"November",$D:$D,$AU$6),SUMIFS($K:$K,$A:$A,"November",$H:$H,$AU$6),SUMIFS($O:$O,$A:$A,"November",$L:$L,$AU$6),SUMIFS($S:$S,$A:$A,"November",$P:$P,$AU$6),SUMIFS($W:$W,$A:$A,"November",$T:$T,$AU$6))</f>
        <v>0</v>
      </c>
      <c r="AH35" s="7">
        <f t="shared" si="22"/>
        <v>6</v>
      </c>
      <c r="AI35" s="16">
        <f t="shared" si="19"/>
        <v>0</v>
      </c>
      <c r="AJ35" s="13">
        <f>SUM(SUMIFS($F:$F,$A:$A,"November",$D:$D,$AU$7),SUMIFS($J:$J,$A:$A,"November",$H:$H,$AU$7),SUMIFS($N:$N,$A:$A,"November",$L:$L,$AU$7),SUMIFS($R:$R,$A:$A,"November",$P:$P,$AU$7),SUMIFS($V:$V,$A:$A,"November",$T:$T,$AU$7))</f>
        <v>0</v>
      </c>
      <c r="AK35" s="7">
        <f>SUM(SUMIFS($G:$G,$A:$A,"November",$D:$D,$AU$7),SUMIFS($K:$K,$A:$A,"November",$H:$H,$AU$7),SUMIFS($O:$O,$A:$A,"November",$L:$L,$AU$7),SUMIFS($S:$S,$A:$A,"November",$P:$P,$AU$7),SUMIFS($W:$W,$A:$A,"November",$T:$T,$AU$7))</f>
        <v>0</v>
      </c>
      <c r="AL35" s="7">
        <f t="shared" si="23"/>
        <v>6</v>
      </c>
      <c r="AM35" s="16">
        <f t="shared" si="20"/>
        <v>0</v>
      </c>
      <c r="AN35" s="13">
        <f>SUM(SUMIFS($F:$F,$A:$A,"November",$D:$D,$AU$8),SUMIFS($J:$J,$A:$A,"November",$H:$H,$AU$8),SUMIFS($N:$N,$A:$A,"November",$L:$L,$AU$8),SUMIFS($R:$R,$A:$A,"November",$P:$P,$AU$8),SUMIFS($V:$V,$A:$A,"November",$T:$T,$AU$8))</f>
        <v>0</v>
      </c>
      <c r="AO35" s="7">
        <f>SUM(SUMIFS($G:$G,$A:$A,"November",$D:$D,$AU$8),SUMIFS($K:$K,$A:$A,"November",$H:$H,$AU$8),SUMIFS($O:$O,$A:$A,"November",$L:$L,$AU$8),SUMIFS($S:$S,$A:$A,"November",$P:$P,$AU$8),SUMIFS($W:$W,$A:$A,"November",$T:$T,$AU$8))</f>
        <v>0</v>
      </c>
      <c r="AP35" s="7">
        <f t="shared" si="24"/>
        <v>0</v>
      </c>
      <c r="AQ35" s="16">
        <f t="shared" si="21"/>
        <v>0</v>
      </c>
    </row>
    <row r="36" spans="2:43" x14ac:dyDescent="0.25">
      <c r="B36" s="13"/>
      <c r="E36" s="5"/>
      <c r="F36"/>
      <c r="G36" s="7">
        <f t="shared" si="0"/>
        <v>0</v>
      </c>
      <c r="I36" s="5"/>
      <c r="J36"/>
      <c r="K36" s="7">
        <f t="shared" si="1"/>
        <v>0</v>
      </c>
      <c r="M36" s="5"/>
      <c r="N36"/>
      <c r="O36" s="7">
        <f t="shared" si="2"/>
        <v>0</v>
      </c>
      <c r="S36" s="7">
        <f t="shared" si="3"/>
        <v>0</v>
      </c>
      <c r="W36" s="7">
        <f t="shared" si="4"/>
        <v>0</v>
      </c>
      <c r="X36" s="4"/>
      <c r="Y36" s="4">
        <f>SUM(IF(C36="Yes",G36),IF(C36="Yes",K36),IF(C36="Yes",O36),IF(C36="Yes",S36),IF(C36="Yes",W36))*Lookups!$D$3</f>
        <v>0</v>
      </c>
      <c r="Z36" s="13">
        <f t="shared" si="5"/>
        <v>0</v>
      </c>
      <c r="AA36" s="7">
        <f t="shared" si="6"/>
        <v>0</v>
      </c>
      <c r="AB36" s="7">
        <f t="shared" si="7"/>
        <v>0</v>
      </c>
      <c r="AC36" s="7">
        <f t="shared" si="8"/>
        <v>0</v>
      </c>
      <c r="AE36" t="s">
        <v>30</v>
      </c>
      <c r="AF36" s="13">
        <f>SUM(SUMIFS($F:$F,$A:$A,"December",$D:$D,$AU$6),SUMIFS($J:$J,$A:$A,"December",$H:$H,$AU$6),SUMIFS($N:$N,$A:$A,"December",$L:$L,$AU$6),SUMIFS($R:$R,$A:$A,"December",$P:$P,$AU$6),SUMIFS($V:$V,$A:$A,"December",$T:$T,$AU$6))</f>
        <v>0</v>
      </c>
      <c r="AG36" s="7">
        <f>SUM(SUMIFS($G:$G,$A:$A,"December",$D:$D,$AU$6),SUMIFS($K:$K,$A:$A,"December",$H:$H,$AU$6),SUMIFS($O:$O,$A:$A,"December",$L:$L,$AU$6),SUMIFS($S:$S,$A:$A,"December",$P:$P,$AU$6),SUMIFS($W:$W,$A:$A,"December",$T:$T,$AU$6))</f>
        <v>0</v>
      </c>
      <c r="AH36" s="7">
        <f t="shared" si="22"/>
        <v>6</v>
      </c>
      <c r="AI36" s="16">
        <f t="shared" si="19"/>
        <v>0</v>
      </c>
      <c r="AJ36" s="13">
        <f>SUM(SUMIFS($F:$F,$A:$A,"December",$D:$D,$AU$7),SUMIFS($J:$J,$A:$A,"December",$H:$H,$AU$7),SUMIFS($N:$N,$A:$A,"December",$L:$L,$AU$7),SUMIFS($R:$R,$A:$A,"December",$P:$P,$AU$7),SUMIFS($V:$V,$A:$A,"December",$T:$T,$AU$7))</f>
        <v>0</v>
      </c>
      <c r="AK36" s="7">
        <f>SUM(SUMIFS($G:$G,$A:$A,"December",$D:$D,$AU$7),SUMIFS($K:$K,$A:$A,"December",$H:$H,$AU$7),SUMIFS($O:$O,$A:$A,"December",$L:$L,$AU$7),SUMIFS($S:$S,$A:$A,"December",$P:$P,$AU$7),SUMIFS($W:$W,$A:$A,"December",$T:$T,$AU$7))</f>
        <v>0</v>
      </c>
      <c r="AL36" s="7">
        <f t="shared" si="23"/>
        <v>6</v>
      </c>
      <c r="AM36" s="16">
        <f t="shared" si="20"/>
        <v>0</v>
      </c>
      <c r="AN36" s="13">
        <f>SUM(SUMIFS($F:$F,$A:$A,"December",$D:$D,$AU$8),SUMIFS($J:$J,$A:$A,"December",$H:$H,$AU$8),SUMIFS($N:$N,$A:$A,"December",$L:$L,$AU$8),SUMIFS($R:$R,$A:$A,"December",$P:$P,$AU$8),SUMIFS($V:$V,$A:$A,"December",$T:$T,$AU$8))</f>
        <v>0</v>
      </c>
      <c r="AO36" s="7">
        <f>SUM(SUMIFS($G:$G,$A:$A,"December",$D:$D,$AU$8),SUMIFS($K:$K,$A:$A,"December",$H:$H,$AU$8),SUMIFS($O:$O,$A:$A,"December",$L:$L,$AU$8),SUMIFS($S:$S,$A:$A,"December",$P:$P,$AU$8),SUMIFS($W:$W,$A:$A,"December",$T:$T,$AU$8))</f>
        <v>0</v>
      </c>
      <c r="AP36" s="7">
        <f t="shared" si="24"/>
        <v>0</v>
      </c>
      <c r="AQ36" s="16">
        <f t="shared" si="21"/>
        <v>0</v>
      </c>
    </row>
    <row r="37" spans="2:43" x14ac:dyDescent="0.25">
      <c r="B37" s="13"/>
      <c r="E37" s="5"/>
      <c r="F37"/>
      <c r="G37" s="7">
        <f t="shared" si="0"/>
        <v>0</v>
      </c>
      <c r="I37" s="5"/>
      <c r="J37"/>
      <c r="K37" s="7">
        <f t="shared" si="1"/>
        <v>0</v>
      </c>
      <c r="M37" s="5"/>
      <c r="N37"/>
      <c r="O37" s="7">
        <f t="shared" si="2"/>
        <v>0</v>
      </c>
      <c r="S37" s="7">
        <f t="shared" si="3"/>
        <v>0</v>
      </c>
      <c r="W37" s="7">
        <f t="shared" si="4"/>
        <v>0</v>
      </c>
      <c r="X37" s="4"/>
      <c r="Y37" s="4">
        <f>SUM(IF(C37="Yes",G37),IF(C37="Yes",K37),IF(C37="Yes",O37),IF(C37="Yes",S37),IF(C37="Yes",W37))*Lookups!$D$3</f>
        <v>0</v>
      </c>
      <c r="Z37" s="13">
        <f t="shared" si="5"/>
        <v>0</v>
      </c>
      <c r="AA37" s="7">
        <f t="shared" si="6"/>
        <v>0</v>
      </c>
      <c r="AB37" s="7">
        <f t="shared" si="7"/>
        <v>0</v>
      </c>
      <c r="AC37" s="7">
        <f t="shared" si="8"/>
        <v>0</v>
      </c>
      <c r="AF37" s="13"/>
      <c r="AG37" s="7"/>
      <c r="AH37" s="13"/>
      <c r="AI37" s="16"/>
      <c r="AJ37" s="15"/>
      <c r="AK37" s="16"/>
      <c r="AL37" s="15"/>
      <c r="AM37" s="16"/>
      <c r="AN37" s="15"/>
      <c r="AO37" s="7"/>
      <c r="AP37" s="13"/>
      <c r="AQ37" s="7"/>
    </row>
    <row r="38" spans="2:43" x14ac:dyDescent="0.25">
      <c r="B38" s="13"/>
      <c r="E38" s="5"/>
      <c r="F38"/>
      <c r="G38" s="7">
        <f t="shared" si="0"/>
        <v>0</v>
      </c>
      <c r="I38" s="5"/>
      <c r="J38"/>
      <c r="K38" s="7">
        <f t="shared" si="1"/>
        <v>0</v>
      </c>
      <c r="M38" s="5"/>
      <c r="N38"/>
      <c r="O38" s="7">
        <f t="shared" si="2"/>
        <v>0</v>
      </c>
      <c r="S38" s="7">
        <f t="shared" si="3"/>
        <v>0</v>
      </c>
      <c r="W38" s="7">
        <f t="shared" si="4"/>
        <v>0</v>
      </c>
      <c r="X38" s="4"/>
      <c r="Y38" s="4">
        <f>SUM(IF(C38="Yes",G38),IF(C38="Yes",K38),IF(C38="Yes",O38),IF(C38="Yes",S38),IF(C38="Yes",W38))*Lookups!$D$3</f>
        <v>0</v>
      </c>
      <c r="Z38" s="13">
        <f t="shared" si="5"/>
        <v>0</v>
      </c>
      <c r="AA38" s="7">
        <f t="shared" si="6"/>
        <v>0</v>
      </c>
      <c r="AB38" s="7">
        <f t="shared" si="7"/>
        <v>0</v>
      </c>
      <c r="AC38" s="7">
        <f t="shared" si="8"/>
        <v>0</v>
      </c>
      <c r="AF38" s="329">
        <f>Lookups!$A$9</f>
        <v>0</v>
      </c>
      <c r="AG38" s="329"/>
      <c r="AH38" s="329"/>
      <c r="AI38" s="329"/>
      <c r="AJ38" s="329">
        <f>Lookups!$A$10</f>
        <v>0</v>
      </c>
      <c r="AK38" s="329"/>
      <c r="AL38" s="329"/>
      <c r="AM38" s="329"/>
      <c r="AN38" s="329">
        <f>Lookups!$A$11</f>
        <v>0</v>
      </c>
      <c r="AO38" s="329"/>
      <c r="AP38" s="329"/>
      <c r="AQ38" s="329"/>
    </row>
    <row r="39" spans="2:43" x14ac:dyDescent="0.25">
      <c r="B39" s="13"/>
      <c r="E39" s="5"/>
      <c r="F39"/>
      <c r="G39" s="7">
        <f t="shared" si="0"/>
        <v>0</v>
      </c>
      <c r="I39" s="5"/>
      <c r="J39"/>
      <c r="K39" s="7">
        <f t="shared" si="1"/>
        <v>0</v>
      </c>
      <c r="M39" s="5"/>
      <c r="N39"/>
      <c r="O39" s="7">
        <f t="shared" si="2"/>
        <v>0</v>
      </c>
      <c r="S39" s="7">
        <f t="shared" si="3"/>
        <v>0</v>
      </c>
      <c r="W39" s="7">
        <f t="shared" si="4"/>
        <v>0</v>
      </c>
      <c r="X39" s="4"/>
      <c r="Y39" s="4">
        <f>SUM(IF(C39="Yes",G39),IF(C39="Yes",K39),IF(C39="Yes",O39),IF(C39="Yes",S39),IF(C39="Yes",W39))*Lookups!$D$3</f>
        <v>0</v>
      </c>
      <c r="Z39" s="13">
        <f t="shared" si="5"/>
        <v>0</v>
      </c>
      <c r="AA39" s="7">
        <f t="shared" si="6"/>
        <v>0</v>
      </c>
      <c r="AB39" s="7">
        <f t="shared" si="7"/>
        <v>0</v>
      </c>
      <c r="AC39" s="7">
        <f t="shared" si="8"/>
        <v>0</v>
      </c>
      <c r="AF39" s="10" t="s">
        <v>1</v>
      </c>
      <c r="AG39" s="10" t="s">
        <v>16</v>
      </c>
      <c r="AH39" s="10" t="s">
        <v>78</v>
      </c>
      <c r="AI39" s="10" t="s">
        <v>41</v>
      </c>
      <c r="AJ39" s="10" t="s">
        <v>1</v>
      </c>
      <c r="AK39" s="10" t="s">
        <v>16</v>
      </c>
      <c r="AL39" s="10" t="s">
        <v>78</v>
      </c>
      <c r="AM39" s="10" t="s">
        <v>41</v>
      </c>
      <c r="AN39" s="10" t="s">
        <v>1</v>
      </c>
      <c r="AO39" s="10" t="s">
        <v>16</v>
      </c>
      <c r="AP39" s="10" t="s">
        <v>78</v>
      </c>
      <c r="AQ39" s="10" t="s">
        <v>41</v>
      </c>
    </row>
    <row r="40" spans="2:43" x14ac:dyDescent="0.25">
      <c r="B40" s="13"/>
      <c r="E40" s="5"/>
      <c r="F40"/>
      <c r="G40" s="7">
        <f t="shared" si="0"/>
        <v>0</v>
      </c>
      <c r="I40" s="5"/>
      <c r="J40"/>
      <c r="K40" s="7">
        <f t="shared" si="1"/>
        <v>0</v>
      </c>
      <c r="M40" s="5"/>
      <c r="N40"/>
      <c r="O40" s="7">
        <f t="shared" si="2"/>
        <v>0</v>
      </c>
      <c r="S40" s="7">
        <f t="shared" si="3"/>
        <v>0</v>
      </c>
      <c r="W40" s="7">
        <f t="shared" si="4"/>
        <v>0</v>
      </c>
      <c r="X40" s="4"/>
      <c r="Y40" s="4">
        <f>SUM(IF(C40="Yes",G40),IF(C40="Yes",K40),IF(C40="Yes",O40),IF(C40="Yes",S40),IF(C40="Yes",W40))*Lookups!$D$3</f>
        <v>0</v>
      </c>
      <c r="Z40" s="13">
        <f t="shared" si="5"/>
        <v>0</v>
      </c>
      <c r="AA40" s="7">
        <f t="shared" si="6"/>
        <v>0</v>
      </c>
      <c r="AB40" s="7">
        <f t="shared" si="7"/>
        <v>0</v>
      </c>
      <c r="AC40" s="7">
        <f t="shared" si="8"/>
        <v>0</v>
      </c>
      <c r="AE40" t="s">
        <v>19</v>
      </c>
      <c r="AF40" s="13">
        <f>SUM(SUMIFS($F:$F,$A:$A,"January",$D:$D,$AU$9),SUMIFS($J:$J,$A:$A,"January",$H:$H,$AU$9),SUMIFS($N:$N,$A:$A,"January",$L:$L,$AU$9),SUMIFS($R:$R,$A:$A,"January",$P:$P,$AU$9),SUMIFS($V:$V,$A:$A,"January",$T:$T,$AU$9))</f>
        <v>0</v>
      </c>
      <c r="AG40" s="7">
        <f>SUM(SUMIFS($G:$G,$A:$A,"January",$D:$D,$AU$9),SUMIFS($K:$K,$A:$A,"January",$H:$H,$AU$9),SUMIFS($O:$O,$A:$A,"January",$L:$L,$AU$9),SUMIFS($S:$S,$A:$A,"January",$P:$P,$AU$9),SUMIFS($W:$W,$A:$A,"January",$T:$T,$AU$9))</f>
        <v>0</v>
      </c>
      <c r="AH40" s="7">
        <f>$AV$9</f>
        <v>0</v>
      </c>
      <c r="AI40" s="16">
        <f t="shared" ref="AI40:AI51" si="25">AG40-AH40*AF40</f>
        <v>0</v>
      </c>
      <c r="AJ40" s="13">
        <f>SUM(SUMIFS($F:$F,$A:$A,"January",$D:$D,$AU$10),SUMIFS($J:$J,$A:$A,"January",$H:$H,$AU$10),SUMIFS($N:$N,$A:$A,"January",$L:$L,$AU$10),SUMIFS($R:$R,$A:$A,"January",$P:$P,$AU$10),SUMIFS($V:$V,$A:$A,"January",$T:$T,$AU$10))</f>
        <v>0</v>
      </c>
      <c r="AK40" s="7">
        <f>SUM(SUMIFS($G:$G,$A:$A,"January",$D:$D,$AU$10),SUMIFS($K:$K,$A:$A,"January",$H:$H,$AU$10),SUMIFS($O:$O,$A:$A,"January",$L:$L,$AU$10),SUMIFS($S:$S,$A:$A,"January",$P:$P,$AU$10),SUMIFS($W:$W,$A:$A,"January",$T:$T,$AU$10))</f>
        <v>0</v>
      </c>
      <c r="AL40" s="7">
        <f>$AV$10</f>
        <v>0</v>
      </c>
      <c r="AM40" s="16">
        <f t="shared" ref="AM40:AM51" si="26">AK40-AL40*AJ40</f>
        <v>0</v>
      </c>
      <c r="AN40" s="13">
        <f>SUM(SUMIFS($F:$F,$A:$A,"January",$D:$D,$AU$11),SUMIFS($J:$J,$A:$A,"January",$H:$H,$AU$11),SUMIFS($N:$N,$A:$A,"January",$L:$L,$AU$11),SUMIFS($R:$R,$A:$A,"January",$P:$P,$AU$11),SUMIFS($V:$V,$A:$A,"January",$T:$T,$AU$11))</f>
        <v>0</v>
      </c>
      <c r="AO40" s="7">
        <f>SUM(SUMIFS($G:$G,$A:$A,"January",$D:$D,$AU$11),SUMIFS($K:$K,$A:$A,"January",$H:$H,$AU$11),SUMIFS($O:$O,$A:$A,"January",$L:$L,$AU$11),SUMIFS($S:$S,$A:$A,"January",$P:$P,$AU$11),SUMIFS($W:$W,$A:$A,"January",$T:$T,$AU$11))</f>
        <v>0</v>
      </c>
      <c r="AP40" s="7">
        <f>$AV$11</f>
        <v>0</v>
      </c>
      <c r="AQ40" s="16">
        <f t="shared" ref="AQ40:AQ51" si="27">AO40-AP40*AN40</f>
        <v>0</v>
      </c>
    </row>
    <row r="41" spans="2:43" x14ac:dyDescent="0.25">
      <c r="B41" s="13"/>
      <c r="E41" s="5"/>
      <c r="F41"/>
      <c r="G41" s="7">
        <f t="shared" si="0"/>
        <v>0</v>
      </c>
      <c r="I41" s="5"/>
      <c r="J41"/>
      <c r="K41" s="7">
        <f t="shared" si="1"/>
        <v>0</v>
      </c>
      <c r="M41" s="5"/>
      <c r="N41"/>
      <c r="O41" s="7">
        <f t="shared" si="2"/>
        <v>0</v>
      </c>
      <c r="S41" s="7">
        <f t="shared" si="3"/>
        <v>0</v>
      </c>
      <c r="W41" s="7">
        <f t="shared" si="4"/>
        <v>0</v>
      </c>
      <c r="X41" s="4"/>
      <c r="Y41" s="4">
        <f>SUM(IF(C41="Yes",G41),IF(C41="Yes",K41),IF(C41="Yes",O41),IF(C41="Yes",S41),IF(C41="Yes",W41))*Lookups!$D$3</f>
        <v>0</v>
      </c>
      <c r="Z41" s="13">
        <f t="shared" si="5"/>
        <v>0</v>
      </c>
      <c r="AA41" s="7">
        <f t="shared" si="6"/>
        <v>0</v>
      </c>
      <c r="AB41" s="7">
        <f t="shared" si="7"/>
        <v>0</v>
      </c>
      <c r="AC41" s="7">
        <f t="shared" si="8"/>
        <v>0</v>
      </c>
      <c r="AE41" t="s">
        <v>20</v>
      </c>
      <c r="AF41" s="13">
        <f>SUM(SUMIFS($F:$F,$A:$A,"February",$D:$D,$AU$9),SUMIFS($J:$J,$A:$A,"February",$H:$H,$AU$9),SUMIFS($N:$N,$A:$A,"February",$L:$L,$AU$9),SUMIFS($R:$R,$A:$A,"February",$P:$P,$AU$9),SUMIFS($V:$V,$A:$A,"February",$T:$T,$AU$9))</f>
        <v>0</v>
      </c>
      <c r="AG41" s="7">
        <f>SUM(SUMIFS($G:$G,$A:$A,"February",$D:$D,$AU$9),SUMIFS($K:$K,$A:$A,"February",$H:$H,$AU$9),SUMIFS($O:$O,$A:$A,"February",$L:$L,$AU$9),SUMIFS($S:$S,$A:$A,"February",$P:$P,$AU$9),SUMIFS($W:$W,$A:$A,"February",$T:$T,$AU$9))</f>
        <v>0</v>
      </c>
      <c r="AH41" s="7">
        <f t="shared" ref="AH41:AH51" si="28">$AV$9</f>
        <v>0</v>
      </c>
      <c r="AI41" s="16">
        <f t="shared" si="25"/>
        <v>0</v>
      </c>
      <c r="AJ41" s="13">
        <f>SUM(SUMIFS($F:$F,$A:$A,"February",$D:$D,$AU$10),SUMIFS($J:$J,$A:$A,"February",$H:$H,$AU$10),SUMIFS($N:$N,$A:$A,"February",$L:$L,$AU$10),SUMIFS($R:$R,$A:$A,"February",$P:$P,$AU$10),SUMIFS($V:$V,$A:$A,"February",$T:$T,$AU$10))</f>
        <v>0</v>
      </c>
      <c r="AK41" s="7">
        <f>SUM(SUMIFS($G:$G,$A:$A,"February",$D:$D,$AU$10),SUMIFS($K:$K,$A:$A,"February",$H:$H,$AU$10),SUMIFS($O:$O,$A:$A,"February",$L:$L,$AU$10),SUMIFS($S:$S,$A:$A,"February",$P:$P,$AU$10),SUMIFS($W:$W,$A:$A,"February",$T:$T,$AU$10))</f>
        <v>0</v>
      </c>
      <c r="AL41" s="7">
        <f t="shared" ref="AL41:AL51" si="29">$AV$10</f>
        <v>0</v>
      </c>
      <c r="AM41" s="16">
        <f t="shared" si="26"/>
        <v>0</v>
      </c>
      <c r="AN41" s="13">
        <f>SUM(SUMIFS($F:$F,$A:$A,"February",$D:$D,$AU$11),SUMIFS($J:$J,$A:$A,"February",$H:$H,$AU$11),SUMIFS($N:$N,$A:$A,"February",$L:$L,$AU$11),SUMIFS($R:$R,$A:$A,"February",$P:$P,$AU$11),SUMIFS($V:$V,$A:$A,"February",$T:$T,$AU$11))</f>
        <v>0</v>
      </c>
      <c r="AO41" s="7">
        <f>SUM(SUMIFS($G:$G,$A:$A,"February",$D:$D,$AU$11),SUMIFS($K:$K,$A:$A,"February",$H:$H,$AU$11),SUMIFS($O:$O,$A:$A,"February",$L:$L,$AU$11),SUMIFS($S:$S,$A:$A,"February",$P:$P,$AU$11),SUMIFS($W:$W,$A:$A,"February",$T:$T,$AU$11))</f>
        <v>0</v>
      </c>
      <c r="AP41" s="7">
        <f t="shared" ref="AP41:AP51" si="30">$AV$11</f>
        <v>0</v>
      </c>
      <c r="AQ41" s="16">
        <f t="shared" si="27"/>
        <v>0</v>
      </c>
    </row>
    <row r="42" spans="2:43" x14ac:dyDescent="0.25">
      <c r="G42" s="7">
        <f t="shared" si="0"/>
        <v>0</v>
      </c>
      <c r="K42" s="7">
        <f t="shared" si="1"/>
        <v>0</v>
      </c>
      <c r="O42" s="7">
        <f t="shared" si="2"/>
        <v>0</v>
      </c>
      <c r="S42" s="7">
        <f t="shared" si="3"/>
        <v>0</v>
      </c>
      <c r="W42" s="7">
        <f t="shared" si="4"/>
        <v>0</v>
      </c>
      <c r="X42" s="4"/>
      <c r="Y42" s="4">
        <f>SUM(IF(C42="Yes",G42),IF(C42="Yes",K42),IF(C42="Yes",O42),IF(C42="Yes",S42),IF(C42="Yes",W42))*Lookups!$D$3</f>
        <v>0</v>
      </c>
      <c r="Z42" s="13">
        <f t="shared" si="5"/>
        <v>0</v>
      </c>
      <c r="AA42" s="7">
        <f t="shared" si="6"/>
        <v>0</v>
      </c>
      <c r="AB42" s="7">
        <f t="shared" si="7"/>
        <v>0</v>
      </c>
      <c r="AC42" s="7">
        <f t="shared" si="8"/>
        <v>0</v>
      </c>
      <c r="AE42" t="s">
        <v>21</v>
      </c>
      <c r="AF42" s="13">
        <f>SUM(SUMIFS($F:$F,$A:$A,"March",$D:$D,$AU$9),SUMIFS($J:$J,$A:$A,"March",$H:$H,$AU$9),SUMIFS($N:$N,$A:$A,"March",$L:$L,$AU$9),SUMIFS($R:$R,$A:$A,"March",$P:$P,$AU$9),SUMIFS($V:$V,$A:$A,"March",$T:$T,$AU$9))</f>
        <v>0</v>
      </c>
      <c r="AG42" s="7">
        <f>SUM(SUMIFS($G:$G,$A:$A,"March",$D:$D,$AU$9),SUMIFS($K:$K,$A:$A,"March",$H:$H,$AU$9),SUMIFS($O:$O,$A:$A,"March",$L:$L,$AU$9),SUMIFS($S:$S,$A:$A,"March",$P:$P,$AU$9),SUMIFS($W:$W,$A:$A,"March",$T:$T,$AU$9))</f>
        <v>0</v>
      </c>
      <c r="AH42" s="7">
        <f t="shared" si="28"/>
        <v>0</v>
      </c>
      <c r="AI42" s="16">
        <f t="shared" si="25"/>
        <v>0</v>
      </c>
      <c r="AJ42" s="13">
        <f>SUM(SUMIFS($F:$F,$A:$A,"March",$D:$D,$AU$10),SUMIFS($J:$J,$A:$A,"March",$H:$H,$AU$10),SUMIFS($N:$N,$A:$A,"March",$L:$L,$AU$10),SUMIFS($R:$R,$A:$A,"March",$P:$P,$AU$10),SUMIFS($V:$V,$A:$A,"March",$T:$T,$AU$10))</f>
        <v>0</v>
      </c>
      <c r="AK42" s="7">
        <f>SUM(SUMIFS($G:$G,$A:$A,"March",$D:$D,$AU$10),SUMIFS($K:$K,$A:$A,"March",$H:$H,$AU$10),SUMIFS($O:$O,$A:$A,"March",$L:$L,$AU$10),SUMIFS($S:$S,$A:$A,"March",$P:$P,$AU$10),SUMIFS($W:$W,$A:$A,"March",$T:$T,$AU$10))</f>
        <v>0</v>
      </c>
      <c r="AL42" s="7">
        <f t="shared" si="29"/>
        <v>0</v>
      </c>
      <c r="AM42" s="16">
        <f t="shared" si="26"/>
        <v>0</v>
      </c>
      <c r="AN42" s="13">
        <f>SUM(SUMIFS($F:$F,$A:$A,"March",$D:$D,$AU$11),SUMIFS($J:$J,$A:$A,"March",$H:$H,$AU$11),SUMIFS($N:$N,$A:$A,"March",$L:$L,$AU$11),SUMIFS($R:$R,$A:$A,"March",$P:$P,$AU$11),SUMIFS($V:$V,$A:$A,"March",$T:$T,$AU$11))</f>
        <v>0</v>
      </c>
      <c r="AO42" s="7">
        <f>SUM(SUMIFS($G:$G,$A:$A,"March",$D:$D,$AU$11),SUMIFS($K:$K,$A:$A,"March",$H:$H,$AU$11),SUMIFS($O:$O,$A:$A,"March",$L:$L,$AU$11),SUMIFS($S:$S,$A:$A,"March",$P:$P,$AU$11),SUMIFS($W:$W,$A:$A,"March",$T:$T,$AU$11))</f>
        <v>0</v>
      </c>
      <c r="AP42" s="7">
        <f t="shared" si="30"/>
        <v>0</v>
      </c>
      <c r="AQ42" s="16">
        <f t="shared" si="27"/>
        <v>0</v>
      </c>
    </row>
    <row r="43" spans="2:43" x14ac:dyDescent="0.25">
      <c r="G43" s="7">
        <f t="shared" si="0"/>
        <v>0</v>
      </c>
      <c r="K43" s="7">
        <f t="shared" si="1"/>
        <v>0</v>
      </c>
      <c r="O43" s="7">
        <f t="shared" si="2"/>
        <v>0</v>
      </c>
      <c r="S43" s="7">
        <f t="shared" si="3"/>
        <v>0</v>
      </c>
      <c r="W43" s="7">
        <f t="shared" si="4"/>
        <v>0</v>
      </c>
      <c r="X43" s="4"/>
      <c r="Y43" s="4">
        <f>SUM(IF(C43="Yes",G43),IF(C43="Yes",K43),IF(C43="Yes",O43),IF(C43="Yes",S43),IF(C43="Yes",W43))*Lookups!$D$3</f>
        <v>0</v>
      </c>
      <c r="Z43" s="13">
        <f t="shared" si="5"/>
        <v>0</v>
      </c>
      <c r="AA43" s="7">
        <f t="shared" si="6"/>
        <v>0</v>
      </c>
      <c r="AB43" s="7">
        <f t="shared" si="7"/>
        <v>0</v>
      </c>
      <c r="AC43" s="7">
        <f t="shared" si="8"/>
        <v>0</v>
      </c>
      <c r="AE43" t="s">
        <v>22</v>
      </c>
      <c r="AF43" s="13">
        <f>SUM(SUMIFS($F:$F,$A:$A,"April",$D:$D,$AU$9),SUMIFS($J:$J,$A:$A,"April",$H:$H,$AU$9),SUMIFS($N:$N,$A:$A,"April",$L:$L,$AU$9),SUMIFS($R:$R,$A:$A,"April",$P:$P,$AU$9),SUMIFS($V:$V,$A:$A,"April",$T:$T,$AU$9))</f>
        <v>0</v>
      </c>
      <c r="AG43" s="7">
        <f>SUM(SUMIFS($G:$G,$A:$A,"April",$D:$D,$AU$9),SUMIFS($K:$K,$A:$A,"April",$H:$H,$AU$9),SUMIFS($O:$O,$A:$A,"April",$L:$L,$AU$9),SUMIFS($S:$S,$A:$A,"April",$P:$P,$AU$9),SUMIFS($W:$W,$A:$A,"April",$T:$T,$AU$9))</f>
        <v>0</v>
      </c>
      <c r="AH43" s="7">
        <f t="shared" si="28"/>
        <v>0</v>
      </c>
      <c r="AI43" s="16">
        <f t="shared" si="25"/>
        <v>0</v>
      </c>
      <c r="AJ43" s="13">
        <f>SUM(SUMIFS($F:$F,$A:$A,"April",$D:$D,$AU$10),SUMIFS($J:$J,$A:$A,"April",$H:$H,$AU$10),SUMIFS($N:$N,$A:$A,"April",$L:$L,$AU$10),SUMIFS($R:$R,$A:$A,"April",$P:$P,$AU$10),SUMIFS($V:$V,$A:$A,"April",$T:$T,$AU$10))</f>
        <v>0</v>
      </c>
      <c r="AK43" s="7">
        <f>SUM(SUMIFS($G:$G,$A:$A,"April",$D:$D,$AU$10),SUMIFS($K:$K,$A:$A,"April",$H:$H,$AU$10),SUMIFS($O:$O,$A:$A,"April",$L:$L,$AU$10),SUMIFS($S:$S,$A:$A,"April",$P:$P,$AU$10),SUMIFS($W:$W,$A:$A,"April",$T:$T,$AU$10))</f>
        <v>0</v>
      </c>
      <c r="AL43" s="7">
        <f t="shared" si="29"/>
        <v>0</v>
      </c>
      <c r="AM43" s="16">
        <f t="shared" si="26"/>
        <v>0</v>
      </c>
      <c r="AN43" s="13">
        <f>SUM(SUMIFS($F:$F,$A:$A,"April",$D:$D,$AU$11),SUMIFS($J:$J,$A:$A,"April",$H:$H,$AU$11),SUMIFS($N:$N,$A:$A,"April",$L:$L,$AU$11),SUMIFS($R:$R,$A:$A,"April",$P:$P,$AU$11),SUMIFS($V:$V,$A:$A,"April",$T:$T,$AU$11))</f>
        <v>0</v>
      </c>
      <c r="AO43" s="7">
        <f>SUM(SUMIFS($G:$G,$A:$A,"April",$D:$D,$AU$11),SUMIFS($K:$K,$A:$A,"April",$H:$H,$AU$11),SUMIFS($O:$O,$A:$A,"April",$L:$L,$AU$11),SUMIFS($S:$S,$A:$A,"April",$P:$P,$AU$11),SUMIFS($W:$W,$A:$A,"April",$T:$T,$AU$11))</f>
        <v>0</v>
      </c>
      <c r="AP43" s="7">
        <f t="shared" si="30"/>
        <v>0</v>
      </c>
      <c r="AQ43" s="16">
        <f t="shared" si="27"/>
        <v>0</v>
      </c>
    </row>
    <row r="44" spans="2:43" x14ac:dyDescent="0.25">
      <c r="G44" s="7">
        <f t="shared" si="0"/>
        <v>0</v>
      </c>
      <c r="K44" s="7">
        <f t="shared" si="1"/>
        <v>0</v>
      </c>
      <c r="O44" s="7">
        <f t="shared" si="2"/>
        <v>0</v>
      </c>
      <c r="S44" s="7">
        <f t="shared" si="3"/>
        <v>0</v>
      </c>
      <c r="W44" s="7">
        <f t="shared" si="4"/>
        <v>0</v>
      </c>
      <c r="X44" s="4"/>
      <c r="Y44" s="4">
        <f>SUM(IF(C44="Yes",G44),IF(C44="Yes",K44),IF(C44="Yes",O44),IF(C44="Yes",S44),IF(C44="Yes",W44))*Lookups!$D$3</f>
        <v>0</v>
      </c>
      <c r="Z44" s="13">
        <f t="shared" si="5"/>
        <v>0</v>
      </c>
      <c r="AA44" s="7">
        <f t="shared" si="6"/>
        <v>0</v>
      </c>
      <c r="AB44" s="7">
        <f t="shared" si="7"/>
        <v>0</v>
      </c>
      <c r="AC44" s="7">
        <f t="shared" si="8"/>
        <v>0</v>
      </c>
      <c r="AE44" t="s">
        <v>23</v>
      </c>
      <c r="AF44" s="13">
        <f>SUM(SUMIFS($F:$F,$A:$A,"May",$D:$D,$AU$9),SUMIFS($J:$J,$A:$A,"May",$H:$H,$AU$9),SUMIFS($N:$N,$A:$A,"May",$L:$L,$AU$9),SUMIFS($R:$R,$A:$A,"May",$P:$P,$AU$9),SUMIFS($V:$V,$A:$A,"May",$T:$T,$AU$9))</f>
        <v>0</v>
      </c>
      <c r="AG44" s="7">
        <f>SUM(SUMIFS($G:$G,$A:$A,"May",$D:$D,$AU$9),SUMIFS($K:$K,$A:$A,"May",$H:$H,$AU$9),SUMIFS($O:$O,$A:$A,"May",$L:$L,$AU$9),SUMIFS($S:$S,$A:$A,"May",$P:$P,$AU$9),SUMIFS($W:$W,$A:$A,"May",$T:$T,$AU$9))</f>
        <v>0</v>
      </c>
      <c r="AH44" s="7">
        <f t="shared" si="28"/>
        <v>0</v>
      </c>
      <c r="AI44" s="16">
        <f t="shared" si="25"/>
        <v>0</v>
      </c>
      <c r="AJ44" s="13">
        <f>SUM(SUMIFS($F:$F,$A:$A,"May",$D:$D,$AU$10),SUMIFS($J:$J,$A:$A,"May",$H:$H,$AU$10),SUMIFS($N:$N,$A:$A,"May",$L:$L,$AU$10),SUMIFS($R:$R,$A:$A,"May",$P:$P,$AU$10),SUMIFS($V:$V,$A:$A,"May",$T:$T,$AU$10))</f>
        <v>0</v>
      </c>
      <c r="AK44" s="7">
        <f>SUM(SUMIFS($G:$G,$A:$A,"May",$D:$D,$AU$10),SUMIFS($K:$K,$A:$A,"May",$H:$H,$AU$10),SUMIFS($O:$O,$A:$A,"May",$L:$L,$AU$10),SUMIFS($S:$S,$A:$A,"May",$P:$P,$AU$10),SUMIFS($W:$W,$A:$A,"May",$T:$T,$AU$10))</f>
        <v>0</v>
      </c>
      <c r="AL44" s="7">
        <f t="shared" si="29"/>
        <v>0</v>
      </c>
      <c r="AM44" s="16">
        <f t="shared" si="26"/>
        <v>0</v>
      </c>
      <c r="AN44" s="13">
        <f>SUM(SUMIFS($F:$F,$A:$A,"May",$D:$D,$AU$11),SUMIFS($J:$J,$A:$A,"May",$H:$H,$AU$11),SUMIFS($N:$N,$A:$A,"May",$L:$L,$AU$11),SUMIFS($R:$R,$A:$A,"May",$P:$P,$AU$11),SUMIFS($V:$V,$A:$A,"May",$T:$T,$AU$11))</f>
        <v>0</v>
      </c>
      <c r="AO44" s="7">
        <f>SUM(SUMIFS($G:$G,$A:$A,"May",$D:$D,$AU$11),SUMIFS($K:$K,$A:$A,"May",$H:$H,$AU$11),SUMIFS($O:$O,$A:$A,"May",$L:$L,$AU$11),SUMIFS($S:$S,$A:$A,"May",$P:$P,$AU$11),SUMIFS($W:$W,$A:$A,"May",$T:$T,$AU$11))</f>
        <v>0</v>
      </c>
      <c r="AP44" s="7">
        <f t="shared" si="30"/>
        <v>0</v>
      </c>
      <c r="AQ44" s="16">
        <f t="shared" si="27"/>
        <v>0</v>
      </c>
    </row>
    <row r="45" spans="2:43" x14ac:dyDescent="0.25">
      <c r="G45" s="7">
        <f t="shared" si="0"/>
        <v>0</v>
      </c>
      <c r="K45" s="7">
        <f t="shared" si="1"/>
        <v>0</v>
      </c>
      <c r="O45" s="7">
        <f t="shared" si="2"/>
        <v>0</v>
      </c>
      <c r="S45" s="7">
        <f t="shared" si="3"/>
        <v>0</v>
      </c>
      <c r="W45" s="7">
        <f t="shared" si="4"/>
        <v>0</v>
      </c>
      <c r="X45" s="4"/>
      <c r="Y45" s="4">
        <f>SUM(IF(C45="Yes",G45),IF(C45="Yes",K45),IF(C45="Yes",O45),IF(C45="Yes",S45),IF(C45="Yes",W45))*Lookups!$D$3</f>
        <v>0</v>
      </c>
      <c r="Z45" s="13">
        <f t="shared" si="5"/>
        <v>0</v>
      </c>
      <c r="AA45" s="7">
        <f t="shared" si="6"/>
        <v>0</v>
      </c>
      <c r="AB45" s="7">
        <f t="shared" si="7"/>
        <v>0</v>
      </c>
      <c r="AC45" s="7">
        <f t="shared" si="8"/>
        <v>0</v>
      </c>
      <c r="AE45" t="s">
        <v>24</v>
      </c>
      <c r="AF45" s="13">
        <f>SUM(SUMIFS($F:$F,$A:$A,"June",$D:$D,$AU$9),SUMIFS($J:$J,$A:$A,"June",$H:$H,$AU$9),SUMIFS($N:$N,$A:$A,"June",$L:$L,$AU$9),SUMIFS($R:$R,$A:$A,"June",$P:$P,$AU$9),SUMIFS($V:$V,$A:$A,"June",$T:$T,$AU$9))</f>
        <v>0</v>
      </c>
      <c r="AG45" s="7">
        <f>SUM(SUMIFS($G:$G,$A:$A,"June",$D:$D,$AU$9),SUMIFS($K:$K,$A:$A,"June",$H:$H,$AU$9),SUMIFS($O:$O,$A:$A,"June",$L:$L,$AU$9),SUMIFS($S:$S,$A:$A,"June",$P:$P,$AU$9),SUMIFS($W:$W,$A:$A,"June",$T:$T,$AU$9))</f>
        <v>0</v>
      </c>
      <c r="AH45" s="7">
        <f t="shared" si="28"/>
        <v>0</v>
      </c>
      <c r="AI45" s="16">
        <f t="shared" si="25"/>
        <v>0</v>
      </c>
      <c r="AJ45" s="13">
        <f>SUM(SUMIFS($F:$F,$A:$A,"June",$D:$D,$AU$10),SUMIFS($J:$J,$A:$A,"June",$H:$H,$AU$10),SUMIFS($N:$N,$A:$A,"June",$L:$L,$AU$10),SUMIFS($R:$R,$A:$A,"June",$P:$P,$AU$10),SUMIFS($V:$V,$A:$A,"June",$T:$T,$AU$10))</f>
        <v>0</v>
      </c>
      <c r="AK45" s="7">
        <f>SUM(SUMIFS($G:$G,$A:$A,"June",$D:$D,$AU$10),SUMIFS($K:$K,$A:$A,"June",$H:$H,$AU$10),SUMIFS($O:$O,$A:$A,"June",$L:$L,$AU$10),SUMIFS($S:$S,$A:$A,"June",$P:$P,$AU$10),SUMIFS($W:$W,$A:$A,"June",$T:$T,$AU$10))</f>
        <v>0</v>
      </c>
      <c r="AL45" s="7">
        <f t="shared" si="29"/>
        <v>0</v>
      </c>
      <c r="AM45" s="16">
        <f t="shared" si="26"/>
        <v>0</v>
      </c>
      <c r="AN45" s="13">
        <f>SUM(SUMIFS($F:$F,$A:$A,"June",$D:$D,$AU$11),SUMIFS($J:$J,$A:$A,"June",$H:$H,$AU$11),SUMIFS($N:$N,$A:$A,"June",$L:$L,$AU$11),SUMIFS($R:$R,$A:$A,"June",$P:$P,$AU$11),SUMIFS($V:$V,$A:$A,"June",$T:$T,$AU$11))</f>
        <v>0</v>
      </c>
      <c r="AO45" s="7">
        <f>SUM(SUMIFS($G:$G,$A:$A,"June",$D:$D,$AU$11),SUMIFS($K:$K,$A:$A,"June",$H:$H,$AU$11),SUMIFS($O:$O,$A:$A,"June",$L:$L,$AU$11),SUMIFS($S:$S,$A:$A,"June",$P:$P,$AU$11),SUMIFS($W:$W,$A:$A,"June",$T:$T,$AU$11))</f>
        <v>0</v>
      </c>
      <c r="AP45" s="7">
        <f t="shared" si="30"/>
        <v>0</v>
      </c>
      <c r="AQ45" s="16">
        <f t="shared" si="27"/>
        <v>0</v>
      </c>
    </row>
    <row r="46" spans="2:43" x14ac:dyDescent="0.25">
      <c r="G46" s="7">
        <f t="shared" si="0"/>
        <v>0</v>
      </c>
      <c r="K46" s="7">
        <f t="shared" si="1"/>
        <v>0</v>
      </c>
      <c r="O46" s="7">
        <f t="shared" si="2"/>
        <v>0</v>
      </c>
      <c r="S46" s="7">
        <f t="shared" si="3"/>
        <v>0</v>
      </c>
      <c r="W46" s="7">
        <f t="shared" si="4"/>
        <v>0</v>
      </c>
      <c r="X46" s="4"/>
      <c r="Y46" s="4">
        <f>SUM(IF(C46="Yes",G46),IF(C46="Yes",K46),IF(C46="Yes",O46),IF(C46="Yes",S46),IF(C46="Yes",W46))*Lookups!$D$3</f>
        <v>0</v>
      </c>
      <c r="Z46" s="13">
        <f t="shared" si="5"/>
        <v>0</v>
      </c>
      <c r="AA46" s="7">
        <f t="shared" si="6"/>
        <v>0</v>
      </c>
      <c r="AB46" s="7">
        <f t="shared" si="7"/>
        <v>0</v>
      </c>
      <c r="AC46" s="7">
        <f t="shared" si="8"/>
        <v>0</v>
      </c>
      <c r="AE46" t="s">
        <v>25</v>
      </c>
      <c r="AF46" s="13">
        <f>SUM(SUMIFS($F:$F,$A:$A,"July",$D:$D,$AU$9),SUMIFS($J:$J,$A:$A,"July",$H:$H,$AU$9),SUMIFS($N:$N,$A:$A,"July",$L:$L,$AU$9),SUMIFS($R:$R,$A:$A,"July",$P:$P,$AU$9),SUMIFS($V:$V,$A:$A,"July",$T:$T,$AU$9))</f>
        <v>0</v>
      </c>
      <c r="AG46" s="7">
        <f>SUM(SUMIFS($G:$G,$A:$A,"July",$D:$D,$AU$9),SUMIFS($K:$K,$A:$A,"July",$H:$H,$AU$9),SUMIFS($O:$O,$A:$A,"July",$L:$L,$AU$9),SUMIFS($S:$S,$A:$A,"July",$P:$P,$AU$9),SUMIFS($W:$W,$A:$A,"July",$T:$T,$AU$9))</f>
        <v>0</v>
      </c>
      <c r="AH46" s="7">
        <f t="shared" si="28"/>
        <v>0</v>
      </c>
      <c r="AI46" s="16">
        <f t="shared" si="25"/>
        <v>0</v>
      </c>
      <c r="AJ46" s="13">
        <f>SUM(SUMIFS($F:$F,$A:$A,"July",$D:$D,$AU$10),SUMIFS($J:$J,$A:$A,"July",$H:$H,$AU$10),SUMIFS($N:$N,$A:$A,"July",$L:$L,$AU$10),SUMIFS($R:$R,$A:$A,"July",$P:$P,$AU$10),SUMIFS($V:$V,$A:$A,"July",$T:$T,$AU$10))</f>
        <v>0</v>
      </c>
      <c r="AK46" s="7">
        <f>SUM(SUMIFS($G:$G,$A:$A,"July",$D:$D,$AU$10),SUMIFS($K:$K,$A:$A,"July",$H:$H,$AU$10),SUMIFS($O:$O,$A:$A,"July",$L:$L,$AU$10),SUMIFS($S:$S,$A:$A,"July",$P:$P,$AU$10),SUMIFS($W:$W,$A:$A,"July",$T:$T,$AU$10))</f>
        <v>0</v>
      </c>
      <c r="AL46" s="7">
        <f t="shared" si="29"/>
        <v>0</v>
      </c>
      <c r="AM46" s="16">
        <f t="shared" si="26"/>
        <v>0</v>
      </c>
      <c r="AN46" s="13">
        <f>SUM(SUMIFS($F:$F,$A:$A,"July",$D:$D,$AU$11),SUMIFS($J:$J,$A:$A,"July",$H:$H,$AU$11),SUMIFS($N:$N,$A:$A,"July",$L:$L,$AU$11),SUMIFS($R:$R,$A:$A,"July",$P:$P,$AU$11),SUMIFS($V:$V,$A:$A,"July",$T:$T,$AU$11))</f>
        <v>0</v>
      </c>
      <c r="AO46" s="7">
        <f>SUM(SUMIFS($G:$G,$A:$A,"July",$D:$D,$AU$11),SUMIFS($K:$K,$A:$A,"July",$H:$H,$AU$11),SUMIFS($O:$O,$A:$A,"July",$L:$L,$AU$11),SUMIFS($S:$S,$A:$A,"July",$P:$P,$AU$11),SUMIFS($W:$W,$A:$A,"July",$T:$T,$AU$11))</f>
        <v>0</v>
      </c>
      <c r="AP46" s="7">
        <f t="shared" si="30"/>
        <v>0</v>
      </c>
      <c r="AQ46" s="16">
        <f t="shared" si="27"/>
        <v>0</v>
      </c>
    </row>
    <row r="47" spans="2:43" x14ac:dyDescent="0.25">
      <c r="G47" s="7">
        <f t="shared" si="0"/>
        <v>0</v>
      </c>
      <c r="K47" s="7">
        <f t="shared" si="1"/>
        <v>0</v>
      </c>
      <c r="O47" s="7">
        <f t="shared" si="2"/>
        <v>0</v>
      </c>
      <c r="S47" s="7">
        <f t="shared" si="3"/>
        <v>0</v>
      </c>
      <c r="W47" s="7">
        <f t="shared" si="4"/>
        <v>0</v>
      </c>
      <c r="X47" s="4"/>
      <c r="Y47" s="4">
        <f>SUM(IF(C47="Yes",G47),IF(C47="Yes",K47),IF(C47="Yes",O47),IF(C47="Yes",S47),IF(C47="Yes",W47))*Lookups!$D$3</f>
        <v>0</v>
      </c>
      <c r="Z47" s="13">
        <f t="shared" si="5"/>
        <v>0</v>
      </c>
      <c r="AA47" s="7">
        <f t="shared" si="6"/>
        <v>0</v>
      </c>
      <c r="AB47" s="7">
        <f t="shared" si="7"/>
        <v>0</v>
      </c>
      <c r="AC47" s="7">
        <f t="shared" si="8"/>
        <v>0</v>
      </c>
      <c r="AE47" t="s">
        <v>26</v>
      </c>
      <c r="AF47" s="13">
        <f>SUM(SUMIFS($F:$F,$A:$A,"August",$D:$D,$AU$9),SUMIFS($J:$J,$A:$A,"August",$H:$H,$AU$9),SUMIFS($N:$N,$A:$A,"August",$L:$L,$AU$9),SUMIFS($R:$R,$A:$A,"August",$P:$P,$AU$9),SUMIFS($V:$V,$A:$A,"August",$T:$T,$AU$9))</f>
        <v>0</v>
      </c>
      <c r="AG47" s="7">
        <f>SUM(SUMIFS($G:$G,$A:$A,"August",$D:$D,$AU$9),SUMIFS($K:$K,$A:$A,"August",$H:$H,$AU$9),SUMIFS($O:$O,$A:$A,"August",$L:$L,$AU$9),SUMIFS($S:$S,$A:$A,"August",$P:$P,$AU$9),SUMIFS($W:$W,$A:$A,"August",$T:$T,$AU$9))</f>
        <v>0</v>
      </c>
      <c r="AH47" s="7">
        <f t="shared" si="28"/>
        <v>0</v>
      </c>
      <c r="AI47" s="16">
        <f t="shared" si="25"/>
        <v>0</v>
      </c>
      <c r="AJ47" s="13">
        <f>SUM(SUMIFS($F:$F,$A:$A,"August",$D:$D,$AU$10),SUMIFS($J:$J,$A:$A,"August",$H:$H,$AU$10),SUMIFS($N:$N,$A:$A,"August",$L:$L,$AU$10),SUMIFS($R:$R,$A:$A,"August",$P:$P,$AU$10),SUMIFS($V:$V,$A:$A,"August",$T:$T,$AU$10))</f>
        <v>0</v>
      </c>
      <c r="AK47" s="7">
        <f>SUM(SUMIFS($G:$G,$A:$A,"August",$D:$D,$AU$10),SUMIFS($K:$K,$A:$A,"August",$H:$H,$AU$10),SUMIFS($O:$O,$A:$A,"August",$L:$L,$AU$10),SUMIFS($S:$S,$A:$A,"August",$P:$P,$AU$10),SUMIFS($W:$W,$A:$A,"August",$T:$T,$AU$10))</f>
        <v>0</v>
      </c>
      <c r="AL47" s="7">
        <f t="shared" si="29"/>
        <v>0</v>
      </c>
      <c r="AM47" s="16">
        <f t="shared" si="26"/>
        <v>0</v>
      </c>
      <c r="AN47" s="13">
        <f>SUM(SUMIFS($F:$F,$A:$A,"August",$D:$D,$AU$11),SUMIFS($J:$J,$A:$A,"August",$H:$H,$AU$11),SUMIFS($N:$N,$A:$A,"August",$L:$L,$AU$11),SUMIFS($R:$R,$A:$A,"August",$P:$P,$AU$11),SUMIFS($V:$V,$A:$A,"August",$T:$T,$AU$11))</f>
        <v>0</v>
      </c>
      <c r="AO47" s="7">
        <f>SUM(SUMIFS($G:$G,$A:$A,"August",$D:$D,$AU$11),SUMIFS($K:$K,$A:$A,"August",$H:$H,$AU$11),SUMIFS($O:$O,$A:$A,"August",$L:$L,$AU$11),SUMIFS($S:$S,$A:$A,"August",$P:$P,$AU$11),SUMIFS($W:$W,$A:$A,"August",$T:$T,$AU$11))</f>
        <v>0</v>
      </c>
      <c r="AP47" s="7">
        <f t="shared" si="30"/>
        <v>0</v>
      </c>
      <c r="AQ47" s="16">
        <f t="shared" si="27"/>
        <v>0</v>
      </c>
    </row>
    <row r="48" spans="2:43" x14ac:dyDescent="0.25">
      <c r="G48" s="7">
        <f t="shared" si="0"/>
        <v>0</v>
      </c>
      <c r="K48" s="7">
        <f t="shared" si="1"/>
        <v>0</v>
      </c>
      <c r="O48" s="7">
        <f t="shared" si="2"/>
        <v>0</v>
      </c>
      <c r="S48" s="7">
        <f t="shared" si="3"/>
        <v>0</v>
      </c>
      <c r="W48" s="7">
        <f t="shared" si="4"/>
        <v>0</v>
      </c>
      <c r="X48" s="4"/>
      <c r="Y48" s="4">
        <f>SUM(IF(C48="Yes",G48),IF(C48="Yes",K48),IF(C48="Yes",O48),IF(C48="Yes",S48),IF(C48="Yes",W48))*Lookups!$D$3</f>
        <v>0</v>
      </c>
      <c r="Z48" s="13">
        <f t="shared" si="5"/>
        <v>0</v>
      </c>
      <c r="AA48" s="7">
        <f t="shared" si="6"/>
        <v>0</v>
      </c>
      <c r="AB48" s="7">
        <f t="shared" si="7"/>
        <v>0</v>
      </c>
      <c r="AC48" s="7">
        <f t="shared" si="8"/>
        <v>0</v>
      </c>
      <c r="AE48" t="s">
        <v>27</v>
      </c>
      <c r="AF48" s="13">
        <f>SUM(SUMIFS($F:$F,$A:$A,"September",$D:$D,$AU$9),SUMIFS($J:$J,$A:$A,"September",$H:$H,$AU$9),SUMIFS($N:$N,$A:$A,"September",$L:$L,$AU$9),SUMIFS($R:$R,$A:$A,"September",$P:$P,$AU$9),SUMIFS($V:$V,$A:$A,"September",$T:$T,$AU$9))</f>
        <v>0</v>
      </c>
      <c r="AG48" s="7">
        <f>SUM(SUMIFS($G:$G,$A:$A,"September",$D:$D,$AU$9),SUMIFS($K:$K,$A:$A,"September",$H:$H,$AU$9),SUMIFS($O:$O,$A:$A,"September",$L:$L,$AU$9),SUMIFS($S:$S,$A:$A,"September",$P:$P,$AU$9),SUMIFS($W:$W,$A:$A,"September",$T:$T,$AU$9))</f>
        <v>0</v>
      </c>
      <c r="AH48" s="7">
        <f t="shared" si="28"/>
        <v>0</v>
      </c>
      <c r="AI48" s="16">
        <f t="shared" si="25"/>
        <v>0</v>
      </c>
      <c r="AJ48" s="13">
        <f>SUM(SUMIFS($F:$F,$A:$A,"September",$D:$D,$AU$10),SUMIFS($J:$J,$A:$A,"September",$H:$H,$AU$10),SUMIFS($N:$N,$A:$A,"September",$L:$L,$AU$10),SUMIFS($R:$R,$A:$A,"September",$P:$P,$AU$10),SUMIFS($V:$V,$A:$A,"September",$T:$T,$AU$10))</f>
        <v>0</v>
      </c>
      <c r="AK48" s="7">
        <f>SUM(SUMIFS($G:$G,$A:$A,"September",$D:$D,$AU$10),SUMIFS($K:$K,$A:$A,"September",$H:$H,$AU$10),SUMIFS($O:$O,$A:$A,"September",$L:$L,$AU$10),SUMIFS($S:$S,$A:$A,"September",$P:$P,$AU$10),SUMIFS($W:$W,$A:$A,"September",$T:$T,$AU$10))</f>
        <v>0</v>
      </c>
      <c r="AL48" s="7">
        <f t="shared" si="29"/>
        <v>0</v>
      </c>
      <c r="AM48" s="16">
        <f t="shared" si="26"/>
        <v>0</v>
      </c>
      <c r="AN48" s="13">
        <f>SUM(SUMIFS($F:$F,$A:$A,"September",$D:$D,$AU$11),SUMIFS($J:$J,$A:$A,"September",$H:$H,$AU$11),SUMIFS($N:$N,$A:$A,"September",$L:$L,$AU$11),SUMIFS($R:$R,$A:$A,"September",$P:$P,$AU$11),SUMIFS($V:$V,$A:$A,"September",$T:$T,$AU$11))</f>
        <v>0</v>
      </c>
      <c r="AO48" s="7">
        <f>SUM(SUMIFS($G:$G,$A:$A,"September",$D:$D,$AU$11),SUMIFS($K:$K,$A:$A,"September",$H:$H,$AU$11),SUMIFS($O:$O,$A:$A,"September",$L:$L,$AU$11),SUMIFS($S:$S,$A:$A,"September",$P:$P,$AU$11),SUMIFS($W:$W,$A:$A,"September",$T:$T,$AU$11))</f>
        <v>0</v>
      </c>
      <c r="AP48" s="7">
        <f t="shared" si="30"/>
        <v>0</v>
      </c>
      <c r="AQ48" s="16">
        <f t="shared" si="27"/>
        <v>0</v>
      </c>
    </row>
    <row r="49" spans="7:43" x14ac:dyDescent="0.25">
      <c r="G49" s="7">
        <f t="shared" si="0"/>
        <v>0</v>
      </c>
      <c r="K49" s="7">
        <f t="shared" si="1"/>
        <v>0</v>
      </c>
      <c r="O49" s="7">
        <f t="shared" si="2"/>
        <v>0</v>
      </c>
      <c r="S49" s="7">
        <f t="shared" si="3"/>
        <v>0</v>
      </c>
      <c r="W49" s="7">
        <f t="shared" si="4"/>
        <v>0</v>
      </c>
      <c r="X49" s="4"/>
      <c r="Y49" s="4">
        <f>SUM(IF(C49="Yes",G49),IF(C49="Yes",K49),IF(C49="Yes",O49),IF(C49="Yes",S49),IF(C49="Yes",W49))*Lookups!$D$3</f>
        <v>0</v>
      </c>
      <c r="Z49" s="13">
        <f t="shared" si="5"/>
        <v>0</v>
      </c>
      <c r="AA49" s="7">
        <f t="shared" si="6"/>
        <v>0</v>
      </c>
      <c r="AB49" s="7">
        <f t="shared" si="7"/>
        <v>0</v>
      </c>
      <c r="AC49" s="7">
        <f t="shared" si="8"/>
        <v>0</v>
      </c>
      <c r="AE49" t="s">
        <v>28</v>
      </c>
      <c r="AF49" s="13">
        <f>SUM(SUMIFS($F:$F,$A:$A,"October",$D:$D,$AU$9),SUMIFS($J:$J,$A:$A,"October",$H:$H,$AU$9),SUMIFS($N:$N,$A:$A,"October",$L:$L,$AU$9),SUMIFS($R:$R,$A:$A,"October",$P:$P,$AU$9),SUMIFS($V:$V,$A:$A,"October",$T:$T,$AU$9))</f>
        <v>0</v>
      </c>
      <c r="AG49" s="7">
        <f>SUM(SUMIFS($G:$G,$A:$A,"October",$D:$D,$AU$9),SUMIFS($K:$K,$A:$A,"October",$H:$H,$AU$9),SUMIFS($O:$O,$A:$A,"October",$L:$L,$AU$9),SUMIFS($S:$S,$A:$A,"October",$P:$P,$AU$9),SUMIFS($W:$W,$A:$A,"October",$T:$T,$AU$9))</f>
        <v>0</v>
      </c>
      <c r="AH49" s="7">
        <f t="shared" si="28"/>
        <v>0</v>
      </c>
      <c r="AI49" s="16">
        <f t="shared" si="25"/>
        <v>0</v>
      </c>
      <c r="AJ49" s="13">
        <f>SUM(SUMIFS($F:$F,$A:$A,"October",$D:$D,$AU$10),SUMIFS($J:$J,$A:$A,"October",$H:$H,$AU$10),SUMIFS($N:$N,$A:$A,"October",$L:$L,$AU$10),SUMIFS($R:$R,$A:$A,"October",$P:$P,$AU$10),SUMIFS($V:$V,$A:$A,"October",$T:$T,$AU$10))</f>
        <v>0</v>
      </c>
      <c r="AK49" s="7">
        <f>SUM(SUMIFS($G:$G,$A:$A,"October",$D:$D,$AU$10),SUMIFS($K:$K,$A:$A,"October",$H:$H,$AU$10),SUMIFS($O:$O,$A:$A,"October",$L:$L,$AU$10),SUMIFS($S:$S,$A:$A,"October",$P:$P,$AU$10),SUMIFS($W:$W,$A:$A,"October",$T:$T,$AU$10))</f>
        <v>0</v>
      </c>
      <c r="AL49" s="7">
        <f t="shared" si="29"/>
        <v>0</v>
      </c>
      <c r="AM49" s="16">
        <f t="shared" si="26"/>
        <v>0</v>
      </c>
      <c r="AN49" s="13">
        <f>SUM(SUMIFS($F:$F,$A:$A,"October",$D:$D,$AU$11),SUMIFS($J:$J,$A:$A,"October",$H:$H,$AU$11),SUMIFS($N:$N,$A:$A,"October",$L:$L,$AU$11),SUMIFS($R:$R,$A:$A,"October",$P:$P,$AU$11),SUMIFS($V:$V,$A:$A,"October",$T:$T,$AU$11))</f>
        <v>0</v>
      </c>
      <c r="AO49" s="7">
        <f>SUM(SUMIFS($G:$G,$A:$A,"October",$D:$D,$AU$11),SUMIFS($K:$K,$A:$A,"October",$H:$H,$AU$11),SUMIFS($O:$O,$A:$A,"October",$L:$L,$AU$11),SUMIFS($S:$S,$A:$A,"October",$P:$P,$AU$11),SUMIFS($W:$W,$A:$A,"October",$T:$T,$AU$11))</f>
        <v>0</v>
      </c>
      <c r="AP49" s="7">
        <f t="shared" si="30"/>
        <v>0</v>
      </c>
      <c r="AQ49" s="16">
        <f t="shared" si="27"/>
        <v>0</v>
      </c>
    </row>
    <row r="50" spans="7:43" x14ac:dyDescent="0.25">
      <c r="G50" s="7">
        <f t="shared" si="0"/>
        <v>0</v>
      </c>
      <c r="K50" s="7">
        <f t="shared" si="1"/>
        <v>0</v>
      </c>
      <c r="O50" s="7">
        <f t="shared" si="2"/>
        <v>0</v>
      </c>
      <c r="S50" s="7">
        <f t="shared" si="3"/>
        <v>0</v>
      </c>
      <c r="W50" s="7">
        <f t="shared" si="4"/>
        <v>0</v>
      </c>
      <c r="X50" s="4"/>
      <c r="Y50" s="4">
        <f>SUM(IF(C50="Yes",G50),IF(C50="Yes",K50),IF(C50="Yes",O50),IF(C50="Yes",S50),IF(C50="Yes",W50))*Lookups!$D$3</f>
        <v>0</v>
      </c>
      <c r="Z50" s="13">
        <f t="shared" si="5"/>
        <v>0</v>
      </c>
      <c r="AA50" s="7">
        <f t="shared" si="6"/>
        <v>0</v>
      </c>
      <c r="AB50" s="7">
        <f t="shared" si="7"/>
        <v>0</v>
      </c>
      <c r="AC50" s="7">
        <f t="shared" si="8"/>
        <v>0</v>
      </c>
      <c r="AE50" t="s">
        <v>29</v>
      </c>
      <c r="AF50" s="13">
        <f>SUM(SUMIFS($F:$F,$A:$A,"November",$D:$D,$AU$9),SUMIFS($J:$J,$A:$A,"November",$H:$H,$AU$9),SUMIFS($N:$N,$A:$A,"November",$L:$L,$AU$9),SUMIFS($R:$R,$A:$A,"November",$P:$P,$AU$9),SUMIFS($V:$V,$A:$A,"November",$T:$T,$AU$9))</f>
        <v>0</v>
      </c>
      <c r="AG50" s="7">
        <f>SUM(SUMIFS($G:$G,$A:$A,"November",$D:$D,$AU$9),SUMIFS($K:$K,$A:$A,"November",$H:$H,$AU$9),SUMIFS($O:$O,$A:$A,"November",$L:$L,$AU$9),SUMIFS($S:$S,$A:$A,"November",$P:$P,$AU$9),SUMIFS($W:$W,$A:$A,"November",$T:$T,$AU$9))</f>
        <v>0</v>
      </c>
      <c r="AH50" s="7">
        <f t="shared" si="28"/>
        <v>0</v>
      </c>
      <c r="AI50" s="16">
        <f t="shared" si="25"/>
        <v>0</v>
      </c>
      <c r="AJ50" s="13">
        <f>SUM(SUMIFS($F:$F,$A:$A,"November",$D:$D,$AU$10),SUMIFS($J:$J,$A:$A,"November",$H:$H,$AU$10),SUMIFS($N:$N,$A:$A,"November",$L:$L,$AU$10),SUMIFS($R:$R,$A:$A,"November",$P:$P,$AU$10),SUMIFS($V:$V,$A:$A,"November",$T:$T,$AU$10))</f>
        <v>0</v>
      </c>
      <c r="AK50" s="7">
        <f>SUM(SUMIFS($G:$G,$A:$A,"November",$D:$D,$AU$10),SUMIFS($K:$K,$A:$A,"November",$H:$H,$AU$10),SUMIFS($O:$O,$A:$A,"November",$L:$L,$AU$10),SUMIFS($S:$S,$A:$A,"November",$P:$P,$AU$10),SUMIFS($W:$W,$A:$A,"November",$T:$T,$AU$10))</f>
        <v>0</v>
      </c>
      <c r="AL50" s="7">
        <f t="shared" si="29"/>
        <v>0</v>
      </c>
      <c r="AM50" s="16">
        <f t="shared" si="26"/>
        <v>0</v>
      </c>
      <c r="AN50" s="13">
        <f>SUM(SUMIFS($F:$F,$A:$A,"November",$D:$D,$AU$11),SUMIFS($J:$J,$A:$A,"November",$H:$H,$AU$11),SUMIFS($N:$N,$A:$A,"November",$L:$L,$AU$11),SUMIFS($R:$R,$A:$A,"November",$P:$P,$AU$11),SUMIFS($V:$V,$A:$A,"November",$T:$T,$AU$11))</f>
        <v>0</v>
      </c>
      <c r="AO50" s="7">
        <f>SUM(SUMIFS($G:$G,$A:$A,"November",$D:$D,$AU$11),SUMIFS($K:$K,$A:$A,"November",$H:$H,$AU$11),SUMIFS($O:$O,$A:$A,"November",$L:$L,$AU$11),SUMIFS($S:$S,$A:$A,"November",$P:$P,$AU$11),SUMIFS($W:$W,$A:$A,"November",$T:$T,$AU$11))</f>
        <v>0</v>
      </c>
      <c r="AP50" s="7">
        <f t="shared" si="30"/>
        <v>0</v>
      </c>
      <c r="AQ50" s="16">
        <f t="shared" si="27"/>
        <v>0</v>
      </c>
    </row>
    <row r="51" spans="7:43" x14ac:dyDescent="0.25">
      <c r="G51" s="7">
        <f t="shared" si="0"/>
        <v>0</v>
      </c>
      <c r="K51" s="7">
        <f t="shared" si="1"/>
        <v>0</v>
      </c>
      <c r="O51" s="7">
        <f t="shared" si="2"/>
        <v>0</v>
      </c>
      <c r="S51" s="7">
        <f t="shared" si="3"/>
        <v>0</v>
      </c>
      <c r="W51" s="7">
        <f t="shared" si="4"/>
        <v>0</v>
      </c>
      <c r="X51" s="4"/>
      <c r="Y51" s="4">
        <f>SUM(IF(C51="Yes",G51),IF(C51="Yes",K51),IF(C51="Yes",O51),IF(C51="Yes",S51),IF(C51="Yes",W51))*Lookups!$D$3</f>
        <v>0</v>
      </c>
      <c r="Z51" s="13">
        <f t="shared" si="5"/>
        <v>0</v>
      </c>
      <c r="AA51" s="7">
        <f t="shared" si="6"/>
        <v>0</v>
      </c>
      <c r="AB51" s="7">
        <f t="shared" si="7"/>
        <v>0</v>
      </c>
      <c r="AC51" s="7">
        <f t="shared" si="8"/>
        <v>0</v>
      </c>
      <c r="AE51" t="s">
        <v>30</v>
      </c>
      <c r="AF51" s="13">
        <f>SUM(SUMIFS($F:$F,$A:$A,"December",$D:$D,$AU$9),SUMIFS($J:$J,$A:$A,"December",$H:$H,$AU$9),SUMIFS($N:$N,$A:$A,"December",$L:$L,$AU$9),SUMIFS($R:$R,$A:$A,"December",$P:$P,$AU$9),SUMIFS($V:$V,$A:$A,"December",$T:$T,$AU$9))</f>
        <v>0</v>
      </c>
      <c r="AG51" s="7">
        <f>SUM(SUMIFS($G:$G,$A:$A,"December",$D:$D,$AU$9),SUMIFS($K:$K,$A:$A,"December",$H:$H,$AU$9),SUMIFS($O:$O,$A:$A,"December",$L:$L,$AU$9),SUMIFS($S:$S,$A:$A,"December",$P:$P,$AU$9),SUMIFS($W:$W,$A:$A,"December",$T:$T,$AU$9))</f>
        <v>0</v>
      </c>
      <c r="AH51" s="7">
        <f t="shared" si="28"/>
        <v>0</v>
      </c>
      <c r="AI51" s="16">
        <f t="shared" si="25"/>
        <v>0</v>
      </c>
      <c r="AJ51" s="13">
        <f>SUM(SUMIFS($F:$F,$A:$A,"December",$D:$D,$AU$10),SUMIFS($J:$J,$A:$A,"December",$H:$H,$AU$10),SUMIFS($N:$N,$A:$A,"December",$L:$L,$AU$10),SUMIFS($R:$R,$A:$A,"December",$P:$P,$AU$10),SUMIFS($V:$V,$A:$A,"December",$T:$T,$AU$10))</f>
        <v>0</v>
      </c>
      <c r="AK51" s="7">
        <f>SUM(SUMIFS($G:$G,$A:$A,"December",$D:$D,$AU$10),SUMIFS($K:$K,$A:$A,"December",$H:$H,$AU$10),SUMIFS($O:$O,$A:$A,"December",$L:$L,$AU$10),SUMIFS($S:$S,$A:$A,"December",$P:$P,$AU$10),SUMIFS($W:$W,$A:$A,"December",$T:$T,$AU$10))</f>
        <v>0</v>
      </c>
      <c r="AL51" s="7">
        <f t="shared" si="29"/>
        <v>0</v>
      </c>
      <c r="AM51" s="16">
        <f t="shared" si="26"/>
        <v>0</v>
      </c>
      <c r="AN51" s="13">
        <f>SUM(SUMIFS($F:$F,$A:$A,"December",$D:$D,$AU$11),SUMIFS($J:$J,$A:$A,"December",$H:$H,$AU$11),SUMIFS($N:$N,$A:$A,"December",$L:$L,$AU$11),SUMIFS($R:$R,$A:$A,"December",$P:$P,$AU$11),SUMIFS($V:$V,$A:$A,"December",$T:$T,$AU$11))</f>
        <v>0</v>
      </c>
      <c r="AO51" s="7">
        <f>SUM(SUMIFS($G:$G,$A:$A,"December",$D:$D,$AU$11),SUMIFS($K:$K,$A:$A,"December",$H:$H,$AU$11),SUMIFS($O:$O,$A:$A,"December",$L:$L,$AU$11),SUMIFS($S:$S,$A:$A,"December",$P:$P,$AU$11),SUMIFS($W:$W,$A:$A,"December",$T:$T,$AU$11))</f>
        <v>0</v>
      </c>
      <c r="AP51" s="7">
        <f t="shared" si="30"/>
        <v>0</v>
      </c>
      <c r="AQ51" s="16">
        <f t="shared" si="27"/>
        <v>0</v>
      </c>
    </row>
    <row r="52" spans="7:43" x14ac:dyDescent="0.25">
      <c r="G52" s="7">
        <f t="shared" si="0"/>
        <v>0</v>
      </c>
      <c r="K52" s="7">
        <f t="shared" si="1"/>
        <v>0</v>
      </c>
      <c r="O52" s="7">
        <f t="shared" si="2"/>
        <v>0</v>
      </c>
      <c r="S52" s="7">
        <f t="shared" si="3"/>
        <v>0</v>
      </c>
      <c r="W52" s="7">
        <f t="shared" si="4"/>
        <v>0</v>
      </c>
      <c r="X52" s="4"/>
      <c r="Y52" s="4">
        <f>SUM(IF(C52="Yes",G52),IF(C52="Yes",K52),IF(C52="Yes",O52),IF(C52="Yes",S52),IF(C52="Yes",W52))*Lookups!$D$3</f>
        <v>0</v>
      </c>
      <c r="Z52" s="13">
        <f t="shared" si="5"/>
        <v>0</v>
      </c>
      <c r="AA52" s="7">
        <f t="shared" si="6"/>
        <v>0</v>
      </c>
      <c r="AB52" s="7">
        <f t="shared" si="7"/>
        <v>0</v>
      </c>
      <c r="AC52" s="7">
        <f t="shared" si="8"/>
        <v>0</v>
      </c>
      <c r="AF52" s="13"/>
      <c r="AG52" s="7"/>
      <c r="AH52" s="13"/>
      <c r="AI52" s="16"/>
      <c r="AJ52" s="15"/>
      <c r="AK52" s="16"/>
      <c r="AL52" s="15"/>
      <c r="AM52" s="16"/>
      <c r="AN52" s="15"/>
      <c r="AO52" s="7"/>
      <c r="AP52" s="13"/>
      <c r="AQ52" s="7"/>
    </row>
    <row r="53" spans="7:43" x14ac:dyDescent="0.25">
      <c r="G53" s="7">
        <f t="shared" si="0"/>
        <v>0</v>
      </c>
      <c r="K53" s="7">
        <f t="shared" si="1"/>
        <v>0</v>
      </c>
      <c r="O53" s="7">
        <f t="shared" si="2"/>
        <v>0</v>
      </c>
      <c r="S53" s="7">
        <f t="shared" si="3"/>
        <v>0</v>
      </c>
      <c r="W53" s="7">
        <f t="shared" si="4"/>
        <v>0</v>
      </c>
      <c r="X53" s="4"/>
      <c r="Y53" s="4">
        <f>SUM(IF(C53="Yes",G53),IF(C53="Yes",K53),IF(C53="Yes",O53),IF(C53="Yes",S53),IF(C53="Yes",W53))*Lookups!$D$3</f>
        <v>0</v>
      </c>
      <c r="Z53" s="13">
        <f t="shared" si="5"/>
        <v>0</v>
      </c>
      <c r="AA53" s="7">
        <f t="shared" si="6"/>
        <v>0</v>
      </c>
      <c r="AB53" s="7">
        <f t="shared" si="7"/>
        <v>0</v>
      </c>
      <c r="AC53" s="7">
        <f t="shared" si="8"/>
        <v>0</v>
      </c>
      <c r="AF53" s="329">
        <f>Lookups!$A$12</f>
        <v>0</v>
      </c>
      <c r="AG53" s="329"/>
      <c r="AH53" s="329"/>
      <c r="AI53" s="329"/>
      <c r="AJ53" s="329">
        <f>Lookups!$A$13</f>
        <v>0</v>
      </c>
      <c r="AK53" s="329"/>
      <c r="AL53" s="329"/>
      <c r="AM53" s="329"/>
      <c r="AN53" s="329">
        <f>Lookups!$A$14</f>
        <v>0</v>
      </c>
      <c r="AO53" s="329"/>
      <c r="AP53" s="329"/>
      <c r="AQ53" s="329"/>
    </row>
    <row r="54" spans="7:43" x14ac:dyDescent="0.25">
      <c r="G54" s="7">
        <f t="shared" si="0"/>
        <v>0</v>
      </c>
      <c r="K54" s="7">
        <f t="shared" si="1"/>
        <v>0</v>
      </c>
      <c r="O54" s="7">
        <f t="shared" si="2"/>
        <v>0</v>
      </c>
      <c r="S54" s="7">
        <f t="shared" si="3"/>
        <v>0</v>
      </c>
      <c r="W54" s="7">
        <f t="shared" si="4"/>
        <v>0</v>
      </c>
      <c r="X54" s="4"/>
      <c r="Y54" s="4">
        <f>SUM(IF(C54="Yes",G54),IF(C54="Yes",K54),IF(C54="Yes",O54),IF(C54="Yes",S54),IF(C54="Yes",W54))*Lookups!$D$3</f>
        <v>0</v>
      </c>
      <c r="Z54" s="13">
        <f t="shared" si="5"/>
        <v>0</v>
      </c>
      <c r="AA54" s="7">
        <f t="shared" si="6"/>
        <v>0</v>
      </c>
      <c r="AB54" s="7">
        <f t="shared" si="7"/>
        <v>0</v>
      </c>
      <c r="AC54" s="7">
        <f t="shared" si="8"/>
        <v>0</v>
      </c>
      <c r="AF54" s="10" t="s">
        <v>1</v>
      </c>
      <c r="AG54" s="10" t="s">
        <v>16</v>
      </c>
      <c r="AH54" s="10" t="s">
        <v>78</v>
      </c>
      <c r="AI54" s="10" t="s">
        <v>41</v>
      </c>
      <c r="AJ54" s="10" t="s">
        <v>1</v>
      </c>
      <c r="AK54" s="10" t="s">
        <v>16</v>
      </c>
      <c r="AL54" s="10" t="s">
        <v>78</v>
      </c>
      <c r="AM54" s="10" t="s">
        <v>41</v>
      </c>
      <c r="AN54" s="10" t="s">
        <v>1</v>
      </c>
      <c r="AO54" s="10" t="s">
        <v>16</v>
      </c>
      <c r="AP54" s="10" t="s">
        <v>78</v>
      </c>
      <c r="AQ54" s="10" t="s">
        <v>41</v>
      </c>
    </row>
    <row r="55" spans="7:43" x14ac:dyDescent="0.25">
      <c r="G55" s="7">
        <f t="shared" si="0"/>
        <v>0</v>
      </c>
      <c r="K55" s="7">
        <f t="shared" si="1"/>
        <v>0</v>
      </c>
      <c r="O55" s="7">
        <f t="shared" si="2"/>
        <v>0</v>
      </c>
      <c r="S55" s="7">
        <f t="shared" si="3"/>
        <v>0</v>
      </c>
      <c r="W55" s="7">
        <f t="shared" si="4"/>
        <v>0</v>
      </c>
      <c r="X55" s="4"/>
      <c r="Y55" s="4">
        <f>SUM(IF(C55="Yes",G55),IF(C55="Yes",K55),IF(C55="Yes",O55),IF(C55="Yes",S55),IF(C55="Yes",W55))*Lookups!$D$3</f>
        <v>0</v>
      </c>
      <c r="Z55" s="13">
        <f t="shared" si="5"/>
        <v>0</v>
      </c>
      <c r="AA55" s="7">
        <f t="shared" si="6"/>
        <v>0</v>
      </c>
      <c r="AB55" s="7">
        <f t="shared" si="7"/>
        <v>0</v>
      </c>
      <c r="AC55" s="7">
        <f t="shared" si="8"/>
        <v>0</v>
      </c>
      <c r="AE55" t="s">
        <v>19</v>
      </c>
      <c r="AF55" s="13">
        <f>SUM(SUMIFS($F:$F,$A:$A,"January",$D:$D,$AU$12),SUMIFS($J:$J,$A:$A,"January",$H:$H,$AU$12),SUMIFS($N:$N,$A:$A,"January",$L:$L,$AU$12),SUMIFS($R:$R,$A:$A,"January",$P:$P,$AU$12),SUMIFS($V:$V,$A:$A,"January",$T:$T,$AU$12))</f>
        <v>0</v>
      </c>
      <c r="AG55" s="7">
        <f>SUM(SUMIFS($G:$G,$A:$A,"January",$D:$D,$AU$12),SUMIFS($K:$K,$A:$A,"January",$H:$H,$AU$12),SUMIFS($O:$O,$A:$A,"January",$L:$L,$AU$12),SUMIFS($S:$S,$A:$A,"January",$P:$P,$AU$12),SUMIFS($W:$W,$A:$A,"January",$T:$T,$AU$12))</f>
        <v>0</v>
      </c>
      <c r="AH55" s="7">
        <f>$AV$12</f>
        <v>0</v>
      </c>
      <c r="AI55" s="16">
        <f t="shared" ref="AI55:AI66" si="31">AG55-AH55*AF55</f>
        <v>0</v>
      </c>
      <c r="AJ55" s="13">
        <f>SUM(SUMIFS($F:$F,$A:$A,"January",$D:$D,$AU$13),SUMIFS($J:$J,$A:$A,"January",$H:$H,$AU$13),SUMIFS($N:$N,$A:$A,"January",$L:$L,$AU$13),SUMIFS($R:$R,$A:$A,"January",$P:$P,$AU$13),SUMIFS($V:$V,$A:$A,"January",$T:$T,$AU$13))</f>
        <v>0</v>
      </c>
      <c r="AK55" s="7">
        <f>SUM(SUMIFS($G:$G,$A:$A,"January",$D:$D,$AU$13),SUMIFS($K:$K,$A:$A,"January",$H:$H,$AU$13),SUMIFS($O:$O,$A:$A,"January",$L:$L,$AU$13),SUMIFS($S:$S,$A:$A,"January",$P:$P,$AU$13),SUMIFS($W:$W,$A:$A,"January",$T:$T,$AU$13))</f>
        <v>0</v>
      </c>
      <c r="AL55" s="7">
        <f>$AV$13</f>
        <v>0</v>
      </c>
      <c r="AM55" s="16">
        <f t="shared" ref="AM55:AM66" si="32">AK55-AL55*AJ55</f>
        <v>0</v>
      </c>
      <c r="AN55" s="13">
        <f>SUM(SUMIFS($F:$F,$A:$A,"January",$D:$D,$AU$14),SUMIFS($J:$J,$A:$A,"January",$H:$H,$AU$14),SUMIFS($N:$N,$A:$A,"January",$L:$L,$AU$14),SUMIFS($R:$R,$A:$A,"January",$P:$P,$AU$14),SUMIFS($V:$V,$A:$A,"January",$T:$T,$AU$14))</f>
        <v>0</v>
      </c>
      <c r="AO55" s="7">
        <f>SUM(SUMIFS($G:$G,$A:$A,"January",$D:$D,$AU$14),SUMIFS($K:$K,$A:$A,"January",$H:$H,$AU$14),SUMIFS($O:$O,$A:$A,"January",$L:$L,$AU$14),SUMIFS($S:$S,$A:$A,"January",$P:$P,$AU$14),SUMIFS($W:$W,$A:$A,"January",$T:$T,$AU$14))</f>
        <v>0</v>
      </c>
      <c r="AP55" s="7">
        <f>$AV$14</f>
        <v>0</v>
      </c>
      <c r="AQ55" s="16">
        <f t="shared" ref="AQ55:AQ66" si="33">AO55-AP55*AN55</f>
        <v>0</v>
      </c>
    </row>
    <row r="56" spans="7:43" x14ac:dyDescent="0.25">
      <c r="G56" s="7">
        <f t="shared" si="0"/>
        <v>0</v>
      </c>
      <c r="K56" s="7">
        <f t="shared" si="1"/>
        <v>0</v>
      </c>
      <c r="O56" s="7">
        <f t="shared" si="2"/>
        <v>0</v>
      </c>
      <c r="S56" s="7">
        <f t="shared" si="3"/>
        <v>0</v>
      </c>
      <c r="W56" s="7">
        <f t="shared" si="4"/>
        <v>0</v>
      </c>
      <c r="X56" s="4"/>
      <c r="Y56" s="4">
        <f>SUM(IF(C56="Yes",G56),IF(C56="Yes",K56),IF(C56="Yes",O56),IF(C56="Yes",S56),IF(C56="Yes",W56))*Lookups!$D$3</f>
        <v>0</v>
      </c>
      <c r="Z56" s="13">
        <f t="shared" si="5"/>
        <v>0</v>
      </c>
      <c r="AA56" s="7">
        <f t="shared" si="6"/>
        <v>0</v>
      </c>
      <c r="AB56" s="7">
        <f t="shared" si="7"/>
        <v>0</v>
      </c>
      <c r="AC56" s="7">
        <f t="shared" si="8"/>
        <v>0</v>
      </c>
      <c r="AE56" t="s">
        <v>20</v>
      </c>
      <c r="AF56" s="13">
        <f>SUM(SUMIFS($F:$F,$A:$A,"February",$D:$D,$AU$12),SUMIFS($J:$J,$A:$A,"February",$H:$H,$AU$12),SUMIFS($N:$N,$A:$A,"February",$L:$L,$AU$12),SUMIFS($R:$R,$A:$A,"February",$P:$P,$AU$12),SUMIFS($V:$V,$A:$A,"February",$T:$T,$AU$12))</f>
        <v>0</v>
      </c>
      <c r="AG56" s="7">
        <f>SUM(SUMIFS($G:$G,$A:$A,"February",$D:$D,$AU$12),SUMIFS($K:$K,$A:$A,"February",$H:$H,$AU$12),SUMIFS($O:$O,$A:$A,"February",$L:$L,$AU$12),SUMIFS($S:$S,$A:$A,"February",$P:$P,$AU$12),SUMIFS($W:$W,$A:$A,"February",$T:$T,$AU$12))</f>
        <v>0</v>
      </c>
      <c r="AH56" s="7">
        <f t="shared" ref="AH56:AH66" si="34">$AV$12</f>
        <v>0</v>
      </c>
      <c r="AI56" s="16">
        <f t="shared" si="31"/>
        <v>0</v>
      </c>
      <c r="AJ56" s="13">
        <f>SUM(SUMIFS($F:$F,$A:$A,"February",$D:$D,$AU$13),SUMIFS($J:$J,$A:$A,"February",$H:$H,$AU$13),SUMIFS($N:$N,$A:$A,"February",$L:$L,$AU$13),SUMIFS($R:$R,$A:$A,"February",$P:$P,$AU$13),SUMIFS($V:$V,$A:$A,"February",$T:$T,$AU$13))</f>
        <v>0</v>
      </c>
      <c r="AK56" s="7">
        <f>SUM(SUMIFS($G:$G,$A:$A,"February",$D:$D,$AU$13),SUMIFS($K:$K,$A:$A,"February",$H:$H,$AU$13),SUMIFS($O:$O,$A:$A,"February",$L:$L,$AU$13),SUMIFS($S:$S,$A:$A,"February",$P:$P,$AU$13),SUMIFS($W:$W,$A:$A,"February",$T:$T,$AU$13))</f>
        <v>0</v>
      </c>
      <c r="AL56" s="7">
        <f t="shared" ref="AL56:AL66" si="35">$AV$13</f>
        <v>0</v>
      </c>
      <c r="AM56" s="16">
        <f t="shared" si="32"/>
        <v>0</v>
      </c>
      <c r="AN56" s="13">
        <f>SUM(SUMIFS($F:$F,$A:$A,"February",$D:$D,$AU$14),SUMIFS($J:$J,$A:$A,"February",$H:$H,$AU$14),SUMIFS($N:$N,$A:$A,"February",$L:$L,$AU$14),SUMIFS($R:$R,$A:$A,"February",$P:$P,$AU$14),SUMIFS($V:$V,$A:$A,"February",$T:$T,$AU$14))</f>
        <v>0</v>
      </c>
      <c r="AO56" s="7">
        <f>SUM(SUMIFS($G:$G,$A:$A,"February",$D:$D,$AU$14),SUMIFS($K:$K,$A:$A,"February",$H:$H,$AU$14),SUMIFS($O:$O,$A:$A,"February",$L:$L,$AU$14),SUMIFS($S:$S,$A:$A,"February",$P:$P,$AU$14),SUMIFS($W:$W,$A:$A,"February",$T:$T,$AU$14))</f>
        <v>0</v>
      </c>
      <c r="AP56" s="7">
        <f t="shared" ref="AP56:AP66" si="36">$AV$14</f>
        <v>0</v>
      </c>
      <c r="AQ56" s="16">
        <f t="shared" si="33"/>
        <v>0</v>
      </c>
    </row>
    <row r="57" spans="7:43" x14ac:dyDescent="0.25">
      <c r="G57" s="7">
        <f t="shared" si="0"/>
        <v>0</v>
      </c>
      <c r="K57" s="7">
        <f t="shared" si="1"/>
        <v>0</v>
      </c>
      <c r="O57" s="7">
        <f t="shared" si="2"/>
        <v>0</v>
      </c>
      <c r="S57" s="7">
        <f t="shared" si="3"/>
        <v>0</v>
      </c>
      <c r="W57" s="7">
        <f t="shared" si="4"/>
        <v>0</v>
      </c>
      <c r="X57" s="4"/>
      <c r="Y57" s="4">
        <f>SUM(IF(C57="Yes",G57),IF(C57="Yes",K57),IF(C57="Yes",O57),IF(C57="Yes",S57),IF(C57="Yes",W57))*Lookups!$D$3</f>
        <v>0</v>
      </c>
      <c r="Z57" s="13">
        <f t="shared" si="5"/>
        <v>0</v>
      </c>
      <c r="AA57" s="7">
        <f t="shared" si="6"/>
        <v>0</v>
      </c>
      <c r="AB57" s="7">
        <f t="shared" si="7"/>
        <v>0</v>
      </c>
      <c r="AC57" s="7">
        <f t="shared" si="8"/>
        <v>0</v>
      </c>
      <c r="AE57" t="s">
        <v>21</v>
      </c>
      <c r="AF57" s="13">
        <f>SUM(SUMIFS($F:$F,$A:$A,"March",$D:$D,$AU$12),SUMIFS($J:$J,$A:$A,"March",$H:$H,$AU$12),SUMIFS($N:$N,$A:$A,"March",$L:$L,$AU$12),SUMIFS($R:$R,$A:$A,"March",$P:$P,$AU$12),SUMIFS($V:$V,$A:$A,"March",$T:$T,$AU$12))</f>
        <v>0</v>
      </c>
      <c r="AG57" s="7">
        <f>SUM(SUMIFS($G:$G,$A:$A,"March",$D:$D,$AU$12),SUMIFS($K:$K,$A:$A,"March",$H:$H,$AU$12),SUMIFS($O:$O,$A:$A,"March",$L:$L,$AU$12),SUMIFS($S:$S,$A:$A,"March",$P:$P,$AU$12),SUMIFS($W:$W,$A:$A,"March",$T:$T,$AU$12))</f>
        <v>0</v>
      </c>
      <c r="AH57" s="7">
        <f t="shared" si="34"/>
        <v>0</v>
      </c>
      <c r="AI57" s="16">
        <f t="shared" si="31"/>
        <v>0</v>
      </c>
      <c r="AJ57" s="13">
        <f>SUM(SUMIFS($F:$F,$A:$A,"March",$D:$D,$AU$13),SUMIFS($J:$J,$A:$A,"March",$H:$H,$AU$13),SUMIFS($N:$N,$A:$A,"March",$L:$L,$AU$13),SUMIFS($R:$R,$A:$A,"March",$P:$P,$AU$13),SUMIFS($V:$V,$A:$A,"March",$T:$T,$AU$13))</f>
        <v>0</v>
      </c>
      <c r="AK57" s="7">
        <f>SUM(SUMIFS($G:$G,$A:$A,"March",$D:$D,$AU$13),SUMIFS($K:$K,$A:$A,"March",$H:$H,$AU$13),SUMIFS($O:$O,$A:$A,"March",$L:$L,$AU$13),SUMIFS($S:$S,$A:$A,"March",$P:$P,$AU$13),SUMIFS($W:$W,$A:$A,"March",$T:$T,$AU$13))</f>
        <v>0</v>
      </c>
      <c r="AL57" s="7">
        <f t="shared" si="35"/>
        <v>0</v>
      </c>
      <c r="AM57" s="16">
        <f t="shared" si="32"/>
        <v>0</v>
      </c>
      <c r="AN57" s="13">
        <f>SUM(SUMIFS($F:$F,$A:$A,"March",$D:$D,$AU$14),SUMIFS($J:$J,$A:$A,"March",$H:$H,$AU$14),SUMIFS($N:$N,$A:$A,"March",$L:$L,$AU$14),SUMIFS($R:$R,$A:$A,"March",$P:$P,$AU$14),SUMIFS($V:$V,$A:$A,"March",$T:$T,$AU$14))</f>
        <v>0</v>
      </c>
      <c r="AO57" s="7">
        <f>SUM(SUMIFS($G:$G,$A:$A,"March",$D:$D,$AU$14),SUMIFS($K:$K,$A:$A,"March",$H:$H,$AU$14),SUMIFS($O:$O,$A:$A,"March",$L:$L,$AU$14),SUMIFS($S:$S,$A:$A,"March",$P:$P,$AU$14),SUMIFS($W:$W,$A:$A,"March",$T:$T,$AU$14))</f>
        <v>0</v>
      </c>
      <c r="AP57" s="7">
        <f t="shared" si="36"/>
        <v>0</v>
      </c>
      <c r="AQ57" s="16">
        <f t="shared" si="33"/>
        <v>0</v>
      </c>
    </row>
    <row r="58" spans="7:43" x14ac:dyDescent="0.25">
      <c r="G58" s="7">
        <f t="shared" si="0"/>
        <v>0</v>
      </c>
      <c r="K58" s="7">
        <f t="shared" si="1"/>
        <v>0</v>
      </c>
      <c r="O58" s="7">
        <f t="shared" si="2"/>
        <v>0</v>
      </c>
      <c r="S58" s="7">
        <f t="shared" si="3"/>
        <v>0</v>
      </c>
      <c r="W58" s="7">
        <f t="shared" si="4"/>
        <v>0</v>
      </c>
      <c r="X58" s="4"/>
      <c r="Y58" s="4">
        <f>SUM(IF(C58="Yes",G58),IF(C58="Yes",K58),IF(C58="Yes",O58),IF(C58="Yes",S58),IF(C58="Yes",W58))*Lookups!$D$3</f>
        <v>0</v>
      </c>
      <c r="Z58" s="13">
        <f t="shared" si="5"/>
        <v>0</v>
      </c>
      <c r="AA58" s="7">
        <f t="shared" si="6"/>
        <v>0</v>
      </c>
      <c r="AB58" s="7">
        <f t="shared" si="7"/>
        <v>0</v>
      </c>
      <c r="AC58" s="7">
        <f t="shared" si="8"/>
        <v>0</v>
      </c>
      <c r="AE58" t="s">
        <v>22</v>
      </c>
      <c r="AF58" s="13">
        <f>SUM(SUMIFS($F:$F,$A:$A,"April",$D:$D,$AU$12),SUMIFS($J:$J,$A:$A,"April",$H:$H,$AU$12),SUMIFS($N:$N,$A:$A,"April",$L:$L,$AU$12),SUMIFS($R:$R,$A:$A,"April",$P:$P,$AU$12),SUMIFS($V:$V,$A:$A,"April",$T:$T,$AU$12))</f>
        <v>0</v>
      </c>
      <c r="AG58" s="7">
        <f>SUM(SUMIFS($G:$G,$A:$A,"April",$D:$D,$AU$12),SUMIFS($K:$K,$A:$A,"April",$H:$H,$AU$12),SUMIFS($O:$O,$A:$A,"April",$L:$L,$AU$12),SUMIFS($S:$S,$A:$A,"April",$P:$P,$AU$12),SUMIFS($W:$W,$A:$A,"April",$T:$T,$AU$12))</f>
        <v>0</v>
      </c>
      <c r="AH58" s="7">
        <f t="shared" si="34"/>
        <v>0</v>
      </c>
      <c r="AI58" s="16">
        <f t="shared" si="31"/>
        <v>0</v>
      </c>
      <c r="AJ58" s="13">
        <f>SUM(SUMIFS($F:$F,$A:$A,"April",$D:$D,$AU$13),SUMIFS($J:$J,$A:$A,"April",$H:$H,$AU$13),SUMIFS($N:$N,$A:$A,"April",$L:$L,$AU$13),SUMIFS($R:$R,$A:$A,"April",$P:$P,$AU$13),SUMIFS($V:$V,$A:$A,"April",$T:$T,$AU$13))</f>
        <v>0</v>
      </c>
      <c r="AK58" s="7">
        <f>SUM(SUMIFS($G:$G,$A:$A,"April",$D:$D,$AU$13),SUMIFS($K:$K,$A:$A,"April",$H:$H,$AU$13),SUMIFS($O:$O,$A:$A,"April",$L:$L,$AU$13),SUMIFS($S:$S,$A:$A,"April",$P:$P,$AU$13),SUMIFS($W:$W,$A:$A,"April",$T:$T,$AU$13))</f>
        <v>0</v>
      </c>
      <c r="AL58" s="7">
        <f t="shared" si="35"/>
        <v>0</v>
      </c>
      <c r="AM58" s="16">
        <f t="shared" si="32"/>
        <v>0</v>
      </c>
      <c r="AN58" s="13">
        <f>SUM(SUMIFS($F:$F,$A:$A,"April",$D:$D,$AU$14),SUMIFS($J:$J,$A:$A,"April",$H:$H,$AU$14),SUMIFS($N:$N,$A:$A,"April",$L:$L,$AU$14),SUMIFS($R:$R,$A:$A,"April",$P:$P,$AU$14),SUMIFS($V:$V,$A:$A,"April",$T:$T,$AU$14))</f>
        <v>0</v>
      </c>
      <c r="AO58" s="7">
        <f>SUM(SUMIFS($G:$G,$A:$A,"April",$D:$D,$AU$14),SUMIFS($K:$K,$A:$A,"April",$H:$H,$AU$14),SUMIFS($O:$O,$A:$A,"April",$L:$L,$AU$14),SUMIFS($S:$S,$A:$A,"April",$P:$P,$AU$14),SUMIFS($W:$W,$A:$A,"April",$T:$T,$AU$14))</f>
        <v>0</v>
      </c>
      <c r="AP58" s="7">
        <f t="shared" si="36"/>
        <v>0</v>
      </c>
      <c r="AQ58" s="16">
        <f t="shared" si="33"/>
        <v>0</v>
      </c>
    </row>
    <row r="59" spans="7:43" x14ac:dyDescent="0.25">
      <c r="G59" s="7">
        <f t="shared" si="0"/>
        <v>0</v>
      </c>
      <c r="K59" s="7">
        <f t="shared" si="1"/>
        <v>0</v>
      </c>
      <c r="O59" s="7">
        <f t="shared" si="2"/>
        <v>0</v>
      </c>
      <c r="S59" s="7">
        <f t="shared" si="3"/>
        <v>0</v>
      </c>
      <c r="W59" s="7">
        <f t="shared" si="4"/>
        <v>0</v>
      </c>
      <c r="X59" s="4"/>
      <c r="Y59" s="4">
        <f>SUM(IF(C59="Yes",G59),IF(C59="Yes",K59),IF(C59="Yes",O59),IF(C59="Yes",S59),IF(C59="Yes",W59))*Lookups!$D$3</f>
        <v>0</v>
      </c>
      <c r="Z59" s="13">
        <f t="shared" si="5"/>
        <v>0</v>
      </c>
      <c r="AA59" s="7">
        <f t="shared" si="6"/>
        <v>0</v>
      </c>
      <c r="AB59" s="7">
        <f t="shared" si="7"/>
        <v>0</v>
      </c>
      <c r="AC59" s="7">
        <f t="shared" si="8"/>
        <v>0</v>
      </c>
      <c r="AE59" t="s">
        <v>23</v>
      </c>
      <c r="AF59" s="13">
        <f>SUM(SUMIFS($F:$F,$A:$A,"May",$D:$D,$AU$12),SUMIFS($J:$J,$A:$A,"May",$H:$H,$AU$12),SUMIFS($N:$N,$A:$A,"May",$L:$L,$AU$12),SUMIFS($R:$R,$A:$A,"May",$P:$P,$AU$12),SUMIFS($V:$V,$A:$A,"May",$T:$T,$AU$12))</f>
        <v>0</v>
      </c>
      <c r="AG59" s="7">
        <f>SUM(SUMIFS($G:$G,$A:$A,"May",$D:$D,$AU$12),SUMIFS($K:$K,$A:$A,"May",$H:$H,$AU$12),SUMIFS($O:$O,$A:$A,"May",$L:$L,$AU$12),SUMIFS($S:$S,$A:$A,"May",$P:$P,$AU$12),SUMIFS($W:$W,$A:$A,"May",$T:$T,$AU$12))</f>
        <v>0</v>
      </c>
      <c r="AH59" s="7">
        <f t="shared" si="34"/>
        <v>0</v>
      </c>
      <c r="AI59" s="16">
        <f t="shared" si="31"/>
        <v>0</v>
      </c>
      <c r="AJ59" s="13">
        <f>SUM(SUMIFS($F:$F,$A:$A,"May",$D:$D,$AU$13),SUMIFS($J:$J,$A:$A,"May",$H:$H,$AU$13),SUMIFS($N:$N,$A:$A,"May",$L:$L,$AU$13),SUMIFS($R:$R,$A:$A,"May",$P:$P,$AU$13),SUMIFS($V:$V,$A:$A,"May",$T:$T,$AU$13))</f>
        <v>0</v>
      </c>
      <c r="AK59" s="7">
        <f>SUM(SUMIFS($G:$G,$A:$A,"May",$D:$D,$AU$13),SUMIFS($K:$K,$A:$A,"May",$H:$H,$AU$13),SUMIFS($O:$O,$A:$A,"May",$L:$L,$AU$13),SUMIFS($S:$S,$A:$A,"May",$P:$P,$AU$13),SUMIFS($W:$W,$A:$A,"May",$T:$T,$AU$13))</f>
        <v>0</v>
      </c>
      <c r="AL59" s="7">
        <f t="shared" si="35"/>
        <v>0</v>
      </c>
      <c r="AM59" s="16">
        <f t="shared" si="32"/>
        <v>0</v>
      </c>
      <c r="AN59" s="13">
        <f>SUM(SUMIFS($F:$F,$A:$A,"May",$D:$D,$AU$14),SUMIFS($J:$J,$A:$A,"May",$H:$H,$AU$14),SUMIFS($N:$N,$A:$A,"May",$L:$L,$AU$14),SUMIFS($R:$R,$A:$A,"May",$P:$P,$AU$14),SUMIFS($V:$V,$A:$A,"May",$T:$T,$AU$14))</f>
        <v>0</v>
      </c>
      <c r="AO59" s="7">
        <f>SUM(SUMIFS($G:$G,$A:$A,"May",$D:$D,$AU$14),SUMIFS($K:$K,$A:$A,"May",$H:$H,$AU$14),SUMIFS($O:$O,$A:$A,"May",$L:$L,$AU$14),SUMIFS($S:$S,$A:$A,"May",$P:$P,$AU$14),SUMIFS($W:$W,$A:$A,"May",$T:$T,$AU$14))</f>
        <v>0</v>
      </c>
      <c r="AP59" s="7">
        <f t="shared" si="36"/>
        <v>0</v>
      </c>
      <c r="AQ59" s="16">
        <f t="shared" si="33"/>
        <v>0</v>
      </c>
    </row>
    <row r="60" spans="7:43" x14ac:dyDescent="0.25">
      <c r="G60" s="7">
        <f t="shared" si="0"/>
        <v>0</v>
      </c>
      <c r="K60" s="7">
        <f t="shared" si="1"/>
        <v>0</v>
      </c>
      <c r="O60" s="7">
        <f t="shared" si="2"/>
        <v>0</v>
      </c>
      <c r="S60" s="7">
        <f t="shared" si="3"/>
        <v>0</v>
      </c>
      <c r="W60" s="7">
        <f t="shared" si="4"/>
        <v>0</v>
      </c>
      <c r="X60" s="4"/>
      <c r="Y60" s="4">
        <f>SUM(IF(C60="Yes",G60),IF(C60="Yes",K60),IF(C60="Yes",O60),IF(C60="Yes",S60),IF(C60="Yes",W60))*Lookups!$D$3</f>
        <v>0</v>
      </c>
      <c r="Z60" s="13">
        <f t="shared" si="5"/>
        <v>0</v>
      </c>
      <c r="AA60" s="7">
        <f t="shared" si="6"/>
        <v>0</v>
      </c>
      <c r="AB60" s="7">
        <f t="shared" si="7"/>
        <v>0</v>
      </c>
      <c r="AC60" s="7">
        <f t="shared" si="8"/>
        <v>0</v>
      </c>
      <c r="AE60" t="s">
        <v>24</v>
      </c>
      <c r="AF60" s="13">
        <f>SUM(SUMIFS($F:$F,$A:$A,"June",$D:$D,$AU$12),SUMIFS($J:$J,$A:$A,"June",$H:$H,$AU$12),SUMIFS($N:$N,$A:$A,"June",$L:$L,$AU$12),SUMIFS($R:$R,$A:$A,"June",$P:$P,$AU$12),SUMIFS($V:$V,$A:$A,"June",$T:$T,$AU$12))</f>
        <v>0</v>
      </c>
      <c r="AG60" s="7">
        <f>SUM(SUMIFS($G:$G,$A:$A,"June",$D:$D,$AU$12),SUMIFS($K:$K,$A:$A,"June",$H:$H,$AU$12),SUMIFS($O:$O,$A:$A,"June",$L:$L,$AU$12),SUMIFS($S:$S,$A:$A,"June",$P:$P,$AU$12),SUMIFS($W:$W,$A:$A,"June",$T:$T,$AU$12))</f>
        <v>0</v>
      </c>
      <c r="AH60" s="7">
        <f t="shared" si="34"/>
        <v>0</v>
      </c>
      <c r="AI60" s="16">
        <f t="shared" si="31"/>
        <v>0</v>
      </c>
      <c r="AJ60" s="13">
        <f>SUM(SUMIFS($F:$F,$A:$A,"June",$D:$D,$AU$13),SUMIFS($J:$J,$A:$A,"June",$H:$H,$AU$13),SUMIFS($N:$N,$A:$A,"June",$L:$L,$AU$13),SUMIFS($R:$R,$A:$A,"June",$P:$P,$AU$13),SUMIFS($V:$V,$A:$A,"June",$T:$T,$AU$13))</f>
        <v>0</v>
      </c>
      <c r="AK60" s="7">
        <f>SUM(SUMIFS($G:$G,$A:$A,"June",$D:$D,$AU$13),SUMIFS($K:$K,$A:$A,"June",$H:$H,$AU$13),SUMIFS($O:$O,$A:$A,"June",$L:$L,$AU$13),SUMIFS($S:$S,$A:$A,"June",$P:$P,$AU$13),SUMIFS($W:$W,$A:$A,"June",$T:$T,$AU$13))</f>
        <v>0</v>
      </c>
      <c r="AL60" s="7">
        <f t="shared" si="35"/>
        <v>0</v>
      </c>
      <c r="AM60" s="16">
        <f t="shared" si="32"/>
        <v>0</v>
      </c>
      <c r="AN60" s="13">
        <f>SUM(SUMIFS($F:$F,$A:$A,"June",$D:$D,$AU$14),SUMIFS($J:$J,$A:$A,"June",$H:$H,$AU$14),SUMIFS($N:$N,$A:$A,"June",$L:$L,$AU$14),SUMIFS($R:$R,$A:$A,"June",$P:$P,$AU$14),SUMIFS($V:$V,$A:$A,"June",$T:$T,$AU$14))</f>
        <v>0</v>
      </c>
      <c r="AO60" s="7">
        <f>SUM(SUMIFS($G:$G,$A:$A,"June",$D:$D,$AU$14),SUMIFS($K:$K,$A:$A,"June",$H:$H,$AU$14),SUMIFS($O:$O,$A:$A,"June",$L:$L,$AU$14),SUMIFS($S:$S,$A:$A,"June",$P:$P,$AU$14),SUMIFS($W:$W,$A:$A,"June",$T:$T,$AU$14))</f>
        <v>0</v>
      </c>
      <c r="AP60" s="7">
        <f t="shared" si="36"/>
        <v>0</v>
      </c>
      <c r="AQ60" s="16">
        <f t="shared" si="33"/>
        <v>0</v>
      </c>
    </row>
    <row r="61" spans="7:43" x14ac:dyDescent="0.25">
      <c r="G61" s="7">
        <f t="shared" si="0"/>
        <v>0</v>
      </c>
      <c r="K61" s="7">
        <f t="shared" si="1"/>
        <v>0</v>
      </c>
      <c r="O61" s="7">
        <f t="shared" si="2"/>
        <v>0</v>
      </c>
      <c r="S61" s="7">
        <f t="shared" si="3"/>
        <v>0</v>
      </c>
      <c r="W61" s="7">
        <f t="shared" si="4"/>
        <v>0</v>
      </c>
      <c r="X61" s="4"/>
      <c r="Y61" s="4">
        <f>SUM(IF(C61="Yes",G61),IF(C61="Yes",K61),IF(C61="Yes",O61),IF(C61="Yes",S61),IF(C61="Yes",W61))*Lookups!$D$3</f>
        <v>0</v>
      </c>
      <c r="Z61" s="13">
        <f t="shared" si="5"/>
        <v>0</v>
      </c>
      <c r="AA61" s="7">
        <f t="shared" si="6"/>
        <v>0</v>
      </c>
      <c r="AB61" s="7">
        <f t="shared" si="7"/>
        <v>0</v>
      </c>
      <c r="AC61" s="7">
        <f t="shared" si="8"/>
        <v>0</v>
      </c>
      <c r="AE61" t="s">
        <v>25</v>
      </c>
      <c r="AF61" s="13">
        <f>SUM(SUMIFS($F:$F,$A:$A,"July",$D:$D,$AU$12),SUMIFS($J:$J,$A:$A,"July",$H:$H,$AU$12),SUMIFS($N:$N,$A:$A,"July",$L:$L,$AU$12),SUMIFS($R:$R,$A:$A,"July",$P:$P,$AU$12),SUMIFS($V:$V,$A:$A,"July",$T:$T,$AU$12))</f>
        <v>0</v>
      </c>
      <c r="AG61" s="7">
        <f>SUM(SUMIFS($G:$G,$A:$A,"July",$D:$D,$AU$12),SUMIFS($K:$K,$A:$A,"July",$H:$H,$AU$12),SUMIFS($O:$O,$A:$A,"July",$L:$L,$AU$12),SUMIFS($S:$S,$A:$A,"July",$P:$P,$AU$12),SUMIFS($W:$W,$A:$A,"July",$T:$T,$AU$12))</f>
        <v>0</v>
      </c>
      <c r="AH61" s="7">
        <f t="shared" si="34"/>
        <v>0</v>
      </c>
      <c r="AI61" s="16">
        <f t="shared" si="31"/>
        <v>0</v>
      </c>
      <c r="AJ61" s="13">
        <f>SUM(SUMIFS($F:$F,$A:$A,"July",$D:$D,$AU$13),SUMIFS($J:$J,$A:$A,"July",$H:$H,$AU$13),SUMIFS($N:$N,$A:$A,"July",$L:$L,$AU$13),SUMIFS($R:$R,$A:$A,"July",$P:$P,$AU$13),SUMIFS($V:$V,$A:$A,"July",$T:$T,$AU$13))</f>
        <v>0</v>
      </c>
      <c r="AK61" s="7">
        <f>SUM(SUMIFS($G:$G,$A:$A,"July",$D:$D,$AU$13),SUMIFS($K:$K,$A:$A,"July",$H:$H,$AU$13),SUMIFS($O:$O,$A:$A,"July",$L:$L,$AU$13),SUMIFS($S:$S,$A:$A,"July",$P:$P,$AU$13),SUMIFS($W:$W,$A:$A,"July",$T:$T,$AU$13))</f>
        <v>0</v>
      </c>
      <c r="AL61" s="7">
        <f t="shared" si="35"/>
        <v>0</v>
      </c>
      <c r="AM61" s="16">
        <f t="shared" si="32"/>
        <v>0</v>
      </c>
      <c r="AN61" s="13">
        <f>SUM(SUMIFS($F:$F,$A:$A,"July",$D:$D,$AU$14),SUMIFS($J:$J,$A:$A,"July",$H:$H,$AU$14),SUMIFS($N:$N,$A:$A,"July",$L:$L,$AU$14),SUMIFS($R:$R,$A:$A,"July",$P:$P,$AU$14),SUMIFS($V:$V,$A:$A,"July",$T:$T,$AU$14))</f>
        <v>0</v>
      </c>
      <c r="AO61" s="7">
        <f>SUM(SUMIFS($G:$G,$A:$A,"July",$D:$D,$AU$14),SUMIFS($K:$K,$A:$A,"July",$H:$H,$AU$14),SUMIFS($O:$O,$A:$A,"July",$L:$L,$AU$14),SUMIFS($S:$S,$A:$A,"July",$P:$P,$AU$14),SUMIFS($W:$W,$A:$A,"July",$T:$T,$AU$14))</f>
        <v>0</v>
      </c>
      <c r="AP61" s="7">
        <f t="shared" si="36"/>
        <v>0</v>
      </c>
      <c r="AQ61" s="16">
        <f t="shared" si="33"/>
        <v>0</v>
      </c>
    </row>
    <row r="62" spans="7:43" x14ac:dyDescent="0.25">
      <c r="G62" s="7">
        <f t="shared" si="0"/>
        <v>0</v>
      </c>
      <c r="K62" s="7">
        <f t="shared" si="1"/>
        <v>0</v>
      </c>
      <c r="O62" s="7">
        <f t="shared" si="2"/>
        <v>0</v>
      </c>
      <c r="S62" s="7">
        <f t="shared" si="3"/>
        <v>0</v>
      </c>
      <c r="W62" s="7">
        <f t="shared" si="4"/>
        <v>0</v>
      </c>
      <c r="X62" s="4"/>
      <c r="Y62" s="4">
        <f>SUM(IF(C62="Yes",G62),IF(C62="Yes",K62),IF(C62="Yes",O62),IF(C62="Yes",S62),IF(C62="Yes",W62))*Lookups!$D$3</f>
        <v>0</v>
      </c>
      <c r="Z62" s="13">
        <f t="shared" si="5"/>
        <v>0</v>
      </c>
      <c r="AA62" s="7">
        <f t="shared" si="6"/>
        <v>0</v>
      </c>
      <c r="AB62" s="7">
        <f t="shared" si="7"/>
        <v>0</v>
      </c>
      <c r="AC62" s="7">
        <f t="shared" si="8"/>
        <v>0</v>
      </c>
      <c r="AE62" t="s">
        <v>26</v>
      </c>
      <c r="AF62" s="13">
        <f>SUM(SUMIFS($F:$F,$A:$A,"August",$D:$D,$AU$12),SUMIFS($J:$J,$A:$A,"August",$H:$H,$AU$12),SUMIFS($N:$N,$A:$A,"August",$L:$L,$AU$12),SUMIFS($R:$R,$A:$A,"August",$P:$P,$AU$12),SUMIFS($V:$V,$A:$A,"August",$T:$T,$AU$12))</f>
        <v>0</v>
      </c>
      <c r="AG62" s="7">
        <f>SUM(SUMIFS($G:$G,$A:$A,"August",$D:$D,$AU$12),SUMIFS($K:$K,$A:$A,"August",$H:$H,$AU$12),SUMIFS($O:$O,$A:$A,"August",$L:$L,$AU$12),SUMIFS($S:$S,$A:$A,"August",$P:$P,$AU$12),SUMIFS($W:$W,$A:$A,"August",$T:$T,$AU$12))</f>
        <v>0</v>
      </c>
      <c r="AH62" s="7">
        <f t="shared" si="34"/>
        <v>0</v>
      </c>
      <c r="AI62" s="16">
        <f t="shared" si="31"/>
        <v>0</v>
      </c>
      <c r="AJ62" s="13">
        <f>SUM(SUMIFS($F:$F,$A:$A,"August",$D:$D,$AU$13),SUMIFS($J:$J,$A:$A,"August",$H:$H,$AU$13),SUMIFS($N:$N,$A:$A,"August",$L:$L,$AU$13),SUMIFS($R:$R,$A:$A,"August",$P:$P,$AU$13),SUMIFS($V:$V,$A:$A,"August",$T:$T,$AU$13))</f>
        <v>0</v>
      </c>
      <c r="AK62" s="7">
        <f>SUM(SUMIFS($G:$G,$A:$A,"August",$D:$D,$AU$13),SUMIFS($K:$K,$A:$A,"August",$H:$H,$AU$13),SUMIFS($O:$O,$A:$A,"August",$L:$L,$AU$13),SUMIFS($S:$S,$A:$A,"August",$P:$P,$AU$13),SUMIFS($W:$W,$A:$A,"August",$T:$T,$AU$13))</f>
        <v>0</v>
      </c>
      <c r="AL62" s="7">
        <f t="shared" si="35"/>
        <v>0</v>
      </c>
      <c r="AM62" s="16">
        <f t="shared" si="32"/>
        <v>0</v>
      </c>
      <c r="AN62" s="13">
        <f>SUM(SUMIFS($F:$F,$A:$A,"August",$D:$D,$AU$14),SUMIFS($J:$J,$A:$A,"August",$H:$H,$AU$14),SUMIFS($N:$N,$A:$A,"August",$L:$L,$AU$14),SUMIFS($R:$R,$A:$A,"August",$P:$P,$AU$14),SUMIFS($V:$V,$A:$A,"August",$T:$T,$AU$14))</f>
        <v>0</v>
      </c>
      <c r="AO62" s="7">
        <f>SUM(SUMIFS($G:$G,$A:$A,"August",$D:$D,$AU$14),SUMIFS($K:$K,$A:$A,"August",$H:$H,$AU$14),SUMIFS($O:$O,$A:$A,"August",$L:$L,$AU$14),SUMIFS($S:$S,$A:$A,"August",$P:$P,$AU$14),SUMIFS($W:$W,$A:$A,"August",$T:$T,$AU$14))</f>
        <v>0</v>
      </c>
      <c r="AP62" s="7">
        <f t="shared" si="36"/>
        <v>0</v>
      </c>
      <c r="AQ62" s="16">
        <f t="shared" si="33"/>
        <v>0</v>
      </c>
    </row>
    <row r="63" spans="7:43" x14ac:dyDescent="0.25">
      <c r="G63" s="7">
        <f t="shared" si="0"/>
        <v>0</v>
      </c>
      <c r="K63" s="7">
        <f t="shared" si="1"/>
        <v>0</v>
      </c>
      <c r="O63" s="7">
        <f t="shared" si="2"/>
        <v>0</v>
      </c>
      <c r="S63" s="7">
        <f t="shared" si="3"/>
        <v>0</v>
      </c>
      <c r="W63" s="7">
        <f t="shared" si="4"/>
        <v>0</v>
      </c>
      <c r="X63" s="4"/>
      <c r="Y63" s="4">
        <f>SUM(IF(C63="Yes",G63),IF(C63="Yes",K63),IF(C63="Yes",O63),IF(C63="Yes",S63),IF(C63="Yes",W63))*Lookups!$D$3</f>
        <v>0</v>
      </c>
      <c r="Z63" s="13">
        <f t="shared" si="5"/>
        <v>0</v>
      </c>
      <c r="AA63" s="7">
        <f t="shared" si="6"/>
        <v>0</v>
      </c>
      <c r="AB63" s="7">
        <f t="shared" si="7"/>
        <v>0</v>
      </c>
      <c r="AC63" s="7">
        <f t="shared" si="8"/>
        <v>0</v>
      </c>
      <c r="AE63" t="s">
        <v>27</v>
      </c>
      <c r="AF63" s="13">
        <f>SUM(SUMIFS($F:$F,$A:$A,"September",$D:$D,$AU$12),SUMIFS($J:$J,$A:$A,"September",$H:$H,$AU$12),SUMIFS($N:$N,$A:$A,"September",$L:$L,$AU$12),SUMIFS($R:$R,$A:$A,"September",$P:$P,$AU$12),SUMIFS($V:$V,$A:$A,"September",$T:$T,$AU$12))</f>
        <v>0</v>
      </c>
      <c r="AG63" s="7">
        <f>SUM(SUMIFS($G:$G,$A:$A,"September",$D:$D,$AU$12),SUMIFS($K:$K,$A:$A,"September",$H:$H,$AU$12),SUMIFS($O:$O,$A:$A,"September",$L:$L,$AU$12),SUMIFS($S:$S,$A:$A,"September",$P:$P,$AU$12),SUMIFS($W:$W,$A:$A,"September",$T:$T,$AU$12))</f>
        <v>0</v>
      </c>
      <c r="AH63" s="7">
        <f t="shared" si="34"/>
        <v>0</v>
      </c>
      <c r="AI63" s="16">
        <f t="shared" si="31"/>
        <v>0</v>
      </c>
      <c r="AJ63" s="13">
        <f>SUM(SUMIFS($F:$F,$A:$A,"September",$D:$D,$AU$13),SUMIFS($J:$J,$A:$A,"September",$H:$H,$AU$13),SUMIFS($N:$N,$A:$A,"September",$L:$L,$AU$13),SUMIFS($R:$R,$A:$A,"September",$P:$P,$AU$13),SUMIFS($V:$V,$A:$A,"September",$T:$T,$AU$13))</f>
        <v>0</v>
      </c>
      <c r="AK63" s="7">
        <f>SUM(SUMIFS($G:$G,$A:$A,"September",$D:$D,$AU$13),SUMIFS($K:$K,$A:$A,"September",$H:$H,$AU$13),SUMIFS($O:$O,$A:$A,"September",$L:$L,$AU$13),SUMIFS($S:$S,$A:$A,"September",$P:$P,$AU$13),SUMIFS($W:$W,$A:$A,"September",$T:$T,$AU$13))</f>
        <v>0</v>
      </c>
      <c r="AL63" s="7">
        <f t="shared" si="35"/>
        <v>0</v>
      </c>
      <c r="AM63" s="16">
        <f t="shared" si="32"/>
        <v>0</v>
      </c>
      <c r="AN63" s="13">
        <f>SUM(SUMIFS($F:$F,$A:$A,"September",$D:$D,$AU$14),SUMIFS($J:$J,$A:$A,"September",$H:$H,$AU$14),SUMIFS($N:$N,$A:$A,"September",$L:$L,$AU$14),SUMIFS($R:$R,$A:$A,"September",$P:$P,$AU$14),SUMIFS($V:$V,$A:$A,"September",$T:$T,$AU$14))</f>
        <v>0</v>
      </c>
      <c r="AO63" s="7">
        <f>SUM(SUMIFS($G:$G,$A:$A,"September",$D:$D,$AU$14),SUMIFS($K:$K,$A:$A,"September",$H:$H,$AU$14),SUMIFS($O:$O,$A:$A,"September",$L:$L,$AU$14),SUMIFS($S:$S,$A:$A,"September",$P:$P,$AU$14),SUMIFS($W:$W,$A:$A,"September",$T:$T,$AU$14))</f>
        <v>0</v>
      </c>
      <c r="AP63" s="7">
        <f t="shared" si="36"/>
        <v>0</v>
      </c>
      <c r="AQ63" s="16">
        <f t="shared" si="33"/>
        <v>0</v>
      </c>
    </row>
    <row r="64" spans="7:43" x14ac:dyDescent="0.25">
      <c r="G64" s="7">
        <f t="shared" si="0"/>
        <v>0</v>
      </c>
      <c r="K64" s="7">
        <f t="shared" si="1"/>
        <v>0</v>
      </c>
      <c r="O64" s="7">
        <f t="shared" si="2"/>
        <v>0</v>
      </c>
      <c r="S64" s="7">
        <f t="shared" si="3"/>
        <v>0</v>
      </c>
      <c r="W64" s="7">
        <f t="shared" si="4"/>
        <v>0</v>
      </c>
      <c r="X64" s="4"/>
      <c r="Y64" s="4">
        <f>SUM(IF(C64="Yes",G64),IF(C64="Yes",K64),IF(C64="Yes",O64),IF(C64="Yes",S64),IF(C64="Yes",W64))*Lookups!$D$3</f>
        <v>0</v>
      </c>
      <c r="Z64" s="13">
        <f t="shared" si="5"/>
        <v>0</v>
      </c>
      <c r="AA64" s="7">
        <f t="shared" si="6"/>
        <v>0</v>
      </c>
      <c r="AB64" s="7">
        <f t="shared" si="7"/>
        <v>0</v>
      </c>
      <c r="AC64" s="7">
        <f t="shared" si="8"/>
        <v>0</v>
      </c>
      <c r="AE64" t="s">
        <v>28</v>
      </c>
      <c r="AF64" s="13">
        <f>SUM(SUMIFS($F:$F,$A:$A,"October",$D:$D,$AU$12),SUMIFS($J:$J,$A:$A,"October",$H:$H,$AU$12),SUMIFS($N:$N,$A:$A,"October",$L:$L,$AU$12),SUMIFS($R:$R,$A:$A,"October",$P:$P,$AU$12),SUMIFS($V:$V,$A:$A,"October",$T:$T,$AU$12))</f>
        <v>0</v>
      </c>
      <c r="AG64" s="7">
        <f>SUM(SUMIFS($G:$G,$A:$A,"October",$D:$D,$AU$12),SUMIFS($K:$K,$A:$A,"October",$H:$H,$AU$12),SUMIFS($O:$O,$A:$A,"October",$L:$L,$AU$12),SUMIFS($S:$S,$A:$A,"October",$P:$P,$AU$12),SUMIFS($W:$W,$A:$A,"October",$T:$T,$AU$12))</f>
        <v>0</v>
      </c>
      <c r="AH64" s="7">
        <f t="shared" si="34"/>
        <v>0</v>
      </c>
      <c r="AI64" s="16">
        <f t="shared" si="31"/>
        <v>0</v>
      </c>
      <c r="AJ64" s="13">
        <f>SUM(SUMIFS($F:$F,$A:$A,"October",$D:$D,$AU$13),SUMIFS($J:$J,$A:$A,"October",$H:$H,$AU$13),SUMIFS($N:$N,$A:$A,"October",$L:$L,$AU$13),SUMIFS($R:$R,$A:$A,"October",$P:$P,$AU$13),SUMIFS($V:$V,$A:$A,"October",$T:$T,$AU$13))</f>
        <v>0</v>
      </c>
      <c r="AK64" s="7">
        <f>SUM(SUMIFS($G:$G,$A:$A,"October",$D:$D,$AU$13),SUMIFS($K:$K,$A:$A,"October",$H:$H,$AU$13),SUMIFS($O:$O,$A:$A,"October",$L:$L,$AU$13),SUMIFS($S:$S,$A:$A,"October",$P:$P,$AU$13),SUMIFS($W:$W,$A:$A,"October",$T:$T,$AU$13))</f>
        <v>0</v>
      </c>
      <c r="AL64" s="7">
        <f t="shared" si="35"/>
        <v>0</v>
      </c>
      <c r="AM64" s="16">
        <f t="shared" si="32"/>
        <v>0</v>
      </c>
      <c r="AN64" s="13">
        <f>SUM(SUMIFS($F:$F,$A:$A,"October",$D:$D,$AU$14),SUMIFS($J:$J,$A:$A,"October",$H:$H,$AU$14),SUMIFS($N:$N,$A:$A,"October",$L:$L,$AU$14),SUMIFS($R:$R,$A:$A,"October",$P:$P,$AU$14),SUMIFS($V:$V,$A:$A,"October",$T:$T,$AU$14))</f>
        <v>0</v>
      </c>
      <c r="AO64" s="7">
        <f>SUM(SUMIFS($G:$G,$A:$A,"October",$D:$D,$AU$14),SUMIFS($K:$K,$A:$A,"October",$H:$H,$AU$14),SUMIFS($O:$O,$A:$A,"October",$L:$L,$AU$14),SUMIFS($S:$S,$A:$A,"October",$P:$P,$AU$14),SUMIFS($W:$W,$A:$A,"October",$T:$T,$AU$14))</f>
        <v>0</v>
      </c>
      <c r="AP64" s="7">
        <f t="shared" si="36"/>
        <v>0</v>
      </c>
      <c r="AQ64" s="16">
        <f t="shared" si="33"/>
        <v>0</v>
      </c>
    </row>
    <row r="65" spans="7:43" x14ac:dyDescent="0.25">
      <c r="G65" s="7">
        <f t="shared" si="0"/>
        <v>0</v>
      </c>
      <c r="K65" s="7">
        <f t="shared" si="1"/>
        <v>0</v>
      </c>
      <c r="O65" s="7">
        <f t="shared" si="2"/>
        <v>0</v>
      </c>
      <c r="S65" s="7">
        <f t="shared" si="3"/>
        <v>0</v>
      </c>
      <c r="W65" s="7">
        <f t="shared" si="4"/>
        <v>0</v>
      </c>
      <c r="X65" s="4"/>
      <c r="Y65" s="4">
        <f>SUM(IF(C65="Yes",G65),IF(C65="Yes",K65),IF(C65="Yes",O65),IF(C65="Yes",S65),IF(C65="Yes",W65))*Lookups!$D$3</f>
        <v>0</v>
      </c>
      <c r="Z65" s="13">
        <f t="shared" si="5"/>
        <v>0</v>
      </c>
      <c r="AA65" s="7">
        <f t="shared" si="6"/>
        <v>0</v>
      </c>
      <c r="AB65" s="7">
        <f t="shared" si="7"/>
        <v>0</v>
      </c>
      <c r="AC65" s="7">
        <f t="shared" si="8"/>
        <v>0</v>
      </c>
      <c r="AE65" t="s">
        <v>29</v>
      </c>
      <c r="AF65" s="13">
        <f>SUM(SUMIFS($F:$F,$A:$A,"November",$D:$D,$AU$12),SUMIFS($J:$J,$A:$A,"November",$H:$H,$AU$12),SUMIFS($N:$N,$A:$A,"November",$L:$L,$AU$12),SUMIFS($R:$R,$A:$A,"November",$P:$P,$AU$12),SUMIFS($V:$V,$A:$A,"November",$T:$T,$AU$12))</f>
        <v>0</v>
      </c>
      <c r="AG65" s="7">
        <f>SUM(SUMIFS($G:$G,$A:$A,"November",$D:$D,$AU$12),SUMIFS($K:$K,$A:$A,"November",$H:$H,$AU$12),SUMIFS($O:$O,$A:$A,"November",$L:$L,$AU$12),SUMIFS($S:$S,$A:$A,"November",$P:$P,$AU$12),SUMIFS($W:$W,$A:$A,"November",$T:$T,$AU$12))</f>
        <v>0</v>
      </c>
      <c r="AH65" s="7">
        <f t="shared" si="34"/>
        <v>0</v>
      </c>
      <c r="AI65" s="16">
        <f t="shared" si="31"/>
        <v>0</v>
      </c>
      <c r="AJ65" s="13">
        <f>SUM(SUMIFS($F:$F,$A:$A,"November",$D:$D,$AU$13),SUMIFS($J:$J,$A:$A,"November",$H:$H,$AU$13),SUMIFS($N:$N,$A:$A,"November",$L:$L,$AU$13),SUMIFS($R:$R,$A:$A,"November",$P:$P,$AU$13),SUMIFS($V:$V,$A:$A,"November",$T:$T,$AU$13))</f>
        <v>0</v>
      </c>
      <c r="AK65" s="7">
        <f>SUM(SUMIFS($G:$G,$A:$A,"November",$D:$D,$AU$13),SUMIFS($K:$K,$A:$A,"November",$H:$H,$AU$13),SUMIFS($O:$O,$A:$A,"November",$L:$L,$AU$13),SUMIFS($S:$S,$A:$A,"November",$P:$P,$AU$13),SUMIFS($W:$W,$A:$A,"November",$T:$T,$AU$13))</f>
        <v>0</v>
      </c>
      <c r="AL65" s="7">
        <f t="shared" si="35"/>
        <v>0</v>
      </c>
      <c r="AM65" s="16">
        <f t="shared" si="32"/>
        <v>0</v>
      </c>
      <c r="AN65" s="13">
        <f>SUM(SUMIFS($F:$F,$A:$A,"November",$D:$D,$AU$14),SUMIFS($J:$J,$A:$A,"November",$H:$H,$AU$14),SUMIFS($N:$N,$A:$A,"November",$L:$L,$AU$14),SUMIFS($R:$R,$A:$A,"November",$P:$P,$AU$14),SUMIFS($V:$V,$A:$A,"November",$T:$T,$AU$14))</f>
        <v>0</v>
      </c>
      <c r="AO65" s="7">
        <f>SUM(SUMIFS($G:$G,$A:$A,"November",$D:$D,$AU$14),SUMIFS($K:$K,$A:$A,"November",$H:$H,$AU$14),SUMIFS($O:$O,$A:$A,"November",$L:$L,$AU$14),SUMIFS($S:$S,$A:$A,"November",$P:$P,$AU$14),SUMIFS($W:$W,$A:$A,"November",$T:$T,$AU$14))</f>
        <v>0</v>
      </c>
      <c r="AP65" s="7">
        <f t="shared" si="36"/>
        <v>0</v>
      </c>
      <c r="AQ65" s="16">
        <f t="shared" si="33"/>
        <v>0</v>
      </c>
    </row>
    <row r="66" spans="7:43" x14ac:dyDescent="0.25">
      <c r="G66" s="7">
        <f t="shared" si="0"/>
        <v>0</v>
      </c>
      <c r="K66" s="7">
        <f t="shared" si="1"/>
        <v>0</v>
      </c>
      <c r="O66" s="7">
        <f t="shared" si="2"/>
        <v>0</v>
      </c>
      <c r="S66" s="7">
        <f t="shared" si="3"/>
        <v>0</v>
      </c>
      <c r="W66" s="7">
        <f t="shared" si="4"/>
        <v>0</v>
      </c>
      <c r="X66" s="4"/>
      <c r="Y66" s="4">
        <f>SUM(IF(C66="Yes",G66),IF(C66="Yes",K66),IF(C66="Yes",O66),IF(C66="Yes",S66),IF(C66="Yes",W66))*Lookups!$D$3</f>
        <v>0</v>
      </c>
      <c r="Z66" s="13">
        <f t="shared" si="5"/>
        <v>0</v>
      </c>
      <c r="AA66" s="7">
        <f t="shared" si="6"/>
        <v>0</v>
      </c>
      <c r="AB66" s="7">
        <f t="shared" si="7"/>
        <v>0</v>
      </c>
      <c r="AC66" s="7">
        <f t="shared" si="8"/>
        <v>0</v>
      </c>
      <c r="AE66" t="s">
        <v>30</v>
      </c>
      <c r="AF66" s="13">
        <f>SUM(SUMIFS($F:$F,$A:$A,"December",$D:$D,$AU$12),SUMIFS($J:$J,$A:$A,"December",$H:$H,$AU$12),SUMIFS($N:$N,$A:$A,"December",$L:$L,$AU$12),SUMIFS($R:$R,$A:$A,"December",$P:$P,$AU$12),SUMIFS($V:$V,$A:$A,"December",$T:$T,$AU$12))</f>
        <v>0</v>
      </c>
      <c r="AG66" s="7">
        <f>SUM(SUMIFS($G:$G,$A:$A,"December",$D:$D,$AU$12),SUMIFS($K:$K,$A:$A,"December",$H:$H,$AU$12),SUMIFS($O:$O,$A:$A,"December",$L:$L,$AU$12),SUMIFS($S:$S,$A:$A,"December",$P:$P,$AU$12),SUMIFS($W:$W,$A:$A,"December",$T:$T,$AU$12))</f>
        <v>0</v>
      </c>
      <c r="AH66" s="7">
        <f t="shared" si="34"/>
        <v>0</v>
      </c>
      <c r="AI66" s="16">
        <f t="shared" si="31"/>
        <v>0</v>
      </c>
      <c r="AJ66" s="13">
        <f>SUM(SUMIFS($F:$F,$A:$A,"December",$D:$D,$AU$13),SUMIFS($J:$J,$A:$A,"December",$H:$H,$AU$13),SUMIFS($N:$N,$A:$A,"December",$L:$L,$AU$13),SUMIFS($R:$R,$A:$A,"December",$P:$P,$AU$13),SUMIFS($V:$V,$A:$A,"December",$T:$T,$AU$13))</f>
        <v>0</v>
      </c>
      <c r="AK66" s="7">
        <f>SUM(SUMIFS($G:$G,$A:$A,"December",$D:$D,$AU$13),SUMIFS($K:$K,$A:$A,"December",$H:$H,$AU$13),SUMIFS($O:$O,$A:$A,"December",$L:$L,$AU$13),SUMIFS($S:$S,$A:$A,"December",$P:$P,$AU$13),SUMIFS($W:$W,$A:$A,"December",$T:$T,$AU$13))</f>
        <v>0</v>
      </c>
      <c r="AL66" s="7">
        <f t="shared" si="35"/>
        <v>0</v>
      </c>
      <c r="AM66" s="16">
        <f t="shared" si="32"/>
        <v>0</v>
      </c>
      <c r="AN66" s="13">
        <f>SUM(SUMIFS($F:$F,$A:$A,"December",$D:$D,$AU$14),SUMIFS($J:$J,$A:$A,"December",$H:$H,$AU$14),SUMIFS($N:$N,$A:$A,"December",$L:$L,$AU$14),SUMIFS($R:$R,$A:$A,"December",$P:$P,$AU$14),SUMIFS($V:$V,$A:$A,"December",$T:$T,$AU$14))</f>
        <v>0</v>
      </c>
      <c r="AO66" s="7">
        <f>SUM(SUMIFS($G:$G,$A:$A,"December",$D:$D,$AU$14),SUMIFS($K:$K,$A:$A,"December",$H:$H,$AU$14),SUMIFS($O:$O,$A:$A,"December",$L:$L,$AU$14),SUMIFS($S:$S,$A:$A,"December",$P:$P,$AU$14),SUMIFS($W:$W,$A:$A,"December",$T:$T,$AU$14))</f>
        <v>0</v>
      </c>
      <c r="AP66" s="7">
        <f t="shared" si="36"/>
        <v>0</v>
      </c>
      <c r="AQ66" s="16">
        <f t="shared" si="33"/>
        <v>0</v>
      </c>
    </row>
    <row r="67" spans="7:43" x14ac:dyDescent="0.25">
      <c r="G67" s="7">
        <f t="shared" si="0"/>
        <v>0</v>
      </c>
      <c r="K67" s="7">
        <f t="shared" si="1"/>
        <v>0</v>
      </c>
      <c r="O67" s="7">
        <f t="shared" si="2"/>
        <v>0</v>
      </c>
      <c r="S67" s="7">
        <f t="shared" si="3"/>
        <v>0</v>
      </c>
      <c r="W67" s="7">
        <f t="shared" si="4"/>
        <v>0</v>
      </c>
      <c r="X67" s="4"/>
      <c r="Y67" s="4">
        <f>SUM(IF(C67="Yes",G67),IF(C67="Yes",K67),IF(C67="Yes",O67),IF(C67="Yes",S67),IF(C67="Yes",W67))*Lookups!$D$3</f>
        <v>0</v>
      </c>
      <c r="Z67" s="13">
        <f t="shared" si="5"/>
        <v>0</v>
      </c>
      <c r="AA67" s="7">
        <f t="shared" si="6"/>
        <v>0</v>
      </c>
      <c r="AB67" s="7">
        <f t="shared" si="7"/>
        <v>0</v>
      </c>
      <c r="AC67" s="7">
        <f t="shared" si="8"/>
        <v>0</v>
      </c>
      <c r="AF67" s="13"/>
      <c r="AG67" s="7"/>
      <c r="AH67" s="13"/>
      <c r="AI67" s="16"/>
      <c r="AJ67" s="13"/>
      <c r="AK67" s="7"/>
      <c r="AL67" s="13"/>
      <c r="AM67" s="16"/>
      <c r="AN67" s="13"/>
      <c r="AO67" s="7"/>
      <c r="AP67" s="13"/>
      <c r="AQ67" s="16"/>
    </row>
    <row r="68" spans="7:43" x14ac:dyDescent="0.25">
      <c r="G68" s="7">
        <f t="shared" ref="G68:G131" si="37">E68*F68</f>
        <v>0</v>
      </c>
      <c r="K68" s="7">
        <f t="shared" ref="K68:K131" si="38">I68*J68</f>
        <v>0</v>
      </c>
      <c r="O68" s="7">
        <f t="shared" ref="O68:O131" si="39">M68*N68</f>
        <v>0</v>
      </c>
      <c r="S68" s="7">
        <f t="shared" ref="S68:S131" si="40">Q68*R68</f>
        <v>0</v>
      </c>
      <c r="W68" s="7">
        <f t="shared" ref="W68:W131" si="41">U68*V68</f>
        <v>0</v>
      </c>
      <c r="X68" s="4"/>
      <c r="Y68" s="4">
        <f>SUM(IF(C68="Yes",G68),IF(C68="Yes",K68),IF(C68="Yes",O68),IF(C68="Yes",S68),IF(C68="Yes",W68))*Lookups!$D$3</f>
        <v>0</v>
      </c>
      <c r="Z68" s="13">
        <f t="shared" ref="Z68:Z131" si="42">SUM(F68,J68,N68,R68,V68)</f>
        <v>0</v>
      </c>
      <c r="AA68" s="7">
        <f t="shared" ref="AA68:AA131" si="43">SUM(G68,K68,O68,S68,W68,X68,Y68)</f>
        <v>0</v>
      </c>
      <c r="AB68" s="7">
        <f t="shared" ref="AB68:AB131" si="44">IF(C68="Yes",AA68-Y68,0)</f>
        <v>0</v>
      </c>
      <c r="AC68" s="7">
        <f t="shared" ref="AC68:AC131" si="45">AA68-Y68-X68</f>
        <v>0</v>
      </c>
      <c r="AF68" s="329">
        <f>Lookups!$A$15</f>
        <v>0</v>
      </c>
      <c r="AG68" s="329"/>
      <c r="AH68" s="329"/>
      <c r="AI68" s="329"/>
      <c r="AJ68" s="329">
        <f>Lookups!$A$16</f>
        <v>0</v>
      </c>
      <c r="AK68" s="329"/>
      <c r="AL68" s="329"/>
      <c r="AM68" s="329"/>
      <c r="AN68" s="329">
        <f>Lookups!$A$17</f>
        <v>0</v>
      </c>
      <c r="AO68" s="329"/>
      <c r="AP68" s="329"/>
      <c r="AQ68" s="329"/>
    </row>
    <row r="69" spans="7:43" x14ac:dyDescent="0.25">
      <c r="G69" s="7">
        <f t="shared" si="37"/>
        <v>0</v>
      </c>
      <c r="K69" s="7">
        <f t="shared" si="38"/>
        <v>0</v>
      </c>
      <c r="O69" s="7">
        <f t="shared" si="39"/>
        <v>0</v>
      </c>
      <c r="S69" s="7">
        <f t="shared" si="40"/>
        <v>0</v>
      </c>
      <c r="W69" s="7">
        <f t="shared" si="41"/>
        <v>0</v>
      </c>
      <c r="X69" s="4"/>
      <c r="Y69" s="4">
        <f>SUM(IF(C69="Yes",G69),IF(C69="Yes",K69),IF(C69="Yes",O69),IF(C69="Yes",S69),IF(C69="Yes",W69))*Lookups!$D$3</f>
        <v>0</v>
      </c>
      <c r="Z69" s="13">
        <f t="shared" si="42"/>
        <v>0</v>
      </c>
      <c r="AA69" s="7">
        <f t="shared" si="43"/>
        <v>0</v>
      </c>
      <c r="AB69" s="7">
        <f t="shared" si="44"/>
        <v>0</v>
      </c>
      <c r="AC69" s="7">
        <f t="shared" si="45"/>
        <v>0</v>
      </c>
      <c r="AF69" s="10" t="s">
        <v>1</v>
      </c>
      <c r="AG69" s="10" t="s">
        <v>16</v>
      </c>
      <c r="AH69" s="10" t="s">
        <v>78</v>
      </c>
      <c r="AI69" s="10" t="s">
        <v>41</v>
      </c>
      <c r="AJ69" s="10" t="s">
        <v>1</v>
      </c>
      <c r="AK69" s="10" t="s">
        <v>16</v>
      </c>
      <c r="AL69" s="10" t="s">
        <v>78</v>
      </c>
      <c r="AM69" s="10" t="s">
        <v>41</v>
      </c>
      <c r="AN69" s="10" t="s">
        <v>1</v>
      </c>
      <c r="AO69" s="10" t="s">
        <v>16</v>
      </c>
      <c r="AP69" s="10" t="s">
        <v>78</v>
      </c>
      <c r="AQ69" s="10" t="s">
        <v>41</v>
      </c>
    </row>
    <row r="70" spans="7:43" x14ac:dyDescent="0.25">
      <c r="G70" s="7">
        <f t="shared" si="37"/>
        <v>0</v>
      </c>
      <c r="K70" s="7">
        <f t="shared" si="38"/>
        <v>0</v>
      </c>
      <c r="O70" s="7">
        <f t="shared" si="39"/>
        <v>0</v>
      </c>
      <c r="S70" s="7">
        <f t="shared" si="40"/>
        <v>0</v>
      </c>
      <c r="W70" s="7">
        <f t="shared" si="41"/>
        <v>0</v>
      </c>
      <c r="X70" s="4"/>
      <c r="Y70" s="4">
        <f>SUM(IF(C70="Yes",G70),IF(C70="Yes",K70),IF(C70="Yes",O70),IF(C70="Yes",S70),IF(C70="Yes",W70))*Lookups!$D$3</f>
        <v>0</v>
      </c>
      <c r="Z70" s="13">
        <f t="shared" si="42"/>
        <v>0</v>
      </c>
      <c r="AA70" s="7">
        <f t="shared" si="43"/>
        <v>0</v>
      </c>
      <c r="AB70" s="7">
        <f t="shared" si="44"/>
        <v>0</v>
      </c>
      <c r="AC70" s="7">
        <f t="shared" si="45"/>
        <v>0</v>
      </c>
      <c r="AE70" t="s">
        <v>19</v>
      </c>
      <c r="AF70" s="13">
        <f>SUM(SUMIFS($F:$F,$A:$A,"January",$D:$D,$AU$15),SUMIFS($J:$J,$A:$A,"January",$H:$H,$AU$15),SUMIFS($N:$N,$A:$A,"January",$L:$L,$AU$15),SUMIFS($R:$R,$A:$A,"January",$P:$P,$AU$15),SUMIFS($V:$V,$A:$A,"January",$T:$T,$AU$15))</f>
        <v>0</v>
      </c>
      <c r="AG70" s="7">
        <f>SUM(SUMIFS($G:$G,$A:$A,"January",$D:$D,$AU$15),SUMIFS($K:$K,$A:$A,"January",$H:$H,$AU$15),SUMIFS($O:$O,$A:$A,"January",$L:$L,$AU$15),SUMIFS($S:$S,$A:$A,"January",$P:$P,$AU$15),SUMIFS($W:$W,$A:$A,"January",$T:$T,$AU$15))</f>
        <v>0</v>
      </c>
      <c r="AH70" s="7">
        <f>$AV$15</f>
        <v>0</v>
      </c>
      <c r="AI70" s="16">
        <f t="shared" ref="AI70:AI81" si="46">AG70-AH70*AF70</f>
        <v>0</v>
      </c>
      <c r="AJ70" s="13">
        <f>SUM(SUMIFS($F:$F,$A:$A,"January",$D:$D,$AU$16),SUMIFS($J:$J,$A:$A,"January",$H:$H,$AU$16),SUMIFS($N:$N,$A:$A,"January",$L:$L,$AU$16),SUMIFS($R:$R,$A:$A,"January",$P:$P,$AU$16),SUMIFS($V:$V,$A:$A,"January",$T:$T,$AU$16))</f>
        <v>0</v>
      </c>
      <c r="AK70" s="7">
        <f>SUM(SUMIFS($G:$G,$A:$A,"January",$D:$D,$AU$16),SUMIFS($K:$K,$A:$A,"January",$H:$H,$AU$16),SUMIFS($O:$O,$A:$A,"January",$L:$L,$AU$16),SUMIFS($S:$S,$A:$A,"January",$P:$P,$AU$16),SUMIFS($W:$W,$A:$A,"January",$T:$T,$AU$16))</f>
        <v>0</v>
      </c>
      <c r="AL70" s="7">
        <f>$AV$16</f>
        <v>0</v>
      </c>
      <c r="AM70" s="16">
        <f t="shared" ref="AM70:AM81" si="47">AK70-AL70*AJ70</f>
        <v>0</v>
      </c>
      <c r="AN70" s="13">
        <f>SUM(SUMIFS($F:$F,$A:$A,"January",$D:$D,$AU$17),SUMIFS($J:$J,$A:$A,"January",$H:$H,$AU$17),SUMIFS($N:$N,$A:$A,"January",$L:$L,$AU$17),SUMIFS($R:$R,$A:$A,"January",$P:$P,$AU$17),SUMIFS($V:$V,$A:$A,"January",$T:$T,$AU$17))</f>
        <v>0</v>
      </c>
      <c r="AO70" s="7">
        <f>SUM(SUMIFS($G:$G,$A:$A,"January",$D:$D,$AU$17),SUMIFS($K:$K,$A:$A,"January",$H:$H,$AU$17),SUMIFS($O:$O,$A:$A,"January",$L:$L,$AU$17),SUMIFS($S:$S,$A:$A,"January",$P:$P,$AU$17),SUMIFS($W:$W,$A:$A,"January",$T:$T,$AU$17))</f>
        <v>0</v>
      </c>
      <c r="AP70" s="7">
        <f>$AV$17</f>
        <v>0</v>
      </c>
      <c r="AQ70" s="16">
        <f t="shared" ref="AQ70:AQ81" si="48">AO70-AP70*AN70</f>
        <v>0</v>
      </c>
    </row>
    <row r="71" spans="7:43" x14ac:dyDescent="0.25">
      <c r="G71" s="7">
        <f t="shared" si="37"/>
        <v>0</v>
      </c>
      <c r="K71" s="7">
        <f t="shared" si="38"/>
        <v>0</v>
      </c>
      <c r="O71" s="7">
        <f t="shared" si="39"/>
        <v>0</v>
      </c>
      <c r="S71" s="7">
        <f t="shared" si="40"/>
        <v>0</v>
      </c>
      <c r="W71" s="7">
        <f t="shared" si="41"/>
        <v>0</v>
      </c>
      <c r="X71" s="4"/>
      <c r="Y71" s="4">
        <f>SUM(IF(C71="Yes",G71),IF(C71="Yes",K71),IF(C71="Yes",O71),IF(C71="Yes",S71),IF(C71="Yes",W71))*Lookups!$D$3</f>
        <v>0</v>
      </c>
      <c r="Z71" s="13">
        <f t="shared" si="42"/>
        <v>0</v>
      </c>
      <c r="AA71" s="7">
        <f t="shared" si="43"/>
        <v>0</v>
      </c>
      <c r="AB71" s="7">
        <f t="shared" si="44"/>
        <v>0</v>
      </c>
      <c r="AC71" s="7">
        <f t="shared" si="45"/>
        <v>0</v>
      </c>
      <c r="AE71" t="s">
        <v>20</v>
      </c>
      <c r="AF71" s="13">
        <f>SUM(SUMIFS($F:$F,$A:$A,"February",$D:$D,$AU$15),SUMIFS($J:$J,$A:$A,"February",$H:$H,$AU$15),SUMIFS($N:$N,$A:$A,"February",$L:$L,$AU$15),SUMIFS($R:$R,$A:$A,"February",$P:$P,$AU$15),SUMIFS($V:$V,$A:$A,"February",$T:$T,$AU$15))</f>
        <v>0</v>
      </c>
      <c r="AG71" s="7">
        <f>SUM(SUMIFS($G:$G,$A:$A,"February",$D:$D,$AU$15),SUMIFS($K:$K,$A:$A,"February",$H:$H,$AU$15),SUMIFS($O:$O,$A:$A,"February",$L:$L,$AU$15),SUMIFS($S:$S,$A:$A,"February",$P:$P,$AU$15),SUMIFS($W:$W,$A:$A,"February",$T:$T,$AU$15))</f>
        <v>0</v>
      </c>
      <c r="AH71" s="7">
        <f t="shared" ref="AH71:AH81" si="49">$AV$15</f>
        <v>0</v>
      </c>
      <c r="AI71" s="16">
        <f t="shared" si="46"/>
        <v>0</v>
      </c>
      <c r="AJ71" s="13">
        <f>SUM(SUMIFS($F:$F,$A:$A,"February",$D:$D,$AU$16),SUMIFS($J:$J,$A:$A,"February",$H:$H,$AU$16),SUMIFS($N:$N,$A:$A,"February",$L:$L,$AU$16),SUMIFS($R:$R,$A:$A,"February",$P:$P,$AU$16),SUMIFS($V:$V,$A:$A,"February",$T:$T,$AU$16))</f>
        <v>0</v>
      </c>
      <c r="AK71" s="7">
        <f>SUM(SUMIFS($G:$G,$A:$A,"February",$D:$D,$AU$16),SUMIFS($K:$K,$A:$A,"February",$H:$H,$AU$16),SUMIFS($O:$O,$A:$A,"February",$L:$L,$AU$16),SUMIFS($S:$S,$A:$A,"February",$P:$P,$AU$16),SUMIFS($W:$W,$A:$A,"February",$T:$T,$AU$16))</f>
        <v>0</v>
      </c>
      <c r="AL71" s="7">
        <f t="shared" ref="AL71:AL81" si="50">$AV$16</f>
        <v>0</v>
      </c>
      <c r="AM71" s="16">
        <f t="shared" si="47"/>
        <v>0</v>
      </c>
      <c r="AN71" s="13">
        <f>SUM(SUMIFS($F:$F,$A:$A,"February",$D:$D,$AU$17),SUMIFS($J:$J,$A:$A,"February",$H:$H,$AU$17),SUMIFS($N:$N,$A:$A,"February",$L:$L,$AU$17),SUMIFS($R:$R,$A:$A,"February",$P:$P,$AU$17),SUMIFS($V:$V,$A:$A,"February",$T:$T,$AU$17))</f>
        <v>0</v>
      </c>
      <c r="AO71" s="7">
        <f>SUM(SUMIFS($G:$G,$A:$A,"February",$D:$D,$AU$17),SUMIFS($K:$K,$A:$A,"February",$H:$H,$AU$17),SUMIFS($O:$O,$A:$A,"February",$L:$L,$AU$17),SUMIFS($S:$S,$A:$A,"February",$P:$P,$AU$17),SUMIFS($W:$W,$A:$A,"February",$T:$T,$AU$17))</f>
        <v>0</v>
      </c>
      <c r="AP71" s="7">
        <f t="shared" ref="AP71:AP81" si="51">$AV$17</f>
        <v>0</v>
      </c>
      <c r="AQ71" s="16">
        <f t="shared" si="48"/>
        <v>0</v>
      </c>
    </row>
    <row r="72" spans="7:43" x14ac:dyDescent="0.25">
      <c r="G72" s="7">
        <f t="shared" si="37"/>
        <v>0</v>
      </c>
      <c r="K72" s="7">
        <f t="shared" si="38"/>
        <v>0</v>
      </c>
      <c r="O72" s="7">
        <f t="shared" si="39"/>
        <v>0</v>
      </c>
      <c r="S72" s="7">
        <f t="shared" si="40"/>
        <v>0</v>
      </c>
      <c r="W72" s="7">
        <f t="shared" si="41"/>
        <v>0</v>
      </c>
      <c r="X72" s="4"/>
      <c r="Y72" s="4">
        <f>SUM(IF(C72="Yes",G72),IF(C72="Yes",K72),IF(C72="Yes",O72),IF(C72="Yes",S72),IF(C72="Yes",W72))*Lookups!$D$3</f>
        <v>0</v>
      </c>
      <c r="Z72" s="13">
        <f t="shared" si="42"/>
        <v>0</v>
      </c>
      <c r="AA72" s="7">
        <f t="shared" si="43"/>
        <v>0</v>
      </c>
      <c r="AB72" s="7">
        <f t="shared" si="44"/>
        <v>0</v>
      </c>
      <c r="AC72" s="7">
        <f t="shared" si="45"/>
        <v>0</v>
      </c>
      <c r="AE72" t="s">
        <v>21</v>
      </c>
      <c r="AF72" s="13">
        <f>SUM(SUMIFS($F:$F,$A:$A,"March",$D:$D,$AU$15),SUMIFS($J:$J,$A:$A,"March",$H:$H,$AU$15),SUMIFS($N:$N,$A:$A,"March",$L:$L,$AU$15),SUMIFS($R:$R,$A:$A,"March",$P:$P,$AU$15),SUMIFS($V:$V,$A:$A,"March",$T:$T,$AU$15))</f>
        <v>0</v>
      </c>
      <c r="AG72" s="7">
        <f>SUM(SUMIFS($G:$G,$A:$A,"March",$D:$D,$AU$15),SUMIFS($K:$K,$A:$A,"March",$H:$H,$AU$15),SUMIFS($O:$O,$A:$A,"March",$L:$L,$AU$15),SUMIFS($S:$S,$A:$A,"March",$P:$P,$AU$15),SUMIFS($W:$W,$A:$A,"March",$T:$T,$AU$15))</f>
        <v>0</v>
      </c>
      <c r="AH72" s="7">
        <f t="shared" si="49"/>
        <v>0</v>
      </c>
      <c r="AI72" s="16">
        <f t="shared" si="46"/>
        <v>0</v>
      </c>
      <c r="AJ72" s="13">
        <f>SUM(SUMIFS($F:$F,$A:$A,"March",$D:$D,$AU$16),SUMIFS($J:$J,$A:$A,"March",$H:$H,$AU$16),SUMIFS($N:$N,$A:$A,"March",$L:$L,$AU$16),SUMIFS($R:$R,$A:$A,"March",$P:$P,$AU$16),SUMIFS($V:$V,$A:$A,"March",$T:$T,$AU$16))</f>
        <v>0</v>
      </c>
      <c r="AK72" s="7">
        <f>SUM(SUMIFS($G:$G,$A:$A,"March",$D:$D,$AU$16),SUMIFS($K:$K,$A:$A,"March",$H:$H,$AU$16),SUMIFS($O:$O,$A:$A,"March",$L:$L,$AU$16),SUMIFS($S:$S,$A:$A,"March",$P:$P,$AU$16),SUMIFS($W:$W,$A:$A,"March",$T:$T,$AU$16))</f>
        <v>0</v>
      </c>
      <c r="AL72" s="7">
        <f t="shared" si="50"/>
        <v>0</v>
      </c>
      <c r="AM72" s="16">
        <f t="shared" si="47"/>
        <v>0</v>
      </c>
      <c r="AN72" s="13">
        <f>SUM(SUMIFS($F:$F,$A:$A,"March",$D:$D,$AU$17),SUMIFS($J:$J,$A:$A,"March",$H:$H,$AU$17),SUMIFS($N:$N,$A:$A,"March",$L:$L,$AU$17),SUMIFS($R:$R,$A:$A,"March",$P:$P,$AU$17),SUMIFS($V:$V,$A:$A,"March",$T:$T,$AU$17))</f>
        <v>0</v>
      </c>
      <c r="AO72" s="7">
        <f>SUM(SUMIFS($G:$G,$A:$A,"March",$D:$D,$AU$17),SUMIFS($K:$K,$A:$A,"March",$H:$H,$AU$17),SUMIFS($O:$O,$A:$A,"March",$L:$L,$AU$17),SUMIFS($S:$S,$A:$A,"March",$P:$P,$AU$17),SUMIFS($W:$W,$A:$A,"March",$T:$T,$AU$17))</f>
        <v>0</v>
      </c>
      <c r="AP72" s="7">
        <f t="shared" si="51"/>
        <v>0</v>
      </c>
      <c r="AQ72" s="16">
        <f t="shared" si="48"/>
        <v>0</v>
      </c>
    </row>
    <row r="73" spans="7:43" x14ac:dyDescent="0.25">
      <c r="G73" s="7">
        <f t="shared" si="37"/>
        <v>0</v>
      </c>
      <c r="K73" s="7">
        <f t="shared" si="38"/>
        <v>0</v>
      </c>
      <c r="O73" s="7">
        <f t="shared" si="39"/>
        <v>0</v>
      </c>
      <c r="S73" s="7">
        <f t="shared" si="40"/>
        <v>0</v>
      </c>
      <c r="W73" s="7">
        <f t="shared" si="41"/>
        <v>0</v>
      </c>
      <c r="X73" s="4"/>
      <c r="Y73" s="4">
        <f>SUM(IF(C73="Yes",G73),IF(C73="Yes",K73),IF(C73="Yes",O73),IF(C73="Yes",S73),IF(C73="Yes",W73))*Lookups!$D$3</f>
        <v>0</v>
      </c>
      <c r="Z73" s="13">
        <f t="shared" si="42"/>
        <v>0</v>
      </c>
      <c r="AA73" s="7">
        <f t="shared" si="43"/>
        <v>0</v>
      </c>
      <c r="AB73" s="7">
        <f t="shared" si="44"/>
        <v>0</v>
      </c>
      <c r="AC73" s="7">
        <f t="shared" si="45"/>
        <v>0</v>
      </c>
      <c r="AE73" t="s">
        <v>22</v>
      </c>
      <c r="AF73" s="13">
        <f>SUM(SUMIFS($F:$F,$A:$A,"April",$D:$D,$AU$15),SUMIFS($J:$J,$A:$A,"April",$H:$H,$AU$15),SUMIFS($N:$N,$A:$A,"April",$L:$L,$AU$15),SUMIFS($R:$R,$A:$A,"April",$P:$P,$AU$15),SUMIFS($V:$V,$A:$A,"April",$T:$T,$AU$15))</f>
        <v>0</v>
      </c>
      <c r="AG73" s="7">
        <f>SUM(SUMIFS($G:$G,$A:$A,"April",$D:$D,$AU$15),SUMIFS($K:$K,$A:$A,"April",$H:$H,$AU$15),SUMIFS($O:$O,$A:$A,"April",$L:$L,$AU$15),SUMIFS($S:$S,$A:$A,"April",$P:$P,$AU$15),SUMIFS($W:$W,$A:$A,"April",$T:$T,$AU$15))</f>
        <v>0</v>
      </c>
      <c r="AH73" s="7">
        <f t="shared" si="49"/>
        <v>0</v>
      </c>
      <c r="AI73" s="16">
        <f t="shared" si="46"/>
        <v>0</v>
      </c>
      <c r="AJ73" s="13">
        <f>SUM(SUMIFS($F:$F,$A:$A,"April",$D:$D,$AU$16),SUMIFS($J:$J,$A:$A,"April",$H:$H,$AU$16),SUMIFS($N:$N,$A:$A,"April",$L:$L,$AU$16),SUMIFS($R:$R,$A:$A,"April",$P:$P,$AU$16),SUMIFS($V:$V,$A:$A,"April",$T:$T,$AU$16))</f>
        <v>0</v>
      </c>
      <c r="AK73" s="7">
        <f>SUM(SUMIFS($G:$G,$A:$A,"April",$D:$D,$AU$16),SUMIFS($K:$K,$A:$A,"April",$H:$H,$AU$16),SUMIFS($O:$O,$A:$A,"April",$L:$L,$AU$16),SUMIFS($S:$S,$A:$A,"April",$P:$P,$AU$16),SUMIFS($W:$W,$A:$A,"April",$T:$T,$AU$16))</f>
        <v>0</v>
      </c>
      <c r="AL73" s="7">
        <f t="shared" si="50"/>
        <v>0</v>
      </c>
      <c r="AM73" s="16">
        <f t="shared" si="47"/>
        <v>0</v>
      </c>
      <c r="AN73" s="13">
        <f>SUM(SUMIFS($F:$F,$A:$A,"April",$D:$D,$AU$17),SUMIFS($J:$J,$A:$A,"April",$H:$H,$AU$17),SUMIFS($N:$N,$A:$A,"April",$L:$L,$AU$17),SUMIFS($R:$R,$A:$A,"April",$P:$P,$AU$17),SUMIFS($V:$V,$A:$A,"April",$T:$T,$AU$17))</f>
        <v>0</v>
      </c>
      <c r="AO73" s="7">
        <f>SUM(SUMIFS($G:$G,$A:$A,"April",$D:$D,$AU$17),SUMIFS($K:$K,$A:$A,"April",$H:$H,$AU$17),SUMIFS($O:$O,$A:$A,"April",$L:$L,$AU$17),SUMIFS($S:$S,$A:$A,"April",$P:$P,$AU$17),SUMIFS($W:$W,$A:$A,"April",$T:$T,$AU$17))</f>
        <v>0</v>
      </c>
      <c r="AP73" s="7">
        <f t="shared" si="51"/>
        <v>0</v>
      </c>
      <c r="AQ73" s="16">
        <f t="shared" si="48"/>
        <v>0</v>
      </c>
    </row>
    <row r="74" spans="7:43" x14ac:dyDescent="0.25">
      <c r="G74" s="7">
        <f t="shared" si="37"/>
        <v>0</v>
      </c>
      <c r="K74" s="7">
        <f t="shared" si="38"/>
        <v>0</v>
      </c>
      <c r="O74" s="7">
        <f t="shared" si="39"/>
        <v>0</v>
      </c>
      <c r="S74" s="7">
        <f t="shared" si="40"/>
        <v>0</v>
      </c>
      <c r="W74" s="7">
        <f t="shared" si="41"/>
        <v>0</v>
      </c>
      <c r="X74" s="4"/>
      <c r="Y74" s="4">
        <f>SUM(IF(C74="Yes",G74),IF(C74="Yes",K74),IF(C74="Yes",O74),IF(C74="Yes",S74),IF(C74="Yes",W74))*Lookups!$D$3</f>
        <v>0</v>
      </c>
      <c r="Z74" s="13">
        <f t="shared" si="42"/>
        <v>0</v>
      </c>
      <c r="AA74" s="7">
        <f t="shared" si="43"/>
        <v>0</v>
      </c>
      <c r="AB74" s="7">
        <f t="shared" si="44"/>
        <v>0</v>
      </c>
      <c r="AC74" s="7">
        <f t="shared" si="45"/>
        <v>0</v>
      </c>
      <c r="AE74" t="s">
        <v>23</v>
      </c>
      <c r="AF74" s="13">
        <f>SUM(SUMIFS($F:$F,$A:$A,"May",$D:$D,$AU$15),SUMIFS($J:$J,$A:$A,"May",$H:$H,$AU$15),SUMIFS($N:$N,$A:$A,"May",$L:$L,$AU$15),SUMIFS($R:$R,$A:$A,"May",$P:$P,$AU$15),SUMIFS($V:$V,$A:$A,"May",$T:$T,$AU$15))</f>
        <v>0</v>
      </c>
      <c r="AG74" s="7">
        <f>SUM(SUMIFS($G:$G,$A:$A,"May",$D:$D,$AU$15),SUMIFS($K:$K,$A:$A,"May",$H:$H,$AU$15),SUMIFS($O:$O,$A:$A,"May",$L:$L,$AU$15),SUMIFS($S:$S,$A:$A,"May",$P:$P,$AU$15),SUMIFS($W:$W,$A:$A,"May",$T:$T,$AU$15))</f>
        <v>0</v>
      </c>
      <c r="AH74" s="7">
        <f t="shared" si="49"/>
        <v>0</v>
      </c>
      <c r="AI74" s="16">
        <f t="shared" si="46"/>
        <v>0</v>
      </c>
      <c r="AJ74" s="13">
        <f>SUM(SUMIFS($F:$F,$A:$A,"May",$D:$D,$AU$16),SUMIFS($J:$J,$A:$A,"May",$H:$H,$AU$16),SUMIFS($N:$N,$A:$A,"May",$L:$L,$AU$16),SUMIFS($R:$R,$A:$A,"May",$P:$P,$AU$16),SUMIFS($V:$V,$A:$A,"May",$T:$T,$AU$16))</f>
        <v>0</v>
      </c>
      <c r="AK74" s="7">
        <f>SUM(SUMIFS($G:$G,$A:$A,"May",$D:$D,$AU$16),SUMIFS($K:$K,$A:$A,"May",$H:$H,$AU$16),SUMIFS($O:$O,$A:$A,"May",$L:$L,$AU$16),SUMIFS($S:$S,$A:$A,"May",$P:$P,$AU$16),SUMIFS($W:$W,$A:$A,"May",$T:$T,$AU$16))</f>
        <v>0</v>
      </c>
      <c r="AL74" s="7">
        <f t="shared" si="50"/>
        <v>0</v>
      </c>
      <c r="AM74" s="16">
        <f t="shared" si="47"/>
        <v>0</v>
      </c>
      <c r="AN74" s="13">
        <f>SUM(SUMIFS($F:$F,$A:$A,"May",$D:$D,$AU$17),SUMIFS($J:$J,$A:$A,"May",$H:$H,$AU$17),SUMIFS($N:$N,$A:$A,"May",$L:$L,$AU$17),SUMIFS($R:$R,$A:$A,"May",$P:$P,$AU$17),SUMIFS($V:$V,$A:$A,"May",$T:$T,$AU$17))</f>
        <v>0</v>
      </c>
      <c r="AO74" s="7">
        <f>SUM(SUMIFS($G:$G,$A:$A,"May",$D:$D,$AU$17),SUMIFS($K:$K,$A:$A,"May",$H:$H,$AU$17),SUMIFS($O:$O,$A:$A,"May",$L:$L,$AU$17),SUMIFS($S:$S,$A:$A,"May",$P:$P,$AU$17),SUMIFS($W:$W,$A:$A,"May",$T:$T,$AU$17))</f>
        <v>0</v>
      </c>
      <c r="AP74" s="7">
        <f t="shared" si="51"/>
        <v>0</v>
      </c>
      <c r="AQ74" s="16">
        <f t="shared" si="48"/>
        <v>0</v>
      </c>
    </row>
    <row r="75" spans="7:43" x14ac:dyDescent="0.25">
      <c r="G75" s="7">
        <f t="shared" si="37"/>
        <v>0</v>
      </c>
      <c r="K75" s="7">
        <f t="shared" si="38"/>
        <v>0</v>
      </c>
      <c r="O75" s="7">
        <f t="shared" si="39"/>
        <v>0</v>
      </c>
      <c r="S75" s="7">
        <f t="shared" si="40"/>
        <v>0</v>
      </c>
      <c r="W75" s="7">
        <f t="shared" si="41"/>
        <v>0</v>
      </c>
      <c r="X75" s="4"/>
      <c r="Y75" s="4">
        <f>SUM(IF(C75="Yes",G75),IF(C75="Yes",K75),IF(C75="Yes",O75),IF(C75="Yes",S75),IF(C75="Yes",W75))*Lookups!$D$3</f>
        <v>0</v>
      </c>
      <c r="Z75" s="13">
        <f t="shared" si="42"/>
        <v>0</v>
      </c>
      <c r="AA75" s="7">
        <f t="shared" si="43"/>
        <v>0</v>
      </c>
      <c r="AB75" s="7">
        <f t="shared" si="44"/>
        <v>0</v>
      </c>
      <c r="AC75" s="7">
        <f t="shared" si="45"/>
        <v>0</v>
      </c>
      <c r="AE75" t="s">
        <v>24</v>
      </c>
      <c r="AF75" s="13">
        <f>SUM(SUMIFS($F:$F,$A:$A,"June",$D:$D,$AU$15),SUMIFS($J:$J,$A:$A,"June",$H:$H,$AU$15),SUMIFS($N:$N,$A:$A,"June",$L:$L,$AU$15),SUMIFS($R:$R,$A:$A,"June",$P:$P,$AU$15),SUMIFS($V:$V,$A:$A,"June",$T:$T,$AU$15))</f>
        <v>0</v>
      </c>
      <c r="AG75" s="7">
        <f>SUM(SUMIFS($G:$G,$A:$A,"June",$D:$D,$AU$15),SUMIFS($K:$K,$A:$A,"June",$H:$H,$AU$15),SUMIFS($O:$O,$A:$A,"June",$L:$L,$AU$15),SUMIFS($S:$S,$A:$A,"June",$P:$P,$AU$15),SUMIFS($W:$W,$A:$A,"June",$T:$T,$AU$15))</f>
        <v>0</v>
      </c>
      <c r="AH75" s="7">
        <f t="shared" si="49"/>
        <v>0</v>
      </c>
      <c r="AI75" s="16">
        <f t="shared" si="46"/>
        <v>0</v>
      </c>
      <c r="AJ75" s="13">
        <f>SUM(SUMIFS($F:$F,$A:$A,"June",$D:$D,$AU$16),SUMIFS($J:$J,$A:$A,"June",$H:$H,$AU$16),SUMIFS($N:$N,$A:$A,"June",$L:$L,$AU$16),SUMIFS($R:$R,$A:$A,"June",$P:$P,$AU$16),SUMIFS($V:$V,$A:$A,"June",$T:$T,$AU$16))</f>
        <v>0</v>
      </c>
      <c r="AK75" s="7">
        <f>SUM(SUMIFS($G:$G,$A:$A,"June",$D:$D,$AU$16),SUMIFS($K:$K,$A:$A,"June",$H:$H,$AU$16),SUMIFS($O:$O,$A:$A,"June",$L:$L,$AU$16),SUMIFS($S:$S,$A:$A,"June",$P:$P,$AU$16),SUMIFS($W:$W,$A:$A,"June",$T:$T,$AU$16))</f>
        <v>0</v>
      </c>
      <c r="AL75" s="7">
        <f t="shared" si="50"/>
        <v>0</v>
      </c>
      <c r="AM75" s="16">
        <f t="shared" si="47"/>
        <v>0</v>
      </c>
      <c r="AN75" s="13">
        <f>SUM(SUMIFS($F:$F,$A:$A,"June",$D:$D,$AU$17),SUMIFS($J:$J,$A:$A,"June",$H:$H,$AU$17),SUMIFS($N:$N,$A:$A,"June",$L:$L,$AU$17),SUMIFS($R:$R,$A:$A,"June",$P:$P,$AU$17),SUMIFS($V:$V,$A:$A,"June",$T:$T,$AU$17))</f>
        <v>0</v>
      </c>
      <c r="AO75" s="7">
        <f>SUM(SUMIFS($G:$G,$A:$A,"June",$D:$D,$AU$17),SUMIFS($K:$K,$A:$A,"June",$H:$H,$AU$17),SUMIFS($O:$O,$A:$A,"June",$L:$L,$AU$17),SUMIFS($S:$S,$A:$A,"June",$P:$P,$AU$17),SUMIFS($W:$W,$A:$A,"June",$T:$T,$AU$17))</f>
        <v>0</v>
      </c>
      <c r="AP75" s="7">
        <f t="shared" si="51"/>
        <v>0</v>
      </c>
      <c r="AQ75" s="16">
        <f t="shared" si="48"/>
        <v>0</v>
      </c>
    </row>
    <row r="76" spans="7:43" x14ac:dyDescent="0.25">
      <c r="G76" s="7">
        <f t="shared" si="37"/>
        <v>0</v>
      </c>
      <c r="K76" s="7">
        <f t="shared" si="38"/>
        <v>0</v>
      </c>
      <c r="O76" s="7">
        <f t="shared" si="39"/>
        <v>0</v>
      </c>
      <c r="S76" s="7">
        <f t="shared" si="40"/>
        <v>0</v>
      </c>
      <c r="W76" s="7">
        <f t="shared" si="41"/>
        <v>0</v>
      </c>
      <c r="X76" s="4"/>
      <c r="Y76" s="4">
        <f>SUM(IF(C76="Yes",G76),IF(C76="Yes",K76),IF(C76="Yes",O76),IF(C76="Yes",S76),IF(C76="Yes",W76))*Lookups!$D$3</f>
        <v>0</v>
      </c>
      <c r="Z76" s="13">
        <f t="shared" si="42"/>
        <v>0</v>
      </c>
      <c r="AA76" s="7">
        <f t="shared" si="43"/>
        <v>0</v>
      </c>
      <c r="AB76" s="7">
        <f t="shared" si="44"/>
        <v>0</v>
      </c>
      <c r="AC76" s="7">
        <f t="shared" si="45"/>
        <v>0</v>
      </c>
      <c r="AE76" t="s">
        <v>25</v>
      </c>
      <c r="AF76" s="13">
        <f>SUM(SUMIFS($F:$F,$A:$A,"July",$D:$D,$AU$15),SUMIFS($J:$J,$A:$A,"July",$H:$H,$AU$15),SUMIFS($N:$N,$A:$A,"July",$L:$L,$AU$15),SUMIFS($R:$R,$A:$A,"July",$P:$P,$AU$15),SUMIFS($V:$V,$A:$A,"July",$T:$T,$AU$15))</f>
        <v>0</v>
      </c>
      <c r="AG76" s="7">
        <f>SUM(SUMIFS($G:$G,$A:$A,"July",$D:$D,$AU$15),SUMIFS($K:$K,$A:$A,"July",$H:$H,$AU$15),SUMIFS($O:$O,$A:$A,"July",$L:$L,$AU$15),SUMIFS($S:$S,$A:$A,"July",$P:$P,$AU$15),SUMIFS($W:$W,$A:$A,"July",$T:$T,$AU$15))</f>
        <v>0</v>
      </c>
      <c r="AH76" s="7">
        <f t="shared" si="49"/>
        <v>0</v>
      </c>
      <c r="AI76" s="16">
        <f t="shared" si="46"/>
        <v>0</v>
      </c>
      <c r="AJ76" s="13">
        <f>SUM(SUMIFS($F:$F,$A:$A,"July",$D:$D,$AU$16),SUMIFS($J:$J,$A:$A,"July",$H:$H,$AU$16),SUMIFS($N:$N,$A:$A,"July",$L:$L,$AU$16),SUMIFS($R:$R,$A:$A,"July",$P:$P,$AU$16),SUMIFS($V:$V,$A:$A,"July",$T:$T,$AU$16))</f>
        <v>0</v>
      </c>
      <c r="AK76" s="7">
        <f>SUM(SUMIFS($G:$G,$A:$A,"July",$D:$D,$AU$16),SUMIFS($K:$K,$A:$A,"July",$H:$H,$AU$16),SUMIFS($O:$O,$A:$A,"July",$L:$L,$AU$16),SUMIFS($S:$S,$A:$A,"July",$P:$P,$AU$16),SUMIFS($W:$W,$A:$A,"July",$T:$T,$AU$16))</f>
        <v>0</v>
      </c>
      <c r="AL76" s="7">
        <f t="shared" si="50"/>
        <v>0</v>
      </c>
      <c r="AM76" s="16">
        <f t="shared" si="47"/>
        <v>0</v>
      </c>
      <c r="AN76" s="13">
        <f>SUM(SUMIFS($F:$F,$A:$A,"July",$D:$D,$AU$17),SUMIFS($J:$J,$A:$A,"July",$H:$H,$AU$17),SUMIFS($N:$N,$A:$A,"July",$L:$L,$AU$17),SUMIFS($R:$R,$A:$A,"July",$P:$P,$AU$17),SUMIFS($V:$V,$A:$A,"July",$T:$T,$AU$17))</f>
        <v>0</v>
      </c>
      <c r="AO76" s="7">
        <f>SUM(SUMIFS($G:$G,$A:$A,"July",$D:$D,$AU$17),SUMIFS($K:$K,$A:$A,"July",$H:$H,$AU$17),SUMIFS($O:$O,$A:$A,"July",$L:$L,$AU$17),SUMIFS($S:$S,$A:$A,"July",$P:$P,$AU$17),SUMIFS($W:$W,$A:$A,"July",$T:$T,$AU$17))</f>
        <v>0</v>
      </c>
      <c r="AP76" s="7">
        <f t="shared" si="51"/>
        <v>0</v>
      </c>
      <c r="AQ76" s="16">
        <f t="shared" si="48"/>
        <v>0</v>
      </c>
    </row>
    <row r="77" spans="7:43" x14ac:dyDescent="0.25">
      <c r="G77" s="7">
        <f t="shared" si="37"/>
        <v>0</v>
      </c>
      <c r="K77" s="7">
        <f t="shared" si="38"/>
        <v>0</v>
      </c>
      <c r="O77" s="7">
        <f t="shared" si="39"/>
        <v>0</v>
      </c>
      <c r="S77" s="7">
        <f t="shared" si="40"/>
        <v>0</v>
      </c>
      <c r="W77" s="7">
        <f t="shared" si="41"/>
        <v>0</v>
      </c>
      <c r="X77" s="4"/>
      <c r="Y77" s="4">
        <f>SUM(IF(C77="Yes",G77),IF(C77="Yes",K77),IF(C77="Yes",O77),IF(C77="Yes",S77),IF(C77="Yes",W77))*Lookups!$D$3</f>
        <v>0</v>
      </c>
      <c r="Z77" s="13">
        <f t="shared" si="42"/>
        <v>0</v>
      </c>
      <c r="AA77" s="7">
        <f t="shared" si="43"/>
        <v>0</v>
      </c>
      <c r="AB77" s="7">
        <f t="shared" si="44"/>
        <v>0</v>
      </c>
      <c r="AC77" s="7">
        <f t="shared" si="45"/>
        <v>0</v>
      </c>
      <c r="AE77" t="s">
        <v>26</v>
      </c>
      <c r="AF77" s="13">
        <f>SUM(SUMIFS($F:$F,$A:$A,"August",$D:$D,$AU$15),SUMIFS($J:$J,$A:$A,"August",$H:$H,$AU$15),SUMIFS($N:$N,$A:$A,"August",$L:$L,$AU$15),SUMIFS($R:$R,$A:$A,"August",$P:$P,$AU$15),SUMIFS($V:$V,$A:$A,"August",$T:$T,$AU$15))</f>
        <v>0</v>
      </c>
      <c r="AG77" s="7">
        <f>SUM(SUMIFS($G:$G,$A:$A,"August",$D:$D,$AU$15),SUMIFS($K:$K,$A:$A,"August",$H:$H,$AU$15),SUMIFS($O:$O,$A:$A,"August",$L:$L,$AU$15),SUMIFS($S:$S,$A:$A,"August",$P:$P,$AU$15),SUMIFS($W:$W,$A:$A,"August",$T:$T,$AU$15))</f>
        <v>0</v>
      </c>
      <c r="AH77" s="7">
        <f t="shared" si="49"/>
        <v>0</v>
      </c>
      <c r="AI77" s="16">
        <f t="shared" si="46"/>
        <v>0</v>
      </c>
      <c r="AJ77" s="13">
        <f>SUM(SUMIFS($F:$F,$A:$A,"August",$D:$D,$AU$16),SUMIFS($J:$J,$A:$A,"August",$H:$H,$AU$16),SUMIFS($N:$N,$A:$A,"August",$L:$L,$AU$16),SUMIFS($R:$R,$A:$A,"August",$P:$P,$AU$16),SUMIFS($V:$V,$A:$A,"August",$T:$T,$AU$16))</f>
        <v>0</v>
      </c>
      <c r="AK77" s="7">
        <f>SUM(SUMIFS($G:$G,$A:$A,"August",$D:$D,$AU$16),SUMIFS($K:$K,$A:$A,"August",$H:$H,$AU$16),SUMIFS($O:$O,$A:$A,"August",$L:$L,$AU$16),SUMIFS($S:$S,$A:$A,"August",$P:$P,$AU$16),SUMIFS($W:$W,$A:$A,"August",$T:$T,$AU$16))</f>
        <v>0</v>
      </c>
      <c r="AL77" s="7">
        <f t="shared" si="50"/>
        <v>0</v>
      </c>
      <c r="AM77" s="16">
        <f t="shared" si="47"/>
        <v>0</v>
      </c>
      <c r="AN77" s="13">
        <f>SUM(SUMIFS($F:$F,$A:$A,"August",$D:$D,$AU$17),SUMIFS($J:$J,$A:$A,"August",$H:$H,$AU$17),SUMIFS($N:$N,$A:$A,"August",$L:$L,$AU$17),SUMIFS($R:$R,$A:$A,"August",$P:$P,$AU$17),SUMIFS($V:$V,$A:$A,"August",$T:$T,$AU$17))</f>
        <v>0</v>
      </c>
      <c r="AO77" s="7">
        <f>SUM(SUMIFS($G:$G,$A:$A,"August",$D:$D,$AU$17),SUMIFS($K:$K,$A:$A,"August",$H:$H,$AU$17),SUMIFS($O:$O,$A:$A,"August",$L:$L,$AU$17),SUMIFS($S:$S,$A:$A,"August",$P:$P,$AU$17),SUMIFS($W:$W,$A:$A,"August",$T:$T,$AU$17))</f>
        <v>0</v>
      </c>
      <c r="AP77" s="7">
        <f t="shared" si="51"/>
        <v>0</v>
      </c>
      <c r="AQ77" s="16">
        <f t="shared" si="48"/>
        <v>0</v>
      </c>
    </row>
    <row r="78" spans="7:43" x14ac:dyDescent="0.25">
      <c r="G78" s="7">
        <f t="shared" si="37"/>
        <v>0</v>
      </c>
      <c r="K78" s="7">
        <f t="shared" si="38"/>
        <v>0</v>
      </c>
      <c r="O78" s="7">
        <f t="shared" si="39"/>
        <v>0</v>
      </c>
      <c r="S78" s="7">
        <f t="shared" si="40"/>
        <v>0</v>
      </c>
      <c r="W78" s="7">
        <f t="shared" si="41"/>
        <v>0</v>
      </c>
      <c r="X78" s="4"/>
      <c r="Y78" s="4">
        <f>SUM(IF(C78="Yes",G78),IF(C78="Yes",K78),IF(C78="Yes",O78),IF(C78="Yes",S78),IF(C78="Yes",W78))*Lookups!$D$3</f>
        <v>0</v>
      </c>
      <c r="Z78" s="13">
        <f t="shared" si="42"/>
        <v>0</v>
      </c>
      <c r="AA78" s="7">
        <f t="shared" si="43"/>
        <v>0</v>
      </c>
      <c r="AB78" s="7">
        <f t="shared" si="44"/>
        <v>0</v>
      </c>
      <c r="AC78" s="7">
        <f t="shared" si="45"/>
        <v>0</v>
      </c>
      <c r="AE78" t="s">
        <v>27</v>
      </c>
      <c r="AF78" s="13">
        <f>SUM(SUMIFS($F:$F,$A:$A,"September",$D:$D,$AU$15),SUMIFS($J:$J,$A:$A,"September",$H:$H,$AU$15),SUMIFS($N:$N,$A:$A,"September",$L:$L,$AU$15),SUMIFS($R:$R,$A:$A,"September",$P:$P,$AU$15),SUMIFS($V:$V,$A:$A,"September",$T:$T,$AU$15))</f>
        <v>0</v>
      </c>
      <c r="AG78" s="7">
        <f>SUM(SUMIFS($G:$G,$A:$A,"September",$D:$D,$AU$15),SUMIFS($K:$K,$A:$A,"September",$H:$H,$AU$15),SUMIFS($O:$O,$A:$A,"September",$L:$L,$AU$15),SUMIFS($S:$S,$A:$A,"September",$P:$P,$AU$15),SUMIFS($W:$W,$A:$A,"September",$T:$T,$AU$15))</f>
        <v>0</v>
      </c>
      <c r="AH78" s="7">
        <f t="shared" si="49"/>
        <v>0</v>
      </c>
      <c r="AI78" s="16">
        <f t="shared" si="46"/>
        <v>0</v>
      </c>
      <c r="AJ78" s="13">
        <f>SUM(SUMIFS($F:$F,$A:$A,"September",$D:$D,$AU$16),SUMIFS($J:$J,$A:$A,"September",$H:$H,$AU$16),SUMIFS($N:$N,$A:$A,"September",$L:$L,$AU$16),SUMIFS($R:$R,$A:$A,"September",$P:$P,$AU$16),SUMIFS($V:$V,$A:$A,"September",$T:$T,$AU$16))</f>
        <v>0</v>
      </c>
      <c r="AK78" s="7">
        <f>SUM(SUMIFS($G:$G,$A:$A,"September",$D:$D,$AU$16),SUMIFS($K:$K,$A:$A,"September",$H:$H,$AU$16),SUMIFS($O:$O,$A:$A,"September",$L:$L,$AU$16),SUMIFS($S:$S,$A:$A,"September",$P:$P,$AU$16),SUMIFS($W:$W,$A:$A,"September",$T:$T,$AU$16))</f>
        <v>0</v>
      </c>
      <c r="AL78" s="7">
        <f t="shared" si="50"/>
        <v>0</v>
      </c>
      <c r="AM78" s="16">
        <f t="shared" si="47"/>
        <v>0</v>
      </c>
      <c r="AN78" s="13">
        <f>SUM(SUMIFS($F:$F,$A:$A,"September",$D:$D,$AU$17),SUMIFS($J:$J,$A:$A,"September",$H:$H,$AU$17),SUMIFS($N:$N,$A:$A,"September",$L:$L,$AU$17),SUMIFS($R:$R,$A:$A,"September",$P:$P,$AU$17),SUMIFS($V:$V,$A:$A,"September",$T:$T,$AU$17))</f>
        <v>0</v>
      </c>
      <c r="AO78" s="7">
        <f>SUM(SUMIFS($G:$G,$A:$A,"September",$D:$D,$AU$17),SUMIFS($K:$K,$A:$A,"September",$H:$H,$AU$17),SUMIFS($O:$O,$A:$A,"September",$L:$L,$AU$17),SUMIFS($S:$S,$A:$A,"September",$P:$P,$AU$17),SUMIFS($W:$W,$A:$A,"September",$T:$T,$AU$17))</f>
        <v>0</v>
      </c>
      <c r="AP78" s="7">
        <f t="shared" si="51"/>
        <v>0</v>
      </c>
      <c r="AQ78" s="16">
        <f t="shared" si="48"/>
        <v>0</v>
      </c>
    </row>
    <row r="79" spans="7:43" x14ac:dyDescent="0.25">
      <c r="G79" s="7">
        <f t="shared" si="37"/>
        <v>0</v>
      </c>
      <c r="K79" s="7">
        <f t="shared" si="38"/>
        <v>0</v>
      </c>
      <c r="O79" s="7">
        <f t="shared" si="39"/>
        <v>0</v>
      </c>
      <c r="S79" s="7">
        <f t="shared" si="40"/>
        <v>0</v>
      </c>
      <c r="W79" s="7">
        <f t="shared" si="41"/>
        <v>0</v>
      </c>
      <c r="X79" s="4"/>
      <c r="Y79" s="4">
        <f>SUM(IF(C79="Yes",G79),IF(C79="Yes",K79),IF(C79="Yes",O79),IF(C79="Yes",S79),IF(C79="Yes",W79))*Lookups!$D$3</f>
        <v>0</v>
      </c>
      <c r="Z79" s="13">
        <f t="shared" si="42"/>
        <v>0</v>
      </c>
      <c r="AA79" s="7">
        <f t="shared" si="43"/>
        <v>0</v>
      </c>
      <c r="AB79" s="7">
        <f t="shared" si="44"/>
        <v>0</v>
      </c>
      <c r="AC79" s="7">
        <f t="shared" si="45"/>
        <v>0</v>
      </c>
      <c r="AE79" t="s">
        <v>28</v>
      </c>
      <c r="AF79" s="13">
        <f>SUM(SUMIFS($F:$F,$A:$A,"October",$D:$D,$AU$15),SUMIFS($J:$J,$A:$A,"October",$H:$H,$AU$15),SUMIFS($N:$N,$A:$A,"October",$L:$L,$AU$15),SUMIFS($R:$R,$A:$A,"October",$P:$P,$AU$15),SUMIFS($V:$V,$A:$A,"October",$T:$T,$AU$15))</f>
        <v>0</v>
      </c>
      <c r="AG79" s="7">
        <f>SUM(SUMIFS($G:$G,$A:$A,"October",$D:$D,$AU$15),SUMIFS($K:$K,$A:$A,"October",$H:$H,$AU$15),SUMIFS($O:$O,$A:$A,"October",$L:$L,$AU$15),SUMIFS($S:$S,$A:$A,"October",$P:$P,$AU$15),SUMIFS($W:$W,$A:$A,"October",$T:$T,$AU$15))</f>
        <v>0</v>
      </c>
      <c r="AH79" s="7">
        <f t="shared" si="49"/>
        <v>0</v>
      </c>
      <c r="AI79" s="16">
        <f t="shared" si="46"/>
        <v>0</v>
      </c>
      <c r="AJ79" s="13">
        <f>SUM(SUMIFS($F:$F,$A:$A,"October",$D:$D,$AU$16),SUMIFS($J:$J,$A:$A,"October",$H:$H,$AU$16),SUMIFS($N:$N,$A:$A,"October",$L:$L,$AU$16),SUMIFS($R:$R,$A:$A,"October",$P:$P,$AU$16),SUMIFS($V:$V,$A:$A,"October",$T:$T,$AU$16))</f>
        <v>0</v>
      </c>
      <c r="AK79" s="7">
        <f>SUM(SUMIFS($G:$G,$A:$A,"October",$D:$D,$AU$16),SUMIFS($K:$K,$A:$A,"October",$H:$H,$AU$16),SUMIFS($O:$O,$A:$A,"October",$L:$L,$AU$16),SUMIFS($S:$S,$A:$A,"October",$P:$P,$AU$16),SUMIFS($W:$W,$A:$A,"October",$T:$T,$AU$16))</f>
        <v>0</v>
      </c>
      <c r="AL79" s="7">
        <f t="shared" si="50"/>
        <v>0</v>
      </c>
      <c r="AM79" s="16">
        <f t="shared" si="47"/>
        <v>0</v>
      </c>
      <c r="AN79" s="13">
        <f>SUM(SUMIFS($F:$F,$A:$A,"October",$D:$D,$AU$17),SUMIFS($J:$J,$A:$A,"October",$H:$H,$AU$17),SUMIFS($N:$N,$A:$A,"October",$L:$L,$AU$17),SUMIFS($R:$R,$A:$A,"October",$P:$P,$AU$17),SUMIFS($V:$V,$A:$A,"October",$T:$T,$AU$17))</f>
        <v>0</v>
      </c>
      <c r="AO79" s="7">
        <f>SUM(SUMIFS($G:$G,$A:$A,"October",$D:$D,$AU$17),SUMIFS($K:$K,$A:$A,"October",$H:$H,$AU$17),SUMIFS($O:$O,$A:$A,"October",$L:$L,$AU$17),SUMIFS($S:$S,$A:$A,"October",$P:$P,$AU$17),SUMIFS($W:$W,$A:$A,"October",$T:$T,$AU$17))</f>
        <v>0</v>
      </c>
      <c r="AP79" s="7">
        <f t="shared" si="51"/>
        <v>0</v>
      </c>
      <c r="AQ79" s="16">
        <f t="shared" si="48"/>
        <v>0</v>
      </c>
    </row>
    <row r="80" spans="7:43" x14ac:dyDescent="0.25">
      <c r="G80" s="7">
        <f t="shared" si="37"/>
        <v>0</v>
      </c>
      <c r="K80" s="7">
        <f t="shared" si="38"/>
        <v>0</v>
      </c>
      <c r="O80" s="7">
        <f t="shared" si="39"/>
        <v>0</v>
      </c>
      <c r="S80" s="7">
        <f t="shared" si="40"/>
        <v>0</v>
      </c>
      <c r="W80" s="7">
        <f t="shared" si="41"/>
        <v>0</v>
      </c>
      <c r="X80" s="4"/>
      <c r="Y80" s="4">
        <f>SUM(IF(C80="Yes",G80),IF(C80="Yes",K80),IF(C80="Yes",O80),IF(C80="Yes",S80),IF(C80="Yes",W80))*Lookups!$D$3</f>
        <v>0</v>
      </c>
      <c r="Z80" s="13">
        <f t="shared" si="42"/>
        <v>0</v>
      </c>
      <c r="AA80" s="7">
        <f t="shared" si="43"/>
        <v>0</v>
      </c>
      <c r="AB80" s="7">
        <f t="shared" si="44"/>
        <v>0</v>
      </c>
      <c r="AC80" s="7">
        <f t="shared" si="45"/>
        <v>0</v>
      </c>
      <c r="AE80" t="s">
        <v>29</v>
      </c>
      <c r="AF80" s="13">
        <f>SUM(SUMIFS($F:$F,$A:$A,"November",$D:$D,$AU$15),SUMIFS($J:$J,$A:$A,"November",$H:$H,$AU$15),SUMIFS($N:$N,$A:$A,"November",$L:$L,$AU$15),SUMIFS($R:$R,$A:$A,"November",$P:$P,$AU$15),SUMIFS($V:$V,$A:$A,"November",$T:$T,$AU$15))</f>
        <v>0</v>
      </c>
      <c r="AG80" s="7">
        <f>SUM(SUMIFS($G:$G,$A:$A,"November",$D:$D,$AU$15),SUMIFS($K:$K,$A:$A,"November",$H:$H,$AU$15),SUMIFS($O:$O,$A:$A,"November",$L:$L,$AU$15),SUMIFS($S:$S,$A:$A,"November",$P:$P,$AU$15),SUMIFS($W:$W,$A:$A,"November",$T:$T,$AU$15))</f>
        <v>0</v>
      </c>
      <c r="AH80" s="7">
        <f t="shared" si="49"/>
        <v>0</v>
      </c>
      <c r="AI80" s="16">
        <f t="shared" si="46"/>
        <v>0</v>
      </c>
      <c r="AJ80" s="13">
        <f>SUM(SUMIFS($F:$F,$A:$A,"November",$D:$D,$AU$16),SUMIFS($J:$J,$A:$A,"November",$H:$H,$AU$16),SUMIFS($N:$N,$A:$A,"November",$L:$L,$AU$16),SUMIFS($R:$R,$A:$A,"November",$P:$P,$AU$16),SUMIFS($V:$V,$A:$A,"November",$T:$T,$AU$16))</f>
        <v>0</v>
      </c>
      <c r="AK80" s="7">
        <f>SUM(SUMIFS($G:$G,$A:$A,"November",$D:$D,$AU$16),SUMIFS($K:$K,$A:$A,"November",$H:$H,$AU$16),SUMIFS($O:$O,$A:$A,"November",$L:$L,$AU$16),SUMIFS($S:$S,$A:$A,"November",$P:$P,$AU$16),SUMIFS($W:$W,$A:$A,"November",$T:$T,$AU$16))</f>
        <v>0</v>
      </c>
      <c r="AL80" s="7">
        <f t="shared" si="50"/>
        <v>0</v>
      </c>
      <c r="AM80" s="16">
        <f t="shared" si="47"/>
        <v>0</v>
      </c>
      <c r="AN80" s="13">
        <f>SUM(SUMIFS($F:$F,$A:$A,"November",$D:$D,$AU$17),SUMIFS($J:$J,$A:$A,"November",$H:$H,$AU$17),SUMIFS($N:$N,$A:$A,"November",$L:$L,$AU$17),SUMIFS($R:$R,$A:$A,"November",$P:$P,$AU$17),SUMIFS($V:$V,$A:$A,"November",$T:$T,$AU$17))</f>
        <v>0</v>
      </c>
      <c r="AO80" s="7">
        <f>SUM(SUMIFS($G:$G,$A:$A,"November",$D:$D,$AU$17),SUMIFS($K:$K,$A:$A,"November",$H:$H,$AU$17),SUMIFS($O:$O,$A:$A,"November",$L:$L,$AU$17),SUMIFS($S:$S,$A:$A,"November",$P:$P,$AU$17),SUMIFS($W:$W,$A:$A,"November",$T:$T,$AU$17))</f>
        <v>0</v>
      </c>
      <c r="AP80" s="7">
        <f t="shared" si="51"/>
        <v>0</v>
      </c>
      <c r="AQ80" s="16">
        <f t="shared" si="48"/>
        <v>0</v>
      </c>
    </row>
    <row r="81" spans="7:43" x14ac:dyDescent="0.25">
      <c r="G81" s="7">
        <f t="shared" si="37"/>
        <v>0</v>
      </c>
      <c r="K81" s="7">
        <f t="shared" si="38"/>
        <v>0</v>
      </c>
      <c r="O81" s="7">
        <f t="shared" si="39"/>
        <v>0</v>
      </c>
      <c r="S81" s="7">
        <f t="shared" si="40"/>
        <v>0</v>
      </c>
      <c r="W81" s="7">
        <f t="shared" si="41"/>
        <v>0</v>
      </c>
      <c r="X81" s="4"/>
      <c r="Y81" s="4">
        <f>SUM(IF(C81="Yes",G81),IF(C81="Yes",K81),IF(C81="Yes",O81),IF(C81="Yes",S81),IF(C81="Yes",W81))*Lookups!$D$3</f>
        <v>0</v>
      </c>
      <c r="Z81" s="13">
        <f t="shared" si="42"/>
        <v>0</v>
      </c>
      <c r="AA81" s="7">
        <f t="shared" si="43"/>
        <v>0</v>
      </c>
      <c r="AB81" s="7">
        <f t="shared" si="44"/>
        <v>0</v>
      </c>
      <c r="AC81" s="7">
        <f t="shared" si="45"/>
        <v>0</v>
      </c>
      <c r="AE81" t="s">
        <v>30</v>
      </c>
      <c r="AF81" s="13">
        <f>SUM(SUMIFS($F:$F,$A:$A,"December",$D:$D,$AU$15),SUMIFS($J:$J,$A:$A,"December",$H:$H,$AU$15),SUMIFS($N:$N,$A:$A,"December",$L:$L,$AU$15),SUMIFS($R:$R,$A:$A,"December",$P:$P,$AU$15),SUMIFS($V:$V,$A:$A,"December",$T:$T,$AU$15))</f>
        <v>0</v>
      </c>
      <c r="AG81" s="7">
        <f>SUM(SUMIFS($G:$G,$A:$A,"December",$D:$D,$AU$15),SUMIFS($K:$K,$A:$A,"December",$H:$H,$AU$15),SUMIFS($O:$O,$A:$A,"December",$L:$L,$AU$15),SUMIFS($S:$S,$A:$A,"December",$P:$P,$AU$15),SUMIFS($W:$W,$A:$A,"December",$T:$T,$AU$15))</f>
        <v>0</v>
      </c>
      <c r="AH81" s="7">
        <f t="shared" si="49"/>
        <v>0</v>
      </c>
      <c r="AI81" s="16">
        <f t="shared" si="46"/>
        <v>0</v>
      </c>
      <c r="AJ81" s="13">
        <f>SUM(SUMIFS($F:$F,$A:$A,"December",$D:$D,$AU$16),SUMIFS($J:$J,$A:$A,"December",$H:$H,$AU$16),SUMIFS($N:$N,$A:$A,"December",$L:$L,$AU$16),SUMIFS($R:$R,$A:$A,"December",$P:$P,$AU$16),SUMIFS($V:$V,$A:$A,"December",$T:$T,$AU$16))</f>
        <v>0</v>
      </c>
      <c r="AK81" s="7">
        <f>SUM(SUMIFS($G:$G,$A:$A,"December",$D:$D,$AU$16),SUMIFS($K:$K,$A:$A,"December",$H:$H,$AU$16),SUMIFS($O:$O,$A:$A,"December",$L:$L,$AU$16),SUMIFS($S:$S,$A:$A,"December",$P:$P,$AU$16),SUMIFS($W:$W,$A:$A,"December",$T:$T,$AU$16))</f>
        <v>0</v>
      </c>
      <c r="AL81" s="7">
        <f t="shared" si="50"/>
        <v>0</v>
      </c>
      <c r="AM81" s="16">
        <f t="shared" si="47"/>
        <v>0</v>
      </c>
      <c r="AN81" s="13">
        <f>SUM(SUMIFS($F:$F,$A:$A,"December",$D:$D,$AU$17),SUMIFS($J:$J,$A:$A,"December",$H:$H,$AU$17),SUMIFS($N:$N,$A:$A,"December",$L:$L,$AU$17),SUMIFS($R:$R,$A:$A,"December",$P:$P,$AU$17),SUMIFS($V:$V,$A:$A,"December",$T:$T,$AU$17))</f>
        <v>0</v>
      </c>
      <c r="AO81" s="7">
        <f>SUM(SUMIFS($G:$G,$A:$A,"December",$D:$D,$AU$17),SUMIFS($K:$K,$A:$A,"December",$H:$H,$AU$17),SUMIFS($O:$O,$A:$A,"December",$L:$L,$AU$17),SUMIFS($S:$S,$A:$A,"December",$P:$P,$AU$17),SUMIFS($W:$W,$A:$A,"December",$T:$T,$AU$17))</f>
        <v>0</v>
      </c>
      <c r="AP81" s="7">
        <f t="shared" si="51"/>
        <v>0</v>
      </c>
      <c r="AQ81" s="16">
        <f t="shared" si="48"/>
        <v>0</v>
      </c>
    </row>
    <row r="82" spans="7:43" x14ac:dyDescent="0.25">
      <c r="G82" s="7">
        <f t="shared" si="37"/>
        <v>0</v>
      </c>
      <c r="K82" s="7">
        <f t="shared" si="38"/>
        <v>0</v>
      </c>
      <c r="O82" s="7">
        <f t="shared" si="39"/>
        <v>0</v>
      </c>
      <c r="S82" s="7">
        <f t="shared" si="40"/>
        <v>0</v>
      </c>
      <c r="W82" s="7">
        <f t="shared" si="41"/>
        <v>0</v>
      </c>
      <c r="X82" s="4"/>
      <c r="Y82" s="4">
        <f>SUM(IF(C82="Yes",G82),IF(C82="Yes",K82),IF(C82="Yes",O82),IF(C82="Yes",S82),IF(C82="Yes",W82))*Lookups!$D$3</f>
        <v>0</v>
      </c>
      <c r="Z82" s="13">
        <f t="shared" si="42"/>
        <v>0</v>
      </c>
      <c r="AA82" s="7">
        <f t="shared" si="43"/>
        <v>0</v>
      </c>
      <c r="AB82" s="7">
        <f t="shared" si="44"/>
        <v>0</v>
      </c>
      <c r="AC82" s="7">
        <f t="shared" si="45"/>
        <v>0</v>
      </c>
    </row>
    <row r="83" spans="7:43" x14ac:dyDescent="0.25">
      <c r="G83" s="7">
        <f t="shared" si="37"/>
        <v>0</v>
      </c>
      <c r="K83" s="7">
        <f t="shared" si="38"/>
        <v>0</v>
      </c>
      <c r="O83" s="7">
        <f t="shared" si="39"/>
        <v>0</v>
      </c>
      <c r="S83" s="7">
        <f t="shared" si="40"/>
        <v>0</v>
      </c>
      <c r="W83" s="7">
        <f t="shared" si="41"/>
        <v>0</v>
      </c>
      <c r="X83" s="4"/>
      <c r="Y83" s="4">
        <f>SUM(IF(C83="Yes",G83),IF(C83="Yes",K83),IF(C83="Yes",O83),IF(C83="Yes",S83),IF(C83="Yes",W83))*Lookups!$D$3</f>
        <v>0</v>
      </c>
      <c r="Z83" s="13">
        <f t="shared" si="42"/>
        <v>0</v>
      </c>
      <c r="AA83" s="7">
        <f t="shared" si="43"/>
        <v>0</v>
      </c>
      <c r="AB83" s="7">
        <f t="shared" si="44"/>
        <v>0</v>
      </c>
      <c r="AC83" s="7">
        <f t="shared" si="45"/>
        <v>0</v>
      </c>
    </row>
    <row r="84" spans="7:43" x14ac:dyDescent="0.25">
      <c r="G84" s="7">
        <f t="shared" si="37"/>
        <v>0</v>
      </c>
      <c r="K84" s="7">
        <f t="shared" si="38"/>
        <v>0</v>
      </c>
      <c r="O84" s="7">
        <f t="shared" si="39"/>
        <v>0</v>
      </c>
      <c r="S84" s="7">
        <f t="shared" si="40"/>
        <v>0</v>
      </c>
      <c r="W84" s="7">
        <f t="shared" si="41"/>
        <v>0</v>
      </c>
      <c r="X84" s="4"/>
      <c r="Y84" s="4">
        <f>SUM(IF(C84="Yes",G84),IF(C84="Yes",K84),IF(C84="Yes",O84),IF(C84="Yes",S84),IF(C84="Yes",W84))*Lookups!$D$3</f>
        <v>0</v>
      </c>
      <c r="Z84" s="13">
        <f t="shared" si="42"/>
        <v>0</v>
      </c>
      <c r="AA84" s="7">
        <f t="shared" si="43"/>
        <v>0</v>
      </c>
      <c r="AB84" s="7">
        <f t="shared" si="44"/>
        <v>0</v>
      </c>
      <c r="AC84" s="7">
        <f t="shared" si="45"/>
        <v>0</v>
      </c>
    </row>
    <row r="85" spans="7:43" x14ac:dyDescent="0.25">
      <c r="G85" s="7">
        <f t="shared" si="37"/>
        <v>0</v>
      </c>
      <c r="K85" s="7">
        <f t="shared" si="38"/>
        <v>0</v>
      </c>
      <c r="O85" s="7">
        <f t="shared" si="39"/>
        <v>0</v>
      </c>
      <c r="S85" s="7">
        <f t="shared" si="40"/>
        <v>0</v>
      </c>
      <c r="W85" s="7">
        <f t="shared" si="41"/>
        <v>0</v>
      </c>
      <c r="X85" s="4"/>
      <c r="Y85" s="4">
        <f>SUM(IF(C85="Yes",G85),IF(C85="Yes",K85),IF(C85="Yes",O85),IF(C85="Yes",S85),IF(C85="Yes",W85))*Lookups!$D$3</f>
        <v>0</v>
      </c>
      <c r="Z85" s="13">
        <f t="shared" si="42"/>
        <v>0</v>
      </c>
      <c r="AA85" s="7">
        <f t="shared" si="43"/>
        <v>0</v>
      </c>
      <c r="AB85" s="7">
        <f t="shared" si="44"/>
        <v>0</v>
      </c>
      <c r="AC85" s="7">
        <f t="shared" si="45"/>
        <v>0</v>
      </c>
    </row>
    <row r="86" spans="7:43" x14ac:dyDescent="0.25">
      <c r="G86" s="7">
        <f t="shared" si="37"/>
        <v>0</v>
      </c>
      <c r="K86" s="7">
        <f t="shared" si="38"/>
        <v>0</v>
      </c>
      <c r="O86" s="7">
        <f t="shared" si="39"/>
        <v>0</v>
      </c>
      <c r="S86" s="7">
        <f t="shared" si="40"/>
        <v>0</v>
      </c>
      <c r="W86" s="7">
        <f t="shared" si="41"/>
        <v>0</v>
      </c>
      <c r="X86" s="4"/>
      <c r="Y86" s="4">
        <f>SUM(IF(C86="Yes",G86),IF(C86="Yes",K86),IF(C86="Yes",O86),IF(C86="Yes",S86),IF(C86="Yes",W86))*Lookups!$D$3</f>
        <v>0</v>
      </c>
      <c r="Z86" s="13">
        <f t="shared" si="42"/>
        <v>0</v>
      </c>
      <c r="AA86" s="7">
        <f t="shared" si="43"/>
        <v>0</v>
      </c>
      <c r="AB86" s="7">
        <f t="shared" si="44"/>
        <v>0</v>
      </c>
      <c r="AC86" s="7">
        <f t="shared" si="45"/>
        <v>0</v>
      </c>
    </row>
    <row r="87" spans="7:43" x14ac:dyDescent="0.25">
      <c r="G87" s="7">
        <f t="shared" si="37"/>
        <v>0</v>
      </c>
      <c r="K87" s="7">
        <f t="shared" si="38"/>
        <v>0</v>
      </c>
      <c r="O87" s="7">
        <f t="shared" si="39"/>
        <v>0</v>
      </c>
      <c r="S87" s="7">
        <f t="shared" si="40"/>
        <v>0</v>
      </c>
      <c r="W87" s="7">
        <f t="shared" si="41"/>
        <v>0</v>
      </c>
      <c r="X87" s="4"/>
      <c r="Y87" s="4">
        <f>SUM(IF(C87="Yes",G87),IF(C87="Yes",K87),IF(C87="Yes",O87),IF(C87="Yes",S87),IF(C87="Yes",W87))*Lookups!$D$3</f>
        <v>0</v>
      </c>
      <c r="Z87" s="13">
        <f t="shared" si="42"/>
        <v>0</v>
      </c>
      <c r="AA87" s="7">
        <f t="shared" si="43"/>
        <v>0</v>
      </c>
      <c r="AB87" s="7">
        <f t="shared" si="44"/>
        <v>0</v>
      </c>
      <c r="AC87" s="7">
        <f t="shared" si="45"/>
        <v>0</v>
      </c>
    </row>
    <row r="88" spans="7:43" x14ac:dyDescent="0.25">
      <c r="G88" s="7">
        <f t="shared" si="37"/>
        <v>0</v>
      </c>
      <c r="K88" s="7">
        <f t="shared" si="38"/>
        <v>0</v>
      </c>
      <c r="O88" s="7">
        <f t="shared" si="39"/>
        <v>0</v>
      </c>
      <c r="S88" s="7">
        <f t="shared" si="40"/>
        <v>0</v>
      </c>
      <c r="W88" s="7">
        <f t="shared" si="41"/>
        <v>0</v>
      </c>
      <c r="X88" s="4"/>
      <c r="Y88" s="4">
        <f>SUM(IF(C88="Yes",G88),IF(C88="Yes",K88),IF(C88="Yes",O88),IF(C88="Yes",S88),IF(C88="Yes",W88))*Lookups!$D$3</f>
        <v>0</v>
      </c>
      <c r="Z88" s="13">
        <f t="shared" si="42"/>
        <v>0</v>
      </c>
      <c r="AA88" s="7">
        <f t="shared" si="43"/>
        <v>0</v>
      </c>
      <c r="AB88" s="7">
        <f t="shared" si="44"/>
        <v>0</v>
      </c>
      <c r="AC88" s="7">
        <f t="shared" si="45"/>
        <v>0</v>
      </c>
    </row>
    <row r="89" spans="7:43" x14ac:dyDescent="0.25">
      <c r="G89" s="7">
        <f t="shared" si="37"/>
        <v>0</v>
      </c>
      <c r="K89" s="7">
        <f t="shared" si="38"/>
        <v>0</v>
      </c>
      <c r="O89" s="7">
        <f t="shared" si="39"/>
        <v>0</v>
      </c>
      <c r="S89" s="7">
        <f t="shared" si="40"/>
        <v>0</v>
      </c>
      <c r="W89" s="7">
        <f t="shared" si="41"/>
        <v>0</v>
      </c>
      <c r="X89" s="4"/>
      <c r="Y89" s="4">
        <f>SUM(IF(C89="Yes",G89),IF(C89="Yes",K89),IF(C89="Yes",O89),IF(C89="Yes",S89),IF(C89="Yes",W89))*Lookups!$D$3</f>
        <v>0</v>
      </c>
      <c r="Z89" s="13">
        <f t="shared" si="42"/>
        <v>0</v>
      </c>
      <c r="AA89" s="7">
        <f t="shared" si="43"/>
        <v>0</v>
      </c>
      <c r="AB89" s="7">
        <f t="shared" si="44"/>
        <v>0</v>
      </c>
      <c r="AC89" s="7">
        <f t="shared" si="45"/>
        <v>0</v>
      </c>
    </row>
    <row r="90" spans="7:43" x14ac:dyDescent="0.25">
      <c r="G90" s="7">
        <f t="shared" si="37"/>
        <v>0</v>
      </c>
      <c r="K90" s="7">
        <f t="shared" si="38"/>
        <v>0</v>
      </c>
      <c r="O90" s="7">
        <f t="shared" si="39"/>
        <v>0</v>
      </c>
      <c r="S90" s="7">
        <f t="shared" si="40"/>
        <v>0</v>
      </c>
      <c r="W90" s="7">
        <f t="shared" si="41"/>
        <v>0</v>
      </c>
      <c r="X90" s="4"/>
      <c r="Y90" s="4">
        <f>SUM(IF(C90="Yes",G90),IF(C90="Yes",K90),IF(C90="Yes",O90),IF(C90="Yes",S90),IF(C90="Yes",W90))*Lookups!$D$3</f>
        <v>0</v>
      </c>
      <c r="Z90" s="13">
        <f t="shared" si="42"/>
        <v>0</v>
      </c>
      <c r="AA90" s="7">
        <f t="shared" si="43"/>
        <v>0</v>
      </c>
      <c r="AB90" s="7">
        <f t="shared" si="44"/>
        <v>0</v>
      </c>
      <c r="AC90" s="7">
        <f t="shared" si="45"/>
        <v>0</v>
      </c>
    </row>
    <row r="91" spans="7:43" x14ac:dyDescent="0.25">
      <c r="G91" s="7">
        <f t="shared" si="37"/>
        <v>0</v>
      </c>
      <c r="K91" s="7">
        <f t="shared" si="38"/>
        <v>0</v>
      </c>
      <c r="O91" s="7">
        <f t="shared" si="39"/>
        <v>0</v>
      </c>
      <c r="S91" s="7">
        <f t="shared" si="40"/>
        <v>0</v>
      </c>
      <c r="W91" s="7">
        <f t="shared" si="41"/>
        <v>0</v>
      </c>
      <c r="X91" s="4"/>
      <c r="Y91" s="4">
        <f>SUM(IF(C91="Yes",G91),IF(C91="Yes",K91),IF(C91="Yes",O91),IF(C91="Yes",S91),IF(C91="Yes",W91))*Lookups!$D$3</f>
        <v>0</v>
      </c>
      <c r="Z91" s="13">
        <f t="shared" si="42"/>
        <v>0</v>
      </c>
      <c r="AA91" s="7">
        <f t="shared" si="43"/>
        <v>0</v>
      </c>
      <c r="AB91" s="7">
        <f t="shared" si="44"/>
        <v>0</v>
      </c>
      <c r="AC91" s="7">
        <f t="shared" si="45"/>
        <v>0</v>
      </c>
    </row>
    <row r="92" spans="7:43" x14ac:dyDescent="0.25">
      <c r="G92" s="7">
        <f t="shared" si="37"/>
        <v>0</v>
      </c>
      <c r="K92" s="7">
        <f t="shared" si="38"/>
        <v>0</v>
      </c>
      <c r="O92" s="7">
        <f t="shared" si="39"/>
        <v>0</v>
      </c>
      <c r="S92" s="7">
        <f t="shared" si="40"/>
        <v>0</v>
      </c>
      <c r="W92" s="7">
        <f t="shared" si="41"/>
        <v>0</v>
      </c>
      <c r="X92" s="4"/>
      <c r="Y92" s="4">
        <f>SUM(IF(C92="Yes",G92),IF(C92="Yes",K92),IF(C92="Yes",O92),IF(C92="Yes",S92),IF(C92="Yes",W92))*Lookups!$D$3</f>
        <v>0</v>
      </c>
      <c r="Z92" s="13">
        <f t="shared" si="42"/>
        <v>0</v>
      </c>
      <c r="AA92" s="7">
        <f t="shared" si="43"/>
        <v>0</v>
      </c>
      <c r="AB92" s="7">
        <f t="shared" si="44"/>
        <v>0</v>
      </c>
      <c r="AC92" s="7">
        <f t="shared" si="45"/>
        <v>0</v>
      </c>
    </row>
    <row r="93" spans="7:43" x14ac:dyDescent="0.25">
      <c r="G93" s="7">
        <f t="shared" si="37"/>
        <v>0</v>
      </c>
      <c r="K93" s="7">
        <f t="shared" si="38"/>
        <v>0</v>
      </c>
      <c r="O93" s="7">
        <f t="shared" si="39"/>
        <v>0</v>
      </c>
      <c r="S93" s="7">
        <f t="shared" si="40"/>
        <v>0</v>
      </c>
      <c r="W93" s="7">
        <f t="shared" si="41"/>
        <v>0</v>
      </c>
      <c r="X93" s="4"/>
      <c r="Y93" s="4">
        <f>SUM(IF(C93="Yes",G93),IF(C93="Yes",K93),IF(C93="Yes",O93),IF(C93="Yes",S93),IF(C93="Yes",W93))*Lookups!$D$3</f>
        <v>0</v>
      </c>
      <c r="Z93" s="13">
        <f t="shared" si="42"/>
        <v>0</v>
      </c>
      <c r="AA93" s="7">
        <f t="shared" si="43"/>
        <v>0</v>
      </c>
      <c r="AB93" s="7">
        <f t="shared" si="44"/>
        <v>0</v>
      </c>
      <c r="AC93" s="7">
        <f t="shared" si="45"/>
        <v>0</v>
      </c>
    </row>
    <row r="94" spans="7:43" x14ac:dyDescent="0.25">
      <c r="G94" s="7">
        <f t="shared" si="37"/>
        <v>0</v>
      </c>
      <c r="K94" s="7">
        <f t="shared" si="38"/>
        <v>0</v>
      </c>
      <c r="O94" s="7">
        <f t="shared" si="39"/>
        <v>0</v>
      </c>
      <c r="S94" s="7">
        <f t="shared" si="40"/>
        <v>0</v>
      </c>
      <c r="W94" s="7">
        <f t="shared" si="41"/>
        <v>0</v>
      </c>
      <c r="X94" s="4"/>
      <c r="Y94" s="4">
        <f>SUM(IF(C94="Yes",G94),IF(C94="Yes",K94),IF(C94="Yes",O94),IF(C94="Yes",S94),IF(C94="Yes",W94))*Lookups!$D$3</f>
        <v>0</v>
      </c>
      <c r="Z94" s="13">
        <f t="shared" si="42"/>
        <v>0</v>
      </c>
      <c r="AA94" s="7">
        <f t="shared" si="43"/>
        <v>0</v>
      </c>
      <c r="AB94" s="7">
        <f t="shared" si="44"/>
        <v>0</v>
      </c>
      <c r="AC94" s="7">
        <f t="shared" si="45"/>
        <v>0</v>
      </c>
    </row>
    <row r="95" spans="7:43" x14ac:dyDescent="0.25">
      <c r="G95" s="7">
        <f t="shared" si="37"/>
        <v>0</v>
      </c>
      <c r="K95" s="7">
        <f t="shared" si="38"/>
        <v>0</v>
      </c>
      <c r="O95" s="7">
        <f t="shared" si="39"/>
        <v>0</v>
      </c>
      <c r="S95" s="7">
        <f t="shared" si="40"/>
        <v>0</v>
      </c>
      <c r="W95" s="7">
        <f t="shared" si="41"/>
        <v>0</v>
      </c>
      <c r="X95" s="4"/>
      <c r="Y95" s="4">
        <f>SUM(IF(C95="Yes",G95),IF(C95="Yes",K95),IF(C95="Yes",O95),IF(C95="Yes",S95),IF(C95="Yes",W95))*Lookups!$D$3</f>
        <v>0</v>
      </c>
      <c r="Z95" s="13">
        <f t="shared" si="42"/>
        <v>0</v>
      </c>
      <c r="AA95" s="7">
        <f t="shared" si="43"/>
        <v>0</v>
      </c>
      <c r="AB95" s="7">
        <f t="shared" si="44"/>
        <v>0</v>
      </c>
      <c r="AC95" s="7">
        <f t="shared" si="45"/>
        <v>0</v>
      </c>
    </row>
    <row r="96" spans="7:43" x14ac:dyDescent="0.25">
      <c r="G96" s="7">
        <f t="shared" si="37"/>
        <v>0</v>
      </c>
      <c r="K96" s="7">
        <f t="shared" si="38"/>
        <v>0</v>
      </c>
      <c r="O96" s="7">
        <f t="shared" si="39"/>
        <v>0</v>
      </c>
      <c r="S96" s="7">
        <f t="shared" si="40"/>
        <v>0</v>
      </c>
      <c r="W96" s="7">
        <f t="shared" si="41"/>
        <v>0</v>
      </c>
      <c r="X96" s="4"/>
      <c r="Y96" s="4">
        <f>SUM(IF(C96="Yes",G96),IF(C96="Yes",K96),IF(C96="Yes",O96),IF(C96="Yes",S96),IF(C96="Yes",W96))*Lookups!$D$3</f>
        <v>0</v>
      </c>
      <c r="Z96" s="13">
        <f t="shared" si="42"/>
        <v>0</v>
      </c>
      <c r="AA96" s="7">
        <f t="shared" si="43"/>
        <v>0</v>
      </c>
      <c r="AB96" s="7">
        <f t="shared" si="44"/>
        <v>0</v>
      </c>
      <c r="AC96" s="7">
        <f t="shared" si="45"/>
        <v>0</v>
      </c>
    </row>
    <row r="97" spans="7:29" x14ac:dyDescent="0.25">
      <c r="G97" s="7">
        <f t="shared" si="37"/>
        <v>0</v>
      </c>
      <c r="K97" s="7">
        <f t="shared" si="38"/>
        <v>0</v>
      </c>
      <c r="O97" s="7">
        <f t="shared" si="39"/>
        <v>0</v>
      </c>
      <c r="S97" s="7">
        <f t="shared" si="40"/>
        <v>0</v>
      </c>
      <c r="W97" s="7">
        <f t="shared" si="41"/>
        <v>0</v>
      </c>
      <c r="X97" s="4"/>
      <c r="Y97" s="4">
        <f>SUM(IF(C97="Yes",G97),IF(C97="Yes",K97),IF(C97="Yes",O97),IF(C97="Yes",S97),IF(C97="Yes",W97))*Lookups!$D$3</f>
        <v>0</v>
      </c>
      <c r="Z97" s="13">
        <f t="shared" si="42"/>
        <v>0</v>
      </c>
      <c r="AA97" s="7">
        <f t="shared" si="43"/>
        <v>0</v>
      </c>
      <c r="AB97" s="7">
        <f t="shared" si="44"/>
        <v>0</v>
      </c>
      <c r="AC97" s="7">
        <f t="shared" si="45"/>
        <v>0</v>
      </c>
    </row>
    <row r="98" spans="7:29" x14ac:dyDescent="0.25">
      <c r="G98" s="7">
        <f t="shared" si="37"/>
        <v>0</v>
      </c>
      <c r="K98" s="7">
        <f t="shared" si="38"/>
        <v>0</v>
      </c>
      <c r="O98" s="7">
        <f t="shared" si="39"/>
        <v>0</v>
      </c>
      <c r="S98" s="7">
        <f t="shared" si="40"/>
        <v>0</v>
      </c>
      <c r="W98" s="7">
        <f t="shared" si="41"/>
        <v>0</v>
      </c>
      <c r="X98" s="4"/>
      <c r="Y98" s="4">
        <f>SUM(IF(C98="Yes",G98),IF(C98="Yes",K98),IF(C98="Yes",O98),IF(C98="Yes",S98),IF(C98="Yes",W98))*Lookups!$D$3</f>
        <v>0</v>
      </c>
      <c r="Z98" s="13">
        <f t="shared" si="42"/>
        <v>0</v>
      </c>
      <c r="AA98" s="7">
        <f t="shared" si="43"/>
        <v>0</v>
      </c>
      <c r="AB98" s="7">
        <f t="shared" si="44"/>
        <v>0</v>
      </c>
      <c r="AC98" s="7">
        <f t="shared" si="45"/>
        <v>0</v>
      </c>
    </row>
    <row r="99" spans="7:29" x14ac:dyDescent="0.25">
      <c r="G99" s="7">
        <f t="shared" si="37"/>
        <v>0</v>
      </c>
      <c r="K99" s="7">
        <f t="shared" si="38"/>
        <v>0</v>
      </c>
      <c r="O99" s="7">
        <f t="shared" si="39"/>
        <v>0</v>
      </c>
      <c r="S99" s="7">
        <f t="shared" si="40"/>
        <v>0</v>
      </c>
      <c r="W99" s="7">
        <f t="shared" si="41"/>
        <v>0</v>
      </c>
      <c r="X99" s="4"/>
      <c r="Y99" s="4">
        <f>SUM(IF(C99="Yes",G99),IF(C99="Yes",K99),IF(C99="Yes",O99),IF(C99="Yes",S99),IF(C99="Yes",W99))*Lookups!$D$3</f>
        <v>0</v>
      </c>
      <c r="Z99" s="13">
        <f t="shared" si="42"/>
        <v>0</v>
      </c>
      <c r="AA99" s="7">
        <f t="shared" si="43"/>
        <v>0</v>
      </c>
      <c r="AB99" s="7">
        <f t="shared" si="44"/>
        <v>0</v>
      </c>
      <c r="AC99" s="7">
        <f t="shared" si="45"/>
        <v>0</v>
      </c>
    </row>
    <row r="100" spans="7:29" x14ac:dyDescent="0.25">
      <c r="G100" s="7">
        <f t="shared" si="37"/>
        <v>0</v>
      </c>
      <c r="K100" s="7">
        <f t="shared" si="38"/>
        <v>0</v>
      </c>
      <c r="O100" s="7">
        <f t="shared" si="39"/>
        <v>0</v>
      </c>
      <c r="S100" s="7">
        <f t="shared" si="40"/>
        <v>0</v>
      </c>
      <c r="W100" s="7">
        <f t="shared" si="41"/>
        <v>0</v>
      </c>
      <c r="X100" s="4"/>
      <c r="Y100" s="4">
        <f>SUM(IF(C100="Yes",G100),IF(C100="Yes",K100),IF(C100="Yes",O100),IF(C100="Yes",S100),IF(C100="Yes",W100))*Lookups!$D$3</f>
        <v>0</v>
      </c>
      <c r="Z100" s="13">
        <f t="shared" si="42"/>
        <v>0</v>
      </c>
      <c r="AA100" s="7">
        <f t="shared" si="43"/>
        <v>0</v>
      </c>
      <c r="AB100" s="7">
        <f t="shared" si="44"/>
        <v>0</v>
      </c>
      <c r="AC100" s="7">
        <f t="shared" si="45"/>
        <v>0</v>
      </c>
    </row>
    <row r="101" spans="7:29" x14ac:dyDescent="0.25">
      <c r="G101" s="7">
        <f t="shared" si="37"/>
        <v>0</v>
      </c>
      <c r="K101" s="7">
        <f t="shared" si="38"/>
        <v>0</v>
      </c>
      <c r="O101" s="7">
        <f t="shared" si="39"/>
        <v>0</v>
      </c>
      <c r="S101" s="7">
        <f t="shared" si="40"/>
        <v>0</v>
      </c>
      <c r="W101" s="7">
        <f t="shared" si="41"/>
        <v>0</v>
      </c>
      <c r="X101" s="4"/>
      <c r="Y101" s="4">
        <f>SUM(IF(C101="Yes",G101),IF(C101="Yes",K101),IF(C101="Yes",O101),IF(C101="Yes",S101),IF(C101="Yes",W101))*Lookups!$D$3</f>
        <v>0</v>
      </c>
      <c r="Z101" s="13">
        <f t="shared" si="42"/>
        <v>0</v>
      </c>
      <c r="AA101" s="7">
        <f t="shared" si="43"/>
        <v>0</v>
      </c>
      <c r="AB101" s="7">
        <f t="shared" si="44"/>
        <v>0</v>
      </c>
      <c r="AC101" s="7">
        <f t="shared" si="45"/>
        <v>0</v>
      </c>
    </row>
    <row r="102" spans="7:29" x14ac:dyDescent="0.25">
      <c r="G102" s="7">
        <f t="shared" si="37"/>
        <v>0</v>
      </c>
      <c r="K102" s="7">
        <f t="shared" si="38"/>
        <v>0</v>
      </c>
      <c r="O102" s="7">
        <f t="shared" si="39"/>
        <v>0</v>
      </c>
      <c r="S102" s="7">
        <f t="shared" si="40"/>
        <v>0</v>
      </c>
      <c r="W102" s="7">
        <f t="shared" si="41"/>
        <v>0</v>
      </c>
      <c r="X102" s="4"/>
      <c r="Y102" s="4">
        <f>SUM(IF(C102="Yes",G102),IF(C102="Yes",K102),IF(C102="Yes",O102),IF(C102="Yes",S102),IF(C102="Yes",W102))*Lookups!$D$3</f>
        <v>0</v>
      </c>
      <c r="Z102" s="13">
        <f t="shared" si="42"/>
        <v>0</v>
      </c>
      <c r="AA102" s="7">
        <f t="shared" si="43"/>
        <v>0</v>
      </c>
      <c r="AB102" s="7">
        <f t="shared" si="44"/>
        <v>0</v>
      </c>
      <c r="AC102" s="7">
        <f t="shared" si="45"/>
        <v>0</v>
      </c>
    </row>
    <row r="103" spans="7:29" x14ac:dyDescent="0.25">
      <c r="G103" s="7">
        <f t="shared" si="37"/>
        <v>0</v>
      </c>
      <c r="K103" s="7">
        <f t="shared" si="38"/>
        <v>0</v>
      </c>
      <c r="O103" s="7">
        <f t="shared" si="39"/>
        <v>0</v>
      </c>
      <c r="S103" s="7">
        <f t="shared" si="40"/>
        <v>0</v>
      </c>
      <c r="W103" s="7">
        <f t="shared" si="41"/>
        <v>0</v>
      </c>
      <c r="X103" s="4"/>
      <c r="Y103" s="4">
        <f>SUM(IF(C103="Yes",G103),IF(C103="Yes",K103),IF(C103="Yes",O103),IF(C103="Yes",S103),IF(C103="Yes",W103))*Lookups!$D$3</f>
        <v>0</v>
      </c>
      <c r="Z103" s="13">
        <f t="shared" si="42"/>
        <v>0</v>
      </c>
      <c r="AA103" s="7">
        <f t="shared" si="43"/>
        <v>0</v>
      </c>
      <c r="AB103" s="7">
        <f t="shared" si="44"/>
        <v>0</v>
      </c>
      <c r="AC103" s="7">
        <f t="shared" si="45"/>
        <v>0</v>
      </c>
    </row>
    <row r="104" spans="7:29" x14ac:dyDescent="0.25">
      <c r="G104" s="7">
        <f t="shared" si="37"/>
        <v>0</v>
      </c>
      <c r="K104" s="7">
        <f t="shared" si="38"/>
        <v>0</v>
      </c>
      <c r="O104" s="7">
        <f t="shared" si="39"/>
        <v>0</v>
      </c>
      <c r="S104" s="7">
        <f t="shared" si="40"/>
        <v>0</v>
      </c>
      <c r="W104" s="7">
        <f t="shared" si="41"/>
        <v>0</v>
      </c>
      <c r="X104" s="4"/>
      <c r="Y104" s="4">
        <f>SUM(IF(C104="Yes",G104),IF(C104="Yes",K104),IF(C104="Yes",O104),IF(C104="Yes",S104),IF(C104="Yes",W104))*Lookups!$D$3</f>
        <v>0</v>
      </c>
      <c r="Z104" s="13">
        <f t="shared" si="42"/>
        <v>0</v>
      </c>
      <c r="AA104" s="7">
        <f t="shared" si="43"/>
        <v>0</v>
      </c>
      <c r="AB104" s="7">
        <f t="shared" si="44"/>
        <v>0</v>
      </c>
      <c r="AC104" s="7">
        <f t="shared" si="45"/>
        <v>0</v>
      </c>
    </row>
    <row r="105" spans="7:29" x14ac:dyDescent="0.25">
      <c r="G105" s="7">
        <f t="shared" si="37"/>
        <v>0</v>
      </c>
      <c r="K105" s="7">
        <f t="shared" si="38"/>
        <v>0</v>
      </c>
      <c r="O105" s="7">
        <f t="shared" si="39"/>
        <v>0</v>
      </c>
      <c r="S105" s="7">
        <f t="shared" si="40"/>
        <v>0</v>
      </c>
      <c r="W105" s="7">
        <f t="shared" si="41"/>
        <v>0</v>
      </c>
      <c r="X105" s="4"/>
      <c r="Y105" s="4">
        <f>SUM(IF(C105="Yes",G105),IF(C105="Yes",K105),IF(C105="Yes",O105),IF(C105="Yes",S105),IF(C105="Yes",W105))*Lookups!$D$3</f>
        <v>0</v>
      </c>
      <c r="Z105" s="13">
        <f t="shared" si="42"/>
        <v>0</v>
      </c>
      <c r="AA105" s="7">
        <f t="shared" si="43"/>
        <v>0</v>
      </c>
      <c r="AB105" s="7">
        <f t="shared" si="44"/>
        <v>0</v>
      </c>
      <c r="AC105" s="7">
        <f t="shared" si="45"/>
        <v>0</v>
      </c>
    </row>
    <row r="106" spans="7:29" x14ac:dyDescent="0.25">
      <c r="G106" s="7">
        <f t="shared" si="37"/>
        <v>0</v>
      </c>
      <c r="K106" s="7">
        <f t="shared" si="38"/>
        <v>0</v>
      </c>
      <c r="O106" s="7">
        <f t="shared" si="39"/>
        <v>0</v>
      </c>
      <c r="S106" s="7">
        <f t="shared" si="40"/>
        <v>0</v>
      </c>
      <c r="W106" s="7">
        <f t="shared" si="41"/>
        <v>0</v>
      </c>
      <c r="X106" s="4"/>
      <c r="Y106" s="4">
        <f>SUM(IF(C106="Yes",G106),IF(C106="Yes",K106),IF(C106="Yes",O106),IF(C106="Yes",S106),IF(C106="Yes",W106))*Lookups!$D$3</f>
        <v>0</v>
      </c>
      <c r="Z106" s="13">
        <f t="shared" si="42"/>
        <v>0</v>
      </c>
      <c r="AA106" s="7">
        <f t="shared" si="43"/>
        <v>0</v>
      </c>
      <c r="AB106" s="7">
        <f t="shared" si="44"/>
        <v>0</v>
      </c>
      <c r="AC106" s="7">
        <f t="shared" si="45"/>
        <v>0</v>
      </c>
    </row>
    <row r="107" spans="7:29" x14ac:dyDescent="0.25">
      <c r="G107" s="7">
        <f t="shared" si="37"/>
        <v>0</v>
      </c>
      <c r="K107" s="7">
        <f t="shared" si="38"/>
        <v>0</v>
      </c>
      <c r="O107" s="7">
        <f t="shared" si="39"/>
        <v>0</v>
      </c>
      <c r="S107" s="7">
        <f t="shared" si="40"/>
        <v>0</v>
      </c>
      <c r="W107" s="7">
        <f t="shared" si="41"/>
        <v>0</v>
      </c>
      <c r="X107" s="4"/>
      <c r="Y107" s="4">
        <f>SUM(IF(C107="Yes",G107),IF(C107="Yes",K107),IF(C107="Yes",O107),IF(C107="Yes",S107),IF(C107="Yes",W107))*Lookups!$D$3</f>
        <v>0</v>
      </c>
      <c r="Z107" s="13">
        <f t="shared" si="42"/>
        <v>0</v>
      </c>
      <c r="AA107" s="7">
        <f t="shared" si="43"/>
        <v>0</v>
      </c>
      <c r="AB107" s="7">
        <f t="shared" si="44"/>
        <v>0</v>
      </c>
      <c r="AC107" s="7">
        <f t="shared" si="45"/>
        <v>0</v>
      </c>
    </row>
    <row r="108" spans="7:29" x14ac:dyDescent="0.25">
      <c r="G108" s="7">
        <f t="shared" si="37"/>
        <v>0</v>
      </c>
      <c r="K108" s="7">
        <f t="shared" si="38"/>
        <v>0</v>
      </c>
      <c r="O108" s="7">
        <f t="shared" si="39"/>
        <v>0</v>
      </c>
      <c r="S108" s="7">
        <f t="shared" si="40"/>
        <v>0</v>
      </c>
      <c r="W108" s="7">
        <f t="shared" si="41"/>
        <v>0</v>
      </c>
      <c r="X108" s="4"/>
      <c r="Y108" s="4">
        <f>SUM(IF(C108="Yes",G108),IF(C108="Yes",K108),IF(C108="Yes",O108),IF(C108="Yes",S108),IF(C108="Yes",W108))*Lookups!$D$3</f>
        <v>0</v>
      </c>
      <c r="Z108" s="13">
        <f t="shared" si="42"/>
        <v>0</v>
      </c>
      <c r="AA108" s="7">
        <f t="shared" si="43"/>
        <v>0</v>
      </c>
      <c r="AB108" s="7">
        <f t="shared" si="44"/>
        <v>0</v>
      </c>
      <c r="AC108" s="7">
        <f t="shared" si="45"/>
        <v>0</v>
      </c>
    </row>
    <row r="109" spans="7:29" x14ac:dyDescent="0.25">
      <c r="G109" s="7">
        <f t="shared" si="37"/>
        <v>0</v>
      </c>
      <c r="K109" s="7">
        <f t="shared" si="38"/>
        <v>0</v>
      </c>
      <c r="O109" s="7">
        <f t="shared" si="39"/>
        <v>0</v>
      </c>
      <c r="S109" s="7">
        <f t="shared" si="40"/>
        <v>0</v>
      </c>
      <c r="W109" s="7">
        <f t="shared" si="41"/>
        <v>0</v>
      </c>
      <c r="X109" s="4"/>
      <c r="Y109" s="4">
        <f>SUM(IF(C109="Yes",G109),IF(C109="Yes",K109),IF(C109="Yes",O109),IF(C109="Yes",S109),IF(C109="Yes",W109))*Lookups!$D$3</f>
        <v>0</v>
      </c>
      <c r="Z109" s="13">
        <f t="shared" si="42"/>
        <v>0</v>
      </c>
      <c r="AA109" s="7">
        <f t="shared" si="43"/>
        <v>0</v>
      </c>
      <c r="AB109" s="7">
        <f t="shared" si="44"/>
        <v>0</v>
      </c>
      <c r="AC109" s="7">
        <f t="shared" si="45"/>
        <v>0</v>
      </c>
    </row>
    <row r="110" spans="7:29" x14ac:dyDescent="0.25">
      <c r="G110" s="7">
        <f t="shared" si="37"/>
        <v>0</v>
      </c>
      <c r="K110" s="7">
        <f t="shared" si="38"/>
        <v>0</v>
      </c>
      <c r="O110" s="7">
        <f t="shared" si="39"/>
        <v>0</v>
      </c>
      <c r="S110" s="7">
        <f t="shared" si="40"/>
        <v>0</v>
      </c>
      <c r="W110" s="7">
        <f t="shared" si="41"/>
        <v>0</v>
      </c>
      <c r="X110" s="4"/>
      <c r="Y110" s="4">
        <f>SUM(IF(C110="Yes",G110),IF(C110="Yes",K110),IF(C110="Yes",O110),IF(C110="Yes",S110),IF(C110="Yes",W110))*Lookups!$D$3</f>
        <v>0</v>
      </c>
      <c r="Z110" s="13">
        <f t="shared" si="42"/>
        <v>0</v>
      </c>
      <c r="AA110" s="7">
        <f t="shared" si="43"/>
        <v>0</v>
      </c>
      <c r="AB110" s="7">
        <f t="shared" si="44"/>
        <v>0</v>
      </c>
      <c r="AC110" s="7">
        <f t="shared" si="45"/>
        <v>0</v>
      </c>
    </row>
    <row r="111" spans="7:29" x14ac:dyDescent="0.25">
      <c r="G111" s="7">
        <f t="shared" si="37"/>
        <v>0</v>
      </c>
      <c r="K111" s="7">
        <f t="shared" si="38"/>
        <v>0</v>
      </c>
      <c r="O111" s="7">
        <f t="shared" si="39"/>
        <v>0</v>
      </c>
      <c r="S111" s="7">
        <f t="shared" si="40"/>
        <v>0</v>
      </c>
      <c r="W111" s="7">
        <f t="shared" si="41"/>
        <v>0</v>
      </c>
      <c r="X111" s="4"/>
      <c r="Y111" s="4">
        <f>SUM(IF(C111="Yes",G111),IF(C111="Yes",K111),IF(C111="Yes",O111),IF(C111="Yes",S111),IF(C111="Yes",W111))*Lookups!$D$3</f>
        <v>0</v>
      </c>
      <c r="Z111" s="13">
        <f t="shared" si="42"/>
        <v>0</v>
      </c>
      <c r="AA111" s="7">
        <f t="shared" si="43"/>
        <v>0</v>
      </c>
      <c r="AB111" s="7">
        <f t="shared" si="44"/>
        <v>0</v>
      </c>
      <c r="AC111" s="7">
        <f t="shared" si="45"/>
        <v>0</v>
      </c>
    </row>
    <row r="112" spans="7:29" x14ac:dyDescent="0.25">
      <c r="G112" s="7">
        <f t="shared" si="37"/>
        <v>0</v>
      </c>
      <c r="K112" s="7">
        <f t="shared" si="38"/>
        <v>0</v>
      </c>
      <c r="O112" s="7">
        <f t="shared" si="39"/>
        <v>0</v>
      </c>
      <c r="S112" s="7">
        <f t="shared" si="40"/>
        <v>0</v>
      </c>
      <c r="W112" s="7">
        <f t="shared" si="41"/>
        <v>0</v>
      </c>
      <c r="X112" s="4"/>
      <c r="Y112" s="4">
        <f>SUM(IF(C112="Yes",G112),IF(C112="Yes",K112),IF(C112="Yes",O112),IF(C112="Yes",S112),IF(C112="Yes",W112))*Lookups!$D$3</f>
        <v>0</v>
      </c>
      <c r="Z112" s="13">
        <f t="shared" si="42"/>
        <v>0</v>
      </c>
      <c r="AA112" s="7">
        <f t="shared" si="43"/>
        <v>0</v>
      </c>
      <c r="AB112" s="7">
        <f t="shared" si="44"/>
        <v>0</v>
      </c>
      <c r="AC112" s="7">
        <f t="shared" si="45"/>
        <v>0</v>
      </c>
    </row>
    <row r="113" spans="7:29" x14ac:dyDescent="0.25">
      <c r="G113" s="7">
        <f t="shared" si="37"/>
        <v>0</v>
      </c>
      <c r="K113" s="7">
        <f t="shared" si="38"/>
        <v>0</v>
      </c>
      <c r="O113" s="7">
        <f t="shared" si="39"/>
        <v>0</v>
      </c>
      <c r="S113" s="7">
        <f t="shared" si="40"/>
        <v>0</v>
      </c>
      <c r="W113" s="7">
        <f t="shared" si="41"/>
        <v>0</v>
      </c>
      <c r="X113" s="4"/>
      <c r="Y113" s="4">
        <f>SUM(IF(C113="Yes",G113),IF(C113="Yes",K113),IF(C113="Yes",O113),IF(C113="Yes",S113),IF(C113="Yes",W113))*Lookups!$D$3</f>
        <v>0</v>
      </c>
      <c r="Z113" s="13">
        <f t="shared" si="42"/>
        <v>0</v>
      </c>
      <c r="AA113" s="7">
        <f t="shared" si="43"/>
        <v>0</v>
      </c>
      <c r="AB113" s="7">
        <f t="shared" si="44"/>
        <v>0</v>
      </c>
      <c r="AC113" s="7">
        <f t="shared" si="45"/>
        <v>0</v>
      </c>
    </row>
    <row r="114" spans="7:29" x14ac:dyDescent="0.25">
      <c r="G114" s="7">
        <f t="shared" si="37"/>
        <v>0</v>
      </c>
      <c r="K114" s="7">
        <f t="shared" si="38"/>
        <v>0</v>
      </c>
      <c r="O114" s="7">
        <f t="shared" si="39"/>
        <v>0</v>
      </c>
      <c r="S114" s="7">
        <f t="shared" si="40"/>
        <v>0</v>
      </c>
      <c r="W114" s="7">
        <f t="shared" si="41"/>
        <v>0</v>
      </c>
      <c r="X114" s="4"/>
      <c r="Y114" s="4">
        <f>SUM(IF(C114="Yes",G114),IF(C114="Yes",K114),IF(C114="Yes",O114),IF(C114="Yes",S114),IF(C114="Yes",W114))*Lookups!$D$3</f>
        <v>0</v>
      </c>
      <c r="Z114" s="13">
        <f t="shared" si="42"/>
        <v>0</v>
      </c>
      <c r="AA114" s="7">
        <f t="shared" si="43"/>
        <v>0</v>
      </c>
      <c r="AB114" s="7">
        <f t="shared" si="44"/>
        <v>0</v>
      </c>
      <c r="AC114" s="7">
        <f t="shared" si="45"/>
        <v>0</v>
      </c>
    </row>
    <row r="115" spans="7:29" x14ac:dyDescent="0.25">
      <c r="G115" s="7">
        <f t="shared" si="37"/>
        <v>0</v>
      </c>
      <c r="K115" s="7">
        <f t="shared" si="38"/>
        <v>0</v>
      </c>
      <c r="O115" s="7">
        <f t="shared" si="39"/>
        <v>0</v>
      </c>
      <c r="S115" s="7">
        <f t="shared" si="40"/>
        <v>0</v>
      </c>
      <c r="W115" s="7">
        <f t="shared" si="41"/>
        <v>0</v>
      </c>
      <c r="X115" s="4"/>
      <c r="Y115" s="4">
        <f>SUM(IF(C115="Yes",G115),IF(C115="Yes",K115),IF(C115="Yes",O115),IF(C115="Yes",S115),IF(C115="Yes",W115))*Lookups!$D$3</f>
        <v>0</v>
      </c>
      <c r="Z115" s="13">
        <f t="shared" si="42"/>
        <v>0</v>
      </c>
      <c r="AA115" s="7">
        <f t="shared" si="43"/>
        <v>0</v>
      </c>
      <c r="AB115" s="7">
        <f t="shared" si="44"/>
        <v>0</v>
      </c>
      <c r="AC115" s="7">
        <f t="shared" si="45"/>
        <v>0</v>
      </c>
    </row>
    <row r="116" spans="7:29" x14ac:dyDescent="0.25">
      <c r="G116" s="7">
        <f t="shared" si="37"/>
        <v>0</v>
      </c>
      <c r="K116" s="7">
        <f t="shared" si="38"/>
        <v>0</v>
      </c>
      <c r="O116" s="7">
        <f t="shared" si="39"/>
        <v>0</v>
      </c>
      <c r="S116" s="7">
        <f t="shared" si="40"/>
        <v>0</v>
      </c>
      <c r="W116" s="7">
        <f t="shared" si="41"/>
        <v>0</v>
      </c>
      <c r="X116" s="4"/>
      <c r="Y116" s="4">
        <f>SUM(IF(C116="Yes",G116),IF(C116="Yes",K116),IF(C116="Yes",O116),IF(C116="Yes",S116),IF(C116="Yes",W116))*Lookups!$D$3</f>
        <v>0</v>
      </c>
      <c r="Z116" s="13">
        <f t="shared" si="42"/>
        <v>0</v>
      </c>
      <c r="AA116" s="7">
        <f t="shared" si="43"/>
        <v>0</v>
      </c>
      <c r="AB116" s="7">
        <f t="shared" si="44"/>
        <v>0</v>
      </c>
      <c r="AC116" s="7">
        <f t="shared" si="45"/>
        <v>0</v>
      </c>
    </row>
    <row r="117" spans="7:29" x14ac:dyDescent="0.25">
      <c r="G117" s="7">
        <f t="shared" si="37"/>
        <v>0</v>
      </c>
      <c r="K117" s="7">
        <f t="shared" si="38"/>
        <v>0</v>
      </c>
      <c r="O117" s="7">
        <f t="shared" si="39"/>
        <v>0</v>
      </c>
      <c r="S117" s="7">
        <f t="shared" si="40"/>
        <v>0</v>
      </c>
      <c r="W117" s="7">
        <f t="shared" si="41"/>
        <v>0</v>
      </c>
      <c r="X117" s="4"/>
      <c r="Y117" s="4">
        <f>SUM(IF(C117="Yes",G117),IF(C117="Yes",K117),IF(C117="Yes",O117),IF(C117="Yes",S117),IF(C117="Yes",W117))*Lookups!$D$3</f>
        <v>0</v>
      </c>
      <c r="Z117" s="13">
        <f t="shared" si="42"/>
        <v>0</v>
      </c>
      <c r="AA117" s="7">
        <f t="shared" si="43"/>
        <v>0</v>
      </c>
      <c r="AB117" s="7">
        <f t="shared" si="44"/>
        <v>0</v>
      </c>
      <c r="AC117" s="7">
        <f t="shared" si="45"/>
        <v>0</v>
      </c>
    </row>
    <row r="118" spans="7:29" x14ac:dyDescent="0.25">
      <c r="G118" s="7">
        <f t="shared" si="37"/>
        <v>0</v>
      </c>
      <c r="K118" s="7">
        <f t="shared" si="38"/>
        <v>0</v>
      </c>
      <c r="O118" s="7">
        <f t="shared" si="39"/>
        <v>0</v>
      </c>
      <c r="S118" s="7">
        <f t="shared" si="40"/>
        <v>0</v>
      </c>
      <c r="W118" s="7">
        <f t="shared" si="41"/>
        <v>0</v>
      </c>
      <c r="X118" s="4"/>
      <c r="Y118" s="4">
        <f>SUM(IF(C118="Yes",G118),IF(C118="Yes",K118),IF(C118="Yes",O118),IF(C118="Yes",S118),IF(C118="Yes",W118))*Lookups!$D$3</f>
        <v>0</v>
      </c>
      <c r="Z118" s="13">
        <f t="shared" si="42"/>
        <v>0</v>
      </c>
      <c r="AA118" s="7">
        <f t="shared" si="43"/>
        <v>0</v>
      </c>
      <c r="AB118" s="7">
        <f t="shared" si="44"/>
        <v>0</v>
      </c>
      <c r="AC118" s="7">
        <f t="shared" si="45"/>
        <v>0</v>
      </c>
    </row>
    <row r="119" spans="7:29" x14ac:dyDescent="0.25">
      <c r="G119" s="7">
        <f t="shared" si="37"/>
        <v>0</v>
      </c>
      <c r="K119" s="7">
        <f t="shared" si="38"/>
        <v>0</v>
      </c>
      <c r="O119" s="7">
        <f t="shared" si="39"/>
        <v>0</v>
      </c>
      <c r="S119" s="7">
        <f t="shared" si="40"/>
        <v>0</v>
      </c>
      <c r="W119" s="7">
        <f t="shared" si="41"/>
        <v>0</v>
      </c>
      <c r="X119" s="4"/>
      <c r="Y119" s="4">
        <f>SUM(IF(C119="Yes",G119),IF(C119="Yes",K119),IF(C119="Yes",O119),IF(C119="Yes",S119),IF(C119="Yes",W119))*Lookups!$D$3</f>
        <v>0</v>
      </c>
      <c r="Z119" s="13">
        <f t="shared" si="42"/>
        <v>0</v>
      </c>
      <c r="AA119" s="7">
        <f t="shared" si="43"/>
        <v>0</v>
      </c>
      <c r="AB119" s="7">
        <f t="shared" si="44"/>
        <v>0</v>
      </c>
      <c r="AC119" s="7">
        <f t="shared" si="45"/>
        <v>0</v>
      </c>
    </row>
    <row r="120" spans="7:29" x14ac:dyDescent="0.25">
      <c r="G120" s="7">
        <f t="shared" si="37"/>
        <v>0</v>
      </c>
      <c r="K120" s="7">
        <f t="shared" si="38"/>
        <v>0</v>
      </c>
      <c r="O120" s="7">
        <f t="shared" si="39"/>
        <v>0</v>
      </c>
      <c r="S120" s="7">
        <f t="shared" si="40"/>
        <v>0</v>
      </c>
      <c r="W120" s="7">
        <f t="shared" si="41"/>
        <v>0</v>
      </c>
      <c r="X120" s="4"/>
      <c r="Y120" s="4">
        <f>SUM(IF(C120="Yes",G120),IF(C120="Yes",K120),IF(C120="Yes",O120),IF(C120="Yes",S120),IF(C120="Yes",W120))*Lookups!$D$3</f>
        <v>0</v>
      </c>
      <c r="Z120" s="13">
        <f t="shared" si="42"/>
        <v>0</v>
      </c>
      <c r="AA120" s="7">
        <f t="shared" si="43"/>
        <v>0</v>
      </c>
      <c r="AB120" s="7">
        <f t="shared" si="44"/>
        <v>0</v>
      </c>
      <c r="AC120" s="7">
        <f t="shared" si="45"/>
        <v>0</v>
      </c>
    </row>
    <row r="121" spans="7:29" x14ac:dyDescent="0.25">
      <c r="G121" s="7">
        <f t="shared" si="37"/>
        <v>0</v>
      </c>
      <c r="K121" s="7">
        <f t="shared" si="38"/>
        <v>0</v>
      </c>
      <c r="O121" s="7">
        <f t="shared" si="39"/>
        <v>0</v>
      </c>
      <c r="S121" s="7">
        <f t="shared" si="40"/>
        <v>0</v>
      </c>
      <c r="W121" s="7">
        <f t="shared" si="41"/>
        <v>0</v>
      </c>
      <c r="X121" s="4"/>
      <c r="Y121" s="4">
        <f>SUM(IF(C121="Yes",G121),IF(C121="Yes",K121),IF(C121="Yes",O121),IF(C121="Yes",S121),IF(C121="Yes",W121))*Lookups!$D$3</f>
        <v>0</v>
      </c>
      <c r="Z121" s="13">
        <f t="shared" si="42"/>
        <v>0</v>
      </c>
      <c r="AA121" s="7">
        <f t="shared" si="43"/>
        <v>0</v>
      </c>
      <c r="AB121" s="7">
        <f t="shared" si="44"/>
        <v>0</v>
      </c>
      <c r="AC121" s="7">
        <f t="shared" si="45"/>
        <v>0</v>
      </c>
    </row>
    <row r="122" spans="7:29" x14ac:dyDescent="0.25">
      <c r="G122" s="7">
        <f t="shared" si="37"/>
        <v>0</v>
      </c>
      <c r="K122" s="7">
        <f t="shared" si="38"/>
        <v>0</v>
      </c>
      <c r="O122" s="7">
        <f t="shared" si="39"/>
        <v>0</v>
      </c>
      <c r="S122" s="7">
        <f t="shared" si="40"/>
        <v>0</v>
      </c>
      <c r="W122" s="7">
        <f t="shared" si="41"/>
        <v>0</v>
      </c>
      <c r="X122" s="4"/>
      <c r="Y122" s="4">
        <f>SUM(IF(C122="Yes",G122),IF(C122="Yes",K122),IF(C122="Yes",O122),IF(C122="Yes",S122),IF(C122="Yes",W122))*Lookups!$D$3</f>
        <v>0</v>
      </c>
      <c r="Z122" s="13">
        <f t="shared" si="42"/>
        <v>0</v>
      </c>
      <c r="AA122" s="7">
        <f t="shared" si="43"/>
        <v>0</v>
      </c>
      <c r="AB122" s="7">
        <f t="shared" si="44"/>
        <v>0</v>
      </c>
      <c r="AC122" s="7">
        <f t="shared" si="45"/>
        <v>0</v>
      </c>
    </row>
    <row r="123" spans="7:29" x14ac:dyDescent="0.25">
      <c r="G123" s="7">
        <f t="shared" si="37"/>
        <v>0</v>
      </c>
      <c r="K123" s="7">
        <f t="shared" si="38"/>
        <v>0</v>
      </c>
      <c r="O123" s="7">
        <f t="shared" si="39"/>
        <v>0</v>
      </c>
      <c r="S123" s="7">
        <f t="shared" si="40"/>
        <v>0</v>
      </c>
      <c r="W123" s="7">
        <f t="shared" si="41"/>
        <v>0</v>
      </c>
      <c r="X123" s="4"/>
      <c r="Y123" s="4">
        <f>SUM(IF(C123="Yes",G123),IF(C123="Yes",K123),IF(C123="Yes",O123),IF(C123="Yes",S123),IF(C123="Yes",W123))*Lookups!$D$3</f>
        <v>0</v>
      </c>
      <c r="Z123" s="13">
        <f t="shared" si="42"/>
        <v>0</v>
      </c>
      <c r="AA123" s="7">
        <f t="shared" si="43"/>
        <v>0</v>
      </c>
      <c r="AB123" s="7">
        <f t="shared" si="44"/>
        <v>0</v>
      </c>
      <c r="AC123" s="7">
        <f t="shared" si="45"/>
        <v>0</v>
      </c>
    </row>
    <row r="124" spans="7:29" x14ac:dyDescent="0.25">
      <c r="G124" s="7">
        <f t="shared" si="37"/>
        <v>0</v>
      </c>
      <c r="K124" s="7">
        <f t="shared" si="38"/>
        <v>0</v>
      </c>
      <c r="O124" s="7">
        <f t="shared" si="39"/>
        <v>0</v>
      </c>
      <c r="S124" s="7">
        <f t="shared" si="40"/>
        <v>0</v>
      </c>
      <c r="W124" s="7">
        <f t="shared" si="41"/>
        <v>0</v>
      </c>
      <c r="X124" s="4"/>
      <c r="Y124" s="4">
        <f>SUM(IF(C124="Yes",G124),IF(C124="Yes",K124),IF(C124="Yes",O124),IF(C124="Yes",S124),IF(C124="Yes",W124))*Lookups!$D$3</f>
        <v>0</v>
      </c>
      <c r="Z124" s="13">
        <f t="shared" si="42"/>
        <v>0</v>
      </c>
      <c r="AA124" s="7">
        <f t="shared" si="43"/>
        <v>0</v>
      </c>
      <c r="AB124" s="7">
        <f t="shared" si="44"/>
        <v>0</v>
      </c>
      <c r="AC124" s="7">
        <f t="shared" si="45"/>
        <v>0</v>
      </c>
    </row>
    <row r="125" spans="7:29" x14ac:dyDescent="0.25">
      <c r="G125" s="7">
        <f t="shared" si="37"/>
        <v>0</v>
      </c>
      <c r="K125" s="7">
        <f t="shared" si="38"/>
        <v>0</v>
      </c>
      <c r="O125" s="7">
        <f t="shared" si="39"/>
        <v>0</v>
      </c>
      <c r="S125" s="7">
        <f t="shared" si="40"/>
        <v>0</v>
      </c>
      <c r="W125" s="7">
        <f t="shared" si="41"/>
        <v>0</v>
      </c>
      <c r="X125" s="4"/>
      <c r="Y125" s="4">
        <f>SUM(IF(C125="Yes",G125),IF(C125="Yes",K125),IF(C125="Yes",O125),IF(C125="Yes",S125),IF(C125="Yes",W125))*Lookups!$D$3</f>
        <v>0</v>
      </c>
      <c r="Z125" s="13">
        <f t="shared" si="42"/>
        <v>0</v>
      </c>
      <c r="AA125" s="7">
        <f t="shared" si="43"/>
        <v>0</v>
      </c>
      <c r="AB125" s="7">
        <f t="shared" si="44"/>
        <v>0</v>
      </c>
      <c r="AC125" s="7">
        <f t="shared" si="45"/>
        <v>0</v>
      </c>
    </row>
    <row r="126" spans="7:29" x14ac:dyDescent="0.25">
      <c r="G126" s="7">
        <f t="shared" si="37"/>
        <v>0</v>
      </c>
      <c r="K126" s="7">
        <f t="shared" si="38"/>
        <v>0</v>
      </c>
      <c r="O126" s="7">
        <f t="shared" si="39"/>
        <v>0</v>
      </c>
      <c r="S126" s="7">
        <f t="shared" si="40"/>
        <v>0</v>
      </c>
      <c r="W126" s="7">
        <f t="shared" si="41"/>
        <v>0</v>
      </c>
      <c r="X126" s="4"/>
      <c r="Y126" s="4">
        <f>SUM(IF(C126="Yes",G126),IF(C126="Yes",K126),IF(C126="Yes",O126),IF(C126="Yes",S126),IF(C126="Yes",W126))*Lookups!$D$3</f>
        <v>0</v>
      </c>
      <c r="Z126" s="13">
        <f t="shared" si="42"/>
        <v>0</v>
      </c>
      <c r="AA126" s="7">
        <f t="shared" si="43"/>
        <v>0</v>
      </c>
      <c r="AB126" s="7">
        <f t="shared" si="44"/>
        <v>0</v>
      </c>
      <c r="AC126" s="7">
        <f t="shared" si="45"/>
        <v>0</v>
      </c>
    </row>
    <row r="127" spans="7:29" x14ac:dyDescent="0.25">
      <c r="G127" s="7">
        <f t="shared" si="37"/>
        <v>0</v>
      </c>
      <c r="K127" s="7">
        <f t="shared" si="38"/>
        <v>0</v>
      </c>
      <c r="O127" s="7">
        <f t="shared" si="39"/>
        <v>0</v>
      </c>
      <c r="S127" s="7">
        <f t="shared" si="40"/>
        <v>0</v>
      </c>
      <c r="W127" s="7">
        <f t="shared" si="41"/>
        <v>0</v>
      </c>
      <c r="X127" s="4"/>
      <c r="Y127" s="4">
        <f>SUM(IF(C127="Yes",G127),IF(C127="Yes",K127),IF(C127="Yes",O127),IF(C127="Yes",S127),IF(C127="Yes",W127))*Lookups!$D$3</f>
        <v>0</v>
      </c>
      <c r="Z127" s="13">
        <f t="shared" si="42"/>
        <v>0</v>
      </c>
      <c r="AA127" s="7">
        <f t="shared" si="43"/>
        <v>0</v>
      </c>
      <c r="AB127" s="7">
        <f t="shared" si="44"/>
        <v>0</v>
      </c>
      <c r="AC127" s="7">
        <f t="shared" si="45"/>
        <v>0</v>
      </c>
    </row>
    <row r="128" spans="7:29" x14ac:dyDescent="0.25">
      <c r="G128" s="7">
        <f t="shared" si="37"/>
        <v>0</v>
      </c>
      <c r="K128" s="7">
        <f t="shared" si="38"/>
        <v>0</v>
      </c>
      <c r="O128" s="7">
        <f t="shared" si="39"/>
        <v>0</v>
      </c>
      <c r="S128" s="7">
        <f t="shared" si="40"/>
        <v>0</v>
      </c>
      <c r="W128" s="7">
        <f t="shared" si="41"/>
        <v>0</v>
      </c>
      <c r="X128" s="4"/>
      <c r="Y128" s="4">
        <f>SUM(IF(C128="Yes",G128),IF(C128="Yes",K128),IF(C128="Yes",O128),IF(C128="Yes",S128),IF(C128="Yes",W128))*Lookups!$D$3</f>
        <v>0</v>
      </c>
      <c r="Z128" s="13">
        <f t="shared" si="42"/>
        <v>0</v>
      </c>
      <c r="AA128" s="7">
        <f t="shared" si="43"/>
        <v>0</v>
      </c>
      <c r="AB128" s="7">
        <f t="shared" si="44"/>
        <v>0</v>
      </c>
      <c r="AC128" s="7">
        <f t="shared" si="45"/>
        <v>0</v>
      </c>
    </row>
    <row r="129" spans="7:29" x14ac:dyDescent="0.25">
      <c r="G129" s="7">
        <f t="shared" si="37"/>
        <v>0</v>
      </c>
      <c r="K129" s="7">
        <f t="shared" si="38"/>
        <v>0</v>
      </c>
      <c r="O129" s="7">
        <f t="shared" si="39"/>
        <v>0</v>
      </c>
      <c r="S129" s="7">
        <f t="shared" si="40"/>
        <v>0</v>
      </c>
      <c r="W129" s="7">
        <f t="shared" si="41"/>
        <v>0</v>
      </c>
      <c r="X129" s="4"/>
      <c r="Y129" s="4">
        <f>SUM(IF(C129="Yes",G129),IF(C129="Yes",K129),IF(C129="Yes",O129),IF(C129="Yes",S129),IF(C129="Yes",W129))*Lookups!$D$3</f>
        <v>0</v>
      </c>
      <c r="Z129" s="13">
        <f t="shared" si="42"/>
        <v>0</v>
      </c>
      <c r="AA129" s="7">
        <f t="shared" si="43"/>
        <v>0</v>
      </c>
      <c r="AB129" s="7">
        <f t="shared" si="44"/>
        <v>0</v>
      </c>
      <c r="AC129" s="7">
        <f t="shared" si="45"/>
        <v>0</v>
      </c>
    </row>
    <row r="130" spans="7:29" x14ac:dyDescent="0.25">
      <c r="G130" s="7">
        <f t="shared" si="37"/>
        <v>0</v>
      </c>
      <c r="K130" s="7">
        <f t="shared" si="38"/>
        <v>0</v>
      </c>
      <c r="O130" s="7">
        <f t="shared" si="39"/>
        <v>0</v>
      </c>
      <c r="S130" s="7">
        <f t="shared" si="40"/>
        <v>0</v>
      </c>
      <c r="W130" s="7">
        <f t="shared" si="41"/>
        <v>0</v>
      </c>
      <c r="X130" s="4"/>
      <c r="Y130" s="4">
        <f>SUM(IF(C130="Yes",G130),IF(C130="Yes",K130),IF(C130="Yes",O130),IF(C130="Yes",S130),IF(C130="Yes",W130))*Lookups!$D$3</f>
        <v>0</v>
      </c>
      <c r="Z130" s="13">
        <f t="shared" si="42"/>
        <v>0</v>
      </c>
      <c r="AA130" s="7">
        <f t="shared" si="43"/>
        <v>0</v>
      </c>
      <c r="AB130" s="7">
        <f t="shared" si="44"/>
        <v>0</v>
      </c>
      <c r="AC130" s="7">
        <f t="shared" si="45"/>
        <v>0</v>
      </c>
    </row>
    <row r="131" spans="7:29" x14ac:dyDescent="0.25">
      <c r="G131" s="7">
        <f t="shared" si="37"/>
        <v>0</v>
      </c>
      <c r="K131" s="7">
        <f t="shared" si="38"/>
        <v>0</v>
      </c>
      <c r="O131" s="7">
        <f t="shared" si="39"/>
        <v>0</v>
      </c>
      <c r="S131" s="7">
        <f t="shared" si="40"/>
        <v>0</v>
      </c>
      <c r="W131" s="7">
        <f t="shared" si="41"/>
        <v>0</v>
      </c>
      <c r="X131" s="4"/>
      <c r="Y131" s="4">
        <f>SUM(IF(C131="Yes",G131),IF(C131="Yes",K131),IF(C131="Yes",O131),IF(C131="Yes",S131),IF(C131="Yes",W131))*Lookups!$D$3</f>
        <v>0</v>
      </c>
      <c r="Z131" s="13">
        <f t="shared" si="42"/>
        <v>0</v>
      </c>
      <c r="AA131" s="7">
        <f t="shared" si="43"/>
        <v>0</v>
      </c>
      <c r="AB131" s="7">
        <f t="shared" si="44"/>
        <v>0</v>
      </c>
      <c r="AC131" s="7">
        <f t="shared" si="45"/>
        <v>0</v>
      </c>
    </row>
    <row r="132" spans="7:29" x14ac:dyDescent="0.25">
      <c r="G132" s="7">
        <f t="shared" ref="G132:G194" si="52">E132*F132</f>
        <v>0</v>
      </c>
      <c r="K132" s="7">
        <f t="shared" ref="K132:K194" si="53">I132*J132</f>
        <v>0</v>
      </c>
      <c r="O132" s="7">
        <f t="shared" ref="O132:O194" si="54">M132*N132</f>
        <v>0</v>
      </c>
      <c r="S132" s="7">
        <f t="shared" ref="S132:S194" si="55">Q132*R132</f>
        <v>0</v>
      </c>
      <c r="W132" s="7">
        <f t="shared" ref="W132:W194" si="56">U132*V132</f>
        <v>0</v>
      </c>
      <c r="X132" s="4"/>
      <c r="Y132" s="4">
        <f>SUM(IF(C132="Yes",G132),IF(C132="Yes",K132),IF(C132="Yes",O132),IF(C132="Yes",S132),IF(C132="Yes",W132))*Lookups!$D$3</f>
        <v>0</v>
      </c>
      <c r="Z132" s="13">
        <f t="shared" ref="Z132:Z194" si="57">SUM(F132,J132,N132,R132,V132)</f>
        <v>0</v>
      </c>
      <c r="AA132" s="7">
        <f t="shared" ref="AA132:AA194" si="58">SUM(G132,K132,O132,S132,W132,X132,Y132)</f>
        <v>0</v>
      </c>
      <c r="AB132" s="7">
        <f t="shared" ref="AB132:AB194" si="59">IF(C132="Yes",AA132-Y132,0)</f>
        <v>0</v>
      </c>
      <c r="AC132" s="7">
        <f t="shared" ref="AC132:AC194" si="60">AA132-Y132-X132</f>
        <v>0</v>
      </c>
    </row>
    <row r="133" spans="7:29" x14ac:dyDescent="0.25">
      <c r="G133" s="7">
        <f t="shared" si="52"/>
        <v>0</v>
      </c>
      <c r="K133" s="7">
        <f t="shared" si="53"/>
        <v>0</v>
      </c>
      <c r="O133" s="7">
        <f t="shared" si="54"/>
        <v>0</v>
      </c>
      <c r="S133" s="7">
        <f t="shared" si="55"/>
        <v>0</v>
      </c>
      <c r="W133" s="7">
        <f t="shared" si="56"/>
        <v>0</v>
      </c>
      <c r="X133" s="4"/>
      <c r="Y133" s="4">
        <f>SUM(IF(C133="Yes",G133),IF(C133="Yes",K133),IF(C133="Yes",O133),IF(C133="Yes",S133),IF(C133="Yes",W133))*Lookups!$D$3</f>
        <v>0</v>
      </c>
      <c r="Z133" s="13">
        <f t="shared" si="57"/>
        <v>0</v>
      </c>
      <c r="AA133" s="7">
        <f t="shared" si="58"/>
        <v>0</v>
      </c>
      <c r="AB133" s="7">
        <f t="shared" si="59"/>
        <v>0</v>
      </c>
      <c r="AC133" s="7">
        <f t="shared" si="60"/>
        <v>0</v>
      </c>
    </row>
    <row r="134" spans="7:29" x14ac:dyDescent="0.25">
      <c r="G134" s="7">
        <f t="shared" si="52"/>
        <v>0</v>
      </c>
      <c r="K134" s="7">
        <f t="shared" si="53"/>
        <v>0</v>
      </c>
      <c r="O134" s="7">
        <f t="shared" si="54"/>
        <v>0</v>
      </c>
      <c r="S134" s="7">
        <f t="shared" si="55"/>
        <v>0</v>
      </c>
      <c r="W134" s="7">
        <f t="shared" si="56"/>
        <v>0</v>
      </c>
      <c r="X134" s="4"/>
      <c r="Y134" s="4">
        <f>SUM(IF(C134="Yes",G134),IF(C134="Yes",K134),IF(C134="Yes",O134),IF(C134="Yes",S134),IF(C134="Yes",W134))*Lookups!$D$3</f>
        <v>0</v>
      </c>
      <c r="Z134" s="13">
        <f t="shared" si="57"/>
        <v>0</v>
      </c>
      <c r="AA134" s="7">
        <f t="shared" si="58"/>
        <v>0</v>
      </c>
      <c r="AB134" s="7">
        <f t="shared" si="59"/>
        <v>0</v>
      </c>
      <c r="AC134" s="7">
        <f t="shared" si="60"/>
        <v>0</v>
      </c>
    </row>
    <row r="135" spans="7:29" x14ac:dyDescent="0.25">
      <c r="G135" s="7">
        <f t="shared" si="52"/>
        <v>0</v>
      </c>
      <c r="K135" s="7">
        <f t="shared" si="53"/>
        <v>0</v>
      </c>
      <c r="O135" s="7">
        <f t="shared" si="54"/>
        <v>0</v>
      </c>
      <c r="S135" s="7">
        <f t="shared" si="55"/>
        <v>0</v>
      </c>
      <c r="W135" s="7">
        <f t="shared" si="56"/>
        <v>0</v>
      </c>
      <c r="X135" s="4"/>
      <c r="Y135" s="4">
        <f>SUM(IF(C135="Yes",G135),IF(C135="Yes",K135),IF(C135="Yes",O135),IF(C135="Yes",S135),IF(C135="Yes",W135))*Lookups!$D$3</f>
        <v>0</v>
      </c>
      <c r="Z135" s="13">
        <f t="shared" si="57"/>
        <v>0</v>
      </c>
      <c r="AA135" s="7">
        <f t="shared" si="58"/>
        <v>0</v>
      </c>
      <c r="AB135" s="7">
        <f t="shared" si="59"/>
        <v>0</v>
      </c>
      <c r="AC135" s="7">
        <f t="shared" si="60"/>
        <v>0</v>
      </c>
    </row>
    <row r="136" spans="7:29" x14ac:dyDescent="0.25">
      <c r="G136" s="7">
        <f t="shared" si="52"/>
        <v>0</v>
      </c>
      <c r="K136" s="7">
        <f t="shared" si="53"/>
        <v>0</v>
      </c>
      <c r="O136" s="7">
        <f t="shared" si="54"/>
        <v>0</v>
      </c>
      <c r="S136" s="7">
        <f t="shared" si="55"/>
        <v>0</v>
      </c>
      <c r="W136" s="7">
        <f t="shared" si="56"/>
        <v>0</v>
      </c>
      <c r="X136" s="4"/>
      <c r="Y136" s="4">
        <f>SUM(IF(C136="Yes",G136),IF(C136="Yes",K136),IF(C136="Yes",O136),IF(C136="Yes",S136),IF(C136="Yes",W136))*Lookups!$D$3</f>
        <v>0</v>
      </c>
      <c r="Z136" s="13">
        <f t="shared" si="57"/>
        <v>0</v>
      </c>
      <c r="AA136" s="7">
        <f t="shared" si="58"/>
        <v>0</v>
      </c>
      <c r="AB136" s="7">
        <f t="shared" si="59"/>
        <v>0</v>
      </c>
      <c r="AC136" s="7">
        <f t="shared" si="60"/>
        <v>0</v>
      </c>
    </row>
    <row r="137" spans="7:29" x14ac:dyDescent="0.25">
      <c r="G137" s="7">
        <f t="shared" si="52"/>
        <v>0</v>
      </c>
      <c r="K137" s="7">
        <f t="shared" si="53"/>
        <v>0</v>
      </c>
      <c r="O137" s="7">
        <f t="shared" si="54"/>
        <v>0</v>
      </c>
      <c r="S137" s="7">
        <f t="shared" si="55"/>
        <v>0</v>
      </c>
      <c r="W137" s="7">
        <f t="shared" si="56"/>
        <v>0</v>
      </c>
      <c r="X137" s="4"/>
      <c r="Y137" s="4">
        <f>SUM(IF(C137="Yes",G137),IF(C137="Yes",K137),IF(C137="Yes",O137),IF(C137="Yes",S137),IF(C137="Yes",W137))*Lookups!$D$3</f>
        <v>0</v>
      </c>
      <c r="Z137" s="13">
        <f t="shared" si="57"/>
        <v>0</v>
      </c>
      <c r="AA137" s="7">
        <f t="shared" si="58"/>
        <v>0</v>
      </c>
      <c r="AB137" s="7">
        <f t="shared" si="59"/>
        <v>0</v>
      </c>
      <c r="AC137" s="7">
        <f t="shared" si="60"/>
        <v>0</v>
      </c>
    </row>
    <row r="138" spans="7:29" x14ac:dyDescent="0.25">
      <c r="G138" s="7">
        <f t="shared" si="52"/>
        <v>0</v>
      </c>
      <c r="K138" s="7">
        <f t="shared" si="53"/>
        <v>0</v>
      </c>
      <c r="O138" s="7">
        <f t="shared" si="54"/>
        <v>0</v>
      </c>
      <c r="S138" s="7">
        <f t="shared" si="55"/>
        <v>0</v>
      </c>
      <c r="W138" s="7">
        <f t="shared" si="56"/>
        <v>0</v>
      </c>
      <c r="X138" s="4"/>
      <c r="Y138" s="4">
        <f>SUM(IF(C138="Yes",G138),IF(C138="Yes",K138),IF(C138="Yes",O138),IF(C138="Yes",S138),IF(C138="Yes",W138))*Lookups!$D$3</f>
        <v>0</v>
      </c>
      <c r="Z138" s="13">
        <f t="shared" si="57"/>
        <v>0</v>
      </c>
      <c r="AA138" s="7">
        <f t="shared" si="58"/>
        <v>0</v>
      </c>
      <c r="AB138" s="7">
        <f t="shared" si="59"/>
        <v>0</v>
      </c>
      <c r="AC138" s="7">
        <f t="shared" si="60"/>
        <v>0</v>
      </c>
    </row>
    <row r="139" spans="7:29" x14ac:dyDescent="0.25">
      <c r="G139" s="7">
        <f t="shared" si="52"/>
        <v>0</v>
      </c>
      <c r="K139" s="7">
        <f t="shared" si="53"/>
        <v>0</v>
      </c>
      <c r="O139" s="7">
        <f t="shared" si="54"/>
        <v>0</v>
      </c>
      <c r="S139" s="7">
        <f t="shared" si="55"/>
        <v>0</v>
      </c>
      <c r="W139" s="7">
        <f t="shared" si="56"/>
        <v>0</v>
      </c>
      <c r="X139" s="4"/>
      <c r="Y139" s="4">
        <f>SUM(IF(C139="Yes",G139),IF(C139="Yes",K139),IF(C139="Yes",O139),IF(C139="Yes",S139),IF(C139="Yes",W139))*Lookups!$D$3</f>
        <v>0</v>
      </c>
      <c r="Z139" s="13">
        <f t="shared" si="57"/>
        <v>0</v>
      </c>
      <c r="AA139" s="7">
        <f t="shared" si="58"/>
        <v>0</v>
      </c>
      <c r="AB139" s="7">
        <f t="shared" si="59"/>
        <v>0</v>
      </c>
      <c r="AC139" s="7">
        <f t="shared" si="60"/>
        <v>0</v>
      </c>
    </row>
    <row r="140" spans="7:29" x14ac:dyDescent="0.25">
      <c r="G140" s="7">
        <f t="shared" si="52"/>
        <v>0</v>
      </c>
      <c r="K140" s="7">
        <f t="shared" si="53"/>
        <v>0</v>
      </c>
      <c r="O140" s="7">
        <f t="shared" si="54"/>
        <v>0</v>
      </c>
      <c r="S140" s="7">
        <f t="shared" si="55"/>
        <v>0</v>
      </c>
      <c r="W140" s="7">
        <f t="shared" si="56"/>
        <v>0</v>
      </c>
      <c r="X140" s="4"/>
      <c r="Y140" s="4">
        <f>SUM(IF(C140="Yes",G140),IF(C140="Yes",K140),IF(C140="Yes",O140),IF(C140="Yes",S140),IF(C140="Yes",W140))*Lookups!$D$3</f>
        <v>0</v>
      </c>
      <c r="Z140" s="13">
        <f t="shared" si="57"/>
        <v>0</v>
      </c>
      <c r="AA140" s="7">
        <f t="shared" si="58"/>
        <v>0</v>
      </c>
      <c r="AB140" s="7">
        <f t="shared" si="59"/>
        <v>0</v>
      </c>
      <c r="AC140" s="7">
        <f t="shared" si="60"/>
        <v>0</v>
      </c>
    </row>
    <row r="141" spans="7:29" x14ac:dyDescent="0.25">
      <c r="G141" s="7">
        <f t="shared" si="52"/>
        <v>0</v>
      </c>
      <c r="K141" s="7">
        <f t="shared" si="53"/>
        <v>0</v>
      </c>
      <c r="O141" s="7">
        <f t="shared" si="54"/>
        <v>0</v>
      </c>
      <c r="S141" s="7">
        <f t="shared" si="55"/>
        <v>0</v>
      </c>
      <c r="W141" s="7">
        <f t="shared" si="56"/>
        <v>0</v>
      </c>
      <c r="X141" s="4"/>
      <c r="Y141" s="4">
        <f>SUM(IF(C141="Yes",G141),IF(C141="Yes",K141),IF(C141="Yes",O141),IF(C141="Yes",S141),IF(C141="Yes",W141))*Lookups!$D$3</f>
        <v>0</v>
      </c>
      <c r="Z141" s="13">
        <f t="shared" si="57"/>
        <v>0</v>
      </c>
      <c r="AA141" s="7">
        <f t="shared" si="58"/>
        <v>0</v>
      </c>
      <c r="AB141" s="7">
        <f t="shared" si="59"/>
        <v>0</v>
      </c>
      <c r="AC141" s="7">
        <f t="shared" si="60"/>
        <v>0</v>
      </c>
    </row>
    <row r="142" spans="7:29" x14ac:dyDescent="0.25">
      <c r="G142" s="7">
        <f t="shared" si="52"/>
        <v>0</v>
      </c>
      <c r="K142" s="7">
        <f t="shared" si="53"/>
        <v>0</v>
      </c>
      <c r="O142" s="7">
        <f t="shared" si="54"/>
        <v>0</v>
      </c>
      <c r="S142" s="7">
        <f t="shared" si="55"/>
        <v>0</v>
      </c>
      <c r="W142" s="7">
        <f t="shared" si="56"/>
        <v>0</v>
      </c>
      <c r="X142" s="4"/>
      <c r="Y142" s="4">
        <f>SUM(IF(C142="Yes",G142),IF(C142="Yes",K142),IF(C142="Yes",O142),IF(C142="Yes",S142),IF(C142="Yes",W142))*Lookups!$D$3</f>
        <v>0</v>
      </c>
      <c r="Z142" s="13">
        <f t="shared" si="57"/>
        <v>0</v>
      </c>
      <c r="AA142" s="7">
        <f t="shared" si="58"/>
        <v>0</v>
      </c>
      <c r="AB142" s="7">
        <f t="shared" si="59"/>
        <v>0</v>
      </c>
      <c r="AC142" s="7">
        <f t="shared" si="60"/>
        <v>0</v>
      </c>
    </row>
    <row r="143" spans="7:29" x14ac:dyDescent="0.25">
      <c r="G143" s="7">
        <f t="shared" si="52"/>
        <v>0</v>
      </c>
      <c r="K143" s="7">
        <f t="shared" si="53"/>
        <v>0</v>
      </c>
      <c r="O143" s="7">
        <f t="shared" si="54"/>
        <v>0</v>
      </c>
      <c r="S143" s="7">
        <f t="shared" si="55"/>
        <v>0</v>
      </c>
      <c r="W143" s="7">
        <f t="shared" si="56"/>
        <v>0</v>
      </c>
      <c r="X143" s="4"/>
      <c r="Y143" s="4">
        <f>SUM(IF(C143="Yes",G143),IF(C143="Yes",K143),IF(C143="Yes",O143),IF(C143="Yes",S143),IF(C143="Yes",W143))*Lookups!$D$3</f>
        <v>0</v>
      </c>
      <c r="Z143" s="13">
        <f t="shared" si="57"/>
        <v>0</v>
      </c>
      <c r="AA143" s="7">
        <f t="shared" si="58"/>
        <v>0</v>
      </c>
      <c r="AB143" s="7">
        <f t="shared" si="59"/>
        <v>0</v>
      </c>
      <c r="AC143" s="7">
        <f t="shared" si="60"/>
        <v>0</v>
      </c>
    </row>
    <row r="144" spans="7:29" x14ac:dyDescent="0.25">
      <c r="G144" s="7">
        <f t="shared" si="52"/>
        <v>0</v>
      </c>
      <c r="K144" s="7">
        <f t="shared" si="53"/>
        <v>0</v>
      </c>
      <c r="O144" s="7">
        <f t="shared" si="54"/>
        <v>0</v>
      </c>
      <c r="S144" s="7">
        <f t="shared" si="55"/>
        <v>0</v>
      </c>
      <c r="W144" s="7">
        <f t="shared" si="56"/>
        <v>0</v>
      </c>
      <c r="X144" s="4"/>
      <c r="Y144" s="4">
        <f>SUM(IF(C144="Yes",G144),IF(C144="Yes",K144),IF(C144="Yes",O144),IF(C144="Yes",S144),IF(C144="Yes",W144))*Lookups!$D$3</f>
        <v>0</v>
      </c>
      <c r="Z144" s="13">
        <f t="shared" si="57"/>
        <v>0</v>
      </c>
      <c r="AA144" s="7">
        <f t="shared" si="58"/>
        <v>0</v>
      </c>
      <c r="AB144" s="7">
        <f t="shared" si="59"/>
        <v>0</v>
      </c>
      <c r="AC144" s="7">
        <f t="shared" si="60"/>
        <v>0</v>
      </c>
    </row>
    <row r="145" spans="7:29" x14ac:dyDescent="0.25">
      <c r="G145" s="7">
        <f t="shared" si="52"/>
        <v>0</v>
      </c>
      <c r="K145" s="7">
        <f t="shared" si="53"/>
        <v>0</v>
      </c>
      <c r="O145" s="7">
        <f t="shared" si="54"/>
        <v>0</v>
      </c>
      <c r="S145" s="7">
        <f t="shared" si="55"/>
        <v>0</v>
      </c>
      <c r="W145" s="7">
        <f t="shared" si="56"/>
        <v>0</v>
      </c>
      <c r="X145" s="4"/>
      <c r="Y145" s="4">
        <f>SUM(IF(C145="Yes",G145),IF(C145="Yes",K145),IF(C145="Yes",O145),IF(C145="Yes",S145),IF(C145="Yes",W145))*Lookups!$D$3</f>
        <v>0</v>
      </c>
      <c r="Z145" s="13">
        <f t="shared" si="57"/>
        <v>0</v>
      </c>
      <c r="AA145" s="7">
        <f t="shared" si="58"/>
        <v>0</v>
      </c>
      <c r="AB145" s="7">
        <f t="shared" si="59"/>
        <v>0</v>
      </c>
      <c r="AC145" s="7">
        <f t="shared" si="60"/>
        <v>0</v>
      </c>
    </row>
    <row r="146" spans="7:29" x14ac:dyDescent="0.25">
      <c r="G146" s="7">
        <f t="shared" si="52"/>
        <v>0</v>
      </c>
      <c r="K146" s="7">
        <f t="shared" si="53"/>
        <v>0</v>
      </c>
      <c r="O146" s="7">
        <f t="shared" si="54"/>
        <v>0</v>
      </c>
      <c r="S146" s="7">
        <f t="shared" si="55"/>
        <v>0</v>
      </c>
      <c r="W146" s="7">
        <f t="shared" si="56"/>
        <v>0</v>
      </c>
      <c r="X146" s="4"/>
      <c r="Y146" s="4">
        <f>SUM(IF(C146="Yes",G146),IF(C146="Yes",K146),IF(C146="Yes",O146),IF(C146="Yes",S146),IF(C146="Yes",W146))*Lookups!$D$3</f>
        <v>0</v>
      </c>
      <c r="Z146" s="13">
        <f t="shared" si="57"/>
        <v>0</v>
      </c>
      <c r="AA146" s="7">
        <f t="shared" si="58"/>
        <v>0</v>
      </c>
      <c r="AB146" s="7">
        <f t="shared" si="59"/>
        <v>0</v>
      </c>
      <c r="AC146" s="7">
        <f t="shared" si="60"/>
        <v>0</v>
      </c>
    </row>
    <row r="147" spans="7:29" x14ac:dyDescent="0.25">
      <c r="G147" s="7">
        <f t="shared" si="52"/>
        <v>0</v>
      </c>
      <c r="K147" s="7">
        <f t="shared" si="53"/>
        <v>0</v>
      </c>
      <c r="O147" s="7">
        <f t="shared" si="54"/>
        <v>0</v>
      </c>
      <c r="S147" s="7">
        <f t="shared" si="55"/>
        <v>0</v>
      </c>
      <c r="W147" s="7">
        <f t="shared" si="56"/>
        <v>0</v>
      </c>
      <c r="X147" s="4"/>
      <c r="Y147" s="4">
        <f>SUM(IF(C147="Yes",G147),IF(C147="Yes",K147),IF(C147="Yes",O147),IF(C147="Yes",S147),IF(C147="Yes",W147))*Lookups!$D$3</f>
        <v>0</v>
      </c>
      <c r="Z147" s="13">
        <f t="shared" si="57"/>
        <v>0</v>
      </c>
      <c r="AA147" s="7">
        <f t="shared" si="58"/>
        <v>0</v>
      </c>
      <c r="AB147" s="7">
        <f t="shared" si="59"/>
        <v>0</v>
      </c>
      <c r="AC147" s="7">
        <f t="shared" si="60"/>
        <v>0</v>
      </c>
    </row>
    <row r="148" spans="7:29" x14ac:dyDescent="0.25">
      <c r="G148" s="7">
        <f t="shared" si="52"/>
        <v>0</v>
      </c>
      <c r="K148" s="7">
        <f t="shared" si="53"/>
        <v>0</v>
      </c>
      <c r="O148" s="7">
        <f t="shared" si="54"/>
        <v>0</v>
      </c>
      <c r="S148" s="7">
        <f t="shared" si="55"/>
        <v>0</v>
      </c>
      <c r="W148" s="7">
        <f t="shared" si="56"/>
        <v>0</v>
      </c>
      <c r="X148" s="4"/>
      <c r="Y148" s="4">
        <f>SUM(IF(C148="Yes",G148),IF(C148="Yes",K148),IF(C148="Yes",O148),IF(C148="Yes",S148),IF(C148="Yes",W148))*Lookups!$D$3</f>
        <v>0</v>
      </c>
      <c r="Z148" s="13">
        <f t="shared" si="57"/>
        <v>0</v>
      </c>
      <c r="AA148" s="7">
        <f t="shared" si="58"/>
        <v>0</v>
      </c>
      <c r="AB148" s="7">
        <f t="shared" si="59"/>
        <v>0</v>
      </c>
      <c r="AC148" s="7">
        <f t="shared" si="60"/>
        <v>0</v>
      </c>
    </row>
    <row r="149" spans="7:29" x14ac:dyDescent="0.25">
      <c r="G149" s="7">
        <f t="shared" si="52"/>
        <v>0</v>
      </c>
      <c r="K149" s="7">
        <f t="shared" si="53"/>
        <v>0</v>
      </c>
      <c r="O149" s="7">
        <f t="shared" si="54"/>
        <v>0</v>
      </c>
      <c r="S149" s="7">
        <f t="shared" si="55"/>
        <v>0</v>
      </c>
      <c r="W149" s="7">
        <f t="shared" si="56"/>
        <v>0</v>
      </c>
      <c r="X149" s="4"/>
      <c r="Y149" s="4">
        <f>SUM(IF(C149="Yes",G149),IF(C149="Yes",K149),IF(C149="Yes",O149),IF(C149="Yes",S149),IF(C149="Yes",W149))*Lookups!$D$3</f>
        <v>0</v>
      </c>
      <c r="Z149" s="13">
        <f t="shared" si="57"/>
        <v>0</v>
      </c>
      <c r="AA149" s="7">
        <f t="shared" si="58"/>
        <v>0</v>
      </c>
      <c r="AB149" s="7">
        <f t="shared" si="59"/>
        <v>0</v>
      </c>
      <c r="AC149" s="7">
        <f t="shared" si="60"/>
        <v>0</v>
      </c>
    </row>
    <row r="150" spans="7:29" x14ac:dyDescent="0.25">
      <c r="G150" s="7">
        <f t="shared" si="52"/>
        <v>0</v>
      </c>
      <c r="K150" s="7">
        <f t="shared" si="53"/>
        <v>0</v>
      </c>
      <c r="O150" s="7">
        <f t="shared" si="54"/>
        <v>0</v>
      </c>
      <c r="S150" s="7">
        <f t="shared" si="55"/>
        <v>0</v>
      </c>
      <c r="W150" s="7">
        <f t="shared" si="56"/>
        <v>0</v>
      </c>
      <c r="X150" s="4"/>
      <c r="Y150" s="4">
        <f>SUM(IF(C150="Yes",G150),IF(C150="Yes",K150),IF(C150="Yes",O150),IF(C150="Yes",S150),IF(C150="Yes",W150))*Lookups!$D$3</f>
        <v>0</v>
      </c>
      <c r="Z150" s="13">
        <f t="shared" si="57"/>
        <v>0</v>
      </c>
      <c r="AA150" s="7">
        <f t="shared" si="58"/>
        <v>0</v>
      </c>
      <c r="AB150" s="7">
        <f t="shared" si="59"/>
        <v>0</v>
      </c>
      <c r="AC150" s="7">
        <f t="shared" si="60"/>
        <v>0</v>
      </c>
    </row>
    <row r="151" spans="7:29" x14ac:dyDescent="0.25">
      <c r="G151" s="7">
        <f t="shared" si="52"/>
        <v>0</v>
      </c>
      <c r="K151" s="7">
        <f t="shared" si="53"/>
        <v>0</v>
      </c>
      <c r="O151" s="7">
        <f t="shared" si="54"/>
        <v>0</v>
      </c>
      <c r="S151" s="7">
        <f t="shared" si="55"/>
        <v>0</v>
      </c>
      <c r="W151" s="7">
        <f t="shared" si="56"/>
        <v>0</v>
      </c>
      <c r="X151" s="4"/>
      <c r="Y151" s="4">
        <f>SUM(IF(C151="Yes",G151),IF(C151="Yes",K151),IF(C151="Yes",O151),IF(C151="Yes",S151),IF(C151="Yes",W151))*Lookups!$D$3</f>
        <v>0</v>
      </c>
      <c r="Z151" s="13">
        <f t="shared" si="57"/>
        <v>0</v>
      </c>
      <c r="AA151" s="7">
        <f t="shared" si="58"/>
        <v>0</v>
      </c>
      <c r="AB151" s="7">
        <f t="shared" si="59"/>
        <v>0</v>
      </c>
      <c r="AC151" s="7">
        <f t="shared" si="60"/>
        <v>0</v>
      </c>
    </row>
    <row r="152" spans="7:29" x14ac:dyDescent="0.25">
      <c r="G152" s="7">
        <f t="shared" si="52"/>
        <v>0</v>
      </c>
      <c r="K152" s="7">
        <f t="shared" si="53"/>
        <v>0</v>
      </c>
      <c r="O152" s="7">
        <f t="shared" si="54"/>
        <v>0</v>
      </c>
      <c r="S152" s="7">
        <f t="shared" si="55"/>
        <v>0</v>
      </c>
      <c r="W152" s="7">
        <f t="shared" si="56"/>
        <v>0</v>
      </c>
      <c r="X152" s="4"/>
      <c r="Y152" s="4">
        <f>SUM(IF(C152="Yes",G152),IF(C152="Yes",K152),IF(C152="Yes",O152),IF(C152="Yes",S152),IF(C152="Yes",W152))*Lookups!$D$3</f>
        <v>0</v>
      </c>
      <c r="Z152" s="13">
        <f t="shared" si="57"/>
        <v>0</v>
      </c>
      <c r="AA152" s="7">
        <f t="shared" si="58"/>
        <v>0</v>
      </c>
      <c r="AB152" s="7">
        <f t="shared" si="59"/>
        <v>0</v>
      </c>
      <c r="AC152" s="7">
        <f t="shared" si="60"/>
        <v>0</v>
      </c>
    </row>
    <row r="153" spans="7:29" x14ac:dyDescent="0.25">
      <c r="G153" s="7">
        <f t="shared" si="52"/>
        <v>0</v>
      </c>
      <c r="K153" s="7">
        <f t="shared" si="53"/>
        <v>0</v>
      </c>
      <c r="O153" s="7">
        <f t="shared" si="54"/>
        <v>0</v>
      </c>
      <c r="S153" s="7">
        <f t="shared" si="55"/>
        <v>0</v>
      </c>
      <c r="W153" s="7">
        <f t="shared" si="56"/>
        <v>0</v>
      </c>
      <c r="X153" s="4"/>
      <c r="Y153" s="4">
        <f>SUM(IF(C153="Yes",G153),IF(C153="Yes",K153),IF(C153="Yes",O153),IF(C153="Yes",S153),IF(C153="Yes",W153))*Lookups!$D$3</f>
        <v>0</v>
      </c>
      <c r="Z153" s="13">
        <f t="shared" si="57"/>
        <v>0</v>
      </c>
      <c r="AA153" s="7">
        <f t="shared" si="58"/>
        <v>0</v>
      </c>
      <c r="AB153" s="7">
        <f t="shared" si="59"/>
        <v>0</v>
      </c>
      <c r="AC153" s="7">
        <f t="shared" si="60"/>
        <v>0</v>
      </c>
    </row>
    <row r="154" spans="7:29" x14ac:dyDescent="0.25">
      <c r="G154" s="7">
        <f t="shared" si="52"/>
        <v>0</v>
      </c>
      <c r="K154" s="7">
        <f t="shared" si="53"/>
        <v>0</v>
      </c>
      <c r="O154" s="7">
        <f t="shared" si="54"/>
        <v>0</v>
      </c>
      <c r="S154" s="7">
        <f t="shared" si="55"/>
        <v>0</v>
      </c>
      <c r="W154" s="7">
        <f t="shared" si="56"/>
        <v>0</v>
      </c>
      <c r="X154" s="4"/>
      <c r="Y154" s="4">
        <f>SUM(IF(C154="Yes",G154),IF(C154="Yes",K154),IF(C154="Yes",O154),IF(C154="Yes",S154),IF(C154="Yes",W154))*Lookups!$D$3</f>
        <v>0</v>
      </c>
      <c r="Z154" s="13">
        <f t="shared" si="57"/>
        <v>0</v>
      </c>
      <c r="AA154" s="7">
        <f t="shared" si="58"/>
        <v>0</v>
      </c>
      <c r="AB154" s="7">
        <f t="shared" si="59"/>
        <v>0</v>
      </c>
      <c r="AC154" s="7">
        <f t="shared" si="60"/>
        <v>0</v>
      </c>
    </row>
    <row r="155" spans="7:29" x14ac:dyDescent="0.25">
      <c r="G155" s="7">
        <f t="shared" si="52"/>
        <v>0</v>
      </c>
      <c r="K155" s="7">
        <f t="shared" si="53"/>
        <v>0</v>
      </c>
      <c r="O155" s="7">
        <f t="shared" si="54"/>
        <v>0</v>
      </c>
      <c r="S155" s="7">
        <f t="shared" si="55"/>
        <v>0</v>
      </c>
      <c r="W155" s="7">
        <f t="shared" si="56"/>
        <v>0</v>
      </c>
      <c r="X155" s="4"/>
      <c r="Y155" s="4">
        <f>SUM(IF(C155="Yes",G155),IF(C155="Yes",K155),IF(C155="Yes",O155),IF(C155="Yes",S155),IF(C155="Yes",W155))*Lookups!$D$3</f>
        <v>0</v>
      </c>
      <c r="Z155" s="13">
        <f t="shared" si="57"/>
        <v>0</v>
      </c>
      <c r="AA155" s="7">
        <f t="shared" si="58"/>
        <v>0</v>
      </c>
      <c r="AB155" s="7">
        <f t="shared" si="59"/>
        <v>0</v>
      </c>
      <c r="AC155" s="7">
        <f t="shared" si="60"/>
        <v>0</v>
      </c>
    </row>
    <row r="156" spans="7:29" x14ac:dyDescent="0.25">
      <c r="G156" s="7">
        <f t="shared" si="52"/>
        <v>0</v>
      </c>
      <c r="K156" s="7">
        <f t="shared" si="53"/>
        <v>0</v>
      </c>
      <c r="O156" s="7">
        <f t="shared" si="54"/>
        <v>0</v>
      </c>
      <c r="S156" s="7">
        <f t="shared" si="55"/>
        <v>0</v>
      </c>
      <c r="W156" s="7">
        <f t="shared" si="56"/>
        <v>0</v>
      </c>
      <c r="X156" s="4"/>
      <c r="Y156" s="4">
        <f>SUM(IF(C156="Yes",G156),IF(C156="Yes",K156),IF(C156="Yes",O156),IF(C156="Yes",S156),IF(C156="Yes",W156))*Lookups!$D$3</f>
        <v>0</v>
      </c>
      <c r="Z156" s="13">
        <f t="shared" si="57"/>
        <v>0</v>
      </c>
      <c r="AA156" s="7">
        <f t="shared" si="58"/>
        <v>0</v>
      </c>
      <c r="AB156" s="7">
        <f t="shared" si="59"/>
        <v>0</v>
      </c>
      <c r="AC156" s="7">
        <f t="shared" si="60"/>
        <v>0</v>
      </c>
    </row>
    <row r="157" spans="7:29" x14ac:dyDescent="0.25">
      <c r="G157" s="7">
        <f t="shared" si="52"/>
        <v>0</v>
      </c>
      <c r="K157" s="7">
        <f t="shared" si="53"/>
        <v>0</v>
      </c>
      <c r="O157" s="7">
        <f t="shared" si="54"/>
        <v>0</v>
      </c>
      <c r="S157" s="7">
        <f t="shared" si="55"/>
        <v>0</v>
      </c>
      <c r="W157" s="7">
        <f t="shared" si="56"/>
        <v>0</v>
      </c>
      <c r="X157" s="4"/>
      <c r="Y157" s="4">
        <f>SUM(IF(C157="Yes",G157),IF(C157="Yes",K157),IF(C157="Yes",O157),IF(C157="Yes",S157),IF(C157="Yes",W157))*Lookups!$D$3</f>
        <v>0</v>
      </c>
      <c r="Z157" s="13">
        <f t="shared" si="57"/>
        <v>0</v>
      </c>
      <c r="AA157" s="7">
        <f t="shared" si="58"/>
        <v>0</v>
      </c>
      <c r="AB157" s="7">
        <f t="shared" si="59"/>
        <v>0</v>
      </c>
      <c r="AC157" s="7">
        <f t="shared" si="60"/>
        <v>0</v>
      </c>
    </row>
    <row r="158" spans="7:29" x14ac:dyDescent="0.25">
      <c r="G158" s="7">
        <f t="shared" si="52"/>
        <v>0</v>
      </c>
      <c r="K158" s="7">
        <f t="shared" si="53"/>
        <v>0</v>
      </c>
      <c r="O158" s="7">
        <f t="shared" si="54"/>
        <v>0</v>
      </c>
      <c r="S158" s="7">
        <f t="shared" si="55"/>
        <v>0</v>
      </c>
      <c r="W158" s="7">
        <f t="shared" si="56"/>
        <v>0</v>
      </c>
      <c r="X158" s="4"/>
      <c r="Y158" s="4">
        <f>SUM(IF(C158="Yes",G158),IF(C158="Yes",K158),IF(C158="Yes",O158),IF(C158="Yes",S158),IF(C158="Yes",W158))*Lookups!$D$3</f>
        <v>0</v>
      </c>
      <c r="Z158" s="13">
        <f t="shared" si="57"/>
        <v>0</v>
      </c>
      <c r="AA158" s="7">
        <f t="shared" si="58"/>
        <v>0</v>
      </c>
      <c r="AB158" s="7">
        <f t="shared" si="59"/>
        <v>0</v>
      </c>
      <c r="AC158" s="7">
        <f t="shared" si="60"/>
        <v>0</v>
      </c>
    </row>
    <row r="159" spans="7:29" x14ac:dyDescent="0.25">
      <c r="G159" s="7">
        <f t="shared" si="52"/>
        <v>0</v>
      </c>
      <c r="K159" s="7">
        <f t="shared" si="53"/>
        <v>0</v>
      </c>
      <c r="O159" s="7">
        <f t="shared" si="54"/>
        <v>0</v>
      </c>
      <c r="S159" s="7">
        <f t="shared" si="55"/>
        <v>0</v>
      </c>
      <c r="W159" s="7">
        <f t="shared" si="56"/>
        <v>0</v>
      </c>
      <c r="X159" s="4"/>
      <c r="Y159" s="4">
        <f>SUM(IF(C159="Yes",G159),IF(C159="Yes",K159),IF(C159="Yes",O159),IF(C159="Yes",S159),IF(C159="Yes",W159))*Lookups!$D$3</f>
        <v>0</v>
      </c>
      <c r="Z159" s="13">
        <f t="shared" si="57"/>
        <v>0</v>
      </c>
      <c r="AA159" s="7">
        <f t="shared" si="58"/>
        <v>0</v>
      </c>
      <c r="AB159" s="7">
        <f t="shared" si="59"/>
        <v>0</v>
      </c>
      <c r="AC159" s="7">
        <f t="shared" si="60"/>
        <v>0</v>
      </c>
    </row>
    <row r="160" spans="7:29" x14ac:dyDescent="0.25">
      <c r="G160" s="7">
        <f t="shared" si="52"/>
        <v>0</v>
      </c>
      <c r="K160" s="7">
        <f t="shared" si="53"/>
        <v>0</v>
      </c>
      <c r="O160" s="7">
        <f t="shared" si="54"/>
        <v>0</v>
      </c>
      <c r="S160" s="7">
        <f t="shared" si="55"/>
        <v>0</v>
      </c>
      <c r="W160" s="7">
        <f t="shared" si="56"/>
        <v>0</v>
      </c>
      <c r="X160" s="4"/>
      <c r="Y160" s="4">
        <f>SUM(IF(C160="Yes",G160),IF(C160="Yes",K160),IF(C160="Yes",O160),IF(C160="Yes",S160),IF(C160="Yes",W160))*Lookups!$D$3</f>
        <v>0</v>
      </c>
      <c r="Z160" s="13">
        <f t="shared" si="57"/>
        <v>0</v>
      </c>
      <c r="AA160" s="7">
        <f t="shared" si="58"/>
        <v>0</v>
      </c>
      <c r="AB160" s="7">
        <f t="shared" si="59"/>
        <v>0</v>
      </c>
      <c r="AC160" s="7">
        <f t="shared" si="60"/>
        <v>0</v>
      </c>
    </row>
    <row r="161" spans="7:29" x14ac:dyDescent="0.25">
      <c r="G161" s="7">
        <f t="shared" si="52"/>
        <v>0</v>
      </c>
      <c r="K161" s="7">
        <f t="shared" si="53"/>
        <v>0</v>
      </c>
      <c r="O161" s="7">
        <f t="shared" si="54"/>
        <v>0</v>
      </c>
      <c r="S161" s="7">
        <f t="shared" si="55"/>
        <v>0</v>
      </c>
      <c r="W161" s="7">
        <f t="shared" si="56"/>
        <v>0</v>
      </c>
      <c r="X161" s="4"/>
      <c r="Y161" s="4">
        <f>SUM(IF(C161="Yes",G161),IF(C161="Yes",K161),IF(C161="Yes",O161),IF(C161="Yes",S161),IF(C161="Yes",W161))*Lookups!$D$3</f>
        <v>0</v>
      </c>
      <c r="Z161" s="13">
        <f t="shared" si="57"/>
        <v>0</v>
      </c>
      <c r="AA161" s="7">
        <f t="shared" si="58"/>
        <v>0</v>
      </c>
      <c r="AB161" s="7">
        <f t="shared" si="59"/>
        <v>0</v>
      </c>
      <c r="AC161" s="7">
        <f t="shared" si="60"/>
        <v>0</v>
      </c>
    </row>
    <row r="162" spans="7:29" x14ac:dyDescent="0.25">
      <c r="G162" s="7">
        <f t="shared" si="52"/>
        <v>0</v>
      </c>
      <c r="K162" s="7">
        <f t="shared" si="53"/>
        <v>0</v>
      </c>
      <c r="O162" s="7">
        <f t="shared" si="54"/>
        <v>0</v>
      </c>
      <c r="S162" s="7">
        <f t="shared" si="55"/>
        <v>0</v>
      </c>
      <c r="W162" s="7">
        <f t="shared" si="56"/>
        <v>0</v>
      </c>
      <c r="X162" s="4"/>
      <c r="Y162" s="4">
        <f>SUM(IF(C162="Yes",G162),IF(C162="Yes",K162),IF(C162="Yes",O162),IF(C162="Yes",S162),IF(C162="Yes",W162))*Lookups!$D$3</f>
        <v>0</v>
      </c>
      <c r="Z162" s="13">
        <f t="shared" si="57"/>
        <v>0</v>
      </c>
      <c r="AA162" s="7">
        <f t="shared" si="58"/>
        <v>0</v>
      </c>
      <c r="AB162" s="7">
        <f t="shared" si="59"/>
        <v>0</v>
      </c>
      <c r="AC162" s="7">
        <f t="shared" si="60"/>
        <v>0</v>
      </c>
    </row>
    <row r="163" spans="7:29" x14ac:dyDescent="0.25">
      <c r="G163" s="7">
        <f t="shared" si="52"/>
        <v>0</v>
      </c>
      <c r="K163" s="7">
        <f t="shared" si="53"/>
        <v>0</v>
      </c>
      <c r="O163" s="7">
        <f t="shared" si="54"/>
        <v>0</v>
      </c>
      <c r="S163" s="7">
        <f t="shared" si="55"/>
        <v>0</v>
      </c>
      <c r="W163" s="7">
        <f t="shared" si="56"/>
        <v>0</v>
      </c>
      <c r="X163" s="4"/>
      <c r="Y163" s="4">
        <f>SUM(IF(C163="Yes",G163),IF(C163="Yes",K163),IF(C163="Yes",O163),IF(C163="Yes",S163),IF(C163="Yes",W163))*Lookups!$D$3</f>
        <v>0</v>
      </c>
      <c r="Z163" s="13">
        <f t="shared" si="57"/>
        <v>0</v>
      </c>
      <c r="AA163" s="7">
        <f t="shared" si="58"/>
        <v>0</v>
      </c>
      <c r="AB163" s="7">
        <f t="shared" si="59"/>
        <v>0</v>
      </c>
      <c r="AC163" s="7">
        <f t="shared" si="60"/>
        <v>0</v>
      </c>
    </row>
    <row r="164" spans="7:29" x14ac:dyDescent="0.25">
      <c r="G164" s="7">
        <f t="shared" si="52"/>
        <v>0</v>
      </c>
      <c r="K164" s="7">
        <f t="shared" si="53"/>
        <v>0</v>
      </c>
      <c r="O164" s="7">
        <f t="shared" si="54"/>
        <v>0</v>
      </c>
      <c r="S164" s="7">
        <f t="shared" si="55"/>
        <v>0</v>
      </c>
      <c r="W164" s="7">
        <f t="shared" si="56"/>
        <v>0</v>
      </c>
      <c r="X164" s="4"/>
      <c r="Y164" s="4">
        <f>SUM(IF(C164="Yes",G164),IF(C164="Yes",K164),IF(C164="Yes",O164),IF(C164="Yes",S164),IF(C164="Yes",W164))*Lookups!$D$3</f>
        <v>0</v>
      </c>
      <c r="Z164" s="13">
        <f t="shared" si="57"/>
        <v>0</v>
      </c>
      <c r="AA164" s="7">
        <f t="shared" si="58"/>
        <v>0</v>
      </c>
      <c r="AB164" s="7">
        <f t="shared" si="59"/>
        <v>0</v>
      </c>
      <c r="AC164" s="7">
        <f t="shared" si="60"/>
        <v>0</v>
      </c>
    </row>
    <row r="165" spans="7:29" x14ac:dyDescent="0.25">
      <c r="G165" s="7">
        <f t="shared" si="52"/>
        <v>0</v>
      </c>
      <c r="K165" s="7">
        <f t="shared" si="53"/>
        <v>0</v>
      </c>
      <c r="O165" s="7">
        <f t="shared" si="54"/>
        <v>0</v>
      </c>
      <c r="S165" s="7">
        <f t="shared" si="55"/>
        <v>0</v>
      </c>
      <c r="W165" s="7">
        <f t="shared" si="56"/>
        <v>0</v>
      </c>
      <c r="X165" s="4"/>
      <c r="Y165" s="4">
        <f>SUM(IF(C165="Yes",G165),IF(C165="Yes",K165),IF(C165="Yes",O165),IF(C165="Yes",S165),IF(C165="Yes",W165))*Lookups!$D$3</f>
        <v>0</v>
      </c>
      <c r="Z165" s="13">
        <f t="shared" si="57"/>
        <v>0</v>
      </c>
      <c r="AA165" s="7">
        <f t="shared" si="58"/>
        <v>0</v>
      </c>
      <c r="AB165" s="7">
        <f t="shared" si="59"/>
        <v>0</v>
      </c>
      <c r="AC165" s="7">
        <f t="shared" si="60"/>
        <v>0</v>
      </c>
    </row>
    <row r="166" spans="7:29" x14ac:dyDescent="0.25">
      <c r="G166" s="7">
        <f t="shared" si="52"/>
        <v>0</v>
      </c>
      <c r="K166" s="7">
        <f t="shared" si="53"/>
        <v>0</v>
      </c>
      <c r="O166" s="7">
        <f t="shared" si="54"/>
        <v>0</v>
      </c>
      <c r="S166" s="7">
        <f t="shared" si="55"/>
        <v>0</v>
      </c>
      <c r="W166" s="7">
        <f t="shared" si="56"/>
        <v>0</v>
      </c>
      <c r="X166" s="4"/>
      <c r="Y166" s="4">
        <f>SUM(IF(C166="Yes",G166),IF(C166="Yes",K166),IF(C166="Yes",O166),IF(C166="Yes",S166),IF(C166="Yes",W166))*Lookups!$D$3</f>
        <v>0</v>
      </c>
      <c r="Z166" s="13">
        <f t="shared" si="57"/>
        <v>0</v>
      </c>
      <c r="AA166" s="7">
        <f t="shared" si="58"/>
        <v>0</v>
      </c>
      <c r="AB166" s="7">
        <f t="shared" si="59"/>
        <v>0</v>
      </c>
      <c r="AC166" s="7">
        <f t="shared" si="60"/>
        <v>0</v>
      </c>
    </row>
    <row r="167" spans="7:29" x14ac:dyDescent="0.25">
      <c r="G167" s="7">
        <f t="shared" si="52"/>
        <v>0</v>
      </c>
      <c r="K167" s="7">
        <f t="shared" si="53"/>
        <v>0</v>
      </c>
      <c r="O167" s="7">
        <f t="shared" si="54"/>
        <v>0</v>
      </c>
      <c r="S167" s="7">
        <f t="shared" si="55"/>
        <v>0</v>
      </c>
      <c r="W167" s="7">
        <f t="shared" si="56"/>
        <v>0</v>
      </c>
      <c r="X167" s="4"/>
      <c r="Y167" s="4">
        <f>SUM(IF(C167="Yes",G167),IF(C167="Yes",K167),IF(C167="Yes",O167),IF(C167="Yes",S167),IF(C167="Yes",W167))*Lookups!$D$3</f>
        <v>0</v>
      </c>
      <c r="Z167" s="13">
        <f t="shared" si="57"/>
        <v>0</v>
      </c>
      <c r="AA167" s="7">
        <f t="shared" si="58"/>
        <v>0</v>
      </c>
      <c r="AB167" s="7">
        <f t="shared" si="59"/>
        <v>0</v>
      </c>
      <c r="AC167" s="7">
        <f t="shared" si="60"/>
        <v>0</v>
      </c>
    </row>
    <row r="168" spans="7:29" x14ac:dyDescent="0.25">
      <c r="G168" s="7">
        <f t="shared" si="52"/>
        <v>0</v>
      </c>
      <c r="K168" s="7">
        <f t="shared" si="53"/>
        <v>0</v>
      </c>
      <c r="O168" s="7">
        <f t="shared" si="54"/>
        <v>0</v>
      </c>
      <c r="S168" s="7">
        <f t="shared" si="55"/>
        <v>0</v>
      </c>
      <c r="W168" s="7">
        <f t="shared" si="56"/>
        <v>0</v>
      </c>
      <c r="X168" s="4"/>
      <c r="Y168" s="4">
        <f>SUM(IF(C168="Yes",G168),IF(C168="Yes",K168),IF(C168="Yes",O168),IF(C168="Yes",S168),IF(C168="Yes",W168))*Lookups!$D$3</f>
        <v>0</v>
      </c>
      <c r="Z168" s="13">
        <f t="shared" si="57"/>
        <v>0</v>
      </c>
      <c r="AA168" s="7">
        <f t="shared" si="58"/>
        <v>0</v>
      </c>
      <c r="AB168" s="7">
        <f t="shared" si="59"/>
        <v>0</v>
      </c>
      <c r="AC168" s="7">
        <f t="shared" si="60"/>
        <v>0</v>
      </c>
    </row>
    <row r="169" spans="7:29" x14ac:dyDescent="0.25">
      <c r="G169" s="7">
        <f t="shared" si="52"/>
        <v>0</v>
      </c>
      <c r="K169" s="7">
        <f t="shared" si="53"/>
        <v>0</v>
      </c>
      <c r="O169" s="7">
        <f t="shared" si="54"/>
        <v>0</v>
      </c>
      <c r="S169" s="7">
        <f t="shared" si="55"/>
        <v>0</v>
      </c>
      <c r="W169" s="7">
        <f t="shared" si="56"/>
        <v>0</v>
      </c>
      <c r="X169" s="4"/>
      <c r="Y169" s="4">
        <f>SUM(IF(C169="Yes",G169),IF(C169="Yes",K169),IF(C169="Yes",O169),IF(C169="Yes",S169),IF(C169="Yes",W169))*Lookups!$D$3</f>
        <v>0</v>
      </c>
      <c r="Z169" s="13">
        <f t="shared" si="57"/>
        <v>0</v>
      </c>
      <c r="AA169" s="7">
        <f t="shared" si="58"/>
        <v>0</v>
      </c>
      <c r="AB169" s="7">
        <f t="shared" si="59"/>
        <v>0</v>
      </c>
      <c r="AC169" s="7">
        <f t="shared" si="60"/>
        <v>0</v>
      </c>
    </row>
    <row r="170" spans="7:29" x14ac:dyDescent="0.25">
      <c r="G170" s="7">
        <f t="shared" si="52"/>
        <v>0</v>
      </c>
      <c r="K170" s="7">
        <f t="shared" si="53"/>
        <v>0</v>
      </c>
      <c r="O170" s="7">
        <f t="shared" si="54"/>
        <v>0</v>
      </c>
      <c r="S170" s="7">
        <f t="shared" si="55"/>
        <v>0</v>
      </c>
      <c r="W170" s="7">
        <f t="shared" si="56"/>
        <v>0</v>
      </c>
      <c r="X170" s="4"/>
      <c r="Y170" s="4">
        <f>SUM(IF(C170="Yes",G170),IF(C170="Yes",K170),IF(C170="Yes",O170),IF(C170="Yes",S170),IF(C170="Yes",W170))*Lookups!$D$3</f>
        <v>0</v>
      </c>
      <c r="Z170" s="13">
        <f t="shared" si="57"/>
        <v>0</v>
      </c>
      <c r="AA170" s="7">
        <f t="shared" si="58"/>
        <v>0</v>
      </c>
      <c r="AB170" s="7">
        <f t="shared" si="59"/>
        <v>0</v>
      </c>
      <c r="AC170" s="7">
        <f t="shared" si="60"/>
        <v>0</v>
      </c>
    </row>
    <row r="171" spans="7:29" x14ac:dyDescent="0.25">
      <c r="G171" s="7">
        <f t="shared" si="52"/>
        <v>0</v>
      </c>
      <c r="K171" s="7">
        <f t="shared" si="53"/>
        <v>0</v>
      </c>
      <c r="O171" s="7">
        <f t="shared" si="54"/>
        <v>0</v>
      </c>
      <c r="S171" s="7">
        <f t="shared" si="55"/>
        <v>0</v>
      </c>
      <c r="W171" s="7">
        <f t="shared" si="56"/>
        <v>0</v>
      </c>
      <c r="X171" s="4"/>
      <c r="Y171" s="4">
        <f>SUM(IF(C171="Yes",G171),IF(C171="Yes",K171),IF(C171="Yes",O171),IF(C171="Yes",S171),IF(C171="Yes",W171))*Lookups!$D$3</f>
        <v>0</v>
      </c>
      <c r="Z171" s="13">
        <f t="shared" si="57"/>
        <v>0</v>
      </c>
      <c r="AA171" s="7">
        <f t="shared" si="58"/>
        <v>0</v>
      </c>
      <c r="AB171" s="7">
        <f t="shared" si="59"/>
        <v>0</v>
      </c>
      <c r="AC171" s="7">
        <f t="shared" si="60"/>
        <v>0</v>
      </c>
    </row>
    <row r="172" spans="7:29" x14ac:dyDescent="0.25">
      <c r="G172" s="7">
        <f t="shared" si="52"/>
        <v>0</v>
      </c>
      <c r="K172" s="7">
        <f t="shared" si="53"/>
        <v>0</v>
      </c>
      <c r="O172" s="7">
        <f t="shared" si="54"/>
        <v>0</v>
      </c>
      <c r="S172" s="7">
        <f t="shared" si="55"/>
        <v>0</v>
      </c>
      <c r="W172" s="7">
        <f t="shared" si="56"/>
        <v>0</v>
      </c>
      <c r="X172" s="4"/>
      <c r="Y172" s="4">
        <f>SUM(IF(C172="Yes",G172),IF(C172="Yes",K172),IF(C172="Yes",O172),IF(C172="Yes",S172),IF(C172="Yes",W172))*Lookups!$D$3</f>
        <v>0</v>
      </c>
      <c r="Z172" s="13">
        <f t="shared" si="57"/>
        <v>0</v>
      </c>
      <c r="AA172" s="7">
        <f t="shared" si="58"/>
        <v>0</v>
      </c>
      <c r="AB172" s="7">
        <f t="shared" si="59"/>
        <v>0</v>
      </c>
      <c r="AC172" s="7">
        <f t="shared" si="60"/>
        <v>0</v>
      </c>
    </row>
    <row r="173" spans="7:29" x14ac:dyDescent="0.25">
      <c r="G173" s="7">
        <f t="shared" si="52"/>
        <v>0</v>
      </c>
      <c r="K173" s="7">
        <f t="shared" si="53"/>
        <v>0</v>
      </c>
      <c r="O173" s="7">
        <f t="shared" si="54"/>
        <v>0</v>
      </c>
      <c r="S173" s="7">
        <f t="shared" si="55"/>
        <v>0</v>
      </c>
      <c r="W173" s="7">
        <f t="shared" si="56"/>
        <v>0</v>
      </c>
      <c r="X173" s="4"/>
      <c r="Y173" s="4">
        <f>SUM(IF(C173="Yes",G173),IF(C173="Yes",K173),IF(C173="Yes",O173),IF(C173="Yes",S173),IF(C173="Yes",W173))*Lookups!$D$3</f>
        <v>0</v>
      </c>
      <c r="Z173" s="13">
        <f t="shared" si="57"/>
        <v>0</v>
      </c>
      <c r="AA173" s="7">
        <f t="shared" si="58"/>
        <v>0</v>
      </c>
      <c r="AB173" s="7">
        <f t="shared" si="59"/>
        <v>0</v>
      </c>
      <c r="AC173" s="7">
        <f t="shared" si="60"/>
        <v>0</v>
      </c>
    </row>
    <row r="174" spans="7:29" x14ac:dyDescent="0.25">
      <c r="G174" s="7">
        <f t="shared" si="52"/>
        <v>0</v>
      </c>
      <c r="K174" s="7">
        <f t="shared" si="53"/>
        <v>0</v>
      </c>
      <c r="O174" s="7">
        <f t="shared" si="54"/>
        <v>0</v>
      </c>
      <c r="S174" s="7">
        <f t="shared" si="55"/>
        <v>0</v>
      </c>
      <c r="W174" s="7">
        <f t="shared" si="56"/>
        <v>0</v>
      </c>
      <c r="X174" s="4"/>
      <c r="Y174" s="4">
        <f>SUM(IF(C174="Yes",G174),IF(C174="Yes",K174),IF(C174="Yes",O174),IF(C174="Yes",S174),IF(C174="Yes",W174))*Lookups!$D$3</f>
        <v>0</v>
      </c>
      <c r="Z174" s="13">
        <f t="shared" si="57"/>
        <v>0</v>
      </c>
      <c r="AA174" s="7">
        <f t="shared" si="58"/>
        <v>0</v>
      </c>
      <c r="AB174" s="7">
        <f t="shared" si="59"/>
        <v>0</v>
      </c>
      <c r="AC174" s="7">
        <f t="shared" si="60"/>
        <v>0</v>
      </c>
    </row>
    <row r="175" spans="7:29" x14ac:dyDescent="0.25">
      <c r="G175" s="7">
        <f t="shared" si="52"/>
        <v>0</v>
      </c>
      <c r="K175" s="7">
        <f t="shared" si="53"/>
        <v>0</v>
      </c>
      <c r="O175" s="7">
        <f t="shared" si="54"/>
        <v>0</v>
      </c>
      <c r="S175" s="7">
        <f t="shared" si="55"/>
        <v>0</v>
      </c>
      <c r="W175" s="7">
        <f t="shared" si="56"/>
        <v>0</v>
      </c>
      <c r="X175" s="4"/>
      <c r="Y175" s="4">
        <f>SUM(IF(C175="Yes",G175),IF(C175="Yes",K175),IF(C175="Yes",O175),IF(C175="Yes",S175),IF(C175="Yes",W175))*Lookups!$D$3</f>
        <v>0</v>
      </c>
      <c r="Z175" s="13">
        <f t="shared" si="57"/>
        <v>0</v>
      </c>
      <c r="AA175" s="7">
        <f t="shared" si="58"/>
        <v>0</v>
      </c>
      <c r="AB175" s="7">
        <f t="shared" si="59"/>
        <v>0</v>
      </c>
      <c r="AC175" s="7">
        <f t="shared" si="60"/>
        <v>0</v>
      </c>
    </row>
    <row r="176" spans="7:29" x14ac:dyDescent="0.25">
      <c r="G176" s="7">
        <f t="shared" si="52"/>
        <v>0</v>
      </c>
      <c r="K176" s="7">
        <f t="shared" si="53"/>
        <v>0</v>
      </c>
      <c r="O176" s="7">
        <f t="shared" si="54"/>
        <v>0</v>
      </c>
      <c r="S176" s="7">
        <f t="shared" si="55"/>
        <v>0</v>
      </c>
      <c r="W176" s="7">
        <f t="shared" si="56"/>
        <v>0</v>
      </c>
      <c r="X176" s="4"/>
      <c r="Y176" s="4">
        <f>SUM(IF(C176="Yes",G176),IF(C176="Yes",K176),IF(C176="Yes",O176),IF(C176="Yes",S176),IF(C176="Yes",W176))*Lookups!$D$3</f>
        <v>0</v>
      </c>
      <c r="Z176" s="13">
        <f t="shared" si="57"/>
        <v>0</v>
      </c>
      <c r="AA176" s="7">
        <f t="shared" si="58"/>
        <v>0</v>
      </c>
      <c r="AB176" s="7">
        <f t="shared" si="59"/>
        <v>0</v>
      </c>
      <c r="AC176" s="7">
        <f t="shared" si="60"/>
        <v>0</v>
      </c>
    </row>
    <row r="177" spans="7:29" x14ac:dyDescent="0.25">
      <c r="G177" s="7">
        <f t="shared" si="52"/>
        <v>0</v>
      </c>
      <c r="K177" s="7">
        <f t="shared" si="53"/>
        <v>0</v>
      </c>
      <c r="O177" s="7">
        <f t="shared" si="54"/>
        <v>0</v>
      </c>
      <c r="S177" s="7">
        <f t="shared" si="55"/>
        <v>0</v>
      </c>
      <c r="W177" s="7">
        <f t="shared" si="56"/>
        <v>0</v>
      </c>
      <c r="X177" s="4"/>
      <c r="Y177" s="4">
        <f>SUM(IF(C177="Yes",G177),IF(C177="Yes",K177),IF(C177="Yes",O177),IF(C177="Yes",S177),IF(C177="Yes",W177))*Lookups!$D$3</f>
        <v>0</v>
      </c>
      <c r="Z177" s="13">
        <f t="shared" si="57"/>
        <v>0</v>
      </c>
      <c r="AA177" s="7">
        <f t="shared" si="58"/>
        <v>0</v>
      </c>
      <c r="AB177" s="7">
        <f t="shared" si="59"/>
        <v>0</v>
      </c>
      <c r="AC177" s="7">
        <f t="shared" si="60"/>
        <v>0</v>
      </c>
    </row>
    <row r="178" spans="7:29" x14ac:dyDescent="0.25">
      <c r="G178" s="7">
        <f t="shared" si="52"/>
        <v>0</v>
      </c>
      <c r="K178" s="7">
        <f t="shared" si="53"/>
        <v>0</v>
      </c>
      <c r="O178" s="7">
        <f t="shared" si="54"/>
        <v>0</v>
      </c>
      <c r="S178" s="7">
        <f t="shared" si="55"/>
        <v>0</v>
      </c>
      <c r="W178" s="7">
        <f t="shared" si="56"/>
        <v>0</v>
      </c>
      <c r="X178" s="4"/>
      <c r="Y178" s="4">
        <f>SUM(IF(C178="Yes",G178),IF(C178="Yes",K178),IF(C178="Yes",O178),IF(C178="Yes",S178),IF(C178="Yes",W178))*Lookups!$D$3</f>
        <v>0</v>
      </c>
      <c r="Z178" s="13">
        <f t="shared" si="57"/>
        <v>0</v>
      </c>
      <c r="AA178" s="7">
        <f t="shared" si="58"/>
        <v>0</v>
      </c>
      <c r="AB178" s="7">
        <f t="shared" si="59"/>
        <v>0</v>
      </c>
      <c r="AC178" s="7">
        <f t="shared" si="60"/>
        <v>0</v>
      </c>
    </row>
    <row r="179" spans="7:29" x14ac:dyDescent="0.25">
      <c r="G179" s="7">
        <f t="shared" si="52"/>
        <v>0</v>
      </c>
      <c r="K179" s="7">
        <f t="shared" si="53"/>
        <v>0</v>
      </c>
      <c r="O179" s="7">
        <f t="shared" si="54"/>
        <v>0</v>
      </c>
      <c r="S179" s="7">
        <f t="shared" si="55"/>
        <v>0</v>
      </c>
      <c r="W179" s="7">
        <f t="shared" si="56"/>
        <v>0</v>
      </c>
      <c r="X179" s="4"/>
      <c r="Y179" s="4">
        <f>SUM(IF(C179="Yes",G179),IF(C179="Yes",K179),IF(C179="Yes",O179),IF(C179="Yes",S179),IF(C179="Yes",W179))*Lookups!$D$3</f>
        <v>0</v>
      </c>
      <c r="Z179" s="13">
        <f t="shared" si="57"/>
        <v>0</v>
      </c>
      <c r="AA179" s="7">
        <f t="shared" si="58"/>
        <v>0</v>
      </c>
      <c r="AB179" s="7">
        <f t="shared" si="59"/>
        <v>0</v>
      </c>
      <c r="AC179" s="7">
        <f t="shared" si="60"/>
        <v>0</v>
      </c>
    </row>
    <row r="180" spans="7:29" x14ac:dyDescent="0.25">
      <c r="G180" s="7">
        <f t="shared" si="52"/>
        <v>0</v>
      </c>
      <c r="K180" s="7">
        <f t="shared" si="53"/>
        <v>0</v>
      </c>
      <c r="O180" s="7">
        <f t="shared" si="54"/>
        <v>0</v>
      </c>
      <c r="S180" s="7">
        <f t="shared" si="55"/>
        <v>0</v>
      </c>
      <c r="W180" s="7">
        <f t="shared" si="56"/>
        <v>0</v>
      </c>
      <c r="X180" s="4"/>
      <c r="Y180" s="4">
        <f>SUM(IF(C180="Yes",G180),IF(C180="Yes",K180),IF(C180="Yes",O180),IF(C180="Yes",S180),IF(C180="Yes",W180))*Lookups!$D$3</f>
        <v>0</v>
      </c>
      <c r="Z180" s="13">
        <f t="shared" si="57"/>
        <v>0</v>
      </c>
      <c r="AA180" s="7">
        <f t="shared" si="58"/>
        <v>0</v>
      </c>
      <c r="AB180" s="7">
        <f t="shared" si="59"/>
        <v>0</v>
      </c>
      <c r="AC180" s="7">
        <f t="shared" si="60"/>
        <v>0</v>
      </c>
    </row>
    <row r="181" spans="7:29" x14ac:dyDescent="0.25">
      <c r="G181" s="7">
        <f t="shared" si="52"/>
        <v>0</v>
      </c>
      <c r="K181" s="7">
        <f t="shared" si="53"/>
        <v>0</v>
      </c>
      <c r="O181" s="7">
        <f t="shared" si="54"/>
        <v>0</v>
      </c>
      <c r="S181" s="7">
        <f t="shared" si="55"/>
        <v>0</v>
      </c>
      <c r="W181" s="7">
        <f t="shared" si="56"/>
        <v>0</v>
      </c>
      <c r="X181" s="4"/>
      <c r="Y181" s="4">
        <f>SUM(IF(C181="Yes",G181),IF(C181="Yes",K181),IF(C181="Yes",O181),IF(C181="Yes",S181),IF(C181="Yes",W181))*Lookups!$D$3</f>
        <v>0</v>
      </c>
      <c r="Z181" s="13">
        <f t="shared" si="57"/>
        <v>0</v>
      </c>
      <c r="AA181" s="7">
        <f t="shared" si="58"/>
        <v>0</v>
      </c>
      <c r="AB181" s="7">
        <f t="shared" si="59"/>
        <v>0</v>
      </c>
      <c r="AC181" s="7">
        <f t="shared" si="60"/>
        <v>0</v>
      </c>
    </row>
    <row r="182" spans="7:29" x14ac:dyDescent="0.25">
      <c r="G182" s="7">
        <f t="shared" si="52"/>
        <v>0</v>
      </c>
      <c r="K182" s="7">
        <f t="shared" si="53"/>
        <v>0</v>
      </c>
      <c r="O182" s="7">
        <f t="shared" si="54"/>
        <v>0</v>
      </c>
      <c r="S182" s="7">
        <f t="shared" si="55"/>
        <v>0</v>
      </c>
      <c r="W182" s="7">
        <f t="shared" si="56"/>
        <v>0</v>
      </c>
      <c r="X182" s="4"/>
      <c r="Y182" s="4">
        <f>SUM(IF(C182="Yes",G182),IF(C182="Yes",K182),IF(C182="Yes",O182),IF(C182="Yes",S182),IF(C182="Yes",W182))*Lookups!$D$3</f>
        <v>0</v>
      </c>
      <c r="Z182" s="13">
        <f t="shared" si="57"/>
        <v>0</v>
      </c>
      <c r="AA182" s="7">
        <f t="shared" si="58"/>
        <v>0</v>
      </c>
      <c r="AB182" s="7">
        <f t="shared" si="59"/>
        <v>0</v>
      </c>
      <c r="AC182" s="7">
        <f t="shared" si="60"/>
        <v>0</v>
      </c>
    </row>
    <row r="183" spans="7:29" x14ac:dyDescent="0.25">
      <c r="G183" s="7">
        <f t="shared" si="52"/>
        <v>0</v>
      </c>
      <c r="K183" s="7">
        <f t="shared" si="53"/>
        <v>0</v>
      </c>
      <c r="O183" s="7">
        <f t="shared" si="54"/>
        <v>0</v>
      </c>
      <c r="S183" s="7">
        <f t="shared" si="55"/>
        <v>0</v>
      </c>
      <c r="W183" s="7">
        <f t="shared" si="56"/>
        <v>0</v>
      </c>
      <c r="X183" s="4"/>
      <c r="Y183" s="4">
        <f>SUM(IF(C183="Yes",G183),IF(C183="Yes",K183),IF(C183="Yes",O183),IF(C183="Yes",S183),IF(C183="Yes",W183))*Lookups!$D$3</f>
        <v>0</v>
      </c>
      <c r="Z183" s="13">
        <f t="shared" si="57"/>
        <v>0</v>
      </c>
      <c r="AA183" s="7">
        <f t="shared" si="58"/>
        <v>0</v>
      </c>
      <c r="AB183" s="7">
        <f t="shared" si="59"/>
        <v>0</v>
      </c>
      <c r="AC183" s="7">
        <f t="shared" si="60"/>
        <v>0</v>
      </c>
    </row>
    <row r="184" spans="7:29" x14ac:dyDescent="0.25">
      <c r="G184" s="7">
        <f t="shared" si="52"/>
        <v>0</v>
      </c>
      <c r="K184" s="7">
        <f t="shared" si="53"/>
        <v>0</v>
      </c>
      <c r="O184" s="7">
        <f t="shared" si="54"/>
        <v>0</v>
      </c>
      <c r="S184" s="7">
        <f t="shared" si="55"/>
        <v>0</v>
      </c>
      <c r="W184" s="7">
        <f t="shared" si="56"/>
        <v>0</v>
      </c>
      <c r="X184" s="4"/>
      <c r="Y184" s="4">
        <f>SUM(IF(C184="Yes",G184),IF(C184="Yes",K184),IF(C184="Yes",O184),IF(C184="Yes",S184),IF(C184="Yes",W184))*Lookups!$D$3</f>
        <v>0</v>
      </c>
      <c r="Z184" s="13">
        <f t="shared" si="57"/>
        <v>0</v>
      </c>
      <c r="AA184" s="7">
        <f t="shared" si="58"/>
        <v>0</v>
      </c>
      <c r="AB184" s="7">
        <f t="shared" si="59"/>
        <v>0</v>
      </c>
      <c r="AC184" s="7">
        <f t="shared" si="60"/>
        <v>0</v>
      </c>
    </row>
    <row r="185" spans="7:29" x14ac:dyDescent="0.25">
      <c r="G185" s="7">
        <f t="shared" si="52"/>
        <v>0</v>
      </c>
      <c r="K185" s="7">
        <f t="shared" si="53"/>
        <v>0</v>
      </c>
      <c r="O185" s="7">
        <f t="shared" si="54"/>
        <v>0</v>
      </c>
      <c r="S185" s="7">
        <f t="shared" si="55"/>
        <v>0</v>
      </c>
      <c r="W185" s="7">
        <f t="shared" si="56"/>
        <v>0</v>
      </c>
      <c r="X185" s="4"/>
      <c r="Y185" s="4">
        <f>SUM(IF(C185="Yes",G185),IF(C185="Yes",K185),IF(C185="Yes",O185),IF(C185="Yes",S185),IF(C185="Yes",W185))*Lookups!$D$3</f>
        <v>0</v>
      </c>
      <c r="Z185" s="13">
        <f t="shared" si="57"/>
        <v>0</v>
      </c>
      <c r="AA185" s="7">
        <f t="shared" si="58"/>
        <v>0</v>
      </c>
      <c r="AB185" s="7">
        <f t="shared" si="59"/>
        <v>0</v>
      </c>
      <c r="AC185" s="7">
        <f t="shared" si="60"/>
        <v>0</v>
      </c>
    </row>
    <row r="186" spans="7:29" x14ac:dyDescent="0.25">
      <c r="G186" s="7">
        <f t="shared" si="52"/>
        <v>0</v>
      </c>
      <c r="K186" s="7">
        <f t="shared" si="53"/>
        <v>0</v>
      </c>
      <c r="O186" s="7">
        <f t="shared" si="54"/>
        <v>0</v>
      </c>
      <c r="S186" s="7">
        <f t="shared" si="55"/>
        <v>0</v>
      </c>
      <c r="W186" s="7">
        <f t="shared" si="56"/>
        <v>0</v>
      </c>
      <c r="X186" s="4"/>
      <c r="Y186" s="4">
        <f>SUM(IF(C186="Yes",G186),IF(C186="Yes",K186),IF(C186="Yes",O186),IF(C186="Yes",S186),IF(C186="Yes",W186))*Lookups!$D$3</f>
        <v>0</v>
      </c>
      <c r="Z186" s="13">
        <f t="shared" si="57"/>
        <v>0</v>
      </c>
      <c r="AA186" s="7">
        <f t="shared" si="58"/>
        <v>0</v>
      </c>
      <c r="AB186" s="7">
        <f t="shared" si="59"/>
        <v>0</v>
      </c>
      <c r="AC186" s="7">
        <f t="shared" si="60"/>
        <v>0</v>
      </c>
    </row>
    <row r="187" spans="7:29" x14ac:dyDescent="0.25">
      <c r="G187" s="7">
        <f t="shared" si="52"/>
        <v>0</v>
      </c>
      <c r="K187" s="7">
        <f t="shared" si="53"/>
        <v>0</v>
      </c>
      <c r="O187" s="7">
        <f t="shared" si="54"/>
        <v>0</v>
      </c>
      <c r="S187" s="7">
        <f t="shared" si="55"/>
        <v>0</v>
      </c>
      <c r="W187" s="7">
        <f t="shared" si="56"/>
        <v>0</v>
      </c>
      <c r="X187" s="4"/>
      <c r="Y187" s="4">
        <f>SUM(IF(C187="Yes",G187),IF(C187="Yes",K187),IF(C187="Yes",O187),IF(C187="Yes",S187),IF(C187="Yes",W187))*Lookups!$D$3</f>
        <v>0</v>
      </c>
      <c r="Z187" s="13">
        <f t="shared" si="57"/>
        <v>0</v>
      </c>
      <c r="AA187" s="7">
        <f t="shared" si="58"/>
        <v>0</v>
      </c>
      <c r="AB187" s="7">
        <f t="shared" si="59"/>
        <v>0</v>
      </c>
      <c r="AC187" s="7">
        <f t="shared" si="60"/>
        <v>0</v>
      </c>
    </row>
    <row r="188" spans="7:29" x14ac:dyDescent="0.25">
      <c r="G188" s="7">
        <f t="shared" si="52"/>
        <v>0</v>
      </c>
      <c r="K188" s="7">
        <f t="shared" si="53"/>
        <v>0</v>
      </c>
      <c r="O188" s="7">
        <f t="shared" si="54"/>
        <v>0</v>
      </c>
      <c r="S188" s="7">
        <f t="shared" si="55"/>
        <v>0</v>
      </c>
      <c r="W188" s="7">
        <f t="shared" si="56"/>
        <v>0</v>
      </c>
      <c r="X188" s="4"/>
      <c r="Y188" s="4">
        <f>SUM(IF(C188="Yes",G188),IF(C188="Yes",K188),IF(C188="Yes",O188),IF(C188="Yes",S188),IF(C188="Yes",W188))*Lookups!$D$3</f>
        <v>0</v>
      </c>
      <c r="Z188" s="13">
        <f t="shared" si="57"/>
        <v>0</v>
      </c>
      <c r="AA188" s="7">
        <f t="shared" si="58"/>
        <v>0</v>
      </c>
      <c r="AB188" s="7">
        <f t="shared" si="59"/>
        <v>0</v>
      </c>
      <c r="AC188" s="7">
        <f t="shared" si="60"/>
        <v>0</v>
      </c>
    </row>
    <row r="189" spans="7:29" x14ac:dyDescent="0.25">
      <c r="G189" s="7">
        <f t="shared" si="52"/>
        <v>0</v>
      </c>
      <c r="K189" s="7">
        <f t="shared" si="53"/>
        <v>0</v>
      </c>
      <c r="O189" s="7">
        <f t="shared" si="54"/>
        <v>0</v>
      </c>
      <c r="S189" s="7">
        <f t="shared" si="55"/>
        <v>0</v>
      </c>
      <c r="W189" s="7">
        <f t="shared" si="56"/>
        <v>0</v>
      </c>
      <c r="X189" s="4"/>
      <c r="Y189" s="4">
        <f>SUM(IF(C189="Yes",G189),IF(C189="Yes",K189),IF(C189="Yes",O189),IF(C189="Yes",S189),IF(C189="Yes",W189))*Lookups!$D$3</f>
        <v>0</v>
      </c>
      <c r="Z189" s="13">
        <f t="shared" si="57"/>
        <v>0</v>
      </c>
      <c r="AA189" s="7">
        <f t="shared" si="58"/>
        <v>0</v>
      </c>
      <c r="AB189" s="7">
        <f t="shared" si="59"/>
        <v>0</v>
      </c>
      <c r="AC189" s="7">
        <f t="shared" si="60"/>
        <v>0</v>
      </c>
    </row>
    <row r="190" spans="7:29" x14ac:dyDescent="0.25">
      <c r="G190" s="7">
        <f t="shared" si="52"/>
        <v>0</v>
      </c>
      <c r="K190" s="7">
        <f t="shared" si="53"/>
        <v>0</v>
      </c>
      <c r="O190" s="7">
        <f t="shared" si="54"/>
        <v>0</v>
      </c>
      <c r="S190" s="7">
        <f t="shared" si="55"/>
        <v>0</v>
      </c>
      <c r="W190" s="7">
        <f t="shared" si="56"/>
        <v>0</v>
      </c>
      <c r="X190" s="4"/>
      <c r="Y190" s="4">
        <f>SUM(IF(C190="Yes",G190),IF(C190="Yes",K190),IF(C190="Yes",O190),IF(C190="Yes",S190),IF(C190="Yes",W190))*Lookups!$D$3</f>
        <v>0</v>
      </c>
      <c r="Z190" s="13">
        <f t="shared" si="57"/>
        <v>0</v>
      </c>
      <c r="AA190" s="7">
        <f t="shared" si="58"/>
        <v>0</v>
      </c>
      <c r="AB190" s="7">
        <f t="shared" si="59"/>
        <v>0</v>
      </c>
      <c r="AC190" s="7">
        <f t="shared" si="60"/>
        <v>0</v>
      </c>
    </row>
    <row r="191" spans="7:29" x14ac:dyDescent="0.25">
      <c r="G191" s="7">
        <f t="shared" si="52"/>
        <v>0</v>
      </c>
      <c r="K191" s="7">
        <f t="shared" si="53"/>
        <v>0</v>
      </c>
      <c r="O191" s="7">
        <f t="shared" si="54"/>
        <v>0</v>
      </c>
      <c r="S191" s="7">
        <f t="shared" si="55"/>
        <v>0</v>
      </c>
      <c r="W191" s="7">
        <f t="shared" si="56"/>
        <v>0</v>
      </c>
      <c r="X191" s="4"/>
      <c r="Y191" s="4">
        <f>SUM(IF(C191="Yes",G191),IF(C191="Yes",K191),IF(C191="Yes",O191),IF(C191="Yes",S191),IF(C191="Yes",W191))*Lookups!$D$3</f>
        <v>0</v>
      </c>
      <c r="Z191" s="13">
        <f t="shared" si="57"/>
        <v>0</v>
      </c>
      <c r="AA191" s="7">
        <f t="shared" si="58"/>
        <v>0</v>
      </c>
      <c r="AB191" s="7">
        <f t="shared" si="59"/>
        <v>0</v>
      </c>
      <c r="AC191" s="7">
        <f t="shared" si="60"/>
        <v>0</v>
      </c>
    </row>
    <row r="192" spans="7:29" x14ac:dyDescent="0.25">
      <c r="G192" s="7">
        <f t="shared" si="52"/>
        <v>0</v>
      </c>
      <c r="K192" s="7">
        <f t="shared" si="53"/>
        <v>0</v>
      </c>
      <c r="O192" s="7">
        <f t="shared" si="54"/>
        <v>0</v>
      </c>
      <c r="S192" s="7">
        <f t="shared" si="55"/>
        <v>0</v>
      </c>
      <c r="W192" s="7">
        <f t="shared" si="56"/>
        <v>0</v>
      </c>
      <c r="X192" s="4"/>
      <c r="Y192" s="4">
        <f>SUM(IF(C192="Yes",G192),IF(C192="Yes",K192),IF(C192="Yes",O192),IF(C192="Yes",S192),IF(C192="Yes",W192))*Lookups!$D$3</f>
        <v>0</v>
      </c>
      <c r="Z192" s="13">
        <f t="shared" si="57"/>
        <v>0</v>
      </c>
      <c r="AA192" s="7">
        <f t="shared" si="58"/>
        <v>0</v>
      </c>
      <c r="AB192" s="7">
        <f t="shared" si="59"/>
        <v>0</v>
      </c>
      <c r="AC192" s="7">
        <f t="shared" si="60"/>
        <v>0</v>
      </c>
    </row>
    <row r="193" spans="7:29" x14ac:dyDescent="0.25">
      <c r="G193" s="7">
        <f t="shared" si="52"/>
        <v>0</v>
      </c>
      <c r="K193" s="7">
        <f t="shared" si="53"/>
        <v>0</v>
      </c>
      <c r="O193" s="7">
        <f t="shared" si="54"/>
        <v>0</v>
      </c>
      <c r="S193" s="7">
        <f t="shared" si="55"/>
        <v>0</v>
      </c>
      <c r="W193" s="7">
        <f t="shared" si="56"/>
        <v>0</v>
      </c>
      <c r="X193" s="4"/>
      <c r="Y193" s="4">
        <f>SUM(IF(C193="Yes",G193),IF(C193="Yes",K193),IF(C193="Yes",O193),IF(C193="Yes",S193),IF(C193="Yes",W193))*Lookups!$D$3</f>
        <v>0</v>
      </c>
      <c r="Z193" s="13">
        <f t="shared" si="57"/>
        <v>0</v>
      </c>
      <c r="AA193" s="7">
        <f t="shared" si="58"/>
        <v>0</v>
      </c>
      <c r="AB193" s="7">
        <f t="shared" si="59"/>
        <v>0</v>
      </c>
      <c r="AC193" s="7">
        <f t="shared" si="60"/>
        <v>0</v>
      </c>
    </row>
    <row r="194" spans="7:29" x14ac:dyDescent="0.25">
      <c r="G194" s="7">
        <f t="shared" si="52"/>
        <v>0</v>
      </c>
      <c r="K194" s="7">
        <f t="shared" si="53"/>
        <v>0</v>
      </c>
      <c r="O194" s="7">
        <f t="shared" si="54"/>
        <v>0</v>
      </c>
      <c r="S194" s="7">
        <f t="shared" si="55"/>
        <v>0</v>
      </c>
      <c r="W194" s="7">
        <f t="shared" si="56"/>
        <v>0</v>
      </c>
      <c r="X194" s="4"/>
      <c r="Y194" s="4">
        <f>SUM(IF(C194="Yes",G194),IF(C194="Yes",K194),IF(C194="Yes",O194),IF(C194="Yes",S194),IF(C194="Yes",W194))*Lookups!$D$3</f>
        <v>0</v>
      </c>
      <c r="Z194" s="13">
        <f t="shared" si="57"/>
        <v>0</v>
      </c>
      <c r="AA194" s="7">
        <f t="shared" si="58"/>
        <v>0</v>
      </c>
      <c r="AB194" s="7">
        <f t="shared" si="59"/>
        <v>0</v>
      </c>
      <c r="AC194" s="7">
        <f t="shared" si="60"/>
        <v>0</v>
      </c>
    </row>
  </sheetData>
  <mergeCells count="26">
    <mergeCell ref="AF68:AI68"/>
    <mergeCell ref="AJ68:AM68"/>
    <mergeCell ref="AN68:AQ68"/>
    <mergeCell ref="AF38:AI38"/>
    <mergeCell ref="AJ38:AM38"/>
    <mergeCell ref="AN38:AQ38"/>
    <mergeCell ref="AF53:AI53"/>
    <mergeCell ref="AJ53:AM53"/>
    <mergeCell ref="AN53:AQ53"/>
    <mergeCell ref="AJ8:AM8"/>
    <mergeCell ref="AN8:AQ8"/>
    <mergeCell ref="AF23:AI23"/>
    <mergeCell ref="AJ23:AM23"/>
    <mergeCell ref="AN23:AQ23"/>
    <mergeCell ref="D1:G1"/>
    <mergeCell ref="H1:K1"/>
    <mergeCell ref="L1:O1"/>
    <mergeCell ref="P1:S1"/>
    <mergeCell ref="T1:W1"/>
    <mergeCell ref="AE7:AF7"/>
    <mergeCell ref="AF8:AI8"/>
    <mergeCell ref="AE1:AF1"/>
    <mergeCell ref="AE2:AF2"/>
    <mergeCell ref="AE3:AF3"/>
    <mergeCell ref="AE4:AF4"/>
    <mergeCell ref="AE6:AF6"/>
  </mergeCells>
  <conditionalFormatting sqref="AF8:AQ8 AF23:AQ23 AF38:AQ38 AF53:AQ53 AF68:AQ68">
    <cfRule type="cellIs" dxfId="14" priority="6" operator="equal">
      <formula>0</formula>
    </cfRule>
  </conditionalFormatting>
  <conditionalFormatting sqref="AU3:AV17">
    <cfRule type="cellIs" dxfId="13" priority="3" operator="equal">
      <formula>0</formula>
    </cfRule>
  </conditionalFormatting>
  <conditionalFormatting sqref="AV3">
    <cfRule type="cellIs" dxfId="12" priority="2" operator="equal">
      <formula>0</formula>
    </cfRule>
  </conditionalFormatting>
  <conditionalFormatting sqref="AV4:AV17">
    <cfRule type="cellIs" dxfId="11" priority="1" operator="equal">
      <formula>0</formula>
    </cfRule>
  </conditionalFormatting>
  <dataValidations count="5">
    <dataValidation type="list" errorStyle="information" allowBlank="1" showInputMessage="1" showErrorMessage="1" errorTitle="Not a preset price" sqref="U3:U194 Q3:Q194 I3:I8 M3:M8 M10:M194 I10:I194 E3:E194 I9 M9" xr:uid="{D6A935AF-BCC2-B84B-AD7F-0DCA7415685C}">
      <formula1>$AW$3:$AW$27</formula1>
    </dataValidation>
    <dataValidation type="list" errorStyle="information" allowBlank="1" showInputMessage="1" showErrorMessage="1" errorTitle="Not a book title" sqref="T3:T194 P3:P194 L3:L194 H3:H194 D3:D194" xr:uid="{81DE7EF8-6607-3740-8342-2CCDF6EA4AE3}">
      <formula1>$AU$3:$AU$17</formula1>
    </dataValidation>
    <dataValidation type="list" allowBlank="1" showInputMessage="1" showErrorMessage="1" sqref="I195:I1048576 Q195:Q1048576 M195:M1048576 E195:E1048576 E2 I2 M2 Q2 U2 U195:U1048576" xr:uid="{0AF3A8BE-0920-8C40-824B-6E79383418CA}">
      <formula1>$AW$3:$AW$27</formula1>
    </dataValidation>
    <dataValidation type="list" allowBlank="1" showInputMessage="1" showErrorMessage="1" sqref="D195 T195 P195 L195 H195" xr:uid="{517C51C1-E4E4-3244-9195-D52402947F42}">
      <formula1>$AU$3:$AU$5</formula1>
    </dataValidation>
    <dataValidation type="list" allowBlank="1" showInputMessage="1" showErrorMessage="1" sqref="B42:B195 A3:A195" xr:uid="{F981B695-B9B3-9147-A40F-342FC20AA89A}">
      <formula1>$AT$3:$AT$14</formula1>
    </dataValidation>
  </dataValidations>
  <hyperlinks>
    <hyperlink ref="A1" location="Menu!A1" display="Menu" xr:uid="{AA495946-F6DD-3F47-AC9D-12047D6C7CF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9F813-4778-7F48-A609-996E22829EC3}">
  <dimension ref="A1:W82"/>
  <sheetViews>
    <sheetView zoomScale="115" zoomScaleNormal="115" workbookViewId="0"/>
  </sheetViews>
  <sheetFormatPr defaultColWidth="11" defaultRowHeight="15.75" x14ac:dyDescent="0.25"/>
  <cols>
    <col min="1" max="1" width="12.125" customWidth="1"/>
    <col min="2" max="2" width="9.625" style="13" customWidth="1"/>
    <col min="3" max="3" width="9.625" style="7" customWidth="1"/>
    <col min="4" max="4" width="11.625" style="13" customWidth="1"/>
    <col min="5" max="5" width="9.625" style="16" customWidth="1"/>
    <col min="6" max="6" width="9.625" style="14" customWidth="1"/>
    <col min="7" max="7" width="9.625" style="16" customWidth="1"/>
    <col min="8" max="8" width="9.625" style="15" customWidth="1"/>
    <col min="9" max="9" width="9.625" style="16" customWidth="1"/>
    <col min="10" max="10" width="9.625" style="15" customWidth="1"/>
    <col min="11" max="11" width="9.625" style="16" customWidth="1"/>
    <col min="12" max="12" width="9.625" style="14" customWidth="1"/>
    <col min="13" max="13" width="9.625" style="16" customWidth="1"/>
    <col min="14" max="14" width="9.625" style="15" customWidth="1"/>
    <col min="15" max="15" width="9.625" style="7" customWidth="1"/>
    <col min="16" max="16" width="9.625" style="13" customWidth="1"/>
    <col min="17" max="17" width="9.625" style="7" customWidth="1"/>
    <col min="18" max="18" width="9.625" style="14" customWidth="1"/>
    <col min="19" max="19" width="9.625" style="7" customWidth="1"/>
    <col min="20" max="20" width="9.625" customWidth="1"/>
    <col min="21" max="21" width="9.625" style="7" customWidth="1"/>
    <col min="22" max="22" width="16.125" customWidth="1"/>
    <col min="23" max="23" width="18.875" customWidth="1"/>
  </cols>
  <sheetData>
    <row r="1" spans="1:23" ht="36" x14ac:dyDescent="0.25">
      <c r="A1" s="130" t="s">
        <v>185</v>
      </c>
    </row>
    <row r="2" spans="1:23" x14ac:dyDescent="0.25">
      <c r="A2" s="330" t="s">
        <v>35</v>
      </c>
      <c r="B2" s="330"/>
      <c r="C2" s="14">
        <f>SUM(B11:B22,D11:D22,F11:F22,H11:H22,J11:J22,L11:L22,N11:N22,P11:P22,R11:R22,B26:B37,D26:D37,F26:F37,H26:H37,J26:J37,L26:L37,N26:N37,P26:P37,R26:R37,R41:R52,P41:P52,N41:N52,L41:L52,J41:J52,H41:H52,F41:F52,D41:D52,B41:B52,B56:B67,D56:D67,F56:F67,H56:H67,J56:J67,L56:L67,N56:N67,P56:P67,R56:R67,R71:R82,P71:P82,N71:N82,L71:L82,J71:J82,H71:H82,F71:F82,D71:D82,B71:B82)</f>
        <v>77</v>
      </c>
      <c r="D2" s="123">
        <f>SUM(C11:C22,E11:E22,G11:G22,I11:I22,K11:K22,M11:M22,O11:O22,Q11:Q22,S11:S22,C26:C37,E26:E37,G26:G37,I26:I37,K26:K37,M26:M37,O26:O37,Q26:Q37,S26:S37,S41:S52,Q41:Q52,O41:O52,M41:M52,K41:K52,I41:I52,G41:G52,E41:E52,C41:C52,C56:C67,E56:E67,G56:G67,I56:I67,K56:K67,M56:M67,O56:O67,Q56:Q67,S56:S67,S71:S82,Q71:Q82,O71:O82,M71:M82,K71:K82,I71:I82,G71:G82,E71:E82,C71:C82)</f>
        <v>385.25532399999997</v>
      </c>
      <c r="E2" s="329"/>
      <c r="F2" s="329"/>
      <c r="G2" s="329"/>
    </row>
    <row r="3" spans="1:23" x14ac:dyDescent="0.25">
      <c r="A3" s="331" t="s">
        <v>37</v>
      </c>
      <c r="B3" s="331"/>
      <c r="C3" s="9"/>
      <c r="D3" s="18">
        <f>D2/C2</f>
        <v>5.0033158961038957</v>
      </c>
      <c r="E3" s="7"/>
      <c r="V3" t="s">
        <v>17</v>
      </c>
      <c r="W3" t="s">
        <v>18</v>
      </c>
    </row>
    <row r="4" spans="1:23" x14ac:dyDescent="0.25">
      <c r="C4" s="9"/>
      <c r="D4" s="7"/>
      <c r="E4" s="7"/>
      <c r="V4" t="str">
        <f>Lookups!$F$3</f>
        <v>January</v>
      </c>
      <c r="W4" s="82" t="str">
        <f>Lookups!$A$3</f>
        <v>Soulstealer: A Supernatural Thriller</v>
      </c>
    </row>
    <row r="5" spans="1:23" x14ac:dyDescent="0.25">
      <c r="A5" s="330" t="s">
        <v>46</v>
      </c>
      <c r="B5" s="330"/>
      <c r="C5" s="13">
        <f>SUM(B11:B82,H11:H82,N11:N82)</f>
        <v>1</v>
      </c>
      <c r="D5" s="4">
        <f>SUM(C11:C82,I11:I82,O11:O82)</f>
        <v>4.7467679999999985</v>
      </c>
      <c r="E5" s="7"/>
      <c r="V5" t="str">
        <f>Lookups!$F$4</f>
        <v>February</v>
      </c>
      <c r="W5" t="str">
        <f>Lookups!$A$4</f>
        <v>Soulstealer</v>
      </c>
    </row>
    <row r="6" spans="1:23" x14ac:dyDescent="0.25">
      <c r="A6" s="330" t="s">
        <v>38</v>
      </c>
      <c r="B6" s="330"/>
      <c r="C6" s="13">
        <f>SUM(D11:D82,J11:J82,P11:P82)</f>
        <v>2</v>
      </c>
      <c r="D6" s="4">
        <f>SUM(E11:E82,K11:K82,Q11:Q82)</f>
        <v>10.462156</v>
      </c>
      <c r="V6" t="str">
        <f>Lookups!$F$5</f>
        <v>March</v>
      </c>
      <c r="W6" t="str">
        <f>Lookups!$A$5</f>
        <v>Soulstealer (Hardcover)</v>
      </c>
    </row>
    <row r="7" spans="1:23" x14ac:dyDescent="0.25">
      <c r="A7" s="330" t="s">
        <v>39</v>
      </c>
      <c r="B7" s="330"/>
      <c r="C7" s="13">
        <f>SUM(F11:F82,L11:L82,R11:R82)</f>
        <v>74</v>
      </c>
      <c r="D7" s="4">
        <f>SUM(G11:G82,M11:M82,S11:S82)</f>
        <v>370.04639999999995</v>
      </c>
      <c r="V7" t="str">
        <f>Lookups!$F$6</f>
        <v>April</v>
      </c>
      <c r="W7" t="str">
        <f>Lookups!$A$6</f>
        <v>Soulstealer (Mass Market Paperback)</v>
      </c>
    </row>
    <row r="8" spans="1:23" x14ac:dyDescent="0.25">
      <c r="V8" t="str">
        <f>Lookups!$F$7</f>
        <v>May</v>
      </c>
      <c r="W8" t="str">
        <f>Lookups!$A$7</f>
        <v>Soulstealer (Travel Size Paperback)</v>
      </c>
    </row>
    <row r="9" spans="1:23" x14ac:dyDescent="0.25">
      <c r="B9" s="329" t="str">
        <f>Lookups!$A$3</f>
        <v>Soulstealer: A Supernatural Thriller</v>
      </c>
      <c r="C9" s="329"/>
      <c r="D9" s="329"/>
      <c r="E9" s="329"/>
      <c r="F9" s="329"/>
      <c r="G9" s="329"/>
      <c r="H9" s="329" t="str">
        <f>Lookups!$A$4</f>
        <v>Soulstealer</v>
      </c>
      <c r="I9" s="329"/>
      <c r="J9" s="329"/>
      <c r="K9" s="329"/>
      <c r="L9" s="329"/>
      <c r="M9" s="329"/>
      <c r="N9" s="329" t="str">
        <f>Lookups!$A$5</f>
        <v>Soulstealer (Hardcover)</v>
      </c>
      <c r="O9" s="329"/>
      <c r="P9" s="329"/>
      <c r="Q9" s="329"/>
      <c r="R9" s="329"/>
      <c r="S9" s="329"/>
      <c r="V9" t="str">
        <f>Lookups!$F$8</f>
        <v>June</v>
      </c>
      <c r="W9" t="str">
        <f>Lookups!$A$8</f>
        <v>Soulstealer (Trade Paperback)</v>
      </c>
    </row>
    <row r="10" spans="1:23" x14ac:dyDescent="0.25">
      <c r="A10" s="131"/>
      <c r="B10" s="329" t="s">
        <v>44</v>
      </c>
      <c r="C10" s="329"/>
      <c r="D10" s="329" t="s">
        <v>14</v>
      </c>
      <c r="E10" s="329"/>
      <c r="F10" s="329" t="s">
        <v>15</v>
      </c>
      <c r="G10" s="329"/>
      <c r="H10" s="329" t="s">
        <v>44</v>
      </c>
      <c r="I10" s="329"/>
      <c r="J10" s="329" t="s">
        <v>14</v>
      </c>
      <c r="K10" s="329"/>
      <c r="L10" s="329" t="s">
        <v>15</v>
      </c>
      <c r="M10" s="329"/>
      <c r="N10" s="329" t="s">
        <v>44</v>
      </c>
      <c r="O10" s="329"/>
      <c r="P10" s="329" t="s">
        <v>14</v>
      </c>
      <c r="Q10" s="329"/>
      <c r="R10" s="329" t="s">
        <v>15</v>
      </c>
      <c r="S10" s="329"/>
      <c r="V10" t="str">
        <f>Lookups!$F$9</f>
        <v>July</v>
      </c>
      <c r="W10">
        <f>Lookups!$A$9</f>
        <v>0</v>
      </c>
    </row>
    <row r="11" spans="1:23" x14ac:dyDescent="0.25">
      <c r="A11" t="s">
        <v>19</v>
      </c>
      <c r="B11" s="14">
        <f>SUMIFS('Audiobook Data'!$O:$O,'Audiobook Data'!$D:$D,"&lt;&gt;US",'Audiobook Data'!$D:$D,"&lt;&gt;UK",'Audiobook Data'!$A:$A,Lookups!$B$3)</f>
        <v>0</v>
      </c>
      <c r="C11" s="123">
        <f>SUMIFS('Audiobook Data'!$Q:$Q,'Audiobook Data'!$D:$D,"&lt;&gt;US",'Audiobook Data'!$D:$D,"&lt;&gt;UK",'Audiobook Data'!$A:$A,Lookups!$B$3)</f>
        <v>0</v>
      </c>
      <c r="D11" s="14">
        <f>SUMIFS('Audiobook Data'!$O:$O,'Audiobook Data'!$D:$D,"UK",'Audiobook Data'!$A:$A,Lookups!$B$3)</f>
        <v>0</v>
      </c>
      <c r="E11" s="125">
        <f>SUMIFS('Audiobook Data'!$Q:$Q,'Audiobook Data'!$D:$D,"UK",'Audiobook Data'!$A:$A,Lookups!$B$3)</f>
        <v>0</v>
      </c>
      <c r="F11" s="14">
        <f>SUMIFS('Audiobook Data'!$O:$O,'Audiobook Data'!$D:$D,"US",'Audiobook Data'!$A:$A,Lookups!$B$3)</f>
        <v>0</v>
      </c>
      <c r="G11" s="125">
        <f>SUMIFS('Audiobook Data'!$Q:$Q,'Audiobook Data'!$D:$D,"US",'Audiobook Data'!$A:$A,Lookups!$B$3)</f>
        <v>0</v>
      </c>
      <c r="H11" s="14">
        <f>SUMIFS('Audiobook Data'!$O:$O,'Audiobook Data'!$D:$D,"&lt;&gt;US",'Audiobook Data'!$D:$D,"&lt;&gt;UK",'Audiobook Data'!$A:$A,Lookups!$B$4)</f>
        <v>0</v>
      </c>
      <c r="I11" s="123">
        <f>SUMIFS('Audiobook Data'!$Q:$Q,'Audiobook Data'!$D:$D,"&lt;&gt;US",'Audiobook Data'!$D:$D,"&lt;&gt;UK",'Audiobook Data'!$A:$A,Lookups!$B$4)</f>
        <v>0</v>
      </c>
      <c r="J11" s="14">
        <f>SUMIFS('Audiobook Data'!$O:$O,'Audiobook Data'!$D:$D,"UK",'Audiobook Data'!$A:$A,Lookups!$B$4)</f>
        <v>0</v>
      </c>
      <c r="K11" s="125">
        <f>SUMIFS('Audiobook Data'!$Q:$Q,'Audiobook Data'!$D:$D,"UK",'Audiobook Data'!$A:$A,Lookups!$B$4)</f>
        <v>0</v>
      </c>
      <c r="L11" s="14">
        <f>SUMIFS('Audiobook Data'!$O:$O,'Audiobook Data'!$D:$D,"US",'Audiobook Data'!$A:$A,Lookups!$B$4)</f>
        <v>0</v>
      </c>
      <c r="M11" s="125">
        <f>SUMIFS('Audiobook Data'!$Q:$Q,'Audiobook Data'!$D:$D,"US",'Audiobook Data'!$A:$A,Lookups!$B$4)</f>
        <v>0</v>
      </c>
      <c r="N11" s="14">
        <f>SUMIFS('Audiobook Data'!$O:$O,'Audiobook Data'!$D:$D,"&lt;&gt;US",'Audiobook Data'!$D:$D,"&lt;&gt;UK",'Audiobook Data'!$A:$A,Lookups!$B$5)</f>
        <v>0</v>
      </c>
      <c r="O11" s="123">
        <f>SUMIFS('Audiobook Data'!$Q:$Q,'Audiobook Data'!$D:$D,"&lt;&gt;US",'Audiobook Data'!$D:$D,"&lt;&gt;UK",'Audiobook Data'!$A:$A,Lookups!$B$5)</f>
        <v>0</v>
      </c>
      <c r="P11" s="14">
        <f>SUMIFS('Audiobook Data'!$O:$O,'Audiobook Data'!$D:$D,"UK",'Audiobook Data'!$A:$A,Lookups!$B$5)</f>
        <v>0</v>
      </c>
      <c r="Q11" s="125">
        <f>SUMIFS('Audiobook Data'!$Q:$Q,'Audiobook Data'!$D:$D,"UK",'Audiobook Data'!$A:$A,Lookups!$B$5)</f>
        <v>0</v>
      </c>
      <c r="R11" s="14">
        <f>SUMIFS('Audiobook Data'!$O:$O,'Audiobook Data'!$D:$D,"US",'Audiobook Data'!$A:$A,Lookups!$B$5)</f>
        <v>0</v>
      </c>
      <c r="S11" s="125">
        <f>SUMIFS('Audiobook Data'!$Q:$Q,'Audiobook Data'!$D:$D,"US",'Audiobook Data'!$A:$A,Lookups!$B$5)</f>
        <v>0</v>
      </c>
      <c r="V11" t="str">
        <f>Lookups!$F$10</f>
        <v>August</v>
      </c>
      <c r="W11">
        <f>Lookups!$A$10</f>
        <v>0</v>
      </c>
    </row>
    <row r="12" spans="1:23" x14ac:dyDescent="0.25">
      <c r="A12" t="s">
        <v>20</v>
      </c>
      <c r="B12" s="14">
        <f>SUMIFS('Audiobook Data'!$AF:$AF,'Audiobook Data'!$U:$U,"&lt;&gt;US",'Audiobook Data'!$U:$U,"&lt;&gt;UK",'Audiobook Data'!$A:$A,Lookups!$B$3)</f>
        <v>0</v>
      </c>
      <c r="C12" s="123">
        <f>SUMIFS('Audiobook Data'!$AH:$AH,'Audiobook Data'!$U:$U,"&lt;&gt;US",'Audiobook Data'!$U:$U,"&lt;&gt;UK",'Audiobook Data'!$A:$A,Lookups!$B$3)</f>
        <v>0</v>
      </c>
      <c r="D12" s="14">
        <f>SUMIFS('Audiobook Data'!$AF:$AF,'Audiobook Data'!$U:$U,"UK",'Audiobook Data'!$A:$A,Lookups!$B$3)</f>
        <v>0</v>
      </c>
      <c r="E12" s="125">
        <f>SUMIFS('Audiobook Data'!$AH:$AH,'Audiobook Data'!$D:$D,"UK",'Audiobook Data'!$A:$A,Lookups!$B$3)</f>
        <v>0</v>
      </c>
      <c r="F12" s="14">
        <f>SUMIFS('Audiobook Data'!$AF:$AF,'Audiobook Data'!$U:$U,"US",'Audiobook Data'!$R:$R,Lookups!$B$3)</f>
        <v>0</v>
      </c>
      <c r="G12" s="125">
        <f>SUMIFS('Audiobook Data'!$AH:$AH,'Audiobook Data'!$D:$D,"US",'Audiobook Data'!$A:$A,Lookups!$B$3)</f>
        <v>0</v>
      </c>
      <c r="H12" s="14">
        <f>SUMIFS('Audiobook Data'!$AF:$AF,'Audiobook Data'!$U:$U,"&lt;&gt;US",'Audiobook Data'!$U:$U,"&lt;&gt;UK",'Audiobook Data'!$A:$A,Lookups!$B$4)</f>
        <v>0</v>
      </c>
      <c r="I12" s="123">
        <f>SUMIFS('Audiobook Data'!$AH:$AH,'Audiobook Data'!$U:$U,"&lt;&gt;US",'Audiobook Data'!$U:$U,"&lt;&gt;UK",'Audiobook Data'!$A:$A,Lookups!$B$4)</f>
        <v>0</v>
      </c>
      <c r="J12" s="14">
        <f>SUMIFS('Audiobook Data'!$AF:$AF,'Audiobook Data'!$U:$U,"UK",'Audiobook Data'!$A:$A,Lookups!$B$4)</f>
        <v>0</v>
      </c>
      <c r="K12" s="125">
        <f>SUMIFS('Audiobook Data'!$AH:$AH,'Audiobook Data'!$D:$D,"UK",'Audiobook Data'!$A:$A,Lookups!$B$4)</f>
        <v>0</v>
      </c>
      <c r="L12" s="14">
        <f>SUMIFS('Audiobook Data'!$AF:$AF,'Audiobook Data'!$U:$U,"US",'Audiobook Data'!$R:$R,Lookups!$B$4)</f>
        <v>0</v>
      </c>
      <c r="M12" s="125">
        <f>SUMIFS('Audiobook Data'!$AH:$AH,'Audiobook Data'!$D:$D,"US",'Audiobook Data'!$A:$A,Lookups!$B$4)</f>
        <v>0</v>
      </c>
      <c r="N12" s="14">
        <f>SUMIFS('Audiobook Data'!$AF:$AF,'Audiobook Data'!$U:$U,"&lt;&gt;US",'Audiobook Data'!$U:$U,"&lt;&gt;UK",'Audiobook Data'!$A:$A,Lookups!$B$5)</f>
        <v>0</v>
      </c>
      <c r="O12" s="123">
        <f>SUMIFS('Audiobook Data'!$AH:$AH,'Audiobook Data'!$U:$U,"&lt;&gt;US",'Audiobook Data'!$U:$U,"&lt;&gt;UK",'Audiobook Data'!$A:$A,Lookups!$B$5)</f>
        <v>0</v>
      </c>
      <c r="P12" s="14">
        <f>SUMIFS('Audiobook Data'!$AF:$AF,'Audiobook Data'!$U:$U,"UK",'Audiobook Data'!$A:$A,Lookups!$B$5)</f>
        <v>0</v>
      </c>
      <c r="Q12" s="125">
        <f>SUMIFS('Audiobook Data'!$AH:$AH,'Audiobook Data'!$D:$D,"UK",'Audiobook Data'!$A:$A,Lookups!$B$5)</f>
        <v>0</v>
      </c>
      <c r="R12" s="14">
        <f>SUMIFS('Audiobook Data'!$AF:$AF,'Audiobook Data'!$U:$U,"US",'Audiobook Data'!$R:$R,Lookups!$B$5)</f>
        <v>0</v>
      </c>
      <c r="S12" s="125">
        <f>SUMIFS('Audiobook Data'!$AH:$AH,'Audiobook Data'!$D:$D,"US",'Audiobook Data'!$A:$A,Lookups!$B$5)</f>
        <v>0</v>
      </c>
      <c r="V12" t="str">
        <f>Lookups!$F$11</f>
        <v>September</v>
      </c>
      <c r="W12">
        <f>Lookups!$A$11</f>
        <v>0</v>
      </c>
    </row>
    <row r="13" spans="1:23" x14ac:dyDescent="0.25">
      <c r="A13" t="s">
        <v>21</v>
      </c>
      <c r="B13" s="14">
        <f>SUMIFS('Audiobook Data'!$AW:$AW,'Audiobook Data'!$AL:$AL,"&lt;&gt;US",'Audiobook Data'!$AL:$AL,"&lt;&gt;UK",'Audiobook Data'!$AI:$AI,Lookups!$B$3)</f>
        <v>0</v>
      </c>
      <c r="C13" s="123">
        <f>SUMIFS('Audiobook Data'!$AY:$AY,'Audiobook Data'!$AL:$AL,"&lt;&gt;US",'Audiobook Data'!$AL:$AL,"&lt;&gt;UK",'Audiobook Data'!$AI:$AI,Lookups!$B$3)</f>
        <v>0</v>
      </c>
      <c r="D13" s="14">
        <f>SUMIFS('Audiobook Data'!$AW:$AW,'Audiobook Data'!$AL:$AL,"UK",'Audiobook Data'!$AI:$AI,Lookups!$B$3)</f>
        <v>0</v>
      </c>
      <c r="E13" s="125">
        <f>SUMIFS('Audiobook Data'!$AY:$AY,'Audiobook Data'!$AL:$AL,"UK",'Audiobook Data'!$AI:$AI,Lookups!$B$3)</f>
        <v>0</v>
      </c>
      <c r="F13" s="14">
        <f>SUMIFS('Audiobook Data'!$AW:$AW,'Audiobook Data'!$AL:$AL,"US",'Audiobook Data'!$AI:$AI,Lookups!$B$3)</f>
        <v>0</v>
      </c>
      <c r="G13" s="125">
        <f>SUMIFS('Audiobook Data'!$AY:$AY,'Audiobook Data'!$AL:$AL,"US",'Audiobook Data'!$AI:$AI,Lookups!$B$3)</f>
        <v>0</v>
      </c>
      <c r="H13" s="14">
        <f>SUMIFS('Audiobook Data'!$AW:$AW,'Audiobook Data'!$AL:$AL,"&lt;&gt;US",'Audiobook Data'!$AL:$AL,"&lt;&gt;UK",'Audiobook Data'!$AI:$AI,Lookups!$B$4)</f>
        <v>0</v>
      </c>
      <c r="I13" s="123">
        <f>SUMIFS('Audiobook Data'!$AY:$AY,'Audiobook Data'!$AL:$AL,"&lt;&gt;US",'Audiobook Data'!$AL:$AL,"&lt;&gt;UK",'Audiobook Data'!$AI:$AI,Lookups!$B$4)</f>
        <v>0</v>
      </c>
      <c r="J13" s="14">
        <f>SUMIFS('Audiobook Data'!$AW:$AW,'Audiobook Data'!$AL:$AL,"UK",'Audiobook Data'!$AI:$AI,Lookups!$B$4)</f>
        <v>0</v>
      </c>
      <c r="K13" s="125">
        <f>SUMIFS('Audiobook Data'!$AY:$AY,'Audiobook Data'!$AL:$AL,"UK",'Audiobook Data'!$AI:$AI,Lookups!$B$4)</f>
        <v>0</v>
      </c>
      <c r="L13" s="14">
        <f>SUMIFS('Audiobook Data'!$AW:$AW,'Audiobook Data'!$AL:$AL,"US",'Audiobook Data'!$AI:$AI,Lookups!$B$4)</f>
        <v>0</v>
      </c>
      <c r="M13" s="125">
        <f>SUMIFS('Audiobook Data'!$AY:$AY,'Audiobook Data'!$AL:$AL,"US",'Audiobook Data'!$AI:$AI,Lookups!$B$4)</f>
        <v>0</v>
      </c>
      <c r="N13" s="14">
        <f>SUMIFS('Audiobook Data'!$AW:$AW,'Audiobook Data'!$AL:$AL,"&lt;&gt;US",'Audiobook Data'!$AL:$AL,"&lt;&gt;UK",'Audiobook Data'!$AI:$AI,Lookups!$B$5)</f>
        <v>0</v>
      </c>
      <c r="O13" s="123">
        <f>SUMIFS('Audiobook Data'!$AY:$AY,'Audiobook Data'!$AL:$AL,"&lt;&gt;US",'Audiobook Data'!$AL:$AL,"&lt;&gt;UK",'Audiobook Data'!$AI:$AI,Lookups!$B$5)</f>
        <v>0</v>
      </c>
      <c r="P13" s="14">
        <f>SUMIFS('Audiobook Data'!$AW:$AW,'Audiobook Data'!$AL:$AL,"UK",'Audiobook Data'!$AI:$AI,Lookups!$B$5)</f>
        <v>0</v>
      </c>
      <c r="Q13" s="125">
        <f>SUMIFS('Audiobook Data'!$AY:$AY,'Audiobook Data'!$AL:$AL,"UK",'Audiobook Data'!$AI:$AI,Lookups!$B$5)</f>
        <v>0</v>
      </c>
      <c r="R13" s="14">
        <f>SUMIFS('Audiobook Data'!$AW:$AW,'Audiobook Data'!$AL:$AL,"US",'Audiobook Data'!$AI:$AI,Lookups!$B$5)</f>
        <v>0</v>
      </c>
      <c r="S13" s="125">
        <f>SUMIFS('Audiobook Data'!$AY:$AY,'Audiobook Data'!$AL:$AL,"US",'Audiobook Data'!$AI:$AI,Lookups!$B$5)</f>
        <v>0</v>
      </c>
      <c r="V13" t="str">
        <f>Lookups!$F$12</f>
        <v>October</v>
      </c>
      <c r="W13">
        <f>Lookups!$A$12</f>
        <v>0</v>
      </c>
    </row>
    <row r="14" spans="1:23" x14ac:dyDescent="0.25">
      <c r="A14" t="s">
        <v>22</v>
      </c>
      <c r="B14" s="14">
        <f>SUMIFS('Audiobook Data'!$BN:$BN,'Audiobook Data'!$BC:$BC,"&lt;&gt;US",'Audiobook Data'!$BC:$BC,"&lt;&gt;UK",'Audiobook Data'!$AZ:$AZ,Lookups!$B$3)</f>
        <v>0</v>
      </c>
      <c r="C14" s="123">
        <f>SUMIFS('Audiobook Data'!$BP:$BP,'Audiobook Data'!$BC:$BC,"&lt;&gt;US",'Audiobook Data'!$BC:$BC,"&lt;&gt;UK",'Audiobook Data'!$AZ:$AZ,Lookups!$B$3)</f>
        <v>0</v>
      </c>
      <c r="D14" s="14">
        <f>SUMIFS('Audiobook Data'!$BN:$BN,'Audiobook Data'!$BC:$BC,"UK",'Audiobook Data'!$AZ:$AZ,Lookups!$B$3)</f>
        <v>0</v>
      </c>
      <c r="E14" s="125">
        <f>SUMIFS('Audiobook Data'!$BP:$BP,'Audiobook Data'!$BC:$BC,"UK",'Audiobook Data'!$AZ:$AZ,Lookups!$B$3)</f>
        <v>0</v>
      </c>
      <c r="F14" s="14">
        <f>SUMIFS('Audiobook Data'!$BN:$BN,'Audiobook Data'!$BC:$BC,"US",'Audiobook Data'!$AZ:$AZ,Lookups!$B$3)</f>
        <v>0</v>
      </c>
      <c r="G14" s="125">
        <f>SUMIFS('Audiobook Data'!$BP:$BP,'Audiobook Data'!$BC:$BC,"US",'Audiobook Data'!$AZ:$AZ,Lookups!$B$3)</f>
        <v>0</v>
      </c>
      <c r="H14" s="14">
        <f>SUMIFS('Audiobook Data'!$BN:$BN,'Audiobook Data'!$BC:$BC,"&lt;&gt;US",'Audiobook Data'!$BC:$BC,"&lt;&gt;UK",'Audiobook Data'!$AZ:$AZ,Lookups!$B$4)</f>
        <v>0</v>
      </c>
      <c r="I14" s="123">
        <f>SUMIFS('Audiobook Data'!$BP:$BP,'Audiobook Data'!$BC:$BC,"&lt;&gt;US",'Audiobook Data'!$BC:$BC,"&lt;&gt;UK",'Audiobook Data'!$AZ:$AZ,Lookups!$B$4)</f>
        <v>0</v>
      </c>
      <c r="J14" s="14">
        <f>SUMIFS('Audiobook Data'!$BN:$BN,'Audiobook Data'!$BC:$BC,"UK",'Audiobook Data'!$AZ:$AZ,Lookups!$B$4)</f>
        <v>0</v>
      </c>
      <c r="K14" s="125">
        <f>SUMIFS('Audiobook Data'!$BP:$BP,'Audiobook Data'!$BC:$BC,"UK",'Audiobook Data'!$AZ:$AZ,Lookups!$B$4)</f>
        <v>0</v>
      </c>
      <c r="L14" s="14">
        <f>SUMIFS('Audiobook Data'!$BN:$BN,'Audiobook Data'!$BC:$BC,"US",'Audiobook Data'!$AZ:$AZ,Lookups!$B$4)</f>
        <v>0</v>
      </c>
      <c r="M14" s="125">
        <f>SUMIFS('Audiobook Data'!$BP:$BP,'Audiobook Data'!$BC:$BC,"US",'Audiobook Data'!$AZ:$AZ,Lookups!$B$4)</f>
        <v>0</v>
      </c>
      <c r="N14" s="14">
        <f>SUMIFS('Audiobook Data'!$BN:$BN,'Audiobook Data'!$BC:$BC,"&lt;&gt;US",'Audiobook Data'!$BC:$BC,"&lt;&gt;UK",'Audiobook Data'!$AZ:$AZ,Lookups!$B$5)</f>
        <v>0</v>
      </c>
      <c r="O14" s="123">
        <f>SUMIFS('Audiobook Data'!$BP:$BP,'Audiobook Data'!$BC:$BC,"&lt;&gt;US",'Audiobook Data'!$BC:$BC,"&lt;&gt;UK",'Audiobook Data'!$AZ:$AZ,Lookups!$B$5)</f>
        <v>0</v>
      </c>
      <c r="P14" s="14">
        <f>SUMIFS('Audiobook Data'!$BN:$BN,'Audiobook Data'!$BC:$BC,"UK",'Audiobook Data'!$AZ:$AZ,Lookups!$B$5)</f>
        <v>0</v>
      </c>
      <c r="Q14" s="125">
        <f>SUMIFS('Audiobook Data'!$BP:$BP,'Audiobook Data'!$BC:$BC,"UK",'Audiobook Data'!$AZ:$AZ,Lookups!$B$5)</f>
        <v>0</v>
      </c>
      <c r="R14" s="14">
        <f>SUMIFS('Audiobook Data'!$BN:$BN,'Audiobook Data'!$BC:$BC,"US",'Audiobook Data'!$AZ:$AZ,Lookups!$B$5)</f>
        <v>0</v>
      </c>
      <c r="S14" s="125">
        <f>SUMIFS('Audiobook Data'!$BP:$BP,'Audiobook Data'!$BC:$BC,"US",'Audiobook Data'!$AZ:$AZ,Lookups!$B$5)</f>
        <v>0</v>
      </c>
      <c r="V14" t="str">
        <f>Lookups!$F$13</f>
        <v>November</v>
      </c>
      <c r="W14">
        <f>Lookups!$A$13</f>
        <v>0</v>
      </c>
    </row>
    <row r="15" spans="1:23" x14ac:dyDescent="0.25">
      <c r="A15" t="s">
        <v>23</v>
      </c>
      <c r="B15" s="14">
        <f>SUMIFS('Audiobook Data'!$CE:$CE,'Audiobook Data'!$BT:$BT,"&lt;&gt;US",'Audiobook Data'!$BT:$BT,"&lt;&gt;UK",'Audiobook Data'!$BQ:$BQ,Lookups!$B$3)</f>
        <v>0</v>
      </c>
      <c r="C15" s="123">
        <f>SUMIFS('Audiobook Data'!$CG:$CG,'Audiobook Data'!$BT:$BT,"&lt;&gt;US",'Audiobook Data'!$BT:$BT,"&lt;&gt;UK",'Audiobook Data'!$BQ:$BQ,Lookups!$B$3)</f>
        <v>0</v>
      </c>
      <c r="D15" s="14">
        <f>SUMIFS('Audiobook Data'!$CE:$CE,'Audiobook Data'!$BT:$BT,"UK",'Audiobook Data'!$BQ:$BQ,Lookups!$B$3)</f>
        <v>0</v>
      </c>
      <c r="E15" s="125">
        <f>SUMIFS('Audiobook Data'!$CG:$CG,'Audiobook Data'!$BT:$BT,"UK",'Audiobook Data'!$BQ:$BQ,Lookups!$B$3)</f>
        <v>0</v>
      </c>
      <c r="F15" s="14">
        <f>SUMIFS('Audiobook Data'!$CE:$CE,'Audiobook Data'!$BT:$BT,"US",'Audiobook Data'!$BQ:$BQ,Lookups!$B$3)</f>
        <v>0</v>
      </c>
      <c r="G15" s="125">
        <f>SUMIFS('Audiobook Data'!$CG:$CG,'Audiobook Data'!$BT:$BT,"US",'Audiobook Data'!$BQ:$BQ,Lookups!$B$3)</f>
        <v>0</v>
      </c>
      <c r="H15" s="14">
        <f>SUMIFS('Audiobook Data'!$CE:$CE,'Audiobook Data'!$BT:$BT,"&lt;&gt;US",'Audiobook Data'!$BT:$BT,"&lt;&gt;UK",'Audiobook Data'!$BQ:$BQ,Lookups!$B$4)</f>
        <v>0</v>
      </c>
      <c r="I15" s="123">
        <f>SUMIFS('Audiobook Data'!$CG:$CG,'Audiobook Data'!$BT:$BT,"&lt;&gt;US",'Audiobook Data'!$BT:$BT,"&lt;&gt;UK",'Audiobook Data'!$BQ:$BQ,Lookups!$B$4)</f>
        <v>0</v>
      </c>
      <c r="J15" s="14">
        <f>SUMIFS('Audiobook Data'!$CE:$CE,'Audiobook Data'!$BT:$BT,"UK",'Audiobook Data'!$BQ:$BQ,Lookups!$B$4)</f>
        <v>0</v>
      </c>
      <c r="K15" s="125">
        <f>SUMIFS('Audiobook Data'!$CG:$CG,'Audiobook Data'!$BT:$BT,"UK",'Audiobook Data'!$BQ:$BQ,Lookups!$B$4)</f>
        <v>0</v>
      </c>
      <c r="L15" s="14">
        <f>SUMIFS('Audiobook Data'!$CE:$CE,'Audiobook Data'!$BT:$BT,"US",'Audiobook Data'!$BQ:$BQ,Lookups!$B$4)</f>
        <v>0</v>
      </c>
      <c r="M15" s="125">
        <f>SUMIFS('Audiobook Data'!$CG:$CG,'Audiobook Data'!$BT:$BT,"US",'Audiobook Data'!$BQ:$BQ,Lookups!$B$4)</f>
        <v>0</v>
      </c>
      <c r="N15" s="14">
        <f>SUMIFS('Audiobook Data'!$CE:$CE,'Audiobook Data'!$BT:$BT,"&lt;&gt;US",'Audiobook Data'!$BT:$BT,"&lt;&gt;UK",'Audiobook Data'!$BQ:$BQ,Lookups!$B$5)</f>
        <v>0</v>
      </c>
      <c r="O15" s="123">
        <f>SUMIFS('Audiobook Data'!$CG:$CG,'Audiobook Data'!$BT:$BT,"&lt;&gt;US",'Audiobook Data'!$BT:$BT,"&lt;&gt;UK",'Audiobook Data'!$BQ:$BQ,Lookups!$B$5)</f>
        <v>0</v>
      </c>
      <c r="P15" s="14">
        <f>SUMIFS('Audiobook Data'!$CE:$CE,'Audiobook Data'!$BT:$BT,"UK",'Audiobook Data'!$BQ:$BQ,Lookups!$B$5)</f>
        <v>0</v>
      </c>
      <c r="Q15" s="125">
        <f>SUMIFS('Audiobook Data'!$CG:$CG,'Audiobook Data'!$BT:$BT,"UK",'Audiobook Data'!$BQ:$BQ,Lookups!$B$5)</f>
        <v>0</v>
      </c>
      <c r="R15" s="14">
        <f>SUMIFS('Audiobook Data'!$CE:$CE,'Audiobook Data'!$BT:$BT,"US",'Audiobook Data'!$BQ:$BQ,Lookups!$B$5)</f>
        <v>0</v>
      </c>
      <c r="S15" s="125">
        <f>SUMIFS('Audiobook Data'!$CG:$CG,'Audiobook Data'!$BT:$BT,"US",'Audiobook Data'!$BQ:$BQ,Lookups!$B$5)</f>
        <v>0</v>
      </c>
      <c r="V15" t="str">
        <f>Lookups!$F$14</f>
        <v>December</v>
      </c>
      <c r="W15">
        <f>Lookups!$A$14</f>
        <v>0</v>
      </c>
    </row>
    <row r="16" spans="1:23" x14ac:dyDescent="0.25">
      <c r="A16" t="s">
        <v>24</v>
      </c>
      <c r="B16" s="14">
        <f>SUMIFS('Audiobook Data'!$CV:$CV,'Audiobook Data'!$CK:$CK,"&lt;&gt;US",'Audiobook Data'!$CK:$CK,"&lt;&gt;UK",'Audiobook Data'!$CH:$CH,Lookups!$B$3)</f>
        <v>0</v>
      </c>
      <c r="C16" s="123">
        <f>SUMIFS('Audiobook Data'!$CX:$CX,'Audiobook Data'!$CK:$CK,"&lt;&gt;US",'Audiobook Data'!$CK:$CK,"&lt;&gt;UK",'Audiobook Data'!$CH:$CH,Lookups!$B$3)</f>
        <v>0</v>
      </c>
      <c r="D16" s="14">
        <f>SUMIFS('Audiobook Data'!$CV:$CV,'Audiobook Data'!$CK:$CK,"UK",'Audiobook Data'!$CH:$CH,Lookups!$B$3)</f>
        <v>0</v>
      </c>
      <c r="E16" s="125">
        <f>SUMIFS('Audiobook Data'!$CX:$CX,'Audiobook Data'!$CK:$CK,"UK",'Audiobook Data'!$CH:$CH,Lookups!$B$3)</f>
        <v>0</v>
      </c>
      <c r="F16" s="14">
        <f>SUMIFS('Audiobook Data'!$CV:$CV,'Audiobook Data'!$CK:$CK,"US",'Audiobook Data'!$CH:$CH,Lookups!$B$3)</f>
        <v>0</v>
      </c>
      <c r="G16" s="125">
        <f>SUMIFS('Audiobook Data'!$CX:$CX,'Audiobook Data'!$CK:$CK,"US",'Audiobook Data'!$CH:$CH,Lookups!$B$3)</f>
        <v>0</v>
      </c>
      <c r="H16" s="14">
        <f>SUMIFS('Audiobook Data'!$CV:$CV,'Audiobook Data'!$CK:$CK,"&lt;&gt;US",'Audiobook Data'!$CK:$CK,"&lt;&gt;UK",'Audiobook Data'!$CH:$CH,Lookups!$B$4)</f>
        <v>3</v>
      </c>
      <c r="I16" s="123">
        <f>SUMIFS('Audiobook Data'!$CX:$CX,'Audiobook Data'!$CK:$CK,"&lt;&gt;US",'Audiobook Data'!$CK:$CK,"&lt;&gt;UK",'Audiobook Data'!$CH:$CH,Lookups!$B$4)</f>
        <v>14.730706</v>
      </c>
      <c r="J16" s="14">
        <f>SUMIFS('Audiobook Data'!$CV:$CV,'Audiobook Data'!$CK:$CK,"UK",'Audiobook Data'!$CH:$CH,Lookups!$B$4)</f>
        <v>4</v>
      </c>
      <c r="K16" s="125">
        <f>SUMIFS('Audiobook Data'!$CX:$CX,'Audiobook Data'!$CK:$CK,"UK",'Audiobook Data'!$CH:$CH,Lookups!$B$4)</f>
        <v>20.312144</v>
      </c>
      <c r="L16" s="14">
        <f>SUMIFS('Audiobook Data'!$CV:$CV,'Audiobook Data'!$CK:$CK,"US",'Audiobook Data'!$CH:$CH,Lookups!$B$4)</f>
        <v>47</v>
      </c>
      <c r="M16" s="125">
        <f>SUMIFS('Audiobook Data'!$CX:$CX,'Audiobook Data'!$CK:$CK,"US",'Audiobook Data'!$CH:$CH,Lookups!$B$4)</f>
        <v>244.89919999999998</v>
      </c>
      <c r="N16" s="14">
        <f>SUMIFS('Audiobook Data'!$CV:$CV,'Audiobook Data'!$CK:$CK,"&lt;&gt;US",'Audiobook Data'!$CK:$CK,"&lt;&gt;UK",'Audiobook Data'!$CH:$CH,Lookups!$B$5)</f>
        <v>0</v>
      </c>
      <c r="O16" s="123">
        <f>SUMIFS('Audiobook Data'!$CX:$CX,'Audiobook Data'!$CK:$CK,"&lt;&gt;US",'Audiobook Data'!$CK:$CK,"&lt;&gt;UK",'Audiobook Data'!$CH:$CH,Lookups!$B$5)</f>
        <v>0</v>
      </c>
      <c r="P16" s="14">
        <f>SUMIFS('Audiobook Data'!$CV:$CV,'Audiobook Data'!$CK:$CK,"UK",'Audiobook Data'!$CH:$CH,Lookups!$B$5)</f>
        <v>0</v>
      </c>
      <c r="Q16" s="125">
        <f>SUMIFS('Audiobook Data'!$CX:$CX,'Audiobook Data'!$CK:$CK,"UK",'Audiobook Data'!$CH:$CH,Lookups!$B$5)</f>
        <v>0</v>
      </c>
      <c r="R16" s="14">
        <f>SUMIFS('Audiobook Data'!$CV:$CV,'Audiobook Data'!$CK:$CK,"US",'Audiobook Data'!$CH:$CH,Lookups!$B$5)</f>
        <v>0</v>
      </c>
      <c r="S16" s="125">
        <f>SUMIFS('Audiobook Data'!$CX:$CX,'Audiobook Data'!$CK:$CK,"US",'Audiobook Data'!$CH:$CH,Lookups!$B$5)</f>
        <v>0</v>
      </c>
      <c r="W16">
        <f>Lookups!$A$15</f>
        <v>0</v>
      </c>
    </row>
    <row r="17" spans="1:23" x14ac:dyDescent="0.25">
      <c r="A17" t="s">
        <v>25</v>
      </c>
      <c r="B17" s="14">
        <f>SUMIFS('Audiobook Data'!$DM:$DM,'Audiobook Data'!$DB:$DB,"&lt;&gt;US",'Audiobook Data'!$DB:$DB,"&lt;&gt;UK",'Audiobook Data'!$CY:$CY,Lookups!$B$3)</f>
        <v>0</v>
      </c>
      <c r="C17" s="123">
        <f>SUMIFS('Audiobook Data'!$DO:$DO,'Audiobook Data'!$DB:$DB,"&lt;&gt;US",'Audiobook Data'!$DB:$DB,"&lt;&gt;UK",'Audiobook Data'!$CY:$CY,Lookups!$B$3)</f>
        <v>0</v>
      </c>
      <c r="D17" s="14">
        <f>SUMIFS('Audiobook Data'!$DM:$DM,'Audiobook Data'!$DB:$DB,"UK",'Audiobook Data'!$CY:$CY,Lookups!$B$3)</f>
        <v>0</v>
      </c>
      <c r="E17" s="125">
        <f>SUMIFS('Audiobook Data'!$DO:$DO,'Audiobook Data'!$DB:$DB,"UK",'Audiobook Data'!$CY:$CY,Lookups!$B$3)</f>
        <v>0</v>
      </c>
      <c r="F17" s="14">
        <f>SUMIFS('Audiobook Data'!$DM:$DM,'Audiobook Data'!$DB:$DB,"US",'Audiobook Data'!$CY:$CY,Lookups!$B$3)</f>
        <v>0</v>
      </c>
      <c r="G17" s="125">
        <f>SUMIFS('Audiobook Data'!$DO:$DO,'Audiobook Data'!$DB:$DB,"US",'Audiobook Data'!$CY:$CY,Lookups!$B$3)</f>
        <v>0</v>
      </c>
      <c r="H17" s="14">
        <f>SUMIFS('Audiobook Data'!$DM:$DM,'Audiobook Data'!$DB:$DB,"&lt;&gt;US",'Audiobook Data'!$DB:$DB,"&lt;&gt;UK",'Audiobook Data'!$CY:$CY,Lookups!$B$4)</f>
        <v>-1</v>
      </c>
      <c r="I17" s="123">
        <f>SUMIFS('Audiobook Data'!$DO:$DO,'Audiobook Data'!$DB:$DB,"&lt;&gt;US",'Audiobook Data'!$DB:$DB,"&lt;&gt;UK",'Audiobook Data'!$CY:$CY,Lookups!$B$4)</f>
        <v>-4.3232790000000003</v>
      </c>
      <c r="J17" s="14">
        <f>SUMIFS('Audiobook Data'!$DM:$DM,'Audiobook Data'!$DB:$DB,"UK",'Audiobook Data'!$CY:$CY,Lookups!$B$4)</f>
        <v>-2</v>
      </c>
      <c r="K17" s="125">
        <f>SUMIFS('Audiobook Data'!$DO:$DO,'Audiobook Data'!$DB:$DB,"UK",'Audiobook Data'!$CY:$CY,Lookups!$B$4)</f>
        <v>-9.8499879999999997</v>
      </c>
      <c r="L17" s="14">
        <f>SUMIFS('Audiobook Data'!$DM:$DM,'Audiobook Data'!$DB:$DB,"US",'Audiobook Data'!$CY:$CY,Lookups!$B$4)</f>
        <v>5</v>
      </c>
      <c r="M17" s="125">
        <f>SUMIFS('Audiobook Data'!$DO:$DO,'Audiobook Data'!$DB:$DB,"US",'Audiobook Data'!$CY:$CY,Lookups!$B$4)</f>
        <v>25.5488</v>
      </c>
      <c r="N17" s="14">
        <f>SUMIFS('Audiobook Data'!$DM:$DM,'Audiobook Data'!$DB:$DB,"&lt;&gt;US",'Audiobook Data'!$DB:$DB,"&lt;&gt;UK",'Audiobook Data'!$CY:$CY,Lookups!$B$5)</f>
        <v>0</v>
      </c>
      <c r="O17" s="123">
        <f>SUMIFS('Audiobook Data'!$DO:$DO,'Audiobook Data'!$DB:$DB,"&lt;&gt;US",'Audiobook Data'!$DB:$DB,"&lt;&gt;UK",'Audiobook Data'!$CY:$CY,Lookups!$B$5)</f>
        <v>0</v>
      </c>
      <c r="P17" s="14">
        <f>SUMIFS('Audiobook Data'!$DM:$DM,'Audiobook Data'!$DB:$DB,"UK",'Audiobook Data'!$CY:$CY,Lookups!$B$5)</f>
        <v>0</v>
      </c>
      <c r="Q17" s="125">
        <f>SUMIFS('Audiobook Data'!$DO:$DO,'Audiobook Data'!$DB:$DB,"UK",'Audiobook Data'!$CY:$CY,Lookups!$B$5)</f>
        <v>0</v>
      </c>
      <c r="R17" s="14">
        <f>SUMIFS('Audiobook Data'!$DM:$DM,'Audiobook Data'!$DB:$DB,"US",'Audiobook Data'!$CY:$CY,Lookups!$B$5)</f>
        <v>0</v>
      </c>
      <c r="S17" s="125">
        <f>SUMIFS('Audiobook Data'!$DO:$DO,'Audiobook Data'!$DB:$DB,"US",'Audiobook Data'!$CY:$CY,Lookups!$B$5)</f>
        <v>0</v>
      </c>
      <c r="W17">
        <f>Lookups!$A$16</f>
        <v>0</v>
      </c>
    </row>
    <row r="18" spans="1:23" x14ac:dyDescent="0.25">
      <c r="A18" t="s">
        <v>26</v>
      </c>
      <c r="B18" s="14">
        <f>SUMIFS('Audiobook Data'!$ED:$ED,'Audiobook Data'!$DS:$DS,"&lt;&gt;US",'Audiobook Data'!$DS:$DS,"&lt;&gt;UK",'Audiobook Data'!$DP:$DP,Lookups!$B$3)</f>
        <v>0</v>
      </c>
      <c r="C18" s="123">
        <f>SUMIFS('Audiobook Data'!$EF:$EF,'Audiobook Data'!$DS:$DS,"&lt;&gt;US",'Audiobook Data'!$DS:$DS,"&lt;&gt;UK",'Audiobook Data'!$DP:$DP,Lookups!$B$3)</f>
        <v>0</v>
      </c>
      <c r="D18" s="14">
        <f>SUMIFS('Audiobook Data'!$ED:$ED,'Audiobook Data'!$DS:$DS,"UK",'Audiobook Data'!$DP:$DP,Lookups!$B$3)</f>
        <v>0</v>
      </c>
      <c r="E18" s="125">
        <f>SUMIFS('Audiobook Data'!$EF:$EF,'Audiobook Data'!$DS:$DS,"UK",'Audiobook Data'!$DP:$DP,Lookups!$B$3)</f>
        <v>0</v>
      </c>
      <c r="F18" s="14">
        <f>SUMIFS('Audiobook Data'!$ED:$ED,'Audiobook Data'!$DS:$DS,"US",'Audiobook Data'!$DP:$DP,Lookups!$B$3)</f>
        <v>0</v>
      </c>
      <c r="G18" s="125">
        <f>SUMIFS('Audiobook Data'!$EF:$EF,'Audiobook Data'!$DS:$DS,"US",'Audiobook Data'!$DP:$DP,Lookups!$B$3)</f>
        <v>0</v>
      </c>
      <c r="H18" s="14">
        <f>SUMIFS('Audiobook Data'!$ED:$ED,'Audiobook Data'!$DS:$DS,"&lt;&gt;US",'Audiobook Data'!$DS:$DS,"&lt;&gt;UK",'Audiobook Data'!$DP:$DP,Lookups!$B$4)</f>
        <v>-1</v>
      </c>
      <c r="I18" s="123">
        <f>SUMIFS('Audiobook Data'!$EF:$EF,'Audiobook Data'!$DS:$DS,"&lt;&gt;US",'Audiobook Data'!$DS:$DS,"&lt;&gt;UK",'Audiobook Data'!$DP:$DP,Lookups!$B$4)</f>
        <v>-5.6606589999999999</v>
      </c>
      <c r="J18" s="14">
        <f>SUMIFS('Audiobook Data'!$ED:$ED,'Audiobook Data'!$DS:$DS,"UK",'Audiobook Data'!$DP:$DP,Lookups!$B$4)</f>
        <v>0</v>
      </c>
      <c r="K18" s="125">
        <f>SUMIFS('Audiobook Data'!$EF:$EF,'Audiobook Data'!$DS:$DS,"UK",'Audiobook Data'!$DP:$DP,Lookups!$B$4)</f>
        <v>0</v>
      </c>
      <c r="L18" s="14">
        <f>SUMIFS('Audiobook Data'!$ED:$ED,'Audiobook Data'!$DS:$DS,"US",'Audiobook Data'!$DP:$DP,Lookups!$B$4)</f>
        <v>2</v>
      </c>
      <c r="M18" s="125">
        <f>SUMIFS('Audiobook Data'!$EF:$EF,'Audiobook Data'!$DS:$DS,"US",'Audiobook Data'!$DP:$DP,Lookups!$B$4)</f>
        <v>8.1856000000000009</v>
      </c>
      <c r="N18" s="14">
        <f>SUMIFS('Audiobook Data'!$ED:$ED,'Audiobook Data'!$DS:$DS,"&lt;&gt;US",'Audiobook Data'!$DS:$DS,"&lt;&gt;UK",'Audiobook Data'!$DP:$DP,Lookups!$B$5)</f>
        <v>0</v>
      </c>
      <c r="O18" s="123">
        <f>SUMIFS('Audiobook Data'!$EF:$EF,'Audiobook Data'!$DS:$DS,"&lt;&gt;US",'Audiobook Data'!$DS:$DS,"&lt;&gt;UK",'Audiobook Data'!$DP:$DP,Lookups!$B$5)</f>
        <v>0</v>
      </c>
      <c r="P18" s="14">
        <f>SUMIFS('Audiobook Data'!$ED:$ED,'Audiobook Data'!$DS:$DS,"UK",'Audiobook Data'!$DP:$DP,Lookups!$B$5)</f>
        <v>0</v>
      </c>
      <c r="Q18" s="125">
        <f>SUMIFS('Audiobook Data'!$EF:$EF,'Audiobook Data'!$DS:$DS,"UK",'Audiobook Data'!$DP:$DP,Lookups!$B$5)</f>
        <v>0</v>
      </c>
      <c r="R18" s="14">
        <f>SUMIFS('Audiobook Data'!$ED:$ED,'Audiobook Data'!$DS:$DS,"US",'Audiobook Data'!$DP:$DP,Lookups!$B$5)</f>
        <v>0</v>
      </c>
      <c r="S18" s="125">
        <f>SUMIFS('Audiobook Data'!$EF:$EF,'Audiobook Data'!$DS:$DS,"US",'Audiobook Data'!$DP:$DP,Lookups!$B$5)</f>
        <v>0</v>
      </c>
      <c r="W18">
        <f>Lookups!$A$17</f>
        <v>0</v>
      </c>
    </row>
    <row r="19" spans="1:23" x14ac:dyDescent="0.25">
      <c r="A19" t="s">
        <v>27</v>
      </c>
      <c r="B19" s="14">
        <f>SUMIFS('Audiobook Data'!$EU:$EU,'Audiobook Data'!$EJ:$EJ,"&lt;&gt;US",'Audiobook Data'!$EJ:$EJ,"&lt;&gt;UK",'Audiobook Data'!$EG:$EG,Lookups!$B$3)</f>
        <v>0</v>
      </c>
      <c r="C19" s="123">
        <f>SUMIFS('Audiobook Data'!$EW:$EW,'Audiobook Data'!$EJ:$EJ,"&lt;&gt;US",'Audiobook Data'!$EJ:$EJ,"&lt;&gt;UK",'Audiobook Data'!$EG:$EG,Lookups!$B$3)</f>
        <v>0</v>
      </c>
      <c r="D19" s="14">
        <f>SUMIFS('Audiobook Data'!$EU:$EU,'Audiobook Data'!$EJ:$EJ,"UK",'Audiobook Data'!$EG:$EG,Lookups!$B$3)</f>
        <v>0</v>
      </c>
      <c r="E19" s="125">
        <f>SUMIFS('Audiobook Data'!$EW:$EW,'Audiobook Data'!$EJ:$EJ,"UK",'Audiobook Data'!$EG:$EG,Lookups!$B$3)</f>
        <v>0</v>
      </c>
      <c r="F19" s="14">
        <f>SUMIFS('Audiobook Data'!$EU:$EU,'Audiobook Data'!$EJ:$EJ,"US",'Audiobook Data'!$EG:$EG,Lookups!$B$3)</f>
        <v>0</v>
      </c>
      <c r="G19" s="125">
        <f>SUMIFS('Audiobook Data'!$EW:$EW,'Audiobook Data'!$EJ:$EJ,"US",'Audiobook Data'!$EG:$EG,Lookups!$B$3)</f>
        <v>0</v>
      </c>
      <c r="H19" s="14">
        <f>SUMIFS('Audiobook Data'!$EU:$EU,'Audiobook Data'!$EJ:$EJ,"&lt;&gt;US",'Audiobook Data'!$EJ:$EJ,"&lt;&gt;UK",'Audiobook Data'!$EG:$EG,Lookups!$B$4)</f>
        <v>0</v>
      </c>
      <c r="I19" s="123">
        <f>SUMIFS('Audiobook Data'!$EW:$EW,'Audiobook Data'!$EJ:$EJ,"&lt;&gt;US",'Audiobook Data'!$EJ:$EJ,"&lt;&gt;UK",'Audiobook Data'!$EG:$EG,Lookups!$B$4)</f>
        <v>0</v>
      </c>
      <c r="J19" s="14">
        <f>SUMIFS('Audiobook Data'!$EU:$EU,'Audiobook Data'!$EJ:$EJ,"UK",'Audiobook Data'!$EG:$EG,Lookups!$B$4)</f>
        <v>0</v>
      </c>
      <c r="K19" s="125">
        <f>SUMIFS('Audiobook Data'!$EW:$EW,'Audiobook Data'!$EJ:$EJ,"UK",'Audiobook Data'!$EG:$EG,Lookups!$B$4)</f>
        <v>0</v>
      </c>
      <c r="L19" s="14">
        <f>SUMIFS('Audiobook Data'!$EU:$EU,'Audiobook Data'!$EJ:$EJ,"US",'Audiobook Data'!$EG:$EG,Lookups!$B$4)</f>
        <v>1</v>
      </c>
      <c r="M19" s="125">
        <f>SUMIFS('Audiobook Data'!$EW:$EW,'Audiobook Data'!$EJ:$EJ,"US",'Audiobook Data'!$EG:$EG,Lookups!$B$4)</f>
        <v>5.1896000000000004</v>
      </c>
      <c r="N19" s="14">
        <f>SUMIFS('Audiobook Data'!$EU:$EU,'Audiobook Data'!$EJ:$EJ,"&lt;&gt;US",'Audiobook Data'!$EJ:$EJ,"&lt;&gt;UK",'Audiobook Data'!$EG:$EG,Lookups!$B$5)</f>
        <v>0</v>
      </c>
      <c r="O19" s="123">
        <f>SUMIFS('Audiobook Data'!$EW:$EW,'Audiobook Data'!$EJ:$EJ,"&lt;&gt;US",'Audiobook Data'!$EJ:$EJ,"&lt;&gt;UK",'Audiobook Data'!$EG:$EG,Lookups!$B$5)</f>
        <v>0</v>
      </c>
      <c r="P19" s="14">
        <f>SUMIFS('Audiobook Data'!$EU:$EU,'Audiobook Data'!$EJ:$EJ,"UK",'Audiobook Data'!$EG:$EG,Lookups!$B$5)</f>
        <v>0</v>
      </c>
      <c r="Q19" s="125">
        <f>SUMIFS('Audiobook Data'!$EW:$EW,'Audiobook Data'!$EJ:$EJ,"UK",'Audiobook Data'!$EG:$EG,Lookups!$B$5)</f>
        <v>0</v>
      </c>
      <c r="R19" s="14">
        <f>SUMIFS('Audiobook Data'!$EU:$EU,'Audiobook Data'!$EJ:$EJ,"US",'Audiobook Data'!$EG:$EG,Lookups!$B$5)</f>
        <v>0</v>
      </c>
      <c r="S19" s="125">
        <f>SUMIFS('Audiobook Data'!$EW:$EW,'Audiobook Data'!$EJ:$EJ,"US",'Audiobook Data'!$EG:$EG,Lookups!$B$5)</f>
        <v>0</v>
      </c>
    </row>
    <row r="20" spans="1:23" x14ac:dyDescent="0.25">
      <c r="A20" t="s">
        <v>28</v>
      </c>
      <c r="B20" s="14">
        <f>SUMIFS('Audiobook Data'!$FL:$FL,'Audiobook Data'!$FA:$FA,"&lt;&gt;US",'Audiobook Data'!$FA:$FA,"&lt;&gt;UK",'Audiobook Data'!$EX:$EX,Lookups!$B$3)</f>
        <v>0</v>
      </c>
      <c r="C20" s="123">
        <f>SUMIFS('Audiobook Data'!$FN:$FN,'Audiobook Data'!$FA:$FA,"&lt;&gt;US",'Audiobook Data'!$FA:$FA,"&lt;&gt;UK",'Audiobook Data'!$EX:$EX,Lookups!$B$3)</f>
        <v>0</v>
      </c>
      <c r="D20" s="14">
        <f>SUMIFS('Audiobook Data'!$FL:$FL,'Audiobook Data'!$FA:$FA,"UK",'Audiobook Data'!$EX:$EX,Lookups!$B$3)</f>
        <v>0</v>
      </c>
      <c r="E20" s="125">
        <f>SUMIFS('Audiobook Data'!$FN:$FN,'Audiobook Data'!$FA:$FA,"UK",'Audiobook Data'!$EX:$EX,Lookups!$B$3)</f>
        <v>0</v>
      </c>
      <c r="F20" s="14">
        <f>SUMIFS('Audiobook Data'!$FL:$FL,'Audiobook Data'!$FA:$FA,"US",'Audiobook Data'!$EX:$EX,Lookups!$B$3)</f>
        <v>0</v>
      </c>
      <c r="G20" s="125">
        <f>SUMIFS('Audiobook Data'!$FN:$FN,'Audiobook Data'!$FA:$FA,"US",'Audiobook Data'!$EX:$EX,Lookups!$B$3)</f>
        <v>0</v>
      </c>
      <c r="H20" s="14">
        <f>SUMIFS('Audiobook Data'!$FL:$FL,'Audiobook Data'!$FA:$FA,"&lt;&gt;US",'Audiobook Data'!$FA:$FA,"&lt;&gt;UK",'Audiobook Data'!$EX:$EX,Lookups!$B$4)</f>
        <v>0</v>
      </c>
      <c r="I20" s="123">
        <f>SUMIFS('Audiobook Data'!$FN:$FN,'Audiobook Data'!$FA:$FA,"&lt;&gt;US",'Audiobook Data'!$FA:$FA,"&lt;&gt;UK",'Audiobook Data'!$EX:$EX,Lookups!$B$4)</f>
        <v>0</v>
      </c>
      <c r="J20" s="14">
        <f>SUMIFS('Audiobook Data'!$FL:$FL,'Audiobook Data'!$FA:$FA,"UK",'Audiobook Data'!$EX:$EX,Lookups!$B$4)</f>
        <v>0</v>
      </c>
      <c r="K20" s="125">
        <f>SUMIFS('Audiobook Data'!$FN:$FN,'Audiobook Data'!$FA:$FA,"UK",'Audiobook Data'!$EX:$EX,Lookups!$B$4)</f>
        <v>0</v>
      </c>
      <c r="L20" s="14">
        <f>SUMIFS('Audiobook Data'!$FL:$FL,'Audiobook Data'!$FA:$FA,"US",'Audiobook Data'!$EX:$EX,Lookups!$B$4)</f>
        <v>4</v>
      </c>
      <c r="M20" s="125">
        <f>SUMIFS('Audiobook Data'!$FN:$FN,'Audiobook Data'!$FA:$FA,"US",'Audiobook Data'!$EX:$EX,Lookups!$B$4)</f>
        <v>6.984</v>
      </c>
      <c r="N20" s="14">
        <f>SUMIFS('Audiobook Data'!$FL:$FL,'Audiobook Data'!$FA:$FA,"&lt;&gt;US",'Audiobook Data'!$FA:$FA,"&lt;&gt;UK",'Audiobook Data'!$EX:$EX,Lookups!$B$5)</f>
        <v>0</v>
      </c>
      <c r="O20" s="123">
        <f>SUMIFS('Audiobook Data'!$FN:$FN,'Audiobook Data'!$FA:$FA,"&lt;&gt;US",'Audiobook Data'!$FA:$FA,"&lt;&gt;UK",'Audiobook Data'!$EX:$EX,Lookups!$B$5)</f>
        <v>0</v>
      </c>
      <c r="P20" s="14">
        <f>SUMIFS('Audiobook Data'!$FL:$FL,'Audiobook Data'!$FA:$FA,"UK",'Audiobook Data'!$EX:$EX,Lookups!$B$5)</f>
        <v>0</v>
      </c>
      <c r="Q20" s="125">
        <f>SUMIFS('Audiobook Data'!$FN:$FN,'Audiobook Data'!$FA:$FA,"UK",'Audiobook Data'!$EX:$EX,Lookups!$B$5)</f>
        <v>0</v>
      </c>
      <c r="R20" s="14">
        <f>SUMIFS('Audiobook Data'!$FL:$FL,'Audiobook Data'!$FA:$FA,"US",'Audiobook Data'!$EX:$EX,Lookups!$B$5)</f>
        <v>0</v>
      </c>
      <c r="S20" s="125">
        <f>SUMIFS('Audiobook Data'!$FN:$FN,'Audiobook Data'!$FA:$FA,"US",'Audiobook Data'!$EX:$EX,Lookups!$B$5)</f>
        <v>0</v>
      </c>
    </row>
    <row r="21" spans="1:23" x14ac:dyDescent="0.25">
      <c r="A21" t="s">
        <v>29</v>
      </c>
      <c r="B21" s="14">
        <f>SUMIFS('Audiobook Data'!$GC:$GC,'Audiobook Data'!$FR:$FR,"&lt;&gt;US",'Audiobook Data'!$FR:$FR,"&lt;&gt;UK",'Audiobook Data'!$FO:$FO,Lookups!$B$3)</f>
        <v>0</v>
      </c>
      <c r="C21" s="123">
        <f>SUMIFS('Audiobook Data'!$GE:$GE,'Audiobook Data'!$FR:$FR,"&lt;&gt;US",'Audiobook Data'!$FR:$FR,"&lt;&gt;UK",'Audiobook Data'!$FO:$FO,Lookups!$B$3)</f>
        <v>0</v>
      </c>
      <c r="D21" s="14">
        <f>SUMIFS('Audiobook Data'!$GC:$GC,'Audiobook Data'!$FR:$FR,"UK",'Audiobook Data'!$FO:$FO,Lookups!$B$3)</f>
        <v>0</v>
      </c>
      <c r="E21" s="125">
        <f>SUMIFS('Audiobook Data'!$GE:$GE,'Audiobook Data'!$FR:$FR,"UK",'Audiobook Data'!$FO:$FO,Lookups!$B$3)</f>
        <v>0</v>
      </c>
      <c r="F21" s="14">
        <f>SUMIFS('Audiobook Data'!$GC:$GC,'Audiobook Data'!$FR:$FR,"US",'Audiobook Data'!$FO:$FO,Lookups!$B$3)</f>
        <v>0</v>
      </c>
      <c r="G21" s="125">
        <f>SUMIFS('Audiobook Data'!$GE:$GE,'Audiobook Data'!$FR:$FR,"US",'Audiobook Data'!$FO:$FO,Lookups!$B$3)</f>
        <v>0</v>
      </c>
      <c r="H21" s="14">
        <f>SUMIFS('Audiobook Data'!$GC:$GC,'Audiobook Data'!$FR:$FR,"&lt;&gt;US",'Audiobook Data'!$FR:$FR,"&lt;&gt;UK",'Audiobook Data'!$FO:$FO,Lookups!$B$4)</f>
        <v>0</v>
      </c>
      <c r="I21" s="123">
        <f>SUMIFS('Audiobook Data'!$GE:$GE,'Audiobook Data'!$FR:$FR,"&lt;&gt;US",'Audiobook Data'!$FR:$FR,"&lt;&gt;UK",'Audiobook Data'!$FO:$FO,Lookups!$B$4)</f>
        <v>0</v>
      </c>
      <c r="J21" s="14">
        <f>SUMIFS('Audiobook Data'!$GC:$GC,'Audiobook Data'!$FR:$FR,"UK",'Audiobook Data'!$FO:$FO,Lookups!$B$4)</f>
        <v>0</v>
      </c>
      <c r="K21" s="125">
        <f>SUMIFS('Audiobook Data'!$GE:$GE,'Audiobook Data'!$FR:$FR,"UK",'Audiobook Data'!$FO:$FO,Lookups!$B$4)</f>
        <v>0</v>
      </c>
      <c r="L21" s="14">
        <f>SUMIFS('Audiobook Data'!$GC:$GC,'Audiobook Data'!$FR:$FR,"US",'Audiobook Data'!$FO:$FO,Lookups!$B$4)</f>
        <v>11</v>
      </c>
      <c r="M21" s="125">
        <f>SUMIFS('Audiobook Data'!$GE:$GE,'Audiobook Data'!$FR:$FR,"US",'Audiobook Data'!$FO:$FO,Lookups!$B$4)</f>
        <v>60.674399999999999</v>
      </c>
      <c r="N21" s="14">
        <f>SUMIFS('Audiobook Data'!$GC:$GC,'Audiobook Data'!$FR:$FR,"&lt;&gt;US",'Audiobook Data'!$FR:$FR,"&lt;&gt;UK",'Audiobook Data'!$FO:$FO,Lookups!$B$5)</f>
        <v>0</v>
      </c>
      <c r="O21" s="123">
        <f>SUMIFS('Audiobook Data'!$GE:$GE,'Audiobook Data'!$FR:$FR,"&lt;&gt;US",'Audiobook Data'!$FR:$FR,"&lt;&gt;UK",'Audiobook Data'!$FO:$FO,Lookups!$B$5)</f>
        <v>0</v>
      </c>
      <c r="P21" s="14">
        <f>SUMIFS('Audiobook Data'!$GC:$GC,'Audiobook Data'!$FR:$FR,"UK",'Audiobook Data'!$FO:$FO,Lookups!$B$5)</f>
        <v>0</v>
      </c>
      <c r="Q21" s="125">
        <f>SUMIFS('Audiobook Data'!$GE:$GE,'Audiobook Data'!$FR:$FR,"UK",'Audiobook Data'!$FO:$FO,Lookups!$B$5)</f>
        <v>0</v>
      </c>
      <c r="R21" s="14">
        <f>SUMIFS('Audiobook Data'!$GC:$GC,'Audiobook Data'!$FR:$FR,"US",'Audiobook Data'!$FO:$FO,Lookups!$B$5)</f>
        <v>0</v>
      </c>
      <c r="S21" s="125">
        <f>SUMIFS('Audiobook Data'!$GE:$GE,'Audiobook Data'!$FR:$FR,"US",'Audiobook Data'!$FO:$FO,Lookups!$B$5)</f>
        <v>0</v>
      </c>
    </row>
    <row r="22" spans="1:23" x14ac:dyDescent="0.25">
      <c r="A22" t="s">
        <v>30</v>
      </c>
      <c r="B22" s="14">
        <f>SUMIFS('Audiobook Data'!$GT:$GT,'Audiobook Data'!$GI:$GI,"&lt;&gt;US",'Audiobook Data'!$GI:$GI,"&lt;&gt;UK",'Audiobook Data'!$GF:$GF,Lookups!$B$3)</f>
        <v>0</v>
      </c>
      <c r="C22" s="123">
        <f>SUMIFS('Audiobook Data'!$GV:$GV,'Audiobook Data'!$GI:$GI,"&lt;&gt;US",'Audiobook Data'!$GI:$GI,"&lt;&gt;UK",'Audiobook Data'!$GF:$GF,Lookups!$B$3)</f>
        <v>0</v>
      </c>
      <c r="D22" s="14">
        <f>SUMIFS('Audiobook Data'!$GT:$GT,'Audiobook Data'!$GI:$GI,"UK",'Audiobook Data'!$GF:$GF,Lookups!$B$3)</f>
        <v>0</v>
      </c>
      <c r="E22" s="125">
        <f>SUMIFS('Audiobook Data'!$GV:$GV,'Audiobook Data'!$GI:$GI,"UK",'Audiobook Data'!$GF:$GF,Lookups!$B$3)</f>
        <v>0</v>
      </c>
      <c r="F22" s="14">
        <f>SUMIFS('Audiobook Data'!$GT:$GT,'Audiobook Data'!$GI:$GI,"US",'Audiobook Data'!$GF:$GF,Lookups!$B$3)</f>
        <v>0</v>
      </c>
      <c r="G22" s="125">
        <f>SUMIFS('Audiobook Data'!$GV:$GV,'Audiobook Data'!$GI:$GI,"US",'Audiobook Data'!$GF:$GF,Lookups!$B$3)</f>
        <v>0</v>
      </c>
      <c r="H22" s="14">
        <f>SUMIFS('Audiobook Data'!$GT:$GT,'Audiobook Data'!$GI:$GI,"&lt;&gt;US",'Audiobook Data'!$GI:$GI,"&lt;&gt;UK",'Audiobook Data'!$GF:$GF,Lookups!$B$4)</f>
        <v>0</v>
      </c>
      <c r="I22" s="123">
        <f>SUMIFS('Audiobook Data'!$GV:$GV,'Audiobook Data'!$GI:$GI,"&lt;&gt;US",'Audiobook Data'!$GI:$GI,"&lt;&gt;UK",'Audiobook Data'!$GF:$GF,Lookups!$B$4)</f>
        <v>0</v>
      </c>
      <c r="J22" s="14">
        <f>SUMIFS('Audiobook Data'!$GT:$GT,'Audiobook Data'!$GI:$GI,"UK",'Audiobook Data'!$GF:$GF,Lookups!$B$4)</f>
        <v>0</v>
      </c>
      <c r="K22" s="125">
        <f>SUMIFS('Audiobook Data'!$GV:$GV,'Audiobook Data'!$GI:$GI,"UK",'Audiobook Data'!$GF:$GF,Lookups!$B$4)</f>
        <v>0</v>
      </c>
      <c r="L22" s="14">
        <f>SUMIFS('Audiobook Data'!$GT:$GT,'Audiobook Data'!$GI:$GI,"US",'Audiobook Data'!$GF:$GF,Lookups!$B$4)</f>
        <v>4</v>
      </c>
      <c r="M22" s="125">
        <f>SUMIFS('Audiobook Data'!$GV:$GV,'Audiobook Data'!$GI:$GI,"US",'Audiobook Data'!$GF:$GF,Lookups!$B$4)</f>
        <v>18.564800000000002</v>
      </c>
      <c r="N22" s="14">
        <f>SUMIFS('Audiobook Data'!$GT:$GT,'Audiobook Data'!$GI:$GI,"&lt;&gt;US",'Audiobook Data'!$GI:$GI,"&lt;&gt;UK",'Audiobook Data'!$GF:$GF,Lookups!$B$5)</f>
        <v>0</v>
      </c>
      <c r="O22" s="123">
        <f>SUMIFS('Audiobook Data'!$GV:$GV,'Audiobook Data'!$GI:$GI,"&lt;&gt;US",'Audiobook Data'!$GI:$GI,"&lt;&gt;UK",'Audiobook Data'!$GF:$GF,Lookups!$B$5)</f>
        <v>0</v>
      </c>
      <c r="P22" s="14">
        <f>SUMIFS('Audiobook Data'!$GT:$GT,'Audiobook Data'!$GI:$GI,"UK",'Audiobook Data'!$GF:$GF,Lookups!$B$5)</f>
        <v>0</v>
      </c>
      <c r="Q22" s="125">
        <f>SUMIFS('Audiobook Data'!$GV:$GV,'Audiobook Data'!$GI:$GI,"UK",'Audiobook Data'!$GF:$GF,Lookups!$B$5)</f>
        <v>0</v>
      </c>
      <c r="R22" s="14">
        <f>SUMIFS('Audiobook Data'!$GT:$GT,'Audiobook Data'!$GI:$GI,"US",'Audiobook Data'!$GF:$GF,Lookups!$B$5)</f>
        <v>0</v>
      </c>
      <c r="S22" s="125">
        <f>SUMIFS('Audiobook Data'!$GV:$GV,'Audiobook Data'!$GI:$GI,"US",'Audiobook Data'!$GF:$GF,Lookups!$B$5)</f>
        <v>0</v>
      </c>
    </row>
    <row r="23" spans="1:23" x14ac:dyDescent="0.25">
      <c r="H23" s="13"/>
      <c r="I23" s="7"/>
      <c r="J23" s="13"/>
      <c r="N23" s="13"/>
      <c r="Q23" s="16"/>
      <c r="S23" s="16"/>
    </row>
    <row r="24" spans="1:23" x14ac:dyDescent="0.25">
      <c r="B24" s="329" t="str">
        <f>Lookups!$A$6</f>
        <v>Soulstealer (Mass Market Paperback)</v>
      </c>
      <c r="C24" s="329"/>
      <c r="D24" s="329"/>
      <c r="E24" s="329"/>
      <c r="F24" s="329"/>
      <c r="G24" s="329"/>
      <c r="H24" s="329" t="str">
        <f>Lookups!$A$7</f>
        <v>Soulstealer (Travel Size Paperback)</v>
      </c>
      <c r="I24" s="329"/>
      <c r="J24" s="329"/>
      <c r="K24" s="329"/>
      <c r="L24" s="329"/>
      <c r="M24" s="329"/>
      <c r="N24" s="329" t="str">
        <f>Lookups!$A$8</f>
        <v>Soulstealer (Trade Paperback)</v>
      </c>
      <c r="O24" s="329"/>
      <c r="P24" s="329"/>
      <c r="Q24" s="329"/>
      <c r="R24" s="329"/>
      <c r="S24" s="329"/>
    </row>
    <row r="25" spans="1:23" x14ac:dyDescent="0.25">
      <c r="B25" s="329" t="s">
        <v>44</v>
      </c>
      <c r="C25" s="329"/>
      <c r="D25" s="329" t="s">
        <v>14</v>
      </c>
      <c r="E25" s="329"/>
      <c r="F25" s="329" t="s">
        <v>15</v>
      </c>
      <c r="G25" s="329"/>
      <c r="H25" s="329" t="s">
        <v>44</v>
      </c>
      <c r="I25" s="329"/>
      <c r="J25" s="329" t="s">
        <v>14</v>
      </c>
      <c r="K25" s="329"/>
      <c r="L25" s="329" t="s">
        <v>15</v>
      </c>
      <c r="M25" s="329"/>
      <c r="N25" s="329" t="s">
        <v>44</v>
      </c>
      <c r="O25" s="329"/>
      <c r="P25" s="329" t="s">
        <v>14</v>
      </c>
      <c r="Q25" s="329"/>
      <c r="R25" s="329" t="s">
        <v>15</v>
      </c>
      <c r="S25" s="329"/>
    </row>
    <row r="26" spans="1:23" x14ac:dyDescent="0.25">
      <c r="A26" t="s">
        <v>19</v>
      </c>
      <c r="B26" s="14">
        <f>SUMIFS('Audiobook Data'!$O:$O,'Audiobook Data'!$D:$D,"&lt;&gt;US",'Audiobook Data'!$D:$D,"&lt;&gt;UK",'Audiobook Data'!$A:$A,Lookups!$B$6)</f>
        <v>0</v>
      </c>
      <c r="C26" s="123">
        <f>SUMIFS('Audiobook Data'!$Q:$Q,'Audiobook Data'!$D:$D,"&lt;&gt;US",'Audiobook Data'!$D:$D,"&lt;&gt;UK",'Audiobook Data'!$A:$A,Lookups!$B$6)</f>
        <v>0</v>
      </c>
      <c r="D26" s="14">
        <f>SUMIFS('Audiobook Data'!$O:$O,'Audiobook Data'!$D:$D,"UK",'Audiobook Data'!$A:$A,Lookups!$B$6)</f>
        <v>0</v>
      </c>
      <c r="E26" s="125">
        <f>SUMIFS('Audiobook Data'!$Q:$Q,'Audiobook Data'!$D:$D,"UK",'Audiobook Data'!$A:$A,Lookups!$B$6)</f>
        <v>0</v>
      </c>
      <c r="F26" s="14">
        <f>SUMIFS('Audiobook Data'!$O:$O,'Audiobook Data'!$D:$D,"US",'Audiobook Data'!$A:$A,Lookups!$B$6)</f>
        <v>0</v>
      </c>
      <c r="G26" s="125">
        <f>SUMIFS('Audiobook Data'!$Q:$Q,'Audiobook Data'!$D:$D,"US",'Audiobook Data'!$A:$A,Lookups!$B$6)</f>
        <v>0</v>
      </c>
      <c r="H26" s="14">
        <f>SUMIFS('Audiobook Data'!$O:$O,'Audiobook Data'!$D:$D,"&lt;&gt;US",'Audiobook Data'!$D:$D,"&lt;&gt;UK",'Audiobook Data'!$A:$A,Lookups!$B$7)</f>
        <v>0</v>
      </c>
      <c r="I26" s="123">
        <f>SUMIFS('Audiobook Data'!$Q:$Q,'Audiobook Data'!$D:$D,"&lt;&gt;US",'Audiobook Data'!$D:$D,"&lt;&gt;UK",'Audiobook Data'!$A:$A,Lookups!$B$7)</f>
        <v>0</v>
      </c>
      <c r="J26" s="14">
        <f>SUMIFS('Audiobook Data'!$O:$O,'Audiobook Data'!$D:$D,"UK",'Audiobook Data'!$A:$A,Lookups!$B$7)</f>
        <v>0</v>
      </c>
      <c r="K26" s="125">
        <f>SUMIFS('Audiobook Data'!$Q:$Q,'Audiobook Data'!$D:$D,"UK",'Audiobook Data'!$A:$A,Lookups!$B$7)</f>
        <v>0</v>
      </c>
      <c r="L26" s="14">
        <f>SUMIFS('Audiobook Data'!$O:$O,'Audiobook Data'!$D:$D,"US",'Audiobook Data'!$A:$A,Lookups!$B$7)</f>
        <v>0</v>
      </c>
      <c r="M26" s="125">
        <f>SUMIFS('Audiobook Data'!$Q:$Q,'Audiobook Data'!$D:$D,"US",'Audiobook Data'!$A:$A,Lookups!$B$7)</f>
        <v>0</v>
      </c>
      <c r="N26" s="14">
        <f>SUMIFS('Audiobook Data'!$O:$O,'Audiobook Data'!$D:$D,"&lt;&gt;US",'Audiobook Data'!$D:$D,"&lt;&gt;UK",'Audiobook Data'!$A:$A,Lookups!$B$8)</f>
        <v>0</v>
      </c>
      <c r="O26" s="123">
        <f>SUMIFS('Audiobook Data'!$Q:$Q,'Audiobook Data'!$D:$D,"&lt;&gt;US",'Audiobook Data'!$D:$D,"&lt;&gt;UK",'Audiobook Data'!$A:$A,Lookups!$B$8)</f>
        <v>0</v>
      </c>
      <c r="P26" s="14">
        <f>SUMIFS('Audiobook Data'!$O:$O,'Audiobook Data'!$D:$D,"UK",'Audiobook Data'!$A:$A,Lookups!$B$8)</f>
        <v>0</v>
      </c>
      <c r="Q26" s="125">
        <f>SUMIFS('Audiobook Data'!$Q:$Q,'Audiobook Data'!$D:$D,"UK",'Audiobook Data'!$A:$A,Lookups!$B$8)</f>
        <v>0</v>
      </c>
      <c r="R26" s="14">
        <f>SUMIFS('Audiobook Data'!$O:$O,'Audiobook Data'!$D:$D,"US",'Audiobook Data'!$A:$A,Lookups!$B$8)</f>
        <v>0</v>
      </c>
      <c r="S26" s="125">
        <f>SUMIFS('Audiobook Data'!$Q:$Q,'Audiobook Data'!$D:$D,"US",'Audiobook Data'!$A:$A,Lookups!$B$8)</f>
        <v>0</v>
      </c>
    </row>
    <row r="27" spans="1:23" x14ac:dyDescent="0.25">
      <c r="A27" t="s">
        <v>20</v>
      </c>
      <c r="B27" s="14">
        <f>SUMIFS('Audiobook Data'!$AF:$AF,'Audiobook Data'!$U:$U,"&lt;&gt;US",'Audiobook Data'!$U:$U,"&lt;&gt;UK",'Audiobook Data'!$A:$A,Lookups!$B$6)</f>
        <v>0</v>
      </c>
      <c r="C27" s="123">
        <f>SUMIFS('Audiobook Data'!$AH:$AH,'Audiobook Data'!$U:$U,"&lt;&gt;US",'Audiobook Data'!$U:$U,"&lt;&gt;UK",'Audiobook Data'!$A:$A,Lookups!$B$6)</f>
        <v>0</v>
      </c>
      <c r="D27" s="14">
        <f>SUMIFS('Audiobook Data'!$AF:$AF,'Audiobook Data'!$U:$U,"UK",'Audiobook Data'!$A:$A,Lookups!$B$6)</f>
        <v>0</v>
      </c>
      <c r="E27" s="125">
        <f>SUMIFS('Audiobook Data'!$AH:$AH,'Audiobook Data'!$D:$D,"UK",'Audiobook Data'!$A:$A,Lookups!$B$6)</f>
        <v>0</v>
      </c>
      <c r="F27" s="14">
        <f>SUMIFS('Audiobook Data'!$AF:$AF,'Audiobook Data'!$U:$U,"US",'Audiobook Data'!$R:$R,Lookups!$B$6)</f>
        <v>0</v>
      </c>
      <c r="G27" s="125">
        <f>SUMIFS('Audiobook Data'!$AH:$AH,'Audiobook Data'!$D:$D,"US",'Audiobook Data'!$A:$A,Lookups!$B$6)</f>
        <v>0</v>
      </c>
      <c r="H27" s="14">
        <f>SUMIFS('Audiobook Data'!$AF:$AF,'Audiobook Data'!$U:$U,"&lt;&gt;US",'Audiobook Data'!$U:$U,"&lt;&gt;UK",'Audiobook Data'!$A:$A,Lookups!$B$7)</f>
        <v>0</v>
      </c>
      <c r="I27" s="123">
        <f>SUMIFS('Audiobook Data'!$AH:$AH,'Audiobook Data'!$U:$U,"&lt;&gt;US",'Audiobook Data'!$U:$U,"&lt;&gt;UK",'Audiobook Data'!$A:$A,Lookups!$B$7)</f>
        <v>0</v>
      </c>
      <c r="J27" s="14">
        <f>SUMIFS('Audiobook Data'!$AF:$AF,'Audiobook Data'!$U:$U,"UK",'Audiobook Data'!$A:$A,Lookups!$B$7)</f>
        <v>0</v>
      </c>
      <c r="K27" s="125">
        <f>SUMIFS('Audiobook Data'!$AH:$AH,'Audiobook Data'!$D:$D,"UK",'Audiobook Data'!$A:$A,Lookups!$B$7)</f>
        <v>0</v>
      </c>
      <c r="L27" s="14">
        <f>SUMIFS('Audiobook Data'!$AF:$AF,'Audiobook Data'!$U:$U,"US",'Audiobook Data'!$R:$R,Lookups!$B$7)</f>
        <v>0</v>
      </c>
      <c r="M27" s="125">
        <f>SUMIFS('Audiobook Data'!$AH:$AH,'Audiobook Data'!$D:$D,"US",'Audiobook Data'!$A:$A,Lookups!$B$7)</f>
        <v>0</v>
      </c>
      <c r="N27" s="14">
        <f>SUMIFS('Audiobook Data'!$AF:$AF,'Audiobook Data'!$U:$U,"&lt;&gt;US",'Audiobook Data'!$U:$U,"&lt;&gt;UK",'Audiobook Data'!$A:$A,Lookups!$B$8)</f>
        <v>0</v>
      </c>
      <c r="O27" s="123">
        <f>SUMIFS('Audiobook Data'!$AH:$AH,'Audiobook Data'!$U:$U,"&lt;&gt;US",'Audiobook Data'!$U:$U,"&lt;&gt;UK",'Audiobook Data'!$A:$A,Lookups!$B$8)</f>
        <v>0</v>
      </c>
      <c r="P27" s="14">
        <f>SUMIFS('Audiobook Data'!$AF:$AF,'Audiobook Data'!$U:$U,"UK",'Audiobook Data'!$A:$A,Lookups!$B$8)</f>
        <v>0</v>
      </c>
      <c r="Q27" s="125">
        <f>SUMIFS('Audiobook Data'!$AH:$AH,'Audiobook Data'!$D:$D,"UK",'Audiobook Data'!$A:$A,Lookups!$B$8)</f>
        <v>0</v>
      </c>
      <c r="R27" s="14">
        <f>SUMIFS('Audiobook Data'!$AF:$AF,'Audiobook Data'!$U:$U,"US",'Audiobook Data'!$R:$R,Lookups!$B$8)</f>
        <v>0</v>
      </c>
      <c r="S27" s="125">
        <f>SUMIFS('Audiobook Data'!$AH:$AH,'Audiobook Data'!$D:$D,"US",'Audiobook Data'!$A:$A,Lookups!$B$8)</f>
        <v>0</v>
      </c>
    </row>
    <row r="28" spans="1:23" x14ac:dyDescent="0.25">
      <c r="A28" t="s">
        <v>21</v>
      </c>
      <c r="B28" s="14">
        <f>SUMIFS('Audiobook Data'!$AW:$AW,'Audiobook Data'!$AL:$AL,"&lt;&gt;US",'Audiobook Data'!$AL:$AL,"&lt;&gt;UK",'Audiobook Data'!$AI:$AI,Lookups!$B$6)</f>
        <v>0</v>
      </c>
      <c r="C28" s="123">
        <f>SUMIFS('Audiobook Data'!$AY:$AY,'Audiobook Data'!$AL:$AL,"&lt;&gt;US",'Audiobook Data'!$AL:$AL,"&lt;&gt;UK",'Audiobook Data'!$AI:$AI,Lookups!$B$6)</f>
        <v>0</v>
      </c>
      <c r="D28" s="14">
        <f>SUMIFS('Audiobook Data'!$AW:$AW,'Audiobook Data'!$AL:$AL,"UK",'Audiobook Data'!$AI:$AI,Lookups!$B$6)</f>
        <v>0</v>
      </c>
      <c r="E28" s="125">
        <f>SUMIFS('Audiobook Data'!$AY:$AY,'Audiobook Data'!$AL:$AL,"UK",'Audiobook Data'!$AI:$AI,Lookups!$B$6)</f>
        <v>0</v>
      </c>
      <c r="F28" s="14">
        <f>SUMIFS('Audiobook Data'!$AW:$AW,'Audiobook Data'!$AL:$AL,"US",'Audiobook Data'!$AI:$AI,Lookups!$B$6)</f>
        <v>0</v>
      </c>
      <c r="G28" s="125">
        <f>SUMIFS('Audiobook Data'!$AY:$AY,'Audiobook Data'!$AL:$AL,"US",'Audiobook Data'!$AI:$AI,Lookups!$B$6)</f>
        <v>0</v>
      </c>
      <c r="H28" s="14">
        <f>SUMIFS('Audiobook Data'!$AW:$AW,'Audiobook Data'!$AL:$AL,"&lt;&gt;US",'Audiobook Data'!$AL:$AL,"&lt;&gt;UK",'Audiobook Data'!$AI:$AI,Lookups!$B$7)</f>
        <v>0</v>
      </c>
      <c r="I28" s="123">
        <f>SUMIFS('Audiobook Data'!$AY:$AY,'Audiobook Data'!$AL:$AL,"&lt;&gt;US",'Audiobook Data'!$AL:$AL,"&lt;&gt;UK",'Audiobook Data'!$AI:$AI,Lookups!$B$7)</f>
        <v>0</v>
      </c>
      <c r="J28" s="14">
        <f>SUMIFS('Audiobook Data'!$AW:$AW,'Audiobook Data'!$AL:$AL,"UK",'Audiobook Data'!$AI:$AI,Lookups!$B$7)</f>
        <v>0</v>
      </c>
      <c r="K28" s="125">
        <f>SUMIFS('Audiobook Data'!$AY:$AY,'Audiobook Data'!$AL:$AL,"UK",'Audiobook Data'!$AI:$AI,Lookups!$B$7)</f>
        <v>0</v>
      </c>
      <c r="L28" s="14">
        <f>SUMIFS('Audiobook Data'!$AW:$AW,'Audiobook Data'!$AL:$AL,"US",'Audiobook Data'!$AI:$AI,Lookups!$B$7)</f>
        <v>0</v>
      </c>
      <c r="M28" s="125">
        <f>SUMIFS('Audiobook Data'!$AY:$AY,'Audiobook Data'!$AL:$AL,"US",'Audiobook Data'!$AI:$AI,Lookups!$B$7)</f>
        <v>0</v>
      </c>
      <c r="N28" s="14">
        <f>SUMIFS('Audiobook Data'!$AW:$AW,'Audiobook Data'!$AL:$AL,"&lt;&gt;US",'Audiobook Data'!$AL:$AL,"&lt;&gt;UK",'Audiobook Data'!$AI:$AI,Lookups!$B$8)</f>
        <v>0</v>
      </c>
      <c r="O28" s="123">
        <f>SUMIFS('Audiobook Data'!$AY:$AY,'Audiobook Data'!$AL:$AL,"&lt;&gt;US",'Audiobook Data'!$AL:$AL,"&lt;&gt;UK",'Audiobook Data'!$AI:$AI,Lookups!$B$8)</f>
        <v>0</v>
      </c>
      <c r="P28" s="14">
        <f>SUMIFS('Audiobook Data'!$AW:$AW,'Audiobook Data'!$AL:$AL,"UK",'Audiobook Data'!$AI:$AI,Lookups!$B$8)</f>
        <v>0</v>
      </c>
      <c r="Q28" s="125">
        <f>SUMIFS('Audiobook Data'!$AY:$AY,'Audiobook Data'!$AL:$AL,"UK",'Audiobook Data'!$AI:$AI,Lookups!$B$8)</f>
        <v>0</v>
      </c>
      <c r="R28" s="14">
        <f>SUMIFS('Audiobook Data'!$AW:$AW,'Audiobook Data'!$AL:$AL,"US",'Audiobook Data'!$AI:$AI,Lookups!$B$8)</f>
        <v>0</v>
      </c>
      <c r="S28" s="125">
        <f>SUMIFS('Audiobook Data'!$AY:$AY,'Audiobook Data'!$AL:$AL,"US",'Audiobook Data'!$AI:$AI,Lookups!$B$8)</f>
        <v>0</v>
      </c>
    </row>
    <row r="29" spans="1:23" x14ac:dyDescent="0.25">
      <c r="A29" t="s">
        <v>22</v>
      </c>
      <c r="B29" s="14">
        <f>SUMIFS('Audiobook Data'!$BN:$BN,'Audiobook Data'!$BC:$BC,"&lt;&gt;US",'Audiobook Data'!$BC:$BC,"&lt;&gt;UK",'Audiobook Data'!$AZ:$AZ,Lookups!$B$6)</f>
        <v>0</v>
      </c>
      <c r="C29" s="123">
        <f>SUMIFS('Audiobook Data'!$BP:$BP,'Audiobook Data'!$BC:$BC,"&lt;&gt;US",'Audiobook Data'!$BC:$BC,"&lt;&gt;UK",'Audiobook Data'!$AZ:$AZ,Lookups!$B$6)</f>
        <v>0</v>
      </c>
      <c r="D29" s="14">
        <f>SUMIFS('Audiobook Data'!$BN:$BN,'Audiobook Data'!$BC:$BC,"UK",'Audiobook Data'!$AZ:$AZ,Lookups!$B$6)</f>
        <v>0</v>
      </c>
      <c r="E29" s="125">
        <f>SUMIFS('Audiobook Data'!$BP:$BP,'Audiobook Data'!$BC:$BC,"UK",'Audiobook Data'!$AZ:$AZ,Lookups!$B$6)</f>
        <v>0</v>
      </c>
      <c r="F29" s="14">
        <f>SUMIFS('Audiobook Data'!$BN:$BN,'Audiobook Data'!$BC:$BC,"US",'Audiobook Data'!$AZ:$AZ,Lookups!$B$6)</f>
        <v>0</v>
      </c>
      <c r="G29" s="125">
        <f>SUMIFS('Audiobook Data'!$BP:$BP,'Audiobook Data'!$BC:$BC,"US",'Audiobook Data'!$AZ:$AZ,Lookups!$B$6)</f>
        <v>0</v>
      </c>
      <c r="H29" s="14">
        <f>SUMIFS('Audiobook Data'!$BN:$BN,'Audiobook Data'!$BC:$BC,"&lt;&gt;US",'Audiobook Data'!$BC:$BC,"&lt;&gt;UK",'Audiobook Data'!$AZ:$AZ,Lookups!$B$7)</f>
        <v>0</v>
      </c>
      <c r="I29" s="123">
        <f>SUMIFS('Audiobook Data'!$BP:$BP,'Audiobook Data'!$BC:$BC,"&lt;&gt;US",'Audiobook Data'!$BC:$BC,"&lt;&gt;UK",'Audiobook Data'!$AZ:$AZ,Lookups!$B$7)</f>
        <v>0</v>
      </c>
      <c r="J29" s="14">
        <f>SUMIFS('Audiobook Data'!$BN:$BN,'Audiobook Data'!$BC:$BC,"UK",'Audiobook Data'!$AZ:$AZ,Lookups!$B$7)</f>
        <v>0</v>
      </c>
      <c r="K29" s="125">
        <f>SUMIFS('Audiobook Data'!$BP:$BP,'Audiobook Data'!$BC:$BC,"UK",'Audiobook Data'!$AZ:$AZ,Lookups!$B$7)</f>
        <v>0</v>
      </c>
      <c r="L29" s="14">
        <f>SUMIFS('Audiobook Data'!$BN:$BN,'Audiobook Data'!$BC:$BC,"US",'Audiobook Data'!$AZ:$AZ,Lookups!$B$7)</f>
        <v>0</v>
      </c>
      <c r="M29" s="125">
        <f>SUMIFS('Audiobook Data'!$BP:$BP,'Audiobook Data'!$BC:$BC,"US",'Audiobook Data'!$AZ:$AZ,Lookups!$B$7)</f>
        <v>0</v>
      </c>
      <c r="N29" s="14">
        <f>SUMIFS('Audiobook Data'!$BN:$BN,'Audiobook Data'!$BC:$BC,"&lt;&gt;US",'Audiobook Data'!$BC:$BC,"&lt;&gt;UK",'Audiobook Data'!$AZ:$AZ,Lookups!$B$8)</f>
        <v>0</v>
      </c>
      <c r="O29" s="123">
        <f>SUMIFS('Audiobook Data'!$BP:$BP,'Audiobook Data'!$BC:$BC,"&lt;&gt;US",'Audiobook Data'!$BC:$BC,"&lt;&gt;UK",'Audiobook Data'!$AZ:$AZ,Lookups!$B$8)</f>
        <v>0</v>
      </c>
      <c r="P29" s="14">
        <f>SUMIFS('Audiobook Data'!$BN:$BN,'Audiobook Data'!$BC:$BC,"UK",'Audiobook Data'!$AZ:$AZ,Lookups!$B$8)</f>
        <v>0</v>
      </c>
      <c r="Q29" s="125">
        <f>SUMIFS('Audiobook Data'!$BP:$BP,'Audiobook Data'!$BC:$BC,"UK",'Audiobook Data'!$AZ:$AZ,Lookups!$B$8)</f>
        <v>0</v>
      </c>
      <c r="R29" s="14">
        <f>SUMIFS('Audiobook Data'!$BN:$BN,'Audiobook Data'!$BC:$BC,"US",'Audiobook Data'!$AZ:$AZ,Lookups!$B$8)</f>
        <v>0</v>
      </c>
      <c r="S29" s="125">
        <f>SUMIFS('Audiobook Data'!$BP:$BP,'Audiobook Data'!$BC:$BC,"US",'Audiobook Data'!$AZ:$AZ,Lookups!$B$8)</f>
        <v>0</v>
      </c>
    </row>
    <row r="30" spans="1:23" x14ac:dyDescent="0.25">
      <c r="A30" t="s">
        <v>23</v>
      </c>
      <c r="B30" s="14">
        <f>SUMIFS('Audiobook Data'!$CE:$CE,'Audiobook Data'!$BT:$BT,"&lt;&gt;US",'Audiobook Data'!$BT:$BT,"&lt;&gt;UK",'Audiobook Data'!$BQ:$BQ,Lookups!$B$6)</f>
        <v>0</v>
      </c>
      <c r="C30" s="123">
        <f>SUMIFS('Audiobook Data'!$CG:$CG,'Audiobook Data'!$BT:$BT,"&lt;&gt;US",'Audiobook Data'!$BT:$BT,"&lt;&gt;UK",'Audiobook Data'!$BQ:$BQ,Lookups!$B$6)</f>
        <v>0</v>
      </c>
      <c r="D30" s="14">
        <f>SUMIFS('Audiobook Data'!$CE:$CE,'Audiobook Data'!$BT:$BT,"UK",'Audiobook Data'!$BQ:$BQ,Lookups!$B$6)</f>
        <v>0</v>
      </c>
      <c r="E30" s="125">
        <f>SUMIFS('Audiobook Data'!$CG:$CG,'Audiobook Data'!$BT:$BT,"UK",'Audiobook Data'!$BQ:$BQ,Lookups!$B$6)</f>
        <v>0</v>
      </c>
      <c r="F30" s="14">
        <f>SUMIFS('Audiobook Data'!$CE:$CE,'Audiobook Data'!$BT:$BT,"US",'Audiobook Data'!$BQ:$BQ,Lookups!$B$6)</f>
        <v>0</v>
      </c>
      <c r="G30" s="125">
        <f>SUMIFS('Audiobook Data'!$CG:$CG,'Audiobook Data'!$BT:$BT,"US",'Audiobook Data'!$BQ:$BQ,Lookups!$B$6)</f>
        <v>0</v>
      </c>
      <c r="H30" s="14">
        <f>SUMIFS('Audiobook Data'!$CE:$CE,'Audiobook Data'!$BT:$BT,"&lt;&gt;US",'Audiobook Data'!$BT:$BT,"&lt;&gt;UK",'Audiobook Data'!$BQ:$BQ,Lookups!$B$7)</f>
        <v>0</v>
      </c>
      <c r="I30" s="123">
        <f>SUMIFS('Audiobook Data'!$CG:$CG,'Audiobook Data'!$BT:$BT,"&lt;&gt;US",'Audiobook Data'!$BT:$BT,"&lt;&gt;UK",'Audiobook Data'!$BQ:$BQ,Lookups!$B$7)</f>
        <v>0</v>
      </c>
      <c r="J30" s="14">
        <f>SUMIFS('Audiobook Data'!$CE:$CE,'Audiobook Data'!$BT:$BT,"UK",'Audiobook Data'!$BQ:$BQ,Lookups!$B$7)</f>
        <v>0</v>
      </c>
      <c r="K30" s="125">
        <f>SUMIFS('Audiobook Data'!$CG:$CG,'Audiobook Data'!$BT:$BT,"UK",'Audiobook Data'!$BQ:$BQ,Lookups!$B$7)</f>
        <v>0</v>
      </c>
      <c r="L30" s="14">
        <f>SUMIFS('Audiobook Data'!$CE:$CE,'Audiobook Data'!$BT:$BT,"US",'Audiobook Data'!$BQ:$BQ,Lookups!$B$7)</f>
        <v>0</v>
      </c>
      <c r="M30" s="125">
        <f>SUMIFS('Audiobook Data'!$CG:$CG,'Audiobook Data'!$BT:$BT,"US",'Audiobook Data'!$BQ:$BQ,Lookups!$B$7)</f>
        <v>0</v>
      </c>
      <c r="N30" s="14">
        <f>SUMIFS('Audiobook Data'!$CE:$CE,'Audiobook Data'!$BT:$BT,"&lt;&gt;US",'Audiobook Data'!$BT:$BT,"&lt;&gt;UK",'Audiobook Data'!$BQ:$BQ,Lookups!$B$8)</f>
        <v>0</v>
      </c>
      <c r="O30" s="123">
        <f>SUMIFS('Audiobook Data'!$CG:$CG,'Audiobook Data'!$BT:$BT,"&lt;&gt;US",'Audiobook Data'!$BT:$BT,"&lt;&gt;UK",'Audiobook Data'!$BQ:$BQ,Lookups!$B$8)</f>
        <v>0</v>
      </c>
      <c r="P30" s="14">
        <f>SUMIFS('Audiobook Data'!$CE:$CE,'Audiobook Data'!$BT:$BT,"UK",'Audiobook Data'!$BQ:$BQ,Lookups!$B$8)</f>
        <v>0</v>
      </c>
      <c r="Q30" s="125">
        <f>SUMIFS('Audiobook Data'!$CG:$CG,'Audiobook Data'!$BT:$BT,"UK",'Audiobook Data'!$BQ:$BQ,Lookups!$B$8)</f>
        <v>0</v>
      </c>
      <c r="R30" s="14">
        <f>SUMIFS('Audiobook Data'!$CE:$CE,'Audiobook Data'!$BT:$BT,"US",'Audiobook Data'!$BQ:$BQ,Lookups!$B$8)</f>
        <v>0</v>
      </c>
      <c r="S30" s="125">
        <f>SUMIFS('Audiobook Data'!$CG:$CG,'Audiobook Data'!$BT:$BT,"US",'Audiobook Data'!$BQ:$BQ,Lookups!$B$8)</f>
        <v>0</v>
      </c>
    </row>
    <row r="31" spans="1:23" x14ac:dyDescent="0.25">
      <c r="A31" t="s">
        <v>24</v>
      </c>
      <c r="B31" s="14">
        <f>SUMIFS('Audiobook Data'!$CV:$CV,'Audiobook Data'!$CK:$CK,"&lt;&gt;US",'Audiobook Data'!$CK:$CK,"&lt;&gt;UK",'Audiobook Data'!$CH:$CH,Lookups!$B$6)</f>
        <v>0</v>
      </c>
      <c r="C31" s="123">
        <f>SUMIFS('Audiobook Data'!$CX:$CX,'Audiobook Data'!$CK:$CK,"&lt;&gt;US",'Audiobook Data'!$CK:$CK,"&lt;&gt;UK",'Audiobook Data'!$CH:$CH,Lookups!$B$6)</f>
        <v>0</v>
      </c>
      <c r="D31" s="14">
        <f>SUMIFS('Audiobook Data'!$CV:$CV,'Audiobook Data'!$CK:$CK,"UK",'Audiobook Data'!$CH:$CH,Lookups!$B$6)</f>
        <v>0</v>
      </c>
      <c r="E31" s="125">
        <f>SUMIFS('Audiobook Data'!$CX:$CX,'Audiobook Data'!$CK:$CK,"UK",'Audiobook Data'!$CH:$CH,Lookups!$B$6)</f>
        <v>0</v>
      </c>
      <c r="F31" s="14">
        <f>SUMIFS('Audiobook Data'!$CV:$CV,'Audiobook Data'!$CK:$CK,"US",'Audiobook Data'!$CH:$CH,Lookups!$B$6)</f>
        <v>0</v>
      </c>
      <c r="G31" s="125">
        <f>SUMIFS('Audiobook Data'!$CX:$CX,'Audiobook Data'!$CK:$CK,"US",'Audiobook Data'!$CH:$CH,Lookups!$B$6)</f>
        <v>0</v>
      </c>
      <c r="H31" s="14">
        <f>SUMIFS('Audiobook Data'!$CV:$CV,'Audiobook Data'!$CK:$CK,"&lt;&gt;US",'Audiobook Data'!$CK:$CK,"&lt;&gt;UK",'Audiobook Data'!$CH:$CH,Lookups!$B$7)</f>
        <v>0</v>
      </c>
      <c r="I31" s="123">
        <f>SUMIFS('Audiobook Data'!$CX:$CX,'Audiobook Data'!$CK:$CK,"&lt;&gt;US",'Audiobook Data'!$CK:$CK,"&lt;&gt;UK",'Audiobook Data'!$CH:$CH,Lookups!$B$7)</f>
        <v>0</v>
      </c>
      <c r="J31" s="14">
        <f>SUMIFS('Audiobook Data'!$CV:$CV,'Audiobook Data'!$CK:$CK,"UK",'Audiobook Data'!$CH:$CH,Lookups!$B$7)</f>
        <v>0</v>
      </c>
      <c r="K31" s="125">
        <f>SUMIFS('Audiobook Data'!$CX:$CX,'Audiobook Data'!$CK:$CK,"UK",'Audiobook Data'!$CH:$CH,Lookups!$B$7)</f>
        <v>0</v>
      </c>
      <c r="L31" s="14">
        <f>SUMIFS('Audiobook Data'!$CV:$CV,'Audiobook Data'!$CK:$CK,"US",'Audiobook Data'!$CH:$CH,Lookups!$B$7)</f>
        <v>0</v>
      </c>
      <c r="M31" s="125">
        <f>SUMIFS('Audiobook Data'!$CX:$CX,'Audiobook Data'!$CK:$CK,"US",'Audiobook Data'!$CH:$CH,Lookups!$B$7)</f>
        <v>0</v>
      </c>
      <c r="N31" s="14">
        <f>SUMIFS('Audiobook Data'!$CV:$CV,'Audiobook Data'!$CK:$CK,"&lt;&gt;US",'Audiobook Data'!$CK:$CK,"&lt;&gt;UK",'Audiobook Data'!$CH:$CH,Lookups!$B$8)</f>
        <v>0</v>
      </c>
      <c r="O31" s="123">
        <f>SUMIFS('Audiobook Data'!$CX:$CX,'Audiobook Data'!$CK:$CK,"&lt;&gt;US",'Audiobook Data'!$CK:$CK,"&lt;&gt;UK",'Audiobook Data'!$CH:$CH,Lookups!$B$8)</f>
        <v>0</v>
      </c>
      <c r="P31" s="14">
        <f>SUMIFS('Audiobook Data'!$CV:$CV,'Audiobook Data'!$CK:$CK,"UK",'Audiobook Data'!$CH:$CH,Lookups!$B$8)</f>
        <v>0</v>
      </c>
      <c r="Q31" s="125">
        <f>SUMIFS('Audiobook Data'!$CX:$CX,'Audiobook Data'!$CK:$CK,"UK",'Audiobook Data'!$CH:$CH,Lookups!$B$8)</f>
        <v>0</v>
      </c>
      <c r="R31" s="14">
        <f>SUMIFS('Audiobook Data'!$CV:$CV,'Audiobook Data'!$CK:$CK,"US",'Audiobook Data'!$CH:$CH,Lookups!$B$8)</f>
        <v>0</v>
      </c>
      <c r="S31" s="125">
        <f>SUMIFS('Audiobook Data'!$CX:$CX,'Audiobook Data'!$CK:$CK,"US",'Audiobook Data'!$CH:$CH,Lookups!$B$8)</f>
        <v>0</v>
      </c>
    </row>
    <row r="32" spans="1:23" x14ac:dyDescent="0.25">
      <c r="A32" t="s">
        <v>25</v>
      </c>
      <c r="B32" s="14">
        <f>SUMIFS('Audiobook Data'!$DM:$DM,'Audiobook Data'!$DB:$DB,"&lt;&gt;US",'Audiobook Data'!$DB:$DB,"&lt;&gt;UK",'Audiobook Data'!$CY:$CY,Lookups!$B$6)</f>
        <v>0</v>
      </c>
      <c r="C32" s="123">
        <f>SUMIFS('Audiobook Data'!$DO:$DO,'Audiobook Data'!$DB:$DB,"&lt;&gt;US",'Audiobook Data'!$DB:$DB,"&lt;&gt;UK",'Audiobook Data'!$CY:$CY,Lookups!$B$6)</f>
        <v>0</v>
      </c>
      <c r="D32" s="14">
        <f>SUMIFS('Audiobook Data'!$DM:$DM,'Audiobook Data'!$DB:$DB,"UK",'Audiobook Data'!$CY:$CY,Lookups!$B$6)</f>
        <v>0</v>
      </c>
      <c r="E32" s="125">
        <f>SUMIFS('Audiobook Data'!$DO:$DO,'Audiobook Data'!$DB:$DB,"UK",'Audiobook Data'!$CY:$CY,Lookups!$B$6)</f>
        <v>0</v>
      </c>
      <c r="F32" s="14">
        <f>SUMIFS('Audiobook Data'!$DM:$DM,'Audiobook Data'!$DB:$DB,"US",'Audiobook Data'!$CY:$CY,Lookups!$B$6)</f>
        <v>0</v>
      </c>
      <c r="G32" s="125">
        <f>SUMIFS('Audiobook Data'!$DO:$DO,'Audiobook Data'!$DB:$DB,"US",'Audiobook Data'!$CY:$CY,Lookups!$B$6)</f>
        <v>0</v>
      </c>
      <c r="H32" s="14">
        <f>SUMIFS('Audiobook Data'!$DM:$DM,'Audiobook Data'!$DB:$DB,"&lt;&gt;US",'Audiobook Data'!$DB:$DB,"&lt;&gt;UK",'Audiobook Data'!$CY:$CY,Lookups!$B$7)</f>
        <v>0</v>
      </c>
      <c r="I32" s="123">
        <f>SUMIFS('Audiobook Data'!$DO:$DO,'Audiobook Data'!$DB:$DB,"&lt;&gt;US",'Audiobook Data'!$DB:$DB,"&lt;&gt;UK",'Audiobook Data'!$CY:$CY,Lookups!$B$7)</f>
        <v>0</v>
      </c>
      <c r="J32" s="14">
        <f>SUMIFS('Audiobook Data'!$DM:$DM,'Audiobook Data'!$DB:$DB,"UK",'Audiobook Data'!$CY:$CY,Lookups!$B$7)</f>
        <v>0</v>
      </c>
      <c r="K32" s="125">
        <f>SUMIFS('Audiobook Data'!$DO:$DO,'Audiobook Data'!$DB:$DB,"UK",'Audiobook Data'!$CY:$CY,Lookups!$B$7)</f>
        <v>0</v>
      </c>
      <c r="L32" s="14">
        <f>SUMIFS('Audiobook Data'!$DM:$DM,'Audiobook Data'!$DB:$DB,"US",'Audiobook Data'!$CY:$CY,Lookups!$B$7)</f>
        <v>0</v>
      </c>
      <c r="M32" s="125">
        <f>SUMIFS('Audiobook Data'!$DO:$DO,'Audiobook Data'!$DB:$DB,"US",'Audiobook Data'!$CY:$CY,Lookups!$B$7)</f>
        <v>0</v>
      </c>
      <c r="N32" s="14">
        <f>SUMIFS('Audiobook Data'!$DM:$DM,'Audiobook Data'!$DB:$DB,"&lt;&gt;US",'Audiobook Data'!$DB:$DB,"&lt;&gt;UK",'Audiobook Data'!$CY:$CY,Lookups!$B$8)</f>
        <v>0</v>
      </c>
      <c r="O32" s="123">
        <f>SUMIFS('Audiobook Data'!$DO:$DO,'Audiobook Data'!$DB:$DB,"&lt;&gt;US",'Audiobook Data'!$DB:$DB,"&lt;&gt;UK",'Audiobook Data'!$CY:$CY,Lookups!$B$8)</f>
        <v>0</v>
      </c>
      <c r="P32" s="14">
        <f>SUMIFS('Audiobook Data'!$DM:$DM,'Audiobook Data'!$DB:$DB,"UK",'Audiobook Data'!$CY:$CY,Lookups!$B$8)</f>
        <v>0</v>
      </c>
      <c r="Q32" s="125">
        <f>SUMIFS('Audiobook Data'!$DO:$DO,'Audiobook Data'!$DB:$DB,"UK",'Audiobook Data'!$CY:$CY,Lookups!$B$8)</f>
        <v>0</v>
      </c>
      <c r="R32" s="14">
        <f>SUMIFS('Audiobook Data'!$DM:$DM,'Audiobook Data'!$DB:$DB,"US",'Audiobook Data'!$CY:$CY,Lookups!$B$8)</f>
        <v>0</v>
      </c>
      <c r="S32" s="125">
        <f>SUMIFS('Audiobook Data'!$DO:$DO,'Audiobook Data'!$DB:$DB,"US",'Audiobook Data'!$CY:$CY,Lookups!$B$8)</f>
        <v>0</v>
      </c>
    </row>
    <row r="33" spans="1:19" x14ac:dyDescent="0.25">
      <c r="A33" t="s">
        <v>26</v>
      </c>
      <c r="B33" s="14">
        <f>SUMIFS('Audiobook Data'!$ED:$ED,'Audiobook Data'!$DS:$DS,"&lt;&gt;US",'Audiobook Data'!$DS:$DS,"&lt;&gt;UK",'Audiobook Data'!$DP:$DP,Lookups!$B$6)</f>
        <v>0</v>
      </c>
      <c r="C33" s="123">
        <f>SUMIFS('Audiobook Data'!$EF:$EF,'Audiobook Data'!$DS:$DS,"&lt;&gt;US",'Audiobook Data'!$DS:$DS,"&lt;&gt;UK",'Audiobook Data'!$DP:$DP,Lookups!$B$6)</f>
        <v>0</v>
      </c>
      <c r="D33" s="14">
        <f>SUMIFS('Audiobook Data'!$ED:$ED,'Audiobook Data'!$DS:$DS,"UK",'Audiobook Data'!$DP:$DP,Lookups!$B$6)</f>
        <v>0</v>
      </c>
      <c r="E33" s="125">
        <f>SUMIFS('Audiobook Data'!$EF:$EF,'Audiobook Data'!$DS:$DS,"UK",'Audiobook Data'!$DP:$DP,Lookups!$B$6)</f>
        <v>0</v>
      </c>
      <c r="F33" s="14">
        <f>SUMIFS('Audiobook Data'!$ED:$ED,'Audiobook Data'!$DS:$DS,"US",'Audiobook Data'!$DP:$DP,Lookups!$B$6)</f>
        <v>0</v>
      </c>
      <c r="G33" s="125">
        <f>SUMIFS('Audiobook Data'!$EF:$EF,'Audiobook Data'!$DS:$DS,"US",'Audiobook Data'!$DP:$DP,Lookups!$B$6)</f>
        <v>0</v>
      </c>
      <c r="H33" s="14">
        <f>SUMIFS('Audiobook Data'!$ED:$ED,'Audiobook Data'!$DS:$DS,"&lt;&gt;US",'Audiobook Data'!$DS:$DS,"&lt;&gt;UK",'Audiobook Data'!$DP:$DP,Lookups!$B$7)</f>
        <v>0</v>
      </c>
      <c r="I33" s="123">
        <f>SUMIFS('Audiobook Data'!$EF:$EF,'Audiobook Data'!$DS:$DS,"&lt;&gt;US",'Audiobook Data'!$DS:$DS,"&lt;&gt;UK",'Audiobook Data'!$DP:$DP,Lookups!$B$7)</f>
        <v>0</v>
      </c>
      <c r="J33" s="14">
        <f>SUMIFS('Audiobook Data'!$ED:$ED,'Audiobook Data'!$DS:$DS,"UK",'Audiobook Data'!$DP:$DP,Lookups!$B$7)</f>
        <v>0</v>
      </c>
      <c r="K33" s="125">
        <f>SUMIFS('Audiobook Data'!$EF:$EF,'Audiobook Data'!$DS:$DS,"UK",'Audiobook Data'!$DP:$DP,Lookups!$B$7)</f>
        <v>0</v>
      </c>
      <c r="L33" s="14">
        <f>SUMIFS('Audiobook Data'!$ED:$ED,'Audiobook Data'!$DS:$DS,"US",'Audiobook Data'!$DP:$DP,Lookups!$B$7)</f>
        <v>0</v>
      </c>
      <c r="M33" s="125">
        <f>SUMIFS('Audiobook Data'!$EF:$EF,'Audiobook Data'!$DS:$DS,"US",'Audiobook Data'!$DP:$DP,Lookups!$B$7)</f>
        <v>0</v>
      </c>
      <c r="N33" s="14">
        <f>SUMIFS('Audiobook Data'!$ED:$ED,'Audiobook Data'!$DS:$DS,"&lt;&gt;US",'Audiobook Data'!$DS:$DS,"&lt;&gt;UK",'Audiobook Data'!$DP:$DP,Lookups!$B$8)</f>
        <v>0</v>
      </c>
      <c r="O33" s="123">
        <f>SUMIFS('Audiobook Data'!$EF:$EF,'Audiobook Data'!$DS:$DS,"&lt;&gt;US",'Audiobook Data'!$DS:$DS,"&lt;&gt;UK",'Audiobook Data'!$DP:$DP,Lookups!$B$8)</f>
        <v>0</v>
      </c>
      <c r="P33" s="14">
        <f>SUMIFS('Audiobook Data'!$ED:$ED,'Audiobook Data'!$DS:$DS,"UK",'Audiobook Data'!$DP:$DP,Lookups!$B$8)</f>
        <v>0</v>
      </c>
      <c r="Q33" s="125">
        <f>SUMIFS('Audiobook Data'!$EF:$EF,'Audiobook Data'!$DS:$DS,"UK",'Audiobook Data'!$DP:$DP,Lookups!$B$8)</f>
        <v>0</v>
      </c>
      <c r="R33" s="14">
        <f>SUMIFS('Audiobook Data'!$ED:$ED,'Audiobook Data'!$DS:$DS,"US",'Audiobook Data'!$DP:$DP,Lookups!$B$8)</f>
        <v>0</v>
      </c>
      <c r="S33" s="125">
        <f>SUMIFS('Audiobook Data'!$EF:$EF,'Audiobook Data'!$DS:$DS,"US",'Audiobook Data'!$DP:$DP,Lookups!$B$8)</f>
        <v>0</v>
      </c>
    </row>
    <row r="34" spans="1:19" x14ac:dyDescent="0.25">
      <c r="A34" t="s">
        <v>27</v>
      </c>
      <c r="B34" s="14">
        <f>SUMIFS('Audiobook Data'!$EU:$EU,'Audiobook Data'!$EJ:$EJ,"&lt;&gt;US",'Audiobook Data'!$EJ:$EJ,"&lt;&gt;UK",'Audiobook Data'!$EG:$EG,Lookups!$B$6)</f>
        <v>0</v>
      </c>
      <c r="C34" s="123">
        <f>SUMIFS('Audiobook Data'!$EW:$EW,'Audiobook Data'!$EJ:$EJ,"&lt;&gt;US",'Audiobook Data'!$EJ:$EJ,"&lt;&gt;UK",'Audiobook Data'!$EG:$EG,Lookups!$B$6)</f>
        <v>0</v>
      </c>
      <c r="D34" s="14">
        <f>SUMIFS('Audiobook Data'!$EU:$EU,'Audiobook Data'!$EJ:$EJ,"UK",'Audiobook Data'!$EG:$EG,Lookups!$B$6)</f>
        <v>0</v>
      </c>
      <c r="E34" s="125">
        <f>SUMIFS('Audiobook Data'!$EW:$EW,'Audiobook Data'!$EJ:$EJ,"UK",'Audiobook Data'!$EG:$EG,Lookups!$B$6)</f>
        <v>0</v>
      </c>
      <c r="F34" s="14">
        <f>SUMIFS('Audiobook Data'!$EU:$EU,'Audiobook Data'!$EJ:$EJ,"US",'Audiobook Data'!$EG:$EG,Lookups!$B$6)</f>
        <v>0</v>
      </c>
      <c r="G34" s="125">
        <f>SUMIFS('Audiobook Data'!$EW:$EW,'Audiobook Data'!$EJ:$EJ,"US",'Audiobook Data'!$EG:$EG,Lookups!$B$6)</f>
        <v>0</v>
      </c>
      <c r="H34" s="14">
        <f>SUMIFS('Audiobook Data'!$EU:$EU,'Audiobook Data'!$EJ:$EJ,"&lt;&gt;US",'Audiobook Data'!$EJ:$EJ,"&lt;&gt;UK",'Audiobook Data'!$EG:$EG,Lookups!$B$7)</f>
        <v>0</v>
      </c>
      <c r="I34" s="123">
        <f>SUMIFS('Audiobook Data'!$EW:$EW,'Audiobook Data'!$EJ:$EJ,"&lt;&gt;US",'Audiobook Data'!$EJ:$EJ,"&lt;&gt;UK",'Audiobook Data'!$EG:$EG,Lookups!$B$7)</f>
        <v>0</v>
      </c>
      <c r="J34" s="14">
        <f>SUMIFS('Audiobook Data'!$EU:$EU,'Audiobook Data'!$EJ:$EJ,"UK",'Audiobook Data'!$EG:$EG,Lookups!$B$7)</f>
        <v>0</v>
      </c>
      <c r="K34" s="125">
        <f>SUMIFS('Audiobook Data'!$EW:$EW,'Audiobook Data'!$EJ:$EJ,"UK",'Audiobook Data'!$EG:$EG,Lookups!$B$7)</f>
        <v>0</v>
      </c>
      <c r="L34" s="14">
        <f>SUMIFS('Audiobook Data'!$EU:$EU,'Audiobook Data'!$EJ:$EJ,"US",'Audiobook Data'!$EG:$EG,Lookups!$B$7)</f>
        <v>0</v>
      </c>
      <c r="M34" s="125">
        <f>SUMIFS('Audiobook Data'!$EW:$EW,'Audiobook Data'!$EJ:$EJ,"US",'Audiobook Data'!$EG:$EG,Lookups!$B$7)</f>
        <v>0</v>
      </c>
      <c r="N34" s="14">
        <f>SUMIFS('Audiobook Data'!$EU:$EU,'Audiobook Data'!$EJ:$EJ,"&lt;&gt;US",'Audiobook Data'!$EJ:$EJ,"&lt;&gt;UK",'Audiobook Data'!$EG:$EG,Lookups!$B$8)</f>
        <v>0</v>
      </c>
      <c r="O34" s="123">
        <f>SUMIFS('Audiobook Data'!$EW:$EW,'Audiobook Data'!$EJ:$EJ,"&lt;&gt;US",'Audiobook Data'!$EJ:$EJ,"&lt;&gt;UK",'Audiobook Data'!$EG:$EG,Lookups!$B$8)</f>
        <v>0</v>
      </c>
      <c r="P34" s="14">
        <f>SUMIFS('Audiobook Data'!$EU:$EU,'Audiobook Data'!$EJ:$EJ,"UK",'Audiobook Data'!$EG:$EG,Lookups!$B$8)</f>
        <v>0</v>
      </c>
      <c r="Q34" s="125">
        <f>SUMIFS('Audiobook Data'!$EW:$EW,'Audiobook Data'!$EJ:$EJ,"UK",'Audiobook Data'!$EG:$EG,Lookups!$B$8)</f>
        <v>0</v>
      </c>
      <c r="R34" s="14">
        <f>SUMIFS('Audiobook Data'!$EU:$EU,'Audiobook Data'!$EJ:$EJ,"US",'Audiobook Data'!$EG:$EG,Lookups!$B$8)</f>
        <v>0</v>
      </c>
      <c r="S34" s="125">
        <f>SUMIFS('Audiobook Data'!$EW:$EW,'Audiobook Data'!$EJ:$EJ,"US",'Audiobook Data'!$EG:$EG,Lookups!$B$8)</f>
        <v>0</v>
      </c>
    </row>
    <row r="35" spans="1:19" x14ac:dyDescent="0.25">
      <c r="A35" t="s">
        <v>28</v>
      </c>
      <c r="B35" s="14">
        <f>SUMIFS('Audiobook Data'!$FL:$FL,'Audiobook Data'!$FA:$FA,"&lt;&gt;US",'Audiobook Data'!$FA:$FA,"&lt;&gt;UK",'Audiobook Data'!$EX:$EX,Lookups!$B$6)</f>
        <v>0</v>
      </c>
      <c r="C35" s="123">
        <f>SUMIFS('Audiobook Data'!$FN:$FN,'Audiobook Data'!$FA:$FA,"&lt;&gt;US",'Audiobook Data'!$FA:$FA,"&lt;&gt;UK",'Audiobook Data'!$EX:$EX,Lookups!$B$6)</f>
        <v>0</v>
      </c>
      <c r="D35" s="14">
        <f>SUMIFS('Audiobook Data'!$FL:$FL,'Audiobook Data'!$FA:$FA,"UK",'Audiobook Data'!$EX:$EX,Lookups!$B$6)</f>
        <v>0</v>
      </c>
      <c r="E35" s="125">
        <f>SUMIFS('Audiobook Data'!$FN:$FN,'Audiobook Data'!$FA:$FA,"UK",'Audiobook Data'!$EX:$EX,Lookups!$B$6)</f>
        <v>0</v>
      </c>
      <c r="F35" s="14">
        <f>SUMIFS('Audiobook Data'!$FL:$FL,'Audiobook Data'!$FA:$FA,"US",'Audiobook Data'!$EX:$EX,Lookups!$B$6)</f>
        <v>0</v>
      </c>
      <c r="G35" s="125">
        <f>SUMIFS('Audiobook Data'!$FN:$FN,'Audiobook Data'!$FA:$FA,"US",'Audiobook Data'!$EX:$EX,Lookups!$B$6)</f>
        <v>0</v>
      </c>
      <c r="H35" s="14">
        <f>SUMIFS('Audiobook Data'!$FL:$FL,'Audiobook Data'!$FA:$FA,"&lt;&gt;US",'Audiobook Data'!$FA:$FA,"&lt;&gt;UK",'Audiobook Data'!$EX:$EX,Lookups!$B$7)</f>
        <v>0</v>
      </c>
      <c r="I35" s="123">
        <f>SUMIFS('Audiobook Data'!$FN:$FN,'Audiobook Data'!$FA:$FA,"&lt;&gt;US",'Audiobook Data'!$FA:$FA,"&lt;&gt;UK",'Audiobook Data'!$EX:$EX,Lookups!$B$7)</f>
        <v>0</v>
      </c>
      <c r="J35" s="14">
        <f>SUMIFS('Audiobook Data'!$FL:$FL,'Audiobook Data'!$FA:$FA,"UK",'Audiobook Data'!$EX:$EX,Lookups!$B$7)</f>
        <v>0</v>
      </c>
      <c r="K35" s="125">
        <f>SUMIFS('Audiobook Data'!$FN:$FN,'Audiobook Data'!$FA:$FA,"UK",'Audiobook Data'!$EX:$EX,Lookups!$B$7)</f>
        <v>0</v>
      </c>
      <c r="L35" s="14">
        <f>SUMIFS('Audiobook Data'!$FL:$FL,'Audiobook Data'!$FA:$FA,"US",'Audiobook Data'!$EX:$EX,Lookups!$B$7)</f>
        <v>0</v>
      </c>
      <c r="M35" s="125">
        <f>SUMIFS('Audiobook Data'!$FN:$FN,'Audiobook Data'!$FA:$FA,"US",'Audiobook Data'!$EX:$EX,Lookups!$B$7)</f>
        <v>0</v>
      </c>
      <c r="N35" s="14">
        <f>SUMIFS('Audiobook Data'!$FL:$FL,'Audiobook Data'!$FA:$FA,"&lt;&gt;US",'Audiobook Data'!$FA:$FA,"&lt;&gt;UK",'Audiobook Data'!$EX:$EX,Lookups!$B$8)</f>
        <v>0</v>
      </c>
      <c r="O35" s="123">
        <f>SUMIFS('Audiobook Data'!$FN:$FN,'Audiobook Data'!$FA:$FA,"&lt;&gt;US",'Audiobook Data'!$FA:$FA,"&lt;&gt;UK",'Audiobook Data'!$EX:$EX,Lookups!$B$8)</f>
        <v>0</v>
      </c>
      <c r="P35" s="14">
        <f>SUMIFS('Audiobook Data'!$FL:$FL,'Audiobook Data'!$FA:$FA,"UK",'Audiobook Data'!$EX:$EX,Lookups!$B$8)</f>
        <v>0</v>
      </c>
      <c r="Q35" s="125">
        <f>SUMIFS('Audiobook Data'!$FN:$FN,'Audiobook Data'!$FA:$FA,"UK",'Audiobook Data'!$EX:$EX,Lookups!$B$8)</f>
        <v>0</v>
      </c>
      <c r="R35" s="14">
        <f>SUMIFS('Audiobook Data'!$FL:$FL,'Audiobook Data'!$FA:$FA,"US",'Audiobook Data'!$EX:$EX,Lookups!$B$8)</f>
        <v>0</v>
      </c>
      <c r="S35" s="125">
        <f>SUMIFS('Audiobook Data'!$FN:$FN,'Audiobook Data'!$FA:$FA,"US",'Audiobook Data'!$EX:$EX,Lookups!$B$8)</f>
        <v>0</v>
      </c>
    </row>
    <row r="36" spans="1:19" x14ac:dyDescent="0.25">
      <c r="A36" t="s">
        <v>29</v>
      </c>
      <c r="B36" s="14">
        <f>SUMIFS('Audiobook Data'!$GC:$GC,'Audiobook Data'!$FR:$FR,"&lt;&gt;US",'Audiobook Data'!$FR:$FR,"&lt;&gt;UK",'Audiobook Data'!$FO:$FO,Lookups!$B$6)</f>
        <v>0</v>
      </c>
      <c r="C36" s="123">
        <f>SUMIFS('Audiobook Data'!$GE:$GE,'Audiobook Data'!$FR:$FR,"&lt;&gt;US",'Audiobook Data'!$FR:$FR,"&lt;&gt;UK",'Audiobook Data'!$FO:$FO,Lookups!$B$6)</f>
        <v>0</v>
      </c>
      <c r="D36" s="14">
        <f>SUMIFS('Audiobook Data'!$GC:$GC,'Audiobook Data'!$FR:$FR,"UK",'Audiobook Data'!$FO:$FO,Lookups!$B$6)</f>
        <v>0</v>
      </c>
      <c r="E36" s="125">
        <f>SUMIFS('Audiobook Data'!$GE:$GE,'Audiobook Data'!$FR:$FR,"UK",'Audiobook Data'!$FO:$FO,Lookups!$B$6)</f>
        <v>0</v>
      </c>
      <c r="F36" s="14">
        <f>SUMIFS('Audiobook Data'!$GC:$GC,'Audiobook Data'!$FR:$FR,"US",'Audiobook Data'!$FO:$FO,Lookups!$B$6)</f>
        <v>0</v>
      </c>
      <c r="G36" s="125">
        <f>SUMIFS('Audiobook Data'!$GE:$GE,'Audiobook Data'!$FR:$FR,"US",'Audiobook Data'!$FO:$FO,Lookups!$B$6)</f>
        <v>0</v>
      </c>
      <c r="H36" s="14">
        <f>SUMIFS('Audiobook Data'!$GC:$GC,'Audiobook Data'!$FR:$FR,"&lt;&gt;US",'Audiobook Data'!$FR:$FR,"&lt;&gt;UK",'Audiobook Data'!$FO:$FO,Lookups!$B$7)</f>
        <v>0</v>
      </c>
      <c r="I36" s="123">
        <f>SUMIFS('Audiobook Data'!$GE:$GE,'Audiobook Data'!$FR:$FR,"&lt;&gt;US",'Audiobook Data'!$FR:$FR,"&lt;&gt;UK",'Audiobook Data'!$FO:$FO,Lookups!$B$7)</f>
        <v>0</v>
      </c>
      <c r="J36" s="14">
        <f>SUMIFS('Audiobook Data'!$GC:$GC,'Audiobook Data'!$FR:$FR,"UK",'Audiobook Data'!$FO:$FO,Lookups!$B$7)</f>
        <v>0</v>
      </c>
      <c r="K36" s="125">
        <f>SUMIFS('Audiobook Data'!$GE:$GE,'Audiobook Data'!$FR:$FR,"UK",'Audiobook Data'!$FO:$FO,Lookups!$B$7)</f>
        <v>0</v>
      </c>
      <c r="L36" s="14">
        <f>SUMIFS('Audiobook Data'!$GC:$GC,'Audiobook Data'!$FR:$FR,"US",'Audiobook Data'!$FO:$FO,Lookups!$B$7)</f>
        <v>0</v>
      </c>
      <c r="M36" s="125">
        <f>SUMIFS('Audiobook Data'!$GE:$GE,'Audiobook Data'!$FR:$FR,"US",'Audiobook Data'!$FO:$FO,Lookups!$B$7)</f>
        <v>0</v>
      </c>
      <c r="N36" s="14">
        <f>SUMIFS('Audiobook Data'!$GC:$GC,'Audiobook Data'!$FR:$FR,"&lt;&gt;US",'Audiobook Data'!$FR:$FR,"&lt;&gt;UK",'Audiobook Data'!$FO:$FO,Lookups!$B$8)</f>
        <v>0</v>
      </c>
      <c r="O36" s="123">
        <f>SUMIFS('Audiobook Data'!$GE:$GE,'Audiobook Data'!$FR:$FR,"&lt;&gt;US",'Audiobook Data'!$FR:$FR,"&lt;&gt;UK",'Audiobook Data'!$FO:$FO,Lookups!$B$8)</f>
        <v>0</v>
      </c>
      <c r="P36" s="14">
        <f>SUMIFS('Audiobook Data'!$GC:$GC,'Audiobook Data'!$FR:$FR,"UK",'Audiobook Data'!$FO:$FO,Lookups!$B$8)</f>
        <v>0</v>
      </c>
      <c r="Q36" s="125">
        <f>SUMIFS('Audiobook Data'!$GE:$GE,'Audiobook Data'!$FR:$FR,"UK",'Audiobook Data'!$FO:$FO,Lookups!$B$8)</f>
        <v>0</v>
      </c>
      <c r="R36" s="14">
        <f>SUMIFS('Audiobook Data'!$GC:$GC,'Audiobook Data'!$FR:$FR,"US",'Audiobook Data'!$FO:$FO,Lookups!$B$8)</f>
        <v>0</v>
      </c>
      <c r="S36" s="125">
        <f>SUMIFS('Audiobook Data'!$GE:$GE,'Audiobook Data'!$FR:$FR,"US",'Audiobook Data'!$FO:$FO,Lookups!$B$8)</f>
        <v>0</v>
      </c>
    </row>
    <row r="37" spans="1:19" x14ac:dyDescent="0.25">
      <c r="A37" t="s">
        <v>30</v>
      </c>
      <c r="B37" s="14">
        <f>SUMIFS('Audiobook Data'!$GT:$GT,'Audiobook Data'!$GI:$GI,"&lt;&gt;US",'Audiobook Data'!$GI:$GI,"&lt;&gt;UK",'Audiobook Data'!$GF:$GF,Lookups!$B$6)</f>
        <v>0</v>
      </c>
      <c r="C37" s="123">
        <f>SUMIFS('Audiobook Data'!$GV:$GV,'Audiobook Data'!$GI:$GI,"&lt;&gt;US",'Audiobook Data'!$GI:$GI,"&lt;&gt;UK",'Audiobook Data'!$GF:$GF,Lookups!$B$6)</f>
        <v>0</v>
      </c>
      <c r="D37" s="14">
        <f>SUMIFS('Audiobook Data'!$GT:$GT,'Audiobook Data'!$GI:$GI,"UK",'Audiobook Data'!$GF:$GF,Lookups!$B$6)</f>
        <v>0</v>
      </c>
      <c r="E37" s="125">
        <f>SUMIFS('Audiobook Data'!$GV:$GV,'Audiobook Data'!$GI:$GI,"UK",'Audiobook Data'!$GF:$GF,Lookups!$B$6)</f>
        <v>0</v>
      </c>
      <c r="F37" s="14">
        <f>SUMIFS('Audiobook Data'!$GT:$GT,'Audiobook Data'!$GI:$GI,"US",'Audiobook Data'!$GF:$GF,Lookups!$B$6)</f>
        <v>0</v>
      </c>
      <c r="G37" s="125">
        <f>SUMIFS('Audiobook Data'!$GV:$GV,'Audiobook Data'!$GI:$GI,"US",'Audiobook Data'!$GF:$GF,Lookups!$B$6)</f>
        <v>0</v>
      </c>
      <c r="H37" s="14">
        <f>SUMIFS('Audiobook Data'!$GT:$GT,'Audiobook Data'!$GI:$GI,"&lt;&gt;US",'Audiobook Data'!$GI:$GI,"&lt;&gt;UK",'Audiobook Data'!$GF:$GF,Lookups!$B$7)</f>
        <v>0</v>
      </c>
      <c r="I37" s="123">
        <f>SUMIFS('Audiobook Data'!$GV:$GV,'Audiobook Data'!$GI:$GI,"&lt;&gt;US",'Audiobook Data'!$GI:$GI,"&lt;&gt;UK",'Audiobook Data'!$GF:$GF,Lookups!$B$7)</f>
        <v>0</v>
      </c>
      <c r="J37" s="14">
        <f>SUMIFS('Audiobook Data'!$GT:$GT,'Audiobook Data'!$GI:$GI,"UK",'Audiobook Data'!$GF:$GF,Lookups!$B$7)</f>
        <v>0</v>
      </c>
      <c r="K37" s="125">
        <f>SUMIFS('Audiobook Data'!$GV:$GV,'Audiobook Data'!$GI:$GI,"UK",'Audiobook Data'!$GF:$GF,Lookups!$B$7)</f>
        <v>0</v>
      </c>
      <c r="L37" s="14">
        <f>SUMIFS('Audiobook Data'!$GT:$GT,'Audiobook Data'!$GI:$GI,"US",'Audiobook Data'!$GF:$GF,Lookups!$B$7)</f>
        <v>0</v>
      </c>
      <c r="M37" s="125">
        <f>SUMIFS('Audiobook Data'!$GV:$GV,'Audiobook Data'!$GI:$GI,"US",'Audiobook Data'!$GF:$GF,Lookups!$B$7)</f>
        <v>0</v>
      </c>
      <c r="N37" s="14">
        <f>SUMIFS('Audiobook Data'!$GT:$GT,'Audiobook Data'!$GI:$GI,"&lt;&gt;US",'Audiobook Data'!$GI:$GI,"&lt;&gt;UK",'Audiobook Data'!$GF:$GF,Lookups!$B$8)</f>
        <v>0</v>
      </c>
      <c r="O37" s="123">
        <f>SUMIFS('Audiobook Data'!$GV:$GV,'Audiobook Data'!$GI:$GI,"&lt;&gt;US",'Audiobook Data'!$GI:$GI,"&lt;&gt;UK",'Audiobook Data'!$GF:$GF,Lookups!$B$8)</f>
        <v>0</v>
      </c>
      <c r="P37" s="14">
        <f>SUMIFS('Audiobook Data'!$GT:$GT,'Audiobook Data'!$GI:$GI,"UK",'Audiobook Data'!$GF:$GF,Lookups!$B$8)</f>
        <v>0</v>
      </c>
      <c r="Q37" s="125">
        <f>SUMIFS('Audiobook Data'!$GV:$GV,'Audiobook Data'!$GI:$GI,"UK",'Audiobook Data'!$GF:$GF,Lookups!$B$8)</f>
        <v>0</v>
      </c>
      <c r="R37" s="14">
        <f>SUMIFS('Audiobook Data'!$GT:$GT,'Audiobook Data'!$GI:$GI,"US",'Audiobook Data'!$GF:$GF,Lookups!$B$8)</f>
        <v>0</v>
      </c>
      <c r="S37" s="125">
        <f>SUMIFS('Audiobook Data'!$GV:$GV,'Audiobook Data'!$GI:$GI,"US",'Audiobook Data'!$GF:$GF,Lookups!$B$8)</f>
        <v>0</v>
      </c>
    </row>
    <row r="39" spans="1:19" x14ac:dyDescent="0.25">
      <c r="B39" s="329">
        <f>Lookups!$A$9</f>
        <v>0</v>
      </c>
      <c r="C39" s="329"/>
      <c r="D39" s="329"/>
      <c r="E39" s="329"/>
      <c r="F39" s="329"/>
      <c r="G39" s="329"/>
      <c r="H39" s="329">
        <f>Lookups!$A$10</f>
        <v>0</v>
      </c>
      <c r="I39" s="329"/>
      <c r="J39" s="329"/>
      <c r="K39" s="329"/>
      <c r="L39" s="329"/>
      <c r="M39" s="329"/>
      <c r="N39" s="329">
        <f>Lookups!$A$11</f>
        <v>0</v>
      </c>
      <c r="O39" s="329"/>
      <c r="P39" s="329"/>
      <c r="Q39" s="329"/>
      <c r="R39" s="329"/>
      <c r="S39" s="329"/>
    </row>
    <row r="40" spans="1:19" x14ac:dyDescent="0.25">
      <c r="B40" s="329" t="s">
        <v>44</v>
      </c>
      <c r="C40" s="329"/>
      <c r="D40" s="329" t="s">
        <v>14</v>
      </c>
      <c r="E40" s="329"/>
      <c r="F40" s="329" t="s">
        <v>15</v>
      </c>
      <c r="G40" s="329"/>
      <c r="H40" s="329" t="s">
        <v>44</v>
      </c>
      <c r="I40" s="329"/>
      <c r="J40" s="329" t="s">
        <v>14</v>
      </c>
      <c r="K40" s="329"/>
      <c r="L40" s="329" t="s">
        <v>15</v>
      </c>
      <c r="M40" s="329"/>
      <c r="N40" s="329" t="s">
        <v>44</v>
      </c>
      <c r="O40" s="329"/>
      <c r="P40" s="329" t="s">
        <v>14</v>
      </c>
      <c r="Q40" s="329"/>
      <c r="R40" s="329" t="s">
        <v>15</v>
      </c>
      <c r="S40" s="329"/>
    </row>
    <row r="41" spans="1:19" x14ac:dyDescent="0.25">
      <c r="A41" t="s">
        <v>19</v>
      </c>
      <c r="B41" s="14">
        <f>SUMIFS('Audiobook Data'!$O:$O,'Audiobook Data'!$D:$D,"&lt;&gt;US",'Audiobook Data'!$D:$D,"&lt;&gt;UK",'Audiobook Data'!$A:$A,Lookups!$B$9)</f>
        <v>0</v>
      </c>
      <c r="C41" s="123">
        <f>SUMIFS('Audiobook Data'!$Q:$Q,'Audiobook Data'!$D:$D,"&lt;&gt;US",'Audiobook Data'!$D:$D,"&lt;&gt;UK",'Audiobook Data'!$A:$A,Lookups!$B$9)</f>
        <v>0</v>
      </c>
      <c r="D41" s="14">
        <f>SUMIFS('Audiobook Data'!$O:$O,'Audiobook Data'!$D:$D,"UK",'Audiobook Data'!$A:$A,Lookups!$B$9)</f>
        <v>0</v>
      </c>
      <c r="E41" s="125">
        <f>SUMIFS('Audiobook Data'!$Q:$Q,'Audiobook Data'!$D:$D,"UK",'Audiobook Data'!$A:$A,Lookups!$B$9)</f>
        <v>0</v>
      </c>
      <c r="F41" s="14">
        <f>SUMIFS('Audiobook Data'!$O:$O,'Audiobook Data'!$D:$D,"US",'Audiobook Data'!$A:$A,Lookups!$B$9)</f>
        <v>0</v>
      </c>
      <c r="G41" s="125">
        <f>SUMIFS('Audiobook Data'!$Q:$Q,'Audiobook Data'!$D:$D,"US",'Audiobook Data'!$A:$A,Lookups!$B$9)</f>
        <v>0</v>
      </c>
      <c r="H41" s="14">
        <f>SUMIFS('Audiobook Data'!$O:$O,'Audiobook Data'!$D:$D,"&lt;&gt;US",'Audiobook Data'!$D:$D,"&lt;&gt;UK",'Audiobook Data'!$A:$A,Lookups!$B$10)</f>
        <v>0</v>
      </c>
      <c r="I41" s="123">
        <f>SUMIFS('Audiobook Data'!$Q:$Q,'Audiobook Data'!$D:$D,"&lt;&gt;US",'Audiobook Data'!$D:$D,"&lt;&gt;UK",'Audiobook Data'!$A:$A,Lookups!$B$10)</f>
        <v>0</v>
      </c>
      <c r="J41" s="14">
        <f>SUMIFS('Audiobook Data'!$O:$O,'Audiobook Data'!$D:$D,"UK",'Audiobook Data'!$A:$A,Lookups!$B$10)</f>
        <v>0</v>
      </c>
      <c r="K41" s="125">
        <f>SUMIFS('Audiobook Data'!$Q:$Q,'Audiobook Data'!$D:$D,"UK",'Audiobook Data'!$A:$A,Lookups!$B$10)</f>
        <v>0</v>
      </c>
      <c r="L41" s="14">
        <f>SUMIFS('Audiobook Data'!$O:$O,'Audiobook Data'!$D:$D,"US",'Audiobook Data'!$A:$A,Lookups!$B$10)</f>
        <v>0</v>
      </c>
      <c r="M41" s="125">
        <f>SUMIFS('Audiobook Data'!$Q:$Q,'Audiobook Data'!$D:$D,"US",'Audiobook Data'!$A:$A,Lookups!$B$10)</f>
        <v>0</v>
      </c>
      <c r="N41" s="14">
        <f>SUMIFS('Audiobook Data'!$O:$O,'Audiobook Data'!$D:$D,"&lt;&gt;US",'Audiobook Data'!$D:$D,"&lt;&gt;UK",'Audiobook Data'!$A:$A,Lookups!$B$11)</f>
        <v>0</v>
      </c>
      <c r="O41" s="123">
        <f>SUMIFS('Audiobook Data'!$Q:$Q,'Audiobook Data'!$D:$D,"&lt;&gt;US",'Audiobook Data'!$D:$D,"&lt;&gt;UK",'Audiobook Data'!$A:$A,Lookups!$B$11)</f>
        <v>0</v>
      </c>
      <c r="P41" s="14">
        <f>SUMIFS('Audiobook Data'!$O:$O,'Audiobook Data'!$D:$D,"UK",'Audiobook Data'!$A:$A,Lookups!$B$11)</f>
        <v>0</v>
      </c>
      <c r="Q41" s="125">
        <f>SUMIFS('Audiobook Data'!$Q:$Q,'Audiobook Data'!$D:$D,"UK",'Audiobook Data'!$A:$A,Lookups!$B$11)</f>
        <v>0</v>
      </c>
      <c r="R41" s="14">
        <f>SUMIFS('Audiobook Data'!$O:$O,'Audiobook Data'!$D:$D,"US",'Audiobook Data'!$A:$A,Lookups!$B$11)</f>
        <v>0</v>
      </c>
      <c r="S41" s="125">
        <f>SUMIFS('Audiobook Data'!$Q:$Q,'Audiobook Data'!$D:$D,"US",'Audiobook Data'!$A:$A,Lookups!$B$11)</f>
        <v>0</v>
      </c>
    </row>
    <row r="42" spans="1:19" x14ac:dyDescent="0.25">
      <c r="A42" t="s">
        <v>20</v>
      </c>
      <c r="B42" s="14">
        <f>SUMIFS('Audiobook Data'!$AF:$AF,'Audiobook Data'!$U:$U,"&lt;&gt;US",'Audiobook Data'!$U:$U,"&lt;&gt;UK",'Audiobook Data'!$A:$A,Lookups!$B$9)</f>
        <v>0</v>
      </c>
      <c r="C42" s="123">
        <f>SUMIFS('Audiobook Data'!$AH:$AH,'Audiobook Data'!$U:$U,"&lt;&gt;US",'Audiobook Data'!$U:$U,"&lt;&gt;UK",'Audiobook Data'!$A:$A,Lookups!$B$9)</f>
        <v>0</v>
      </c>
      <c r="D42" s="14">
        <f>SUMIFS('Audiobook Data'!$AF:$AF,'Audiobook Data'!$U:$U,"UK",'Audiobook Data'!$A:$A,Lookups!$B$9)</f>
        <v>0</v>
      </c>
      <c r="E42" s="125">
        <f>SUMIFS('Audiobook Data'!$AH:$AH,'Audiobook Data'!$D:$D,"UK",'Audiobook Data'!$A:$A,Lookups!$B$9)</f>
        <v>0</v>
      </c>
      <c r="F42" s="14">
        <f>SUMIFS('Audiobook Data'!$AF:$AF,'Audiobook Data'!$U:$U,"US",'Audiobook Data'!$R:$R,Lookups!$B$9)</f>
        <v>0</v>
      </c>
      <c r="G42" s="125">
        <f>SUMIFS('Audiobook Data'!$AH:$AH,'Audiobook Data'!$D:$D,"US",'Audiobook Data'!$A:$A,Lookups!$B$9)</f>
        <v>0</v>
      </c>
      <c r="H42" s="14">
        <f>SUMIFS('Audiobook Data'!$AF:$AF,'Audiobook Data'!$U:$U,"&lt;&gt;US",'Audiobook Data'!$U:$U,"&lt;&gt;UK",'Audiobook Data'!$A:$A,Lookups!$B$10)</f>
        <v>0</v>
      </c>
      <c r="I42" s="123">
        <f>SUMIFS('Audiobook Data'!$AH:$AH,'Audiobook Data'!$U:$U,"&lt;&gt;US",'Audiobook Data'!$U:$U,"&lt;&gt;UK",'Audiobook Data'!$A:$A,Lookups!$B$10)</f>
        <v>0</v>
      </c>
      <c r="J42" s="14">
        <f>SUMIFS('Audiobook Data'!$AF:$AF,'Audiobook Data'!$U:$U,"UK",'Audiobook Data'!$A:$A,Lookups!$B$10)</f>
        <v>0</v>
      </c>
      <c r="K42" s="125">
        <f>SUMIFS('Audiobook Data'!$AH:$AH,'Audiobook Data'!$D:$D,"UK",'Audiobook Data'!$A:$A,Lookups!$B$10)</f>
        <v>0</v>
      </c>
      <c r="L42" s="14">
        <f>SUMIFS('Audiobook Data'!$AF:$AF,'Audiobook Data'!$U:$U,"US",'Audiobook Data'!$R:$R,Lookups!$B$10)</f>
        <v>0</v>
      </c>
      <c r="M42" s="125">
        <f>SUMIFS('Audiobook Data'!$AH:$AH,'Audiobook Data'!$D:$D,"US",'Audiobook Data'!$A:$A,Lookups!$B$10)</f>
        <v>0</v>
      </c>
      <c r="N42" s="14">
        <f>SUMIFS('Audiobook Data'!$AF:$AF,'Audiobook Data'!$U:$U,"&lt;&gt;US",'Audiobook Data'!$U:$U,"&lt;&gt;UK",'Audiobook Data'!$A:$A,Lookups!$B$11)</f>
        <v>0</v>
      </c>
      <c r="O42" s="123">
        <f>SUMIFS('Audiobook Data'!$AH:$AH,'Audiobook Data'!$U:$U,"&lt;&gt;US",'Audiobook Data'!$U:$U,"&lt;&gt;UK",'Audiobook Data'!$A:$A,Lookups!$B$11)</f>
        <v>0</v>
      </c>
      <c r="P42" s="14">
        <f>SUMIFS('Audiobook Data'!$AF:$AF,'Audiobook Data'!$U:$U,"UK",'Audiobook Data'!$A:$A,Lookups!$B$11)</f>
        <v>0</v>
      </c>
      <c r="Q42" s="125">
        <f>SUMIFS('Audiobook Data'!$AH:$AH,'Audiobook Data'!$D:$D,"UK",'Audiobook Data'!$A:$A,Lookups!$B$11)</f>
        <v>0</v>
      </c>
      <c r="R42" s="14">
        <f>SUMIFS('Audiobook Data'!$AF:$AF,'Audiobook Data'!$U:$U,"US",'Audiobook Data'!$R:$R,Lookups!$B$11)</f>
        <v>0</v>
      </c>
      <c r="S42" s="125">
        <f>SUMIFS('Audiobook Data'!$AH:$AH,'Audiobook Data'!$D:$D,"US",'Audiobook Data'!$A:$A,Lookups!$B$11)</f>
        <v>0</v>
      </c>
    </row>
    <row r="43" spans="1:19" x14ac:dyDescent="0.25">
      <c r="A43" t="s">
        <v>21</v>
      </c>
      <c r="B43" s="14">
        <f>SUMIFS('Audiobook Data'!$AW:$AW,'Audiobook Data'!$AL:$AL,"&lt;&gt;US",'Audiobook Data'!$AL:$AL,"&lt;&gt;UK",'Audiobook Data'!$AI:$AI,Lookups!$B$9)</f>
        <v>0</v>
      </c>
      <c r="C43" s="123">
        <f>SUMIFS('Audiobook Data'!$AY:$AY,'Audiobook Data'!$AL:$AL,"&lt;&gt;US",'Audiobook Data'!$AL:$AL,"&lt;&gt;UK",'Audiobook Data'!$AI:$AI,Lookups!$B$9)</f>
        <v>0</v>
      </c>
      <c r="D43" s="14">
        <f>SUMIFS('Audiobook Data'!$AW:$AW,'Audiobook Data'!$AL:$AL,"UK",'Audiobook Data'!$AI:$AI,Lookups!$B$9)</f>
        <v>0</v>
      </c>
      <c r="E43" s="125">
        <f>SUMIFS('Audiobook Data'!$AY:$AY,'Audiobook Data'!$AL:$AL,"UK",'Audiobook Data'!$AI:$AI,Lookups!$B$9)</f>
        <v>0</v>
      </c>
      <c r="F43" s="14">
        <f>SUMIFS('Audiobook Data'!$AW:$AW,'Audiobook Data'!$AL:$AL,"US",'Audiobook Data'!$AI:$AI,Lookups!$B$9)</f>
        <v>0</v>
      </c>
      <c r="G43" s="125">
        <f>SUMIFS('Audiobook Data'!$AY:$AY,'Audiobook Data'!$AL:$AL,"US",'Audiobook Data'!$AI:$AI,Lookups!$B$9)</f>
        <v>0</v>
      </c>
      <c r="H43" s="14">
        <f>SUMIFS('Audiobook Data'!$AW:$AW,'Audiobook Data'!$AL:$AL,"&lt;&gt;US",'Audiobook Data'!$AL:$AL,"&lt;&gt;UK",'Audiobook Data'!$AI:$AI,Lookups!$B$10)</f>
        <v>0</v>
      </c>
      <c r="I43" s="123">
        <f>SUMIFS('Audiobook Data'!$AY:$AY,'Audiobook Data'!$AL:$AL,"&lt;&gt;US",'Audiobook Data'!$AL:$AL,"&lt;&gt;UK",'Audiobook Data'!$AI:$AI,Lookups!$B$10)</f>
        <v>0</v>
      </c>
      <c r="J43" s="14">
        <f>SUMIFS('Audiobook Data'!$AW:$AW,'Audiobook Data'!$AL:$AL,"UK",'Audiobook Data'!$AI:$AI,Lookups!$B$10)</f>
        <v>0</v>
      </c>
      <c r="K43" s="125">
        <f>SUMIFS('Audiobook Data'!$AY:$AY,'Audiobook Data'!$AL:$AL,"UK",'Audiobook Data'!$AI:$AI,Lookups!$B$10)</f>
        <v>0</v>
      </c>
      <c r="L43" s="14">
        <f>SUMIFS('Audiobook Data'!$AW:$AW,'Audiobook Data'!$AL:$AL,"US",'Audiobook Data'!$AI:$AI,Lookups!$B$10)</f>
        <v>0</v>
      </c>
      <c r="M43" s="125">
        <f>SUMIFS('Audiobook Data'!$AY:$AY,'Audiobook Data'!$AL:$AL,"US",'Audiobook Data'!$AI:$AI,Lookups!$B$10)</f>
        <v>0</v>
      </c>
      <c r="N43" s="14">
        <f>SUMIFS('Audiobook Data'!$AW:$AW,'Audiobook Data'!$AL:$AL,"&lt;&gt;US",'Audiobook Data'!$AL:$AL,"&lt;&gt;UK",'Audiobook Data'!$AI:$AI,Lookups!$B$11)</f>
        <v>0</v>
      </c>
      <c r="O43" s="123">
        <f>SUMIFS('Audiobook Data'!$AY:$AY,'Audiobook Data'!$AL:$AL,"&lt;&gt;US",'Audiobook Data'!$AL:$AL,"&lt;&gt;UK",'Audiobook Data'!$AI:$AI,Lookups!$B$11)</f>
        <v>0</v>
      </c>
      <c r="P43" s="14">
        <f>SUMIFS('Audiobook Data'!$AW:$AW,'Audiobook Data'!$AL:$AL,"UK",'Audiobook Data'!$AI:$AI,Lookups!$B$11)</f>
        <v>0</v>
      </c>
      <c r="Q43" s="125">
        <f>SUMIFS('Audiobook Data'!$AY:$AY,'Audiobook Data'!$AL:$AL,"UK",'Audiobook Data'!$AI:$AI,Lookups!$B$11)</f>
        <v>0</v>
      </c>
      <c r="R43" s="14">
        <f>SUMIFS('Audiobook Data'!$AW:$AW,'Audiobook Data'!$AL:$AL,"US",'Audiobook Data'!$AI:$AI,Lookups!$B$11)</f>
        <v>0</v>
      </c>
      <c r="S43" s="125">
        <f>SUMIFS('Audiobook Data'!$AY:$AY,'Audiobook Data'!$AL:$AL,"US",'Audiobook Data'!$AI:$AI,Lookups!$B$11)</f>
        <v>0</v>
      </c>
    </row>
    <row r="44" spans="1:19" x14ac:dyDescent="0.25">
      <c r="A44" t="s">
        <v>22</v>
      </c>
      <c r="B44" s="14">
        <f>SUMIFS('Audiobook Data'!$BN:$BN,'Audiobook Data'!$BC:$BC,"&lt;&gt;US",'Audiobook Data'!$BC:$BC,"&lt;&gt;UK",'Audiobook Data'!$AZ:$AZ,Lookups!$B$9)</f>
        <v>0</v>
      </c>
      <c r="C44" s="123">
        <f>SUMIFS('Audiobook Data'!$BP:$BP,'Audiobook Data'!$BC:$BC,"&lt;&gt;US",'Audiobook Data'!$BC:$BC,"&lt;&gt;UK",'Audiobook Data'!$AZ:$AZ,Lookups!$B$9)</f>
        <v>0</v>
      </c>
      <c r="D44" s="14">
        <f>SUMIFS('Audiobook Data'!$BN:$BN,'Audiobook Data'!$BC:$BC,"UK",'Audiobook Data'!$AZ:$AZ,Lookups!$B$9)</f>
        <v>0</v>
      </c>
      <c r="E44" s="125">
        <f>SUMIFS('Audiobook Data'!$BP:$BP,'Audiobook Data'!$BC:$BC,"UK",'Audiobook Data'!$AZ:$AZ,Lookups!$B$9)</f>
        <v>0</v>
      </c>
      <c r="F44" s="14">
        <f>SUMIFS('Audiobook Data'!$BN:$BN,'Audiobook Data'!$BC:$BC,"US",'Audiobook Data'!$AZ:$AZ,Lookups!$B$9)</f>
        <v>0</v>
      </c>
      <c r="G44" s="125">
        <f>SUMIFS('Audiobook Data'!$BP:$BP,'Audiobook Data'!$BC:$BC,"US",'Audiobook Data'!$AZ:$AZ,Lookups!$B$9)</f>
        <v>0</v>
      </c>
      <c r="H44" s="14">
        <f>SUMIFS('Audiobook Data'!$BN:$BN,'Audiobook Data'!$BC:$BC,"&lt;&gt;US",'Audiobook Data'!$BC:$BC,"&lt;&gt;UK",'Audiobook Data'!$AZ:$AZ,Lookups!$B$10)</f>
        <v>0</v>
      </c>
      <c r="I44" s="123">
        <f>SUMIFS('Audiobook Data'!$BP:$BP,'Audiobook Data'!$BC:$BC,"&lt;&gt;US",'Audiobook Data'!$BC:$BC,"&lt;&gt;UK",'Audiobook Data'!$AZ:$AZ,Lookups!$B$10)</f>
        <v>0</v>
      </c>
      <c r="J44" s="14">
        <f>SUMIFS('Audiobook Data'!$BN:$BN,'Audiobook Data'!$BC:$BC,"UK",'Audiobook Data'!$AZ:$AZ,Lookups!$B$10)</f>
        <v>0</v>
      </c>
      <c r="K44" s="125">
        <f>SUMIFS('Audiobook Data'!$BP:$BP,'Audiobook Data'!$BC:$BC,"UK",'Audiobook Data'!$AZ:$AZ,Lookups!$B$10)</f>
        <v>0</v>
      </c>
      <c r="L44" s="14">
        <f>SUMIFS('Audiobook Data'!$BN:$BN,'Audiobook Data'!$BC:$BC,"US",'Audiobook Data'!$AZ:$AZ,Lookups!$B$10)</f>
        <v>0</v>
      </c>
      <c r="M44" s="125">
        <f>SUMIFS('Audiobook Data'!$BP:$BP,'Audiobook Data'!$BC:$BC,"US",'Audiobook Data'!$AZ:$AZ,Lookups!$B$10)</f>
        <v>0</v>
      </c>
      <c r="N44" s="14">
        <f>SUMIFS('Audiobook Data'!$BN:$BN,'Audiobook Data'!$BC:$BC,"&lt;&gt;US",'Audiobook Data'!$BC:$BC,"&lt;&gt;UK",'Audiobook Data'!$AZ:$AZ,Lookups!$B$11)</f>
        <v>0</v>
      </c>
      <c r="O44" s="123">
        <f>SUMIFS('Audiobook Data'!$BP:$BP,'Audiobook Data'!$BC:$BC,"&lt;&gt;US",'Audiobook Data'!$BC:$BC,"&lt;&gt;UK",'Audiobook Data'!$AZ:$AZ,Lookups!$B$11)</f>
        <v>0</v>
      </c>
      <c r="P44" s="14">
        <f>SUMIFS('Audiobook Data'!$BN:$BN,'Audiobook Data'!$BC:$BC,"UK",'Audiobook Data'!$AZ:$AZ,Lookups!$B$11)</f>
        <v>0</v>
      </c>
      <c r="Q44" s="125">
        <f>SUMIFS('Audiobook Data'!$BP:$BP,'Audiobook Data'!$BC:$BC,"UK",'Audiobook Data'!$AZ:$AZ,Lookups!$B$11)</f>
        <v>0</v>
      </c>
      <c r="R44" s="14">
        <f>SUMIFS('Audiobook Data'!$BN:$BN,'Audiobook Data'!$BC:$BC,"US",'Audiobook Data'!$AZ:$AZ,Lookups!$B$11)</f>
        <v>0</v>
      </c>
      <c r="S44" s="125">
        <f>SUMIFS('Audiobook Data'!$BP:$BP,'Audiobook Data'!$BC:$BC,"US",'Audiobook Data'!$AZ:$AZ,Lookups!$B$11)</f>
        <v>0</v>
      </c>
    </row>
    <row r="45" spans="1:19" x14ac:dyDescent="0.25">
      <c r="A45" t="s">
        <v>23</v>
      </c>
      <c r="B45" s="14">
        <f>SUMIFS('Audiobook Data'!$CE:$CE,'Audiobook Data'!$BT:$BT,"&lt;&gt;US",'Audiobook Data'!$BT:$BT,"&lt;&gt;UK",'Audiobook Data'!$BQ:$BQ,Lookups!$B$9)</f>
        <v>0</v>
      </c>
      <c r="C45" s="123">
        <f>SUMIFS('Audiobook Data'!$CG:$CG,'Audiobook Data'!$BT:$BT,"&lt;&gt;US",'Audiobook Data'!$BT:$BT,"&lt;&gt;UK",'Audiobook Data'!$BQ:$BQ,Lookups!$B$9)</f>
        <v>0</v>
      </c>
      <c r="D45" s="14">
        <f>SUMIFS('Audiobook Data'!$CE:$CE,'Audiobook Data'!$BT:$BT,"UK",'Audiobook Data'!$BQ:$BQ,Lookups!$B$9)</f>
        <v>0</v>
      </c>
      <c r="E45" s="125">
        <f>SUMIFS('Audiobook Data'!$CG:$CG,'Audiobook Data'!$BT:$BT,"UK",'Audiobook Data'!$BQ:$BQ,Lookups!$B$9)</f>
        <v>0</v>
      </c>
      <c r="F45" s="14">
        <f>SUMIFS('Audiobook Data'!$CE:$CE,'Audiobook Data'!$BT:$BT,"US",'Audiobook Data'!$BQ:$BQ,Lookups!$B$9)</f>
        <v>0</v>
      </c>
      <c r="G45" s="125">
        <f>SUMIFS('Audiobook Data'!$CG:$CG,'Audiobook Data'!$BT:$BT,"US",'Audiobook Data'!$BQ:$BQ,Lookups!$B$9)</f>
        <v>0</v>
      </c>
      <c r="H45" s="14">
        <f>SUMIFS('Audiobook Data'!$CE:$CE,'Audiobook Data'!$BT:$BT,"&lt;&gt;US",'Audiobook Data'!$BT:$BT,"&lt;&gt;UK",'Audiobook Data'!$BQ:$BQ,Lookups!$B$10)</f>
        <v>0</v>
      </c>
      <c r="I45" s="123">
        <f>SUMIFS('Audiobook Data'!$CG:$CG,'Audiobook Data'!$BT:$BT,"&lt;&gt;US",'Audiobook Data'!$BT:$BT,"&lt;&gt;UK",'Audiobook Data'!$BQ:$BQ,Lookups!$B$10)</f>
        <v>0</v>
      </c>
      <c r="J45" s="14">
        <f>SUMIFS('Audiobook Data'!$CE:$CE,'Audiobook Data'!$BT:$BT,"UK",'Audiobook Data'!$BQ:$BQ,Lookups!$B$10)</f>
        <v>0</v>
      </c>
      <c r="K45" s="125">
        <f>SUMIFS('Audiobook Data'!$CG:$CG,'Audiobook Data'!$BT:$BT,"UK",'Audiobook Data'!$BQ:$BQ,Lookups!$B$10)</f>
        <v>0</v>
      </c>
      <c r="L45" s="14">
        <f>SUMIFS('Audiobook Data'!$CE:$CE,'Audiobook Data'!$BT:$BT,"US",'Audiobook Data'!$BQ:$BQ,Lookups!$B$10)</f>
        <v>0</v>
      </c>
      <c r="M45" s="125">
        <f>SUMIFS('Audiobook Data'!$CG:$CG,'Audiobook Data'!$BT:$BT,"US",'Audiobook Data'!$BQ:$BQ,Lookups!$B$10)</f>
        <v>0</v>
      </c>
      <c r="N45" s="14">
        <f>SUMIFS('Audiobook Data'!$CE:$CE,'Audiobook Data'!$BT:$BT,"&lt;&gt;US",'Audiobook Data'!$BT:$BT,"&lt;&gt;UK",'Audiobook Data'!$BQ:$BQ,Lookups!$B$11)</f>
        <v>0</v>
      </c>
      <c r="O45" s="123">
        <f>SUMIFS('Audiobook Data'!$CG:$CG,'Audiobook Data'!$BT:$BT,"&lt;&gt;US",'Audiobook Data'!$BT:$BT,"&lt;&gt;UK",'Audiobook Data'!$BQ:$BQ,Lookups!$B$11)</f>
        <v>0</v>
      </c>
      <c r="P45" s="14">
        <f>SUMIFS('Audiobook Data'!$CE:$CE,'Audiobook Data'!$BT:$BT,"UK",'Audiobook Data'!$BQ:$BQ,Lookups!$B$11)</f>
        <v>0</v>
      </c>
      <c r="Q45" s="125">
        <f>SUMIFS('Audiobook Data'!$CG:$CG,'Audiobook Data'!$BT:$BT,"UK",'Audiobook Data'!$BQ:$BQ,Lookups!$B$11)</f>
        <v>0</v>
      </c>
      <c r="R45" s="14">
        <f>SUMIFS('Audiobook Data'!$CE:$CE,'Audiobook Data'!$BT:$BT,"US",'Audiobook Data'!$BQ:$BQ,Lookups!$B$11)</f>
        <v>0</v>
      </c>
      <c r="S45" s="125">
        <f>SUMIFS('Audiobook Data'!$CG:$CG,'Audiobook Data'!$BT:$BT,"US",'Audiobook Data'!$BQ:$BQ,Lookups!$B$11)</f>
        <v>0</v>
      </c>
    </row>
    <row r="46" spans="1:19" x14ac:dyDescent="0.25">
      <c r="A46" t="s">
        <v>24</v>
      </c>
      <c r="B46" s="14">
        <f>SUMIFS('Audiobook Data'!$CV:$CV,'Audiobook Data'!$CK:$CK,"&lt;&gt;US",'Audiobook Data'!$CK:$CK,"&lt;&gt;UK",'Audiobook Data'!$CH:$CH,Lookups!$B$9)</f>
        <v>0</v>
      </c>
      <c r="C46" s="123">
        <f>SUMIFS('Audiobook Data'!$CX:$CX,'Audiobook Data'!$CK:$CK,"&lt;&gt;US",'Audiobook Data'!$CK:$CK,"&lt;&gt;UK",'Audiobook Data'!$CH:$CH,Lookups!$B$9)</f>
        <v>0</v>
      </c>
      <c r="D46" s="14">
        <f>SUMIFS('Audiobook Data'!$CV:$CV,'Audiobook Data'!$CK:$CK,"UK",'Audiobook Data'!$CH:$CH,Lookups!$B$9)</f>
        <v>0</v>
      </c>
      <c r="E46" s="125">
        <f>SUMIFS('Audiobook Data'!$CX:$CX,'Audiobook Data'!$CK:$CK,"UK",'Audiobook Data'!$CH:$CH,Lookups!$B$9)</f>
        <v>0</v>
      </c>
      <c r="F46" s="14">
        <f>SUMIFS('Audiobook Data'!$CV:$CV,'Audiobook Data'!$CK:$CK,"US",'Audiobook Data'!$CH:$CH,Lookups!$B$9)</f>
        <v>0</v>
      </c>
      <c r="G46" s="125">
        <f>SUMIFS('Audiobook Data'!$CX:$CX,'Audiobook Data'!$CK:$CK,"US",'Audiobook Data'!$CH:$CH,Lookups!$B$9)</f>
        <v>0</v>
      </c>
      <c r="H46" s="14">
        <f>SUMIFS('Audiobook Data'!$CV:$CV,'Audiobook Data'!$CK:$CK,"&lt;&gt;US",'Audiobook Data'!$CK:$CK,"&lt;&gt;UK",'Audiobook Data'!$CH:$CH,Lookups!$B$10)</f>
        <v>0</v>
      </c>
      <c r="I46" s="123">
        <f>SUMIFS('Audiobook Data'!$CX:$CX,'Audiobook Data'!$CK:$CK,"&lt;&gt;US",'Audiobook Data'!$CK:$CK,"&lt;&gt;UK",'Audiobook Data'!$CH:$CH,Lookups!$B$10)</f>
        <v>0</v>
      </c>
      <c r="J46" s="14">
        <f>SUMIFS('Audiobook Data'!$CV:$CV,'Audiobook Data'!$CK:$CK,"UK",'Audiobook Data'!$CH:$CH,Lookups!$B$10)</f>
        <v>0</v>
      </c>
      <c r="K46" s="125">
        <f>SUMIFS('Audiobook Data'!$CX:$CX,'Audiobook Data'!$CK:$CK,"UK",'Audiobook Data'!$CH:$CH,Lookups!$B$10)</f>
        <v>0</v>
      </c>
      <c r="L46" s="14">
        <f>SUMIFS('Audiobook Data'!$CV:$CV,'Audiobook Data'!$CK:$CK,"US",'Audiobook Data'!$CH:$CH,Lookups!$B$10)</f>
        <v>0</v>
      </c>
      <c r="M46" s="125">
        <f>SUMIFS('Audiobook Data'!$CX:$CX,'Audiobook Data'!$CK:$CK,"US",'Audiobook Data'!$CH:$CH,Lookups!$B$10)</f>
        <v>0</v>
      </c>
      <c r="N46" s="14">
        <f>SUMIFS('Audiobook Data'!$CV:$CV,'Audiobook Data'!$CK:$CK,"&lt;&gt;US",'Audiobook Data'!$CK:$CK,"&lt;&gt;UK",'Audiobook Data'!$CH:$CH,Lookups!$B$11)</f>
        <v>0</v>
      </c>
      <c r="O46" s="123">
        <f>SUMIFS('Audiobook Data'!$CX:$CX,'Audiobook Data'!$CK:$CK,"&lt;&gt;US",'Audiobook Data'!$CK:$CK,"&lt;&gt;UK",'Audiobook Data'!$CH:$CH,Lookups!$B$11)</f>
        <v>0</v>
      </c>
      <c r="P46" s="14">
        <f>SUMIFS('Audiobook Data'!$CV:$CV,'Audiobook Data'!$CK:$CK,"UK",'Audiobook Data'!$CH:$CH,Lookups!$B$11)</f>
        <v>0</v>
      </c>
      <c r="Q46" s="125">
        <f>SUMIFS('Audiobook Data'!$CX:$CX,'Audiobook Data'!$CK:$CK,"UK",'Audiobook Data'!$CH:$CH,Lookups!$B$11)</f>
        <v>0</v>
      </c>
      <c r="R46" s="14">
        <f>SUMIFS('Audiobook Data'!$CV:$CV,'Audiobook Data'!$CK:$CK,"US",'Audiobook Data'!$CH:$CH,Lookups!$B$11)</f>
        <v>0</v>
      </c>
      <c r="S46" s="125">
        <f>SUMIFS('Audiobook Data'!$CX:$CX,'Audiobook Data'!$CK:$CK,"US",'Audiobook Data'!$CH:$CH,Lookups!$B$11)</f>
        <v>0</v>
      </c>
    </row>
    <row r="47" spans="1:19" x14ac:dyDescent="0.25">
      <c r="A47" t="s">
        <v>25</v>
      </c>
      <c r="B47" s="14">
        <f>SUMIFS('Audiobook Data'!$DM:$DM,'Audiobook Data'!$DB:$DB,"&lt;&gt;US",'Audiobook Data'!$DB:$DB,"&lt;&gt;UK",'Audiobook Data'!$CY:$CY,Lookups!$B$9)</f>
        <v>0</v>
      </c>
      <c r="C47" s="123">
        <f>SUMIFS('Audiobook Data'!$DO:$DO,'Audiobook Data'!$DB:$DB,"&lt;&gt;US",'Audiobook Data'!$DB:$DB,"&lt;&gt;UK",'Audiobook Data'!$CY:$CY,Lookups!$B$9)</f>
        <v>0</v>
      </c>
      <c r="D47" s="14">
        <f>SUMIFS('Audiobook Data'!$DM:$DM,'Audiobook Data'!$DB:$DB,"UK",'Audiobook Data'!$CY:$CY,Lookups!$B$9)</f>
        <v>0</v>
      </c>
      <c r="E47" s="125">
        <f>SUMIFS('Audiobook Data'!$DO:$DO,'Audiobook Data'!$DB:$DB,"UK",'Audiobook Data'!$CY:$CY,Lookups!$B$9)</f>
        <v>0</v>
      </c>
      <c r="F47" s="14">
        <f>SUMIFS('Audiobook Data'!$DM:$DM,'Audiobook Data'!$DB:$DB,"US",'Audiobook Data'!$CY:$CY,Lookups!$B$9)</f>
        <v>0</v>
      </c>
      <c r="G47" s="125">
        <f>SUMIFS('Audiobook Data'!$DO:$DO,'Audiobook Data'!$DB:$DB,"US",'Audiobook Data'!$CY:$CY,Lookups!$B$9)</f>
        <v>0</v>
      </c>
      <c r="H47" s="14">
        <f>SUMIFS('Audiobook Data'!$DM:$DM,'Audiobook Data'!$DB:$DB,"&lt;&gt;US",'Audiobook Data'!$DB:$DB,"&lt;&gt;UK",'Audiobook Data'!$CY:$CY,Lookups!$B$10)</f>
        <v>0</v>
      </c>
      <c r="I47" s="123">
        <f>SUMIFS('Audiobook Data'!$DO:$DO,'Audiobook Data'!$DB:$DB,"&lt;&gt;US",'Audiobook Data'!$DB:$DB,"&lt;&gt;UK",'Audiobook Data'!$CY:$CY,Lookups!$B$10)</f>
        <v>0</v>
      </c>
      <c r="J47" s="14">
        <f>SUMIFS('Audiobook Data'!$DM:$DM,'Audiobook Data'!$DB:$DB,"UK",'Audiobook Data'!$CY:$CY,Lookups!$B$10)</f>
        <v>0</v>
      </c>
      <c r="K47" s="125">
        <f>SUMIFS('Audiobook Data'!$DO:$DO,'Audiobook Data'!$DB:$DB,"UK",'Audiobook Data'!$CY:$CY,Lookups!$B$10)</f>
        <v>0</v>
      </c>
      <c r="L47" s="14">
        <f>SUMIFS('Audiobook Data'!$DM:$DM,'Audiobook Data'!$DB:$DB,"US",'Audiobook Data'!$CY:$CY,Lookups!$B$10)</f>
        <v>0</v>
      </c>
      <c r="M47" s="125">
        <f>SUMIFS('Audiobook Data'!$DO:$DO,'Audiobook Data'!$DB:$DB,"US",'Audiobook Data'!$CY:$CY,Lookups!$B$10)</f>
        <v>0</v>
      </c>
      <c r="N47" s="14">
        <f>SUMIFS('Audiobook Data'!$DM:$DM,'Audiobook Data'!$DB:$DB,"&lt;&gt;US",'Audiobook Data'!$DB:$DB,"&lt;&gt;UK",'Audiobook Data'!$CY:$CY,Lookups!$B$11)</f>
        <v>0</v>
      </c>
      <c r="O47" s="123">
        <f>SUMIFS('Audiobook Data'!$DO:$DO,'Audiobook Data'!$DB:$DB,"&lt;&gt;US",'Audiobook Data'!$DB:$DB,"&lt;&gt;UK",'Audiobook Data'!$CY:$CY,Lookups!$B$11)</f>
        <v>0</v>
      </c>
      <c r="P47" s="14">
        <f>SUMIFS('Audiobook Data'!$DM:$DM,'Audiobook Data'!$DB:$DB,"UK",'Audiobook Data'!$CY:$CY,Lookups!$B$11)</f>
        <v>0</v>
      </c>
      <c r="Q47" s="125">
        <f>SUMIFS('Audiobook Data'!$DO:$DO,'Audiobook Data'!$DB:$DB,"UK",'Audiobook Data'!$CY:$CY,Lookups!$B$11)</f>
        <v>0</v>
      </c>
      <c r="R47" s="14">
        <f>SUMIFS('Audiobook Data'!$DM:$DM,'Audiobook Data'!$DB:$DB,"US",'Audiobook Data'!$CY:$CY,Lookups!$B$11)</f>
        <v>0</v>
      </c>
      <c r="S47" s="125">
        <f>SUMIFS('Audiobook Data'!$DO:$DO,'Audiobook Data'!$DB:$DB,"US",'Audiobook Data'!$CY:$CY,Lookups!$B$11)</f>
        <v>0</v>
      </c>
    </row>
    <row r="48" spans="1:19" x14ac:dyDescent="0.25">
      <c r="A48" t="s">
        <v>26</v>
      </c>
      <c r="B48" s="14">
        <f>SUMIFS('Audiobook Data'!$ED:$ED,'Audiobook Data'!$DS:$DS,"&lt;&gt;US",'Audiobook Data'!$DS:$DS,"&lt;&gt;UK",'Audiobook Data'!$DP:$DP,Lookups!$B$9)</f>
        <v>0</v>
      </c>
      <c r="C48" s="123">
        <f>SUMIFS('Audiobook Data'!$EF:$EF,'Audiobook Data'!$DS:$DS,"&lt;&gt;US",'Audiobook Data'!$DS:$DS,"&lt;&gt;UK",'Audiobook Data'!$DP:$DP,Lookups!$B$9)</f>
        <v>0</v>
      </c>
      <c r="D48" s="14">
        <f>SUMIFS('Audiobook Data'!$ED:$ED,'Audiobook Data'!$DS:$DS,"UK",'Audiobook Data'!$DP:$DP,Lookups!$B$9)</f>
        <v>0</v>
      </c>
      <c r="E48" s="125">
        <f>SUMIFS('Audiobook Data'!$EF:$EF,'Audiobook Data'!$DS:$DS,"UK",'Audiobook Data'!$DP:$DP,Lookups!$B$9)</f>
        <v>0</v>
      </c>
      <c r="F48" s="14">
        <f>SUMIFS('Audiobook Data'!$ED:$ED,'Audiobook Data'!$DS:$DS,"US",'Audiobook Data'!$DP:$DP,Lookups!$B$9)</f>
        <v>0</v>
      </c>
      <c r="G48" s="125">
        <f>SUMIFS('Audiobook Data'!$EF:$EF,'Audiobook Data'!$DS:$DS,"US",'Audiobook Data'!$DP:$DP,Lookups!$B$9)</f>
        <v>0</v>
      </c>
      <c r="H48" s="14">
        <f>SUMIFS('Audiobook Data'!$ED:$ED,'Audiobook Data'!$DS:$DS,"&lt;&gt;US",'Audiobook Data'!$DS:$DS,"&lt;&gt;UK",'Audiobook Data'!$DP:$DP,Lookups!$B$10)</f>
        <v>0</v>
      </c>
      <c r="I48" s="123">
        <f>SUMIFS('Audiobook Data'!$EF:$EF,'Audiobook Data'!$DS:$DS,"&lt;&gt;US",'Audiobook Data'!$DS:$DS,"&lt;&gt;UK",'Audiobook Data'!$DP:$DP,Lookups!$B$10)</f>
        <v>0</v>
      </c>
      <c r="J48" s="14">
        <f>SUMIFS('Audiobook Data'!$ED:$ED,'Audiobook Data'!$DS:$DS,"UK",'Audiobook Data'!$DP:$DP,Lookups!$B$10)</f>
        <v>0</v>
      </c>
      <c r="K48" s="125">
        <f>SUMIFS('Audiobook Data'!$EF:$EF,'Audiobook Data'!$DS:$DS,"UK",'Audiobook Data'!$DP:$DP,Lookups!$B$10)</f>
        <v>0</v>
      </c>
      <c r="L48" s="14">
        <f>SUMIFS('Audiobook Data'!$ED:$ED,'Audiobook Data'!$DS:$DS,"US",'Audiobook Data'!$DP:$DP,Lookups!$B$10)</f>
        <v>0</v>
      </c>
      <c r="M48" s="125">
        <f>SUMIFS('Audiobook Data'!$EF:$EF,'Audiobook Data'!$DS:$DS,"US",'Audiobook Data'!$DP:$DP,Lookups!$B$10)</f>
        <v>0</v>
      </c>
      <c r="N48" s="14">
        <f>SUMIFS('Audiobook Data'!$ED:$ED,'Audiobook Data'!$DS:$DS,"&lt;&gt;US",'Audiobook Data'!$DS:$DS,"&lt;&gt;UK",'Audiobook Data'!$DP:$DP,Lookups!$B$11)</f>
        <v>0</v>
      </c>
      <c r="O48" s="123">
        <f>SUMIFS('Audiobook Data'!$EF:$EF,'Audiobook Data'!$DS:$DS,"&lt;&gt;US",'Audiobook Data'!$DS:$DS,"&lt;&gt;UK",'Audiobook Data'!$DP:$DP,Lookups!$B$11)</f>
        <v>0</v>
      </c>
      <c r="P48" s="14">
        <f>SUMIFS('Audiobook Data'!$ED:$ED,'Audiobook Data'!$DS:$DS,"UK",'Audiobook Data'!$DP:$DP,Lookups!$B$11)</f>
        <v>0</v>
      </c>
      <c r="Q48" s="125">
        <f>SUMIFS('Audiobook Data'!$EF:$EF,'Audiobook Data'!$DS:$DS,"UK",'Audiobook Data'!$DP:$DP,Lookups!$B$11)</f>
        <v>0</v>
      </c>
      <c r="R48" s="14">
        <f>SUMIFS('Audiobook Data'!$ED:$ED,'Audiobook Data'!$DS:$DS,"US",'Audiobook Data'!$DP:$DP,Lookups!$B$11)</f>
        <v>0</v>
      </c>
      <c r="S48" s="125">
        <f>SUMIFS('Audiobook Data'!$EF:$EF,'Audiobook Data'!$DS:$DS,"US",'Audiobook Data'!$DP:$DP,Lookups!$B$11)</f>
        <v>0</v>
      </c>
    </row>
    <row r="49" spans="1:19" x14ac:dyDescent="0.25">
      <c r="A49" t="s">
        <v>27</v>
      </c>
      <c r="B49" s="14">
        <f>SUMIFS('Audiobook Data'!$EU:$EU,'Audiobook Data'!$EJ:$EJ,"&lt;&gt;US",'Audiobook Data'!$EJ:$EJ,"&lt;&gt;UK",'Audiobook Data'!$EG:$EG,Lookups!$B$9)</f>
        <v>0</v>
      </c>
      <c r="C49" s="123">
        <f>SUMIFS('Audiobook Data'!$EW:$EW,'Audiobook Data'!$EJ:$EJ,"&lt;&gt;US",'Audiobook Data'!$EJ:$EJ,"&lt;&gt;UK",'Audiobook Data'!$EG:$EG,Lookups!$B$9)</f>
        <v>0</v>
      </c>
      <c r="D49" s="14">
        <f>SUMIFS('Audiobook Data'!$EU:$EU,'Audiobook Data'!$EJ:$EJ,"UK",'Audiobook Data'!$EG:$EG,Lookups!$B$9)</f>
        <v>0</v>
      </c>
      <c r="E49" s="125">
        <f>SUMIFS('Audiobook Data'!$EW:$EW,'Audiobook Data'!$EJ:$EJ,"UK",'Audiobook Data'!$EG:$EG,Lookups!$B$9)</f>
        <v>0</v>
      </c>
      <c r="F49" s="14">
        <f>SUMIFS('Audiobook Data'!$EU:$EU,'Audiobook Data'!$EJ:$EJ,"US",'Audiobook Data'!$EG:$EG,Lookups!$B$9)</f>
        <v>0</v>
      </c>
      <c r="G49" s="125">
        <f>SUMIFS('Audiobook Data'!$EW:$EW,'Audiobook Data'!$EJ:$EJ,"US",'Audiobook Data'!$EG:$EG,Lookups!$B$9)</f>
        <v>0</v>
      </c>
      <c r="H49" s="14">
        <f>SUMIFS('Audiobook Data'!$EU:$EU,'Audiobook Data'!$EJ:$EJ,"&lt;&gt;US",'Audiobook Data'!$EJ:$EJ,"&lt;&gt;UK",'Audiobook Data'!$EG:$EG,Lookups!$B$10)</f>
        <v>0</v>
      </c>
      <c r="I49" s="123">
        <f>SUMIFS('Audiobook Data'!$EW:$EW,'Audiobook Data'!$EJ:$EJ,"&lt;&gt;US",'Audiobook Data'!$EJ:$EJ,"&lt;&gt;UK",'Audiobook Data'!$EG:$EG,Lookups!$B$10)</f>
        <v>0</v>
      </c>
      <c r="J49" s="14">
        <f>SUMIFS('Audiobook Data'!$EU:$EU,'Audiobook Data'!$EJ:$EJ,"UK",'Audiobook Data'!$EG:$EG,Lookups!$B$10)</f>
        <v>0</v>
      </c>
      <c r="K49" s="125">
        <f>SUMIFS('Audiobook Data'!$EW:$EW,'Audiobook Data'!$EJ:$EJ,"UK",'Audiobook Data'!$EG:$EG,Lookups!$B$10)</f>
        <v>0</v>
      </c>
      <c r="L49" s="14">
        <f>SUMIFS('Audiobook Data'!$EU:$EU,'Audiobook Data'!$EJ:$EJ,"US",'Audiobook Data'!$EG:$EG,Lookups!$B$10)</f>
        <v>0</v>
      </c>
      <c r="M49" s="125">
        <f>SUMIFS('Audiobook Data'!$EW:$EW,'Audiobook Data'!$EJ:$EJ,"US",'Audiobook Data'!$EG:$EG,Lookups!$B$10)</f>
        <v>0</v>
      </c>
      <c r="N49" s="14">
        <f>SUMIFS('Audiobook Data'!$EU:$EU,'Audiobook Data'!$EJ:$EJ,"&lt;&gt;US",'Audiobook Data'!$EJ:$EJ,"&lt;&gt;UK",'Audiobook Data'!$EG:$EG,Lookups!$B$11)</f>
        <v>0</v>
      </c>
      <c r="O49" s="123">
        <f>SUMIFS('Audiobook Data'!$EW:$EW,'Audiobook Data'!$EJ:$EJ,"&lt;&gt;US",'Audiobook Data'!$EJ:$EJ,"&lt;&gt;UK",'Audiobook Data'!$EG:$EG,Lookups!$B$11)</f>
        <v>0</v>
      </c>
      <c r="P49" s="14">
        <f>SUMIFS('Audiobook Data'!$EU:$EU,'Audiobook Data'!$EJ:$EJ,"UK",'Audiobook Data'!$EG:$EG,Lookups!$B$11)</f>
        <v>0</v>
      </c>
      <c r="Q49" s="125">
        <f>SUMIFS('Audiobook Data'!$EW:$EW,'Audiobook Data'!$EJ:$EJ,"UK",'Audiobook Data'!$EG:$EG,Lookups!$B$11)</f>
        <v>0</v>
      </c>
      <c r="R49" s="14">
        <f>SUMIFS('Audiobook Data'!$EU:$EU,'Audiobook Data'!$EJ:$EJ,"US",'Audiobook Data'!$EG:$EG,Lookups!$B$11)</f>
        <v>0</v>
      </c>
      <c r="S49" s="125">
        <f>SUMIFS('Audiobook Data'!$EW:$EW,'Audiobook Data'!$EJ:$EJ,"US",'Audiobook Data'!$EG:$EG,Lookups!$B$11)</f>
        <v>0</v>
      </c>
    </row>
    <row r="50" spans="1:19" x14ac:dyDescent="0.25">
      <c r="A50" t="s">
        <v>28</v>
      </c>
      <c r="B50" s="14">
        <f>SUMIFS('Audiobook Data'!$FL:$FL,'Audiobook Data'!$FA:$FA,"&lt;&gt;US",'Audiobook Data'!$FA:$FA,"&lt;&gt;UK",'Audiobook Data'!$EX:$EX,Lookups!$B$9)</f>
        <v>0</v>
      </c>
      <c r="C50" s="123">
        <f>SUMIFS('Audiobook Data'!$FN:$FN,'Audiobook Data'!$FA:$FA,"&lt;&gt;US",'Audiobook Data'!$FA:$FA,"&lt;&gt;UK",'Audiobook Data'!$EX:$EX,Lookups!$B$9)</f>
        <v>0</v>
      </c>
      <c r="D50" s="14">
        <f>SUMIFS('Audiobook Data'!$FL:$FL,'Audiobook Data'!$FA:$FA,"UK",'Audiobook Data'!$EX:$EX,Lookups!$B$9)</f>
        <v>0</v>
      </c>
      <c r="E50" s="125">
        <f>SUMIFS('Audiobook Data'!$FN:$FN,'Audiobook Data'!$FA:$FA,"UK",'Audiobook Data'!$EX:$EX,Lookups!$B$9)</f>
        <v>0</v>
      </c>
      <c r="F50" s="14">
        <f>SUMIFS('Audiobook Data'!$FL:$FL,'Audiobook Data'!$FA:$FA,"US",'Audiobook Data'!$EX:$EX,Lookups!$B$9)</f>
        <v>0</v>
      </c>
      <c r="G50" s="125">
        <f>SUMIFS('Audiobook Data'!$FN:$FN,'Audiobook Data'!$FA:$FA,"US",'Audiobook Data'!$EX:$EX,Lookups!$B$9)</f>
        <v>0</v>
      </c>
      <c r="H50" s="14">
        <f>SUMIFS('Audiobook Data'!$FL:$FL,'Audiobook Data'!$FA:$FA,"&lt;&gt;US",'Audiobook Data'!$FA:$FA,"&lt;&gt;UK",'Audiobook Data'!$EX:$EX,Lookups!$B$10)</f>
        <v>0</v>
      </c>
      <c r="I50" s="123">
        <f>SUMIFS('Audiobook Data'!$FN:$FN,'Audiobook Data'!$FA:$FA,"&lt;&gt;US",'Audiobook Data'!$FA:$FA,"&lt;&gt;UK",'Audiobook Data'!$EX:$EX,Lookups!$B$10)</f>
        <v>0</v>
      </c>
      <c r="J50" s="14">
        <f>SUMIFS('Audiobook Data'!$FL:$FL,'Audiobook Data'!$FA:$FA,"UK",'Audiobook Data'!$EX:$EX,Lookups!$B$10)</f>
        <v>0</v>
      </c>
      <c r="K50" s="125">
        <f>SUMIFS('Audiobook Data'!$FN:$FN,'Audiobook Data'!$FA:$FA,"UK",'Audiobook Data'!$EX:$EX,Lookups!$B$10)</f>
        <v>0</v>
      </c>
      <c r="L50" s="14">
        <f>SUMIFS('Audiobook Data'!$FL:$FL,'Audiobook Data'!$FA:$FA,"US",'Audiobook Data'!$EX:$EX,Lookups!$B$10)</f>
        <v>0</v>
      </c>
      <c r="M50" s="125">
        <f>SUMIFS('Audiobook Data'!$FN:$FN,'Audiobook Data'!$FA:$FA,"US",'Audiobook Data'!$EX:$EX,Lookups!$B$10)</f>
        <v>0</v>
      </c>
      <c r="N50" s="14">
        <f>SUMIFS('Audiobook Data'!$FL:$FL,'Audiobook Data'!$FA:$FA,"&lt;&gt;US",'Audiobook Data'!$FA:$FA,"&lt;&gt;UK",'Audiobook Data'!$EX:$EX,Lookups!$B$11)</f>
        <v>0</v>
      </c>
      <c r="O50" s="123">
        <f>SUMIFS('Audiobook Data'!$FN:$FN,'Audiobook Data'!$FA:$FA,"&lt;&gt;US",'Audiobook Data'!$FA:$FA,"&lt;&gt;UK",'Audiobook Data'!$EX:$EX,Lookups!$B$11)</f>
        <v>0</v>
      </c>
      <c r="P50" s="14">
        <f>SUMIFS('Audiobook Data'!$FL:$FL,'Audiobook Data'!$FA:$FA,"UK",'Audiobook Data'!$EX:$EX,Lookups!$B$11)</f>
        <v>0</v>
      </c>
      <c r="Q50" s="125">
        <f>SUMIFS('Audiobook Data'!$FN:$FN,'Audiobook Data'!$FA:$FA,"UK",'Audiobook Data'!$EX:$EX,Lookups!$B$11)</f>
        <v>0</v>
      </c>
      <c r="R50" s="14">
        <f>SUMIFS('Audiobook Data'!$FL:$FL,'Audiobook Data'!$FA:$FA,"US",'Audiobook Data'!$EX:$EX,Lookups!$B$11)</f>
        <v>0</v>
      </c>
      <c r="S50" s="125">
        <f>SUMIFS('Audiobook Data'!$FN:$FN,'Audiobook Data'!$FA:$FA,"US",'Audiobook Data'!$EX:$EX,Lookups!$B$11)</f>
        <v>0</v>
      </c>
    </row>
    <row r="51" spans="1:19" x14ac:dyDescent="0.25">
      <c r="A51" t="s">
        <v>29</v>
      </c>
      <c r="B51" s="14">
        <f>SUMIFS('Audiobook Data'!$GC:$GC,'Audiobook Data'!$FR:$FR,"&lt;&gt;US",'Audiobook Data'!$FR:$FR,"&lt;&gt;UK",'Audiobook Data'!$FO:$FO,Lookups!$B$9)</f>
        <v>0</v>
      </c>
      <c r="C51" s="123">
        <f>SUMIFS('Audiobook Data'!$GE:$GE,'Audiobook Data'!$FR:$FR,"&lt;&gt;US",'Audiobook Data'!$FR:$FR,"&lt;&gt;UK",'Audiobook Data'!$FO:$FO,Lookups!$B$9)</f>
        <v>0</v>
      </c>
      <c r="D51" s="14">
        <f>SUMIFS('Audiobook Data'!$GC:$GC,'Audiobook Data'!$FR:$FR,"UK",'Audiobook Data'!$FO:$FO,Lookups!$B$9)</f>
        <v>0</v>
      </c>
      <c r="E51" s="125">
        <f>SUMIFS('Audiobook Data'!$GE:$GE,'Audiobook Data'!$FR:$FR,"UK",'Audiobook Data'!$FO:$FO,Lookups!$B$9)</f>
        <v>0</v>
      </c>
      <c r="F51" s="14">
        <f>SUMIFS('Audiobook Data'!$GC:$GC,'Audiobook Data'!$FR:$FR,"US",'Audiobook Data'!$FO:$FO,Lookups!$B$9)</f>
        <v>0</v>
      </c>
      <c r="G51" s="125">
        <f>SUMIFS('Audiobook Data'!$GE:$GE,'Audiobook Data'!$FR:$FR,"US",'Audiobook Data'!$FO:$FO,Lookups!$B$9)</f>
        <v>0</v>
      </c>
      <c r="H51" s="14">
        <f>SUMIFS('Audiobook Data'!$GC:$GC,'Audiobook Data'!$FR:$FR,"&lt;&gt;US",'Audiobook Data'!$FR:$FR,"&lt;&gt;UK",'Audiobook Data'!$FO:$FO,Lookups!$B$10)</f>
        <v>0</v>
      </c>
      <c r="I51" s="123">
        <f>SUMIFS('Audiobook Data'!$GE:$GE,'Audiobook Data'!$FR:$FR,"&lt;&gt;US",'Audiobook Data'!$FR:$FR,"&lt;&gt;UK",'Audiobook Data'!$FO:$FO,Lookups!$B$10)</f>
        <v>0</v>
      </c>
      <c r="J51" s="14">
        <f>SUMIFS('Audiobook Data'!$GC:$GC,'Audiobook Data'!$FR:$FR,"UK",'Audiobook Data'!$FO:$FO,Lookups!$B$10)</f>
        <v>0</v>
      </c>
      <c r="K51" s="125">
        <f>SUMIFS('Audiobook Data'!$GE:$GE,'Audiobook Data'!$FR:$FR,"UK",'Audiobook Data'!$FO:$FO,Lookups!$B$10)</f>
        <v>0</v>
      </c>
      <c r="L51" s="14">
        <f>SUMIFS('Audiobook Data'!$GC:$GC,'Audiobook Data'!$FR:$FR,"US",'Audiobook Data'!$FO:$FO,Lookups!$B$10)</f>
        <v>0</v>
      </c>
      <c r="M51" s="125">
        <f>SUMIFS('Audiobook Data'!$GE:$GE,'Audiobook Data'!$FR:$FR,"US",'Audiobook Data'!$FO:$FO,Lookups!$B$10)</f>
        <v>0</v>
      </c>
      <c r="N51" s="14">
        <f>SUMIFS('Audiobook Data'!$GC:$GC,'Audiobook Data'!$FR:$FR,"&lt;&gt;US",'Audiobook Data'!$FR:$FR,"&lt;&gt;UK",'Audiobook Data'!$FO:$FO,Lookups!$B$11)</f>
        <v>0</v>
      </c>
      <c r="O51" s="123">
        <f>SUMIFS('Audiobook Data'!$GE:$GE,'Audiobook Data'!$FR:$FR,"&lt;&gt;US",'Audiobook Data'!$FR:$FR,"&lt;&gt;UK",'Audiobook Data'!$FO:$FO,Lookups!$B$11)</f>
        <v>0</v>
      </c>
      <c r="P51" s="14">
        <f>SUMIFS('Audiobook Data'!$GC:$GC,'Audiobook Data'!$FR:$FR,"UK",'Audiobook Data'!$FO:$FO,Lookups!$B$11)</f>
        <v>0</v>
      </c>
      <c r="Q51" s="125">
        <f>SUMIFS('Audiobook Data'!$GE:$GE,'Audiobook Data'!$FR:$FR,"UK",'Audiobook Data'!$FO:$FO,Lookups!$B$11)</f>
        <v>0</v>
      </c>
      <c r="R51" s="14">
        <f>SUMIFS('Audiobook Data'!$GC:$GC,'Audiobook Data'!$FR:$FR,"US",'Audiobook Data'!$FO:$FO,Lookups!$B$11)</f>
        <v>0</v>
      </c>
      <c r="S51" s="125">
        <f>SUMIFS('Audiobook Data'!$GE:$GE,'Audiobook Data'!$FR:$FR,"US",'Audiobook Data'!$FO:$FO,Lookups!$B$11)</f>
        <v>0</v>
      </c>
    </row>
    <row r="52" spans="1:19" x14ac:dyDescent="0.25">
      <c r="A52" t="s">
        <v>30</v>
      </c>
      <c r="B52" s="14">
        <f>SUMIFS('Audiobook Data'!$GT:$GT,'Audiobook Data'!$GI:$GI,"&lt;&gt;US",'Audiobook Data'!$GI:$GI,"&lt;&gt;UK",'Audiobook Data'!$GF:$GF,Lookups!$B$9)</f>
        <v>0</v>
      </c>
      <c r="C52" s="123">
        <f>SUMIFS('Audiobook Data'!$GV:$GV,'Audiobook Data'!$GI:$GI,"&lt;&gt;US",'Audiobook Data'!$GI:$GI,"&lt;&gt;UK",'Audiobook Data'!$GF:$GF,Lookups!$B$9)</f>
        <v>0</v>
      </c>
      <c r="D52" s="14">
        <f>SUMIFS('Audiobook Data'!$GT:$GT,'Audiobook Data'!$GI:$GI,"UK",'Audiobook Data'!$GF:$GF,Lookups!$B$9)</f>
        <v>0</v>
      </c>
      <c r="E52" s="125">
        <f>SUMIFS('Audiobook Data'!$GV:$GV,'Audiobook Data'!$GI:$GI,"UK",'Audiobook Data'!$GF:$GF,Lookups!$B$9)</f>
        <v>0</v>
      </c>
      <c r="F52" s="14">
        <f>SUMIFS('Audiobook Data'!$GT:$GT,'Audiobook Data'!$GI:$GI,"US",'Audiobook Data'!$GF:$GF,Lookups!$B$9)</f>
        <v>0</v>
      </c>
      <c r="G52" s="125">
        <f>SUMIFS('Audiobook Data'!$GV:$GV,'Audiobook Data'!$GI:$GI,"US",'Audiobook Data'!$GF:$GF,Lookups!$B$9)</f>
        <v>0</v>
      </c>
      <c r="H52" s="14">
        <f>SUMIFS('Audiobook Data'!$GT:$GT,'Audiobook Data'!$GI:$GI,"&lt;&gt;US",'Audiobook Data'!$GI:$GI,"&lt;&gt;UK",'Audiobook Data'!$GF:$GF,Lookups!$B$10)</f>
        <v>0</v>
      </c>
      <c r="I52" s="123">
        <f>SUMIFS('Audiobook Data'!$GV:$GV,'Audiobook Data'!$GI:$GI,"&lt;&gt;US",'Audiobook Data'!$GI:$GI,"&lt;&gt;UK",'Audiobook Data'!$GF:$GF,Lookups!$B$10)</f>
        <v>0</v>
      </c>
      <c r="J52" s="14">
        <f>SUMIFS('Audiobook Data'!$GT:$GT,'Audiobook Data'!$GI:$GI,"UK",'Audiobook Data'!$GF:$GF,Lookups!$B$10)</f>
        <v>0</v>
      </c>
      <c r="K52" s="125">
        <f>SUMIFS('Audiobook Data'!$GV:$GV,'Audiobook Data'!$GI:$GI,"UK",'Audiobook Data'!$GF:$GF,Lookups!$B$10)</f>
        <v>0</v>
      </c>
      <c r="L52" s="14">
        <f>SUMIFS('Audiobook Data'!$GT:$GT,'Audiobook Data'!$GI:$GI,"US",'Audiobook Data'!$GF:$GF,Lookups!$B$10)</f>
        <v>0</v>
      </c>
      <c r="M52" s="125">
        <f>SUMIFS('Audiobook Data'!$GV:$GV,'Audiobook Data'!$GI:$GI,"US",'Audiobook Data'!$GF:$GF,Lookups!$B$10)</f>
        <v>0</v>
      </c>
      <c r="N52" s="14">
        <f>SUMIFS('Audiobook Data'!$GT:$GT,'Audiobook Data'!$GI:$GI,"&lt;&gt;US",'Audiobook Data'!$GI:$GI,"&lt;&gt;UK",'Audiobook Data'!$GF:$GF,Lookups!$B$11)</f>
        <v>0</v>
      </c>
      <c r="O52" s="123">
        <f>SUMIFS('Audiobook Data'!$GV:$GV,'Audiobook Data'!$GI:$GI,"&lt;&gt;US",'Audiobook Data'!$GI:$GI,"&lt;&gt;UK",'Audiobook Data'!$GF:$GF,Lookups!$B$11)</f>
        <v>0</v>
      </c>
      <c r="P52" s="14">
        <f>SUMIFS('Audiobook Data'!$GT:$GT,'Audiobook Data'!$GI:$GI,"UK",'Audiobook Data'!$GF:$GF,Lookups!$B$11)</f>
        <v>0</v>
      </c>
      <c r="Q52" s="125">
        <f>SUMIFS('Audiobook Data'!$GV:$GV,'Audiobook Data'!$GI:$GI,"UK",'Audiobook Data'!$GF:$GF,Lookups!$B$11)</f>
        <v>0</v>
      </c>
      <c r="R52" s="14">
        <f>SUMIFS('Audiobook Data'!$GT:$GT,'Audiobook Data'!$GI:$GI,"US",'Audiobook Data'!$GF:$GF,Lookups!$B$11)</f>
        <v>0</v>
      </c>
      <c r="S52" s="125">
        <f>SUMIFS('Audiobook Data'!$GV:$GV,'Audiobook Data'!$GI:$GI,"US",'Audiobook Data'!$GF:$GF,Lookups!$B$11)</f>
        <v>0</v>
      </c>
    </row>
    <row r="54" spans="1:19" x14ac:dyDescent="0.25">
      <c r="B54" s="329">
        <f>Lookups!$A$12</f>
        <v>0</v>
      </c>
      <c r="C54" s="329"/>
      <c r="D54" s="329"/>
      <c r="E54" s="329"/>
      <c r="F54" s="329"/>
      <c r="G54" s="329"/>
      <c r="H54" s="329">
        <f>Lookups!$A$13</f>
        <v>0</v>
      </c>
      <c r="I54" s="329"/>
      <c r="J54" s="329"/>
      <c r="K54" s="329"/>
      <c r="L54" s="329"/>
      <c r="M54" s="329"/>
      <c r="N54" s="329">
        <f>Lookups!$A$14</f>
        <v>0</v>
      </c>
      <c r="O54" s="329"/>
      <c r="P54" s="329"/>
      <c r="Q54" s="329"/>
      <c r="R54" s="329"/>
      <c r="S54" s="329"/>
    </row>
    <row r="55" spans="1:19" x14ac:dyDescent="0.25">
      <c r="B55" s="329" t="s">
        <v>44</v>
      </c>
      <c r="C55" s="329"/>
      <c r="D55" s="329" t="s">
        <v>14</v>
      </c>
      <c r="E55" s="329"/>
      <c r="F55" s="329" t="s">
        <v>15</v>
      </c>
      <c r="G55" s="329"/>
      <c r="H55" s="329" t="s">
        <v>44</v>
      </c>
      <c r="I55" s="329"/>
      <c r="J55" s="329" t="s">
        <v>14</v>
      </c>
      <c r="K55" s="329"/>
      <c r="L55" s="329" t="s">
        <v>15</v>
      </c>
      <c r="M55" s="329"/>
      <c r="N55" s="329" t="s">
        <v>44</v>
      </c>
      <c r="O55" s="329"/>
      <c r="P55" s="329" t="s">
        <v>14</v>
      </c>
      <c r="Q55" s="329"/>
      <c r="R55" s="329" t="s">
        <v>15</v>
      </c>
      <c r="S55" s="329"/>
    </row>
    <row r="56" spans="1:19" x14ac:dyDescent="0.25">
      <c r="A56" t="s">
        <v>19</v>
      </c>
      <c r="B56" s="14">
        <f>SUMIFS('Audiobook Data'!$O:$O,'Audiobook Data'!$D:$D,"&lt;&gt;US",'Audiobook Data'!$D:$D,"&lt;&gt;UK",'Audiobook Data'!$A:$A,Lookups!$B$12)</f>
        <v>0</v>
      </c>
      <c r="C56" s="123">
        <f>SUMIFS('Audiobook Data'!$Q:$Q,'Audiobook Data'!$D:$D,"&lt;&gt;US",'Audiobook Data'!$D:$D,"&lt;&gt;UK",'Audiobook Data'!$A:$A,Lookups!$B$12)</f>
        <v>0</v>
      </c>
      <c r="D56" s="14">
        <f>SUMIFS('Audiobook Data'!$O:$O,'Audiobook Data'!$D:$D,"UK",'Audiobook Data'!$A:$A,Lookups!$B$12)</f>
        <v>0</v>
      </c>
      <c r="E56" s="125">
        <f>SUMIFS('Audiobook Data'!$Q:$Q,'Audiobook Data'!$D:$D,"UK",'Audiobook Data'!$A:$A,Lookups!$B$12)</f>
        <v>0</v>
      </c>
      <c r="F56" s="14">
        <f>SUMIFS('Audiobook Data'!$O:$O,'Audiobook Data'!$D:$D,"US",'Audiobook Data'!$A:$A,Lookups!$B$12)</f>
        <v>0</v>
      </c>
      <c r="G56" s="125">
        <f>SUMIFS('Audiobook Data'!$Q:$Q,'Audiobook Data'!$D:$D,"US",'Audiobook Data'!$A:$A,Lookups!$B$12)</f>
        <v>0</v>
      </c>
      <c r="H56" s="14">
        <f>SUMIFS('Audiobook Data'!$O:$O,'Audiobook Data'!$D:$D,"&lt;&gt;US",'Audiobook Data'!$D:$D,"&lt;&gt;UK",'Audiobook Data'!$A:$A,Lookups!$B$13)</f>
        <v>0</v>
      </c>
      <c r="I56" s="123">
        <f>SUMIFS('Audiobook Data'!$Q:$Q,'Audiobook Data'!$D:$D,"&lt;&gt;US",'Audiobook Data'!$D:$D,"&lt;&gt;UK",'Audiobook Data'!$A:$A,Lookups!$B$13)</f>
        <v>0</v>
      </c>
      <c r="J56" s="14">
        <f>SUMIFS('Audiobook Data'!$O:$O,'Audiobook Data'!$D:$D,"UK",'Audiobook Data'!$A:$A,Lookups!$B$13)</f>
        <v>0</v>
      </c>
      <c r="K56" s="125">
        <f>SUMIFS('Audiobook Data'!$Q:$Q,'Audiobook Data'!$D:$D,"UK",'Audiobook Data'!$A:$A,Lookups!$B$13)</f>
        <v>0</v>
      </c>
      <c r="L56" s="14">
        <f>SUMIFS('Audiobook Data'!$O:$O,'Audiobook Data'!$D:$D,"US",'Audiobook Data'!$A:$A,Lookups!$B$13)</f>
        <v>0</v>
      </c>
      <c r="M56" s="125">
        <f>SUMIFS('Audiobook Data'!$Q:$Q,'Audiobook Data'!$D:$D,"US",'Audiobook Data'!$A:$A,Lookups!$B$13)</f>
        <v>0</v>
      </c>
      <c r="N56" s="14">
        <f>SUMIFS('Audiobook Data'!$O:$O,'Audiobook Data'!$D:$D,"&lt;&gt;US",'Audiobook Data'!$D:$D,"&lt;&gt;UK",'Audiobook Data'!$A:$A,Lookups!$B$14)</f>
        <v>0</v>
      </c>
      <c r="O56" s="123">
        <f>SUMIFS('Audiobook Data'!$Q:$Q,'Audiobook Data'!$D:$D,"&lt;&gt;US",'Audiobook Data'!$D:$D,"&lt;&gt;UK",'Audiobook Data'!$A:$A,Lookups!$B$14)</f>
        <v>0</v>
      </c>
      <c r="P56" s="14">
        <f>SUMIFS('Audiobook Data'!$O:$O,'Audiobook Data'!$D:$D,"UK",'Audiobook Data'!$A:$A,Lookups!$B$14)</f>
        <v>0</v>
      </c>
      <c r="Q56" s="125">
        <f>SUMIFS('Audiobook Data'!$Q:$Q,'Audiobook Data'!$D:$D,"UK",'Audiobook Data'!$A:$A,Lookups!$B$14)</f>
        <v>0</v>
      </c>
      <c r="R56" s="14">
        <f>SUMIFS('Audiobook Data'!$O:$O,'Audiobook Data'!$D:$D,"US",'Audiobook Data'!$A:$A,Lookups!$B$14)</f>
        <v>0</v>
      </c>
      <c r="S56" s="125">
        <f>SUMIFS('Audiobook Data'!$Q:$Q,'Audiobook Data'!$D:$D,"US",'Audiobook Data'!$A:$A,Lookups!$B$14)</f>
        <v>0</v>
      </c>
    </row>
    <row r="57" spans="1:19" x14ac:dyDescent="0.25">
      <c r="A57" t="s">
        <v>20</v>
      </c>
      <c r="B57" s="14">
        <f>SUMIFS('Audiobook Data'!$AF:$AF,'Audiobook Data'!$U:$U,"&lt;&gt;US",'Audiobook Data'!$U:$U,"&lt;&gt;UK",'Audiobook Data'!$A:$A,Lookups!$B$12)</f>
        <v>0</v>
      </c>
      <c r="C57" s="123">
        <f>SUMIFS('Audiobook Data'!$AH:$AH,'Audiobook Data'!$U:$U,"&lt;&gt;US",'Audiobook Data'!$U:$U,"&lt;&gt;UK",'Audiobook Data'!$A:$A,Lookups!$B$12)</f>
        <v>0</v>
      </c>
      <c r="D57" s="14">
        <f>SUMIFS('Audiobook Data'!$AF:$AF,'Audiobook Data'!$U:$U,"UK",'Audiobook Data'!$A:$A,Lookups!$B$12)</f>
        <v>0</v>
      </c>
      <c r="E57" s="125">
        <f>SUMIFS('Audiobook Data'!$AH:$AH,'Audiobook Data'!$D:$D,"UK",'Audiobook Data'!$A:$A,Lookups!$B$12)</f>
        <v>0</v>
      </c>
      <c r="F57" s="14">
        <f>SUMIFS('Audiobook Data'!$AF:$AF,'Audiobook Data'!$U:$U,"US",'Audiobook Data'!$R:$R,Lookups!$B$12)</f>
        <v>0</v>
      </c>
      <c r="G57" s="125">
        <f>SUMIFS('Audiobook Data'!$AH:$AH,'Audiobook Data'!$D:$D,"US",'Audiobook Data'!$A:$A,Lookups!$B$12)</f>
        <v>0</v>
      </c>
      <c r="H57" s="14">
        <f>SUMIFS('Audiobook Data'!$AF:$AF,'Audiobook Data'!$U:$U,"&lt;&gt;US",'Audiobook Data'!$U:$U,"&lt;&gt;UK",'Audiobook Data'!$A:$A,Lookups!$B$13)</f>
        <v>0</v>
      </c>
      <c r="I57" s="123">
        <f>SUMIFS('Audiobook Data'!$AH:$AH,'Audiobook Data'!$U:$U,"&lt;&gt;US",'Audiobook Data'!$U:$U,"&lt;&gt;UK",'Audiobook Data'!$A:$A,Lookups!$B$13)</f>
        <v>0</v>
      </c>
      <c r="J57" s="14">
        <f>SUMIFS('Audiobook Data'!$AF:$AF,'Audiobook Data'!$U:$U,"UK",'Audiobook Data'!$A:$A,Lookups!$B$13)</f>
        <v>0</v>
      </c>
      <c r="K57" s="125">
        <f>SUMIFS('Audiobook Data'!$AH:$AH,'Audiobook Data'!$D:$D,"UK",'Audiobook Data'!$A:$A,Lookups!$B$13)</f>
        <v>0</v>
      </c>
      <c r="L57" s="14">
        <f>SUMIFS('Audiobook Data'!$AF:$AF,'Audiobook Data'!$U:$U,"US",'Audiobook Data'!$R:$R,Lookups!$B$13)</f>
        <v>0</v>
      </c>
      <c r="M57" s="125">
        <f>SUMIFS('Audiobook Data'!$AH:$AH,'Audiobook Data'!$D:$D,"US",'Audiobook Data'!$A:$A,Lookups!$B$13)</f>
        <v>0</v>
      </c>
      <c r="N57" s="14">
        <f>SUMIFS('Audiobook Data'!$AF:$AF,'Audiobook Data'!$U:$U,"&lt;&gt;US",'Audiobook Data'!$U:$U,"&lt;&gt;UK",'Audiobook Data'!$A:$A,Lookups!$B$14)</f>
        <v>0</v>
      </c>
      <c r="O57" s="123">
        <f>SUMIFS('Audiobook Data'!$AH:$AH,'Audiobook Data'!$U:$U,"&lt;&gt;US",'Audiobook Data'!$U:$U,"&lt;&gt;UK",'Audiobook Data'!$A:$A,Lookups!$B$14)</f>
        <v>0</v>
      </c>
      <c r="P57" s="14">
        <f>SUMIFS('Audiobook Data'!$AF:$AF,'Audiobook Data'!$U:$U,"UK",'Audiobook Data'!$A:$A,Lookups!$B$14)</f>
        <v>0</v>
      </c>
      <c r="Q57" s="125">
        <f>SUMIFS('Audiobook Data'!$AH:$AH,'Audiobook Data'!$D:$D,"UK",'Audiobook Data'!$A:$A,Lookups!$B$14)</f>
        <v>0</v>
      </c>
      <c r="R57" s="14">
        <f>SUMIFS('Audiobook Data'!$AF:$AF,'Audiobook Data'!$U:$U,"US",'Audiobook Data'!$R:$R,Lookups!$B$14)</f>
        <v>0</v>
      </c>
      <c r="S57" s="125">
        <f>SUMIFS('Audiobook Data'!$AH:$AH,'Audiobook Data'!$D:$D,"US",'Audiobook Data'!$A:$A,Lookups!$B$14)</f>
        <v>0</v>
      </c>
    </row>
    <row r="58" spans="1:19" x14ac:dyDescent="0.25">
      <c r="A58" t="s">
        <v>21</v>
      </c>
      <c r="B58" s="14">
        <f>SUMIFS('Audiobook Data'!$AW:$AW,'Audiobook Data'!$AL:$AL,"&lt;&gt;US",'Audiobook Data'!$AL:$AL,"&lt;&gt;UK",'Audiobook Data'!$AI:$AI,Lookups!$B$12)</f>
        <v>0</v>
      </c>
      <c r="C58" s="123">
        <f>SUMIFS('Audiobook Data'!$AY:$AY,'Audiobook Data'!$AL:$AL,"&lt;&gt;US",'Audiobook Data'!$AL:$AL,"&lt;&gt;UK",'Audiobook Data'!$AI:$AI,Lookups!$B$12)</f>
        <v>0</v>
      </c>
      <c r="D58" s="14">
        <f>SUMIFS('Audiobook Data'!$AW:$AW,'Audiobook Data'!$AL:$AL,"UK",'Audiobook Data'!$AI:$AI,Lookups!$B$12)</f>
        <v>0</v>
      </c>
      <c r="E58" s="125">
        <f>SUMIFS('Audiobook Data'!$AY:$AY,'Audiobook Data'!$AL:$AL,"UK",'Audiobook Data'!$AI:$AI,Lookups!$B$12)</f>
        <v>0</v>
      </c>
      <c r="F58" s="14">
        <f>SUMIFS('Audiobook Data'!$AW:$AW,'Audiobook Data'!$AL:$AL,"US",'Audiobook Data'!$AI:$AI,Lookups!$B$12)</f>
        <v>0</v>
      </c>
      <c r="G58" s="125">
        <f>SUMIFS('Audiobook Data'!$AY:$AY,'Audiobook Data'!$AL:$AL,"US",'Audiobook Data'!$AI:$AI,Lookups!$B$12)</f>
        <v>0</v>
      </c>
      <c r="H58" s="14">
        <f>SUMIFS('Audiobook Data'!$AW:$AW,'Audiobook Data'!$AL:$AL,"&lt;&gt;US",'Audiobook Data'!$AL:$AL,"&lt;&gt;UK",'Audiobook Data'!$AI:$AI,Lookups!$B$13)</f>
        <v>0</v>
      </c>
      <c r="I58" s="123">
        <f>SUMIFS('Audiobook Data'!$AY:$AY,'Audiobook Data'!$AL:$AL,"&lt;&gt;US",'Audiobook Data'!$AL:$AL,"&lt;&gt;UK",'Audiobook Data'!$AI:$AI,Lookups!$B$13)</f>
        <v>0</v>
      </c>
      <c r="J58" s="14">
        <f>SUMIFS('Audiobook Data'!$AW:$AW,'Audiobook Data'!$AL:$AL,"UK",'Audiobook Data'!$AI:$AI,Lookups!$B$13)</f>
        <v>0</v>
      </c>
      <c r="K58" s="125">
        <f>SUMIFS('Audiobook Data'!$AY:$AY,'Audiobook Data'!$AL:$AL,"UK",'Audiobook Data'!$AI:$AI,Lookups!$B$13)</f>
        <v>0</v>
      </c>
      <c r="L58" s="14">
        <f>SUMIFS('Audiobook Data'!$AW:$AW,'Audiobook Data'!$AL:$AL,"US",'Audiobook Data'!$AI:$AI,Lookups!$B$13)</f>
        <v>0</v>
      </c>
      <c r="M58" s="125">
        <f>SUMIFS('Audiobook Data'!$AY:$AY,'Audiobook Data'!$AL:$AL,"US",'Audiobook Data'!$AI:$AI,Lookups!$B$13)</f>
        <v>0</v>
      </c>
      <c r="N58" s="14">
        <f>SUMIFS('Audiobook Data'!$AW:$AW,'Audiobook Data'!$AL:$AL,"&lt;&gt;US",'Audiobook Data'!$AL:$AL,"&lt;&gt;UK",'Audiobook Data'!$AI:$AI,Lookups!$B$14)</f>
        <v>0</v>
      </c>
      <c r="O58" s="123">
        <f>SUMIFS('Audiobook Data'!$AY:$AY,'Audiobook Data'!$AL:$AL,"&lt;&gt;US",'Audiobook Data'!$AL:$AL,"&lt;&gt;UK",'Audiobook Data'!$AI:$AI,Lookups!$B$14)</f>
        <v>0</v>
      </c>
      <c r="P58" s="14">
        <f>SUMIFS('Audiobook Data'!$AW:$AW,'Audiobook Data'!$AL:$AL,"UK",'Audiobook Data'!$AI:$AI,Lookups!$B$14)</f>
        <v>0</v>
      </c>
      <c r="Q58" s="125">
        <f>SUMIFS('Audiobook Data'!$AY:$AY,'Audiobook Data'!$AL:$AL,"UK",'Audiobook Data'!$AI:$AI,Lookups!$B$14)</f>
        <v>0</v>
      </c>
      <c r="R58" s="14">
        <f>SUMIFS('Audiobook Data'!$AW:$AW,'Audiobook Data'!$AL:$AL,"US",'Audiobook Data'!$AI:$AI,Lookups!$B$14)</f>
        <v>0</v>
      </c>
      <c r="S58" s="125">
        <f>SUMIFS('Audiobook Data'!$AY:$AY,'Audiobook Data'!$AL:$AL,"US",'Audiobook Data'!$AI:$AI,Lookups!$B$14)</f>
        <v>0</v>
      </c>
    </row>
    <row r="59" spans="1:19" x14ac:dyDescent="0.25">
      <c r="A59" t="s">
        <v>22</v>
      </c>
      <c r="B59" s="14">
        <f>SUMIFS('Audiobook Data'!$BN:$BN,'Audiobook Data'!$BC:$BC,"&lt;&gt;US",'Audiobook Data'!$BC:$BC,"&lt;&gt;UK",'Audiobook Data'!$AZ:$AZ,Lookups!$B$12)</f>
        <v>0</v>
      </c>
      <c r="C59" s="123">
        <f>SUMIFS('Audiobook Data'!$BP:$BP,'Audiobook Data'!$BC:$BC,"&lt;&gt;US",'Audiobook Data'!$BC:$BC,"&lt;&gt;UK",'Audiobook Data'!$AZ:$AZ,Lookups!$B$12)</f>
        <v>0</v>
      </c>
      <c r="D59" s="14">
        <f>SUMIFS('Audiobook Data'!$BN:$BN,'Audiobook Data'!$BC:$BC,"UK",'Audiobook Data'!$AZ:$AZ,Lookups!$B$12)</f>
        <v>0</v>
      </c>
      <c r="E59" s="125">
        <f>SUMIFS('Audiobook Data'!$BP:$BP,'Audiobook Data'!$BC:$BC,"UK",'Audiobook Data'!$AZ:$AZ,Lookups!$B$12)</f>
        <v>0</v>
      </c>
      <c r="F59" s="14">
        <f>SUMIFS('Audiobook Data'!$BN:$BN,'Audiobook Data'!$BC:$BC,"US",'Audiobook Data'!$AZ:$AZ,Lookups!$B$12)</f>
        <v>0</v>
      </c>
      <c r="G59" s="125">
        <f>SUMIFS('Audiobook Data'!$BP:$BP,'Audiobook Data'!$BC:$BC,"US",'Audiobook Data'!$AZ:$AZ,Lookups!$B$12)</f>
        <v>0</v>
      </c>
      <c r="H59" s="14">
        <f>SUMIFS('Audiobook Data'!$BN:$BN,'Audiobook Data'!$BC:$BC,"&lt;&gt;US",'Audiobook Data'!$BC:$BC,"&lt;&gt;UK",'Audiobook Data'!$AZ:$AZ,Lookups!$B$13)</f>
        <v>0</v>
      </c>
      <c r="I59" s="123">
        <f>SUMIFS('Audiobook Data'!$BP:$BP,'Audiobook Data'!$BC:$BC,"&lt;&gt;US",'Audiobook Data'!$BC:$BC,"&lt;&gt;UK",'Audiobook Data'!$AZ:$AZ,Lookups!$B$13)</f>
        <v>0</v>
      </c>
      <c r="J59" s="14">
        <f>SUMIFS('Audiobook Data'!$BN:$BN,'Audiobook Data'!$BC:$BC,"UK",'Audiobook Data'!$AZ:$AZ,Lookups!$B$13)</f>
        <v>0</v>
      </c>
      <c r="K59" s="125">
        <f>SUMIFS('Audiobook Data'!$BP:$BP,'Audiobook Data'!$BC:$BC,"UK",'Audiobook Data'!$AZ:$AZ,Lookups!$B$13)</f>
        <v>0</v>
      </c>
      <c r="L59" s="14">
        <f>SUMIFS('Audiobook Data'!$BN:$BN,'Audiobook Data'!$BC:$BC,"US",'Audiobook Data'!$AZ:$AZ,Lookups!$B$13)</f>
        <v>0</v>
      </c>
      <c r="M59" s="125">
        <f>SUMIFS('Audiobook Data'!$BP:$BP,'Audiobook Data'!$BC:$BC,"US",'Audiobook Data'!$AZ:$AZ,Lookups!$B$13)</f>
        <v>0</v>
      </c>
      <c r="N59" s="14">
        <f>SUMIFS('Audiobook Data'!$BN:$BN,'Audiobook Data'!$BC:$BC,"&lt;&gt;US",'Audiobook Data'!$BC:$BC,"&lt;&gt;UK",'Audiobook Data'!$AZ:$AZ,Lookups!$B$14)</f>
        <v>0</v>
      </c>
      <c r="O59" s="123">
        <f>SUMIFS('Audiobook Data'!$BP:$BP,'Audiobook Data'!$BC:$BC,"&lt;&gt;US",'Audiobook Data'!$BC:$BC,"&lt;&gt;UK",'Audiobook Data'!$AZ:$AZ,Lookups!$B$14)</f>
        <v>0</v>
      </c>
      <c r="P59" s="14">
        <f>SUMIFS('Audiobook Data'!$BN:$BN,'Audiobook Data'!$BC:$BC,"UK",'Audiobook Data'!$AZ:$AZ,Lookups!$B$14)</f>
        <v>0</v>
      </c>
      <c r="Q59" s="125">
        <f>SUMIFS('Audiobook Data'!$BP:$BP,'Audiobook Data'!$BC:$BC,"UK",'Audiobook Data'!$AZ:$AZ,Lookups!$B$14)</f>
        <v>0</v>
      </c>
      <c r="R59" s="14">
        <f>SUMIFS('Audiobook Data'!$BN:$BN,'Audiobook Data'!$BC:$BC,"US",'Audiobook Data'!$AZ:$AZ,Lookups!$B$14)</f>
        <v>0</v>
      </c>
      <c r="S59" s="125">
        <f>SUMIFS('Audiobook Data'!$BP:$BP,'Audiobook Data'!$BC:$BC,"US",'Audiobook Data'!$AZ:$AZ,Lookups!$B$14)</f>
        <v>0</v>
      </c>
    </row>
    <row r="60" spans="1:19" x14ac:dyDescent="0.25">
      <c r="A60" t="s">
        <v>23</v>
      </c>
      <c r="B60" s="14">
        <f>SUMIFS('Audiobook Data'!$CE:$CE,'Audiobook Data'!$BT:$BT,"&lt;&gt;US",'Audiobook Data'!$BT:$BT,"&lt;&gt;UK",'Audiobook Data'!$BQ:$BQ,Lookups!$B$12)</f>
        <v>0</v>
      </c>
      <c r="C60" s="123">
        <f>SUMIFS('Audiobook Data'!$CG:$CG,'Audiobook Data'!$BT:$BT,"&lt;&gt;US",'Audiobook Data'!$BT:$BT,"&lt;&gt;UK",'Audiobook Data'!$BQ:$BQ,Lookups!$B$12)</f>
        <v>0</v>
      </c>
      <c r="D60" s="14">
        <f>SUMIFS('Audiobook Data'!$CE:$CE,'Audiobook Data'!$BT:$BT,"UK",'Audiobook Data'!$BQ:$BQ,Lookups!$B$12)</f>
        <v>0</v>
      </c>
      <c r="E60" s="125">
        <f>SUMIFS('Audiobook Data'!$CG:$CG,'Audiobook Data'!$BT:$BT,"UK",'Audiobook Data'!$BQ:$BQ,Lookups!$B$12)</f>
        <v>0</v>
      </c>
      <c r="F60" s="14">
        <f>SUMIFS('Audiobook Data'!$CE:$CE,'Audiobook Data'!$BT:$BT,"US",'Audiobook Data'!$BQ:$BQ,Lookups!$B$12)</f>
        <v>0</v>
      </c>
      <c r="G60" s="125">
        <f>SUMIFS('Audiobook Data'!$CG:$CG,'Audiobook Data'!$BT:$BT,"US",'Audiobook Data'!$BQ:$BQ,Lookups!$B$12)</f>
        <v>0</v>
      </c>
      <c r="H60" s="14">
        <f>SUMIFS('Audiobook Data'!$CE:$CE,'Audiobook Data'!$BT:$BT,"&lt;&gt;US",'Audiobook Data'!$BT:$BT,"&lt;&gt;UK",'Audiobook Data'!$BQ:$BQ,Lookups!$B$13)</f>
        <v>0</v>
      </c>
      <c r="I60" s="123">
        <f>SUMIFS('Audiobook Data'!$CG:$CG,'Audiobook Data'!$BT:$BT,"&lt;&gt;US",'Audiobook Data'!$BT:$BT,"&lt;&gt;UK",'Audiobook Data'!$BQ:$BQ,Lookups!$B$13)</f>
        <v>0</v>
      </c>
      <c r="J60" s="14">
        <f>SUMIFS('Audiobook Data'!$CE:$CE,'Audiobook Data'!$BT:$BT,"UK",'Audiobook Data'!$BQ:$BQ,Lookups!$B$13)</f>
        <v>0</v>
      </c>
      <c r="K60" s="125">
        <f>SUMIFS('Audiobook Data'!$CG:$CG,'Audiobook Data'!$BT:$BT,"UK",'Audiobook Data'!$BQ:$BQ,Lookups!$B$13)</f>
        <v>0</v>
      </c>
      <c r="L60" s="14">
        <f>SUMIFS('Audiobook Data'!$CE:$CE,'Audiobook Data'!$BT:$BT,"US",'Audiobook Data'!$BQ:$BQ,Lookups!$B$13)</f>
        <v>0</v>
      </c>
      <c r="M60" s="125">
        <f>SUMIFS('Audiobook Data'!$CG:$CG,'Audiobook Data'!$BT:$BT,"US",'Audiobook Data'!$BQ:$BQ,Lookups!$B$13)</f>
        <v>0</v>
      </c>
      <c r="N60" s="14">
        <f>SUMIFS('Audiobook Data'!$CE:$CE,'Audiobook Data'!$BT:$BT,"&lt;&gt;US",'Audiobook Data'!$BT:$BT,"&lt;&gt;UK",'Audiobook Data'!$BQ:$BQ,Lookups!$B$14)</f>
        <v>0</v>
      </c>
      <c r="O60" s="123">
        <f>SUMIFS('Audiobook Data'!$CG:$CG,'Audiobook Data'!$BT:$BT,"&lt;&gt;US",'Audiobook Data'!$BT:$BT,"&lt;&gt;UK",'Audiobook Data'!$BQ:$BQ,Lookups!$B$14)</f>
        <v>0</v>
      </c>
      <c r="P60" s="14">
        <f>SUMIFS('Audiobook Data'!$CE:$CE,'Audiobook Data'!$BT:$BT,"UK",'Audiobook Data'!$BQ:$BQ,Lookups!$B$14)</f>
        <v>0</v>
      </c>
      <c r="Q60" s="125">
        <f>SUMIFS('Audiobook Data'!$CG:$CG,'Audiobook Data'!$BT:$BT,"UK",'Audiobook Data'!$BQ:$BQ,Lookups!$B$14)</f>
        <v>0</v>
      </c>
      <c r="R60" s="14">
        <f>SUMIFS('Audiobook Data'!$CE:$CE,'Audiobook Data'!$BT:$BT,"US",'Audiobook Data'!$BQ:$BQ,Lookups!$B$14)</f>
        <v>0</v>
      </c>
      <c r="S60" s="125">
        <f>SUMIFS('Audiobook Data'!$CG:$CG,'Audiobook Data'!$BT:$BT,"US",'Audiobook Data'!$BQ:$BQ,Lookups!$B$14)</f>
        <v>0</v>
      </c>
    </row>
    <row r="61" spans="1:19" x14ac:dyDescent="0.25">
      <c r="A61" t="s">
        <v>24</v>
      </c>
      <c r="B61" s="14">
        <f>SUMIFS('Audiobook Data'!$CV:$CV,'Audiobook Data'!$CK:$CK,"&lt;&gt;US",'Audiobook Data'!$CK:$CK,"&lt;&gt;UK",'Audiobook Data'!$CH:$CH,Lookups!$B$12)</f>
        <v>0</v>
      </c>
      <c r="C61" s="123">
        <f>SUMIFS('Audiobook Data'!$CX:$CX,'Audiobook Data'!$CK:$CK,"&lt;&gt;US",'Audiobook Data'!$CK:$CK,"&lt;&gt;UK",'Audiobook Data'!$CH:$CH,Lookups!$B$12)</f>
        <v>0</v>
      </c>
      <c r="D61" s="14">
        <f>SUMIFS('Audiobook Data'!$CV:$CV,'Audiobook Data'!$CK:$CK,"UK",'Audiobook Data'!$CH:$CH,Lookups!$B$12)</f>
        <v>0</v>
      </c>
      <c r="E61" s="125">
        <f>SUMIFS('Audiobook Data'!$CX:$CX,'Audiobook Data'!$CK:$CK,"UK",'Audiobook Data'!$CH:$CH,Lookups!$B$12)</f>
        <v>0</v>
      </c>
      <c r="F61" s="14">
        <f>SUMIFS('Audiobook Data'!$CV:$CV,'Audiobook Data'!$CK:$CK,"US",'Audiobook Data'!$CH:$CH,Lookups!$B$12)</f>
        <v>0</v>
      </c>
      <c r="G61" s="125">
        <f>SUMIFS('Audiobook Data'!$CX:$CX,'Audiobook Data'!$CK:$CK,"US",'Audiobook Data'!$CH:$CH,Lookups!$B$12)</f>
        <v>0</v>
      </c>
      <c r="H61" s="14">
        <f>SUMIFS('Audiobook Data'!$CV:$CV,'Audiobook Data'!$CK:$CK,"&lt;&gt;US",'Audiobook Data'!$CK:$CK,"&lt;&gt;UK",'Audiobook Data'!$CH:$CH,Lookups!$B$13)</f>
        <v>0</v>
      </c>
      <c r="I61" s="123">
        <f>SUMIFS('Audiobook Data'!$CX:$CX,'Audiobook Data'!$CK:$CK,"&lt;&gt;US",'Audiobook Data'!$CK:$CK,"&lt;&gt;UK",'Audiobook Data'!$CH:$CH,Lookups!$B$13)</f>
        <v>0</v>
      </c>
      <c r="J61" s="14">
        <f>SUMIFS('Audiobook Data'!$CV:$CV,'Audiobook Data'!$CK:$CK,"UK",'Audiobook Data'!$CH:$CH,Lookups!$B$13)</f>
        <v>0</v>
      </c>
      <c r="K61" s="125">
        <f>SUMIFS('Audiobook Data'!$CX:$CX,'Audiobook Data'!$CK:$CK,"UK",'Audiobook Data'!$CH:$CH,Lookups!$B$13)</f>
        <v>0</v>
      </c>
      <c r="L61" s="14">
        <f>SUMIFS('Audiobook Data'!$CV:$CV,'Audiobook Data'!$CK:$CK,"US",'Audiobook Data'!$CH:$CH,Lookups!$B$13)</f>
        <v>0</v>
      </c>
      <c r="M61" s="125">
        <f>SUMIFS('Audiobook Data'!$CX:$CX,'Audiobook Data'!$CK:$CK,"US",'Audiobook Data'!$CH:$CH,Lookups!$B$13)</f>
        <v>0</v>
      </c>
      <c r="N61" s="14">
        <f>SUMIFS('Audiobook Data'!$CV:$CV,'Audiobook Data'!$CK:$CK,"&lt;&gt;US",'Audiobook Data'!$CK:$CK,"&lt;&gt;UK",'Audiobook Data'!$CH:$CH,Lookups!$B$14)</f>
        <v>0</v>
      </c>
      <c r="O61" s="123">
        <f>SUMIFS('Audiobook Data'!$CX:$CX,'Audiobook Data'!$CK:$CK,"&lt;&gt;US",'Audiobook Data'!$CK:$CK,"&lt;&gt;UK",'Audiobook Data'!$CH:$CH,Lookups!$B$14)</f>
        <v>0</v>
      </c>
      <c r="P61" s="14">
        <f>SUMIFS('Audiobook Data'!$CV:$CV,'Audiobook Data'!$CK:$CK,"UK",'Audiobook Data'!$CH:$CH,Lookups!$B$14)</f>
        <v>0</v>
      </c>
      <c r="Q61" s="125">
        <f>SUMIFS('Audiobook Data'!$CX:$CX,'Audiobook Data'!$CK:$CK,"UK",'Audiobook Data'!$CH:$CH,Lookups!$B$14)</f>
        <v>0</v>
      </c>
      <c r="R61" s="14">
        <f>SUMIFS('Audiobook Data'!$CV:$CV,'Audiobook Data'!$CK:$CK,"US",'Audiobook Data'!$CH:$CH,Lookups!$B$14)</f>
        <v>0</v>
      </c>
      <c r="S61" s="125">
        <f>SUMIFS('Audiobook Data'!$CX:$CX,'Audiobook Data'!$CK:$CK,"US",'Audiobook Data'!$CH:$CH,Lookups!$B$14)</f>
        <v>0</v>
      </c>
    </row>
    <row r="62" spans="1:19" x14ac:dyDescent="0.25">
      <c r="A62" t="s">
        <v>25</v>
      </c>
      <c r="B62" s="14">
        <f>SUMIFS('Audiobook Data'!$DM:$DM,'Audiobook Data'!$DB:$DB,"&lt;&gt;US",'Audiobook Data'!$DB:$DB,"&lt;&gt;UK",'Audiobook Data'!$CY:$CY,Lookups!$B$12)</f>
        <v>0</v>
      </c>
      <c r="C62" s="123">
        <f>SUMIFS('Audiobook Data'!$DO:$DO,'Audiobook Data'!$DB:$DB,"&lt;&gt;US",'Audiobook Data'!$DB:$DB,"&lt;&gt;UK",'Audiobook Data'!$CY:$CY,Lookups!$B$12)</f>
        <v>0</v>
      </c>
      <c r="D62" s="14">
        <f>SUMIFS('Audiobook Data'!$DM:$DM,'Audiobook Data'!$DB:$DB,"UK",'Audiobook Data'!$CY:$CY,Lookups!$B$12)</f>
        <v>0</v>
      </c>
      <c r="E62" s="125">
        <f>SUMIFS('Audiobook Data'!$DO:$DO,'Audiobook Data'!$DB:$DB,"UK",'Audiobook Data'!$CY:$CY,Lookups!$B$12)</f>
        <v>0</v>
      </c>
      <c r="F62" s="14">
        <f>SUMIFS('Audiobook Data'!$DM:$DM,'Audiobook Data'!$DB:$DB,"US",'Audiobook Data'!$CY:$CY,Lookups!$B$12)</f>
        <v>0</v>
      </c>
      <c r="G62" s="125">
        <f>SUMIFS('Audiobook Data'!$DO:$DO,'Audiobook Data'!$DB:$DB,"US",'Audiobook Data'!$CY:$CY,Lookups!$B$12)</f>
        <v>0</v>
      </c>
      <c r="H62" s="14">
        <f>SUMIFS('Audiobook Data'!$DM:$DM,'Audiobook Data'!$DB:$DB,"&lt;&gt;US",'Audiobook Data'!$DB:$DB,"&lt;&gt;UK",'Audiobook Data'!$CY:$CY,Lookups!$B$13)</f>
        <v>0</v>
      </c>
      <c r="I62" s="123">
        <f>SUMIFS('Audiobook Data'!$DO:$DO,'Audiobook Data'!$DB:$DB,"&lt;&gt;US",'Audiobook Data'!$DB:$DB,"&lt;&gt;UK",'Audiobook Data'!$CY:$CY,Lookups!$B$13)</f>
        <v>0</v>
      </c>
      <c r="J62" s="14">
        <f>SUMIFS('Audiobook Data'!$DM:$DM,'Audiobook Data'!$DB:$DB,"UK",'Audiobook Data'!$CY:$CY,Lookups!$B$13)</f>
        <v>0</v>
      </c>
      <c r="K62" s="125">
        <f>SUMIFS('Audiobook Data'!$DO:$DO,'Audiobook Data'!$DB:$DB,"UK",'Audiobook Data'!$CY:$CY,Lookups!$B$13)</f>
        <v>0</v>
      </c>
      <c r="L62" s="14">
        <f>SUMIFS('Audiobook Data'!$DM:$DM,'Audiobook Data'!$DB:$DB,"US",'Audiobook Data'!$CY:$CY,Lookups!$B$13)</f>
        <v>0</v>
      </c>
      <c r="M62" s="125">
        <f>SUMIFS('Audiobook Data'!$DO:$DO,'Audiobook Data'!$DB:$DB,"US",'Audiobook Data'!$CY:$CY,Lookups!$B$13)</f>
        <v>0</v>
      </c>
      <c r="N62" s="14">
        <f>SUMIFS('Audiobook Data'!$DM:$DM,'Audiobook Data'!$DB:$DB,"&lt;&gt;US",'Audiobook Data'!$DB:$DB,"&lt;&gt;UK",'Audiobook Data'!$CY:$CY,Lookups!$B$14)</f>
        <v>0</v>
      </c>
      <c r="O62" s="123">
        <f>SUMIFS('Audiobook Data'!$DO:$DO,'Audiobook Data'!$DB:$DB,"&lt;&gt;US",'Audiobook Data'!$DB:$DB,"&lt;&gt;UK",'Audiobook Data'!$CY:$CY,Lookups!$B$14)</f>
        <v>0</v>
      </c>
      <c r="P62" s="14">
        <f>SUMIFS('Audiobook Data'!$DM:$DM,'Audiobook Data'!$DB:$DB,"UK",'Audiobook Data'!$CY:$CY,Lookups!$B$14)</f>
        <v>0</v>
      </c>
      <c r="Q62" s="125">
        <f>SUMIFS('Audiobook Data'!$DO:$DO,'Audiobook Data'!$DB:$DB,"UK",'Audiobook Data'!$CY:$CY,Lookups!$B$14)</f>
        <v>0</v>
      </c>
      <c r="R62" s="14">
        <f>SUMIFS('Audiobook Data'!$DM:$DM,'Audiobook Data'!$DB:$DB,"US",'Audiobook Data'!$CY:$CY,Lookups!$B$14)</f>
        <v>0</v>
      </c>
      <c r="S62" s="125">
        <f>SUMIFS('Audiobook Data'!$DO:$DO,'Audiobook Data'!$DB:$DB,"US",'Audiobook Data'!$CY:$CY,Lookups!$B$14)</f>
        <v>0</v>
      </c>
    </row>
    <row r="63" spans="1:19" x14ac:dyDescent="0.25">
      <c r="A63" t="s">
        <v>26</v>
      </c>
      <c r="B63" s="14">
        <f>SUMIFS('Audiobook Data'!$ED:$ED,'Audiobook Data'!$DS:$DS,"&lt;&gt;US",'Audiobook Data'!$DS:$DS,"&lt;&gt;UK",'Audiobook Data'!$DP:$DP,Lookups!$B$12)</f>
        <v>0</v>
      </c>
      <c r="C63" s="123">
        <f>SUMIFS('Audiobook Data'!$EF:$EF,'Audiobook Data'!$DS:$DS,"&lt;&gt;US",'Audiobook Data'!$DS:$DS,"&lt;&gt;UK",'Audiobook Data'!$DP:$DP,Lookups!$B$12)</f>
        <v>0</v>
      </c>
      <c r="D63" s="14">
        <f>SUMIFS('Audiobook Data'!$ED:$ED,'Audiobook Data'!$DS:$DS,"UK",'Audiobook Data'!$DP:$DP,Lookups!$B$12)</f>
        <v>0</v>
      </c>
      <c r="E63" s="125">
        <f>SUMIFS('Audiobook Data'!$EF:$EF,'Audiobook Data'!$DS:$DS,"UK",'Audiobook Data'!$DP:$DP,Lookups!$B$12)</f>
        <v>0</v>
      </c>
      <c r="F63" s="14">
        <f>SUMIFS('Audiobook Data'!$ED:$ED,'Audiobook Data'!$DS:$DS,"US",'Audiobook Data'!$DP:$DP,Lookups!$B$12)</f>
        <v>0</v>
      </c>
      <c r="G63" s="125">
        <f>SUMIFS('Audiobook Data'!$EF:$EF,'Audiobook Data'!$DS:$DS,"US",'Audiobook Data'!$DP:$DP,Lookups!$B$12)</f>
        <v>0</v>
      </c>
      <c r="H63" s="14">
        <f>SUMIFS('Audiobook Data'!$ED:$ED,'Audiobook Data'!$DS:$DS,"&lt;&gt;US",'Audiobook Data'!$DS:$DS,"&lt;&gt;UK",'Audiobook Data'!$DP:$DP,Lookups!$B$13)</f>
        <v>0</v>
      </c>
      <c r="I63" s="123">
        <f>SUMIFS('Audiobook Data'!$EF:$EF,'Audiobook Data'!$DS:$DS,"&lt;&gt;US",'Audiobook Data'!$DS:$DS,"&lt;&gt;UK",'Audiobook Data'!$DP:$DP,Lookups!$B$13)</f>
        <v>0</v>
      </c>
      <c r="J63" s="14">
        <f>SUMIFS('Audiobook Data'!$ED:$ED,'Audiobook Data'!$DS:$DS,"UK",'Audiobook Data'!$DP:$DP,Lookups!$B$13)</f>
        <v>0</v>
      </c>
      <c r="K63" s="125">
        <f>SUMIFS('Audiobook Data'!$EF:$EF,'Audiobook Data'!$DS:$DS,"UK",'Audiobook Data'!$DP:$DP,Lookups!$B$13)</f>
        <v>0</v>
      </c>
      <c r="L63" s="14">
        <f>SUMIFS('Audiobook Data'!$ED:$ED,'Audiobook Data'!$DS:$DS,"US",'Audiobook Data'!$DP:$DP,Lookups!$B$13)</f>
        <v>0</v>
      </c>
      <c r="M63" s="125">
        <f>SUMIFS('Audiobook Data'!$EF:$EF,'Audiobook Data'!$DS:$DS,"US",'Audiobook Data'!$DP:$DP,Lookups!$B$13)</f>
        <v>0</v>
      </c>
      <c r="N63" s="14">
        <f>SUMIFS('Audiobook Data'!$ED:$ED,'Audiobook Data'!$DS:$DS,"&lt;&gt;US",'Audiobook Data'!$DS:$DS,"&lt;&gt;UK",'Audiobook Data'!$DP:$DP,Lookups!$B$14)</f>
        <v>0</v>
      </c>
      <c r="O63" s="123">
        <f>SUMIFS('Audiobook Data'!$EF:$EF,'Audiobook Data'!$DS:$DS,"&lt;&gt;US",'Audiobook Data'!$DS:$DS,"&lt;&gt;UK",'Audiobook Data'!$DP:$DP,Lookups!$B$14)</f>
        <v>0</v>
      </c>
      <c r="P63" s="14">
        <f>SUMIFS('Audiobook Data'!$ED:$ED,'Audiobook Data'!$DS:$DS,"UK",'Audiobook Data'!$DP:$DP,Lookups!$B$14)</f>
        <v>0</v>
      </c>
      <c r="Q63" s="125">
        <f>SUMIFS('Audiobook Data'!$EF:$EF,'Audiobook Data'!$DS:$DS,"UK",'Audiobook Data'!$DP:$DP,Lookups!$B$14)</f>
        <v>0</v>
      </c>
      <c r="R63" s="14">
        <f>SUMIFS('Audiobook Data'!$ED:$ED,'Audiobook Data'!$DS:$DS,"US",'Audiobook Data'!$DP:$DP,Lookups!$B$14)</f>
        <v>0</v>
      </c>
      <c r="S63" s="125">
        <f>SUMIFS('Audiobook Data'!$EF:$EF,'Audiobook Data'!$DS:$DS,"US",'Audiobook Data'!$DP:$DP,Lookups!$B$14)</f>
        <v>0</v>
      </c>
    </row>
    <row r="64" spans="1:19" x14ac:dyDescent="0.25">
      <c r="A64" t="s">
        <v>27</v>
      </c>
      <c r="B64" s="14">
        <f>SUMIFS('Audiobook Data'!$EU:$EU,'Audiobook Data'!$EJ:$EJ,"&lt;&gt;US",'Audiobook Data'!$EJ:$EJ,"&lt;&gt;UK",'Audiobook Data'!$EG:$EG,Lookups!$B$12)</f>
        <v>0</v>
      </c>
      <c r="C64" s="123">
        <f>SUMIFS('Audiobook Data'!$EW:$EW,'Audiobook Data'!$EJ:$EJ,"&lt;&gt;US",'Audiobook Data'!$EJ:$EJ,"&lt;&gt;UK",'Audiobook Data'!$EG:$EG,Lookups!$B$12)</f>
        <v>0</v>
      </c>
      <c r="D64" s="14">
        <f>SUMIFS('Audiobook Data'!$EU:$EU,'Audiobook Data'!$EJ:$EJ,"UK",'Audiobook Data'!$EG:$EG,Lookups!$B$12)</f>
        <v>0</v>
      </c>
      <c r="E64" s="125">
        <f>SUMIFS('Audiobook Data'!$EW:$EW,'Audiobook Data'!$EJ:$EJ,"UK",'Audiobook Data'!$EG:$EG,Lookups!$B$12)</f>
        <v>0</v>
      </c>
      <c r="F64" s="14">
        <f>SUMIFS('Audiobook Data'!$EU:$EU,'Audiobook Data'!$EJ:$EJ,"US",'Audiobook Data'!$EG:$EG,Lookups!$B$12)</f>
        <v>0</v>
      </c>
      <c r="G64" s="125">
        <f>SUMIFS('Audiobook Data'!$EW:$EW,'Audiobook Data'!$EJ:$EJ,"US",'Audiobook Data'!$EG:$EG,Lookups!$B$12)</f>
        <v>0</v>
      </c>
      <c r="H64" s="14">
        <f>SUMIFS('Audiobook Data'!$EU:$EU,'Audiobook Data'!$EJ:$EJ,"&lt;&gt;US",'Audiobook Data'!$EJ:$EJ,"&lt;&gt;UK",'Audiobook Data'!$EG:$EG,Lookups!$B$13)</f>
        <v>0</v>
      </c>
      <c r="I64" s="123">
        <f>SUMIFS('Audiobook Data'!$EW:$EW,'Audiobook Data'!$EJ:$EJ,"&lt;&gt;US",'Audiobook Data'!$EJ:$EJ,"&lt;&gt;UK",'Audiobook Data'!$EG:$EG,Lookups!$B$13)</f>
        <v>0</v>
      </c>
      <c r="J64" s="14">
        <f>SUMIFS('Audiobook Data'!$EU:$EU,'Audiobook Data'!$EJ:$EJ,"UK",'Audiobook Data'!$EG:$EG,Lookups!$B$13)</f>
        <v>0</v>
      </c>
      <c r="K64" s="125">
        <f>SUMIFS('Audiobook Data'!$EW:$EW,'Audiobook Data'!$EJ:$EJ,"UK",'Audiobook Data'!$EG:$EG,Lookups!$B$13)</f>
        <v>0</v>
      </c>
      <c r="L64" s="14">
        <f>SUMIFS('Audiobook Data'!$EU:$EU,'Audiobook Data'!$EJ:$EJ,"US",'Audiobook Data'!$EG:$EG,Lookups!$B$13)</f>
        <v>0</v>
      </c>
      <c r="M64" s="125">
        <f>SUMIFS('Audiobook Data'!$EW:$EW,'Audiobook Data'!$EJ:$EJ,"US",'Audiobook Data'!$EG:$EG,Lookups!$B$13)</f>
        <v>0</v>
      </c>
      <c r="N64" s="14">
        <f>SUMIFS('Audiobook Data'!$EU:$EU,'Audiobook Data'!$EJ:$EJ,"&lt;&gt;US",'Audiobook Data'!$EJ:$EJ,"&lt;&gt;UK",'Audiobook Data'!$EG:$EG,Lookups!$B$14)</f>
        <v>0</v>
      </c>
      <c r="O64" s="123">
        <f>SUMIFS('Audiobook Data'!$EW:$EW,'Audiobook Data'!$EJ:$EJ,"&lt;&gt;US",'Audiobook Data'!$EJ:$EJ,"&lt;&gt;UK",'Audiobook Data'!$EG:$EG,Lookups!$B$14)</f>
        <v>0</v>
      </c>
      <c r="P64" s="14">
        <f>SUMIFS('Audiobook Data'!$EU:$EU,'Audiobook Data'!$EJ:$EJ,"UK",'Audiobook Data'!$EG:$EG,Lookups!$B$14)</f>
        <v>0</v>
      </c>
      <c r="Q64" s="125">
        <f>SUMIFS('Audiobook Data'!$EW:$EW,'Audiobook Data'!$EJ:$EJ,"UK",'Audiobook Data'!$EG:$EG,Lookups!$B$14)</f>
        <v>0</v>
      </c>
      <c r="R64" s="14">
        <f>SUMIFS('Audiobook Data'!$EU:$EU,'Audiobook Data'!$EJ:$EJ,"US",'Audiobook Data'!$EG:$EG,Lookups!$B$14)</f>
        <v>0</v>
      </c>
      <c r="S64" s="125">
        <f>SUMIFS('Audiobook Data'!$EW:$EW,'Audiobook Data'!$EJ:$EJ,"US",'Audiobook Data'!$EG:$EG,Lookups!$B$14)</f>
        <v>0</v>
      </c>
    </row>
    <row r="65" spans="1:19" x14ac:dyDescent="0.25">
      <c r="A65" t="s">
        <v>28</v>
      </c>
      <c r="B65" s="14">
        <f>SUMIFS('Audiobook Data'!$FL:$FL,'Audiobook Data'!$FA:$FA,"&lt;&gt;US",'Audiobook Data'!$FA:$FA,"&lt;&gt;UK",'Audiobook Data'!$EX:$EX,Lookups!$B$12)</f>
        <v>0</v>
      </c>
      <c r="C65" s="123">
        <f>SUMIFS('Audiobook Data'!$FN:$FN,'Audiobook Data'!$FA:$FA,"&lt;&gt;US",'Audiobook Data'!$FA:$FA,"&lt;&gt;UK",'Audiobook Data'!$EX:$EX,Lookups!$B$12)</f>
        <v>0</v>
      </c>
      <c r="D65" s="14">
        <f>SUMIFS('Audiobook Data'!$FL:$FL,'Audiobook Data'!$FA:$FA,"UK",'Audiobook Data'!$EX:$EX,Lookups!$B$12)</f>
        <v>0</v>
      </c>
      <c r="E65" s="125">
        <f>SUMIFS('Audiobook Data'!$FN:$FN,'Audiobook Data'!$FA:$FA,"UK",'Audiobook Data'!$EX:$EX,Lookups!$B$12)</f>
        <v>0</v>
      </c>
      <c r="F65" s="14">
        <f>SUMIFS('Audiobook Data'!$FL:$FL,'Audiobook Data'!$FA:$FA,"US",'Audiobook Data'!$EX:$EX,Lookups!$B$12)</f>
        <v>0</v>
      </c>
      <c r="G65" s="125">
        <f>SUMIFS('Audiobook Data'!$FN:$FN,'Audiobook Data'!$FA:$FA,"US",'Audiobook Data'!$EX:$EX,Lookups!$B$12)</f>
        <v>0</v>
      </c>
      <c r="H65" s="14">
        <f>SUMIFS('Audiobook Data'!$FL:$FL,'Audiobook Data'!$FA:$FA,"&lt;&gt;US",'Audiobook Data'!$FA:$FA,"&lt;&gt;UK",'Audiobook Data'!$EX:$EX,Lookups!$B$13)</f>
        <v>0</v>
      </c>
      <c r="I65" s="123">
        <f>SUMIFS('Audiobook Data'!$FN:$FN,'Audiobook Data'!$FA:$FA,"&lt;&gt;US",'Audiobook Data'!$FA:$FA,"&lt;&gt;UK",'Audiobook Data'!$EX:$EX,Lookups!$B$13)</f>
        <v>0</v>
      </c>
      <c r="J65" s="14">
        <f>SUMIFS('Audiobook Data'!$FL:$FL,'Audiobook Data'!$FA:$FA,"UK",'Audiobook Data'!$EX:$EX,Lookups!$B$13)</f>
        <v>0</v>
      </c>
      <c r="K65" s="125">
        <f>SUMIFS('Audiobook Data'!$FN:$FN,'Audiobook Data'!$FA:$FA,"UK",'Audiobook Data'!$EX:$EX,Lookups!$B$13)</f>
        <v>0</v>
      </c>
      <c r="L65" s="14">
        <f>SUMIFS('Audiobook Data'!$FL:$FL,'Audiobook Data'!$FA:$FA,"US",'Audiobook Data'!$EX:$EX,Lookups!$B$13)</f>
        <v>0</v>
      </c>
      <c r="M65" s="125">
        <f>SUMIFS('Audiobook Data'!$FN:$FN,'Audiobook Data'!$FA:$FA,"US",'Audiobook Data'!$EX:$EX,Lookups!$B$13)</f>
        <v>0</v>
      </c>
      <c r="N65" s="14">
        <f>SUMIFS('Audiobook Data'!$FL:$FL,'Audiobook Data'!$FA:$FA,"&lt;&gt;US",'Audiobook Data'!$FA:$FA,"&lt;&gt;UK",'Audiobook Data'!$EX:$EX,Lookups!$B$14)</f>
        <v>0</v>
      </c>
      <c r="O65" s="123">
        <f>SUMIFS('Audiobook Data'!$FN:$FN,'Audiobook Data'!$FA:$FA,"&lt;&gt;US",'Audiobook Data'!$FA:$FA,"&lt;&gt;UK",'Audiobook Data'!$EX:$EX,Lookups!$B$14)</f>
        <v>0</v>
      </c>
      <c r="P65" s="14">
        <f>SUMIFS('Audiobook Data'!$FL:$FL,'Audiobook Data'!$FA:$FA,"UK",'Audiobook Data'!$EX:$EX,Lookups!$B$14)</f>
        <v>0</v>
      </c>
      <c r="Q65" s="125">
        <f>SUMIFS('Audiobook Data'!$FN:$FN,'Audiobook Data'!$FA:$FA,"UK",'Audiobook Data'!$EX:$EX,Lookups!$B$14)</f>
        <v>0</v>
      </c>
      <c r="R65" s="14">
        <f>SUMIFS('Audiobook Data'!$FL:$FL,'Audiobook Data'!$FA:$FA,"US",'Audiobook Data'!$EX:$EX,Lookups!$B$14)</f>
        <v>0</v>
      </c>
      <c r="S65" s="125">
        <f>SUMIFS('Audiobook Data'!$FN:$FN,'Audiobook Data'!$FA:$FA,"US",'Audiobook Data'!$EX:$EX,Lookups!$B$14)</f>
        <v>0</v>
      </c>
    </row>
    <row r="66" spans="1:19" x14ac:dyDescent="0.25">
      <c r="A66" t="s">
        <v>29</v>
      </c>
      <c r="B66" s="14">
        <f>SUMIFS('Audiobook Data'!$GC:$GC,'Audiobook Data'!$FR:$FR,"&lt;&gt;US",'Audiobook Data'!$FR:$FR,"&lt;&gt;UK",'Audiobook Data'!$FO:$FO,Lookups!$B$12)</f>
        <v>0</v>
      </c>
      <c r="C66" s="123">
        <f>SUMIFS('Audiobook Data'!$GE:$GE,'Audiobook Data'!$FR:$FR,"&lt;&gt;US",'Audiobook Data'!$FR:$FR,"&lt;&gt;UK",'Audiobook Data'!$FO:$FO,Lookups!$B$12)</f>
        <v>0</v>
      </c>
      <c r="D66" s="14">
        <f>SUMIFS('Audiobook Data'!$GC:$GC,'Audiobook Data'!$FR:$FR,"UK",'Audiobook Data'!$FO:$FO,Lookups!$B$12)</f>
        <v>0</v>
      </c>
      <c r="E66" s="125">
        <f>SUMIFS('Audiobook Data'!$GE:$GE,'Audiobook Data'!$FR:$FR,"UK",'Audiobook Data'!$FO:$FO,Lookups!$B$12)</f>
        <v>0</v>
      </c>
      <c r="F66" s="14">
        <f>SUMIFS('Audiobook Data'!$GC:$GC,'Audiobook Data'!$FR:$FR,"US",'Audiobook Data'!$FO:$FO,Lookups!$B$12)</f>
        <v>0</v>
      </c>
      <c r="G66" s="125">
        <f>SUMIFS('Audiobook Data'!$GE:$GE,'Audiobook Data'!$FR:$FR,"US",'Audiobook Data'!$FO:$FO,Lookups!$B$12)</f>
        <v>0</v>
      </c>
      <c r="H66" s="14">
        <f>SUMIFS('Audiobook Data'!$GC:$GC,'Audiobook Data'!$FR:$FR,"&lt;&gt;US",'Audiobook Data'!$FR:$FR,"&lt;&gt;UK",'Audiobook Data'!$FO:$FO,Lookups!$B$13)</f>
        <v>0</v>
      </c>
      <c r="I66" s="123">
        <f>SUMIFS('Audiobook Data'!$GE:$GE,'Audiobook Data'!$FR:$FR,"&lt;&gt;US",'Audiobook Data'!$FR:$FR,"&lt;&gt;UK",'Audiobook Data'!$FO:$FO,Lookups!$B$13)</f>
        <v>0</v>
      </c>
      <c r="J66" s="14">
        <f>SUMIFS('Audiobook Data'!$GC:$GC,'Audiobook Data'!$FR:$FR,"UK",'Audiobook Data'!$FO:$FO,Lookups!$B$13)</f>
        <v>0</v>
      </c>
      <c r="K66" s="125">
        <f>SUMIFS('Audiobook Data'!$GE:$GE,'Audiobook Data'!$FR:$FR,"UK",'Audiobook Data'!$FO:$FO,Lookups!$B$13)</f>
        <v>0</v>
      </c>
      <c r="L66" s="14">
        <f>SUMIFS('Audiobook Data'!$GC:$GC,'Audiobook Data'!$FR:$FR,"US",'Audiobook Data'!$FO:$FO,Lookups!$B$13)</f>
        <v>0</v>
      </c>
      <c r="M66" s="125">
        <f>SUMIFS('Audiobook Data'!$GE:$GE,'Audiobook Data'!$FR:$FR,"US",'Audiobook Data'!$FO:$FO,Lookups!$B$13)</f>
        <v>0</v>
      </c>
      <c r="N66" s="14">
        <f>SUMIFS('Audiobook Data'!$GC:$GC,'Audiobook Data'!$FR:$FR,"&lt;&gt;US",'Audiobook Data'!$FR:$FR,"&lt;&gt;UK",'Audiobook Data'!$FO:$FO,Lookups!$B$14)</f>
        <v>0</v>
      </c>
      <c r="O66" s="123">
        <f>SUMIFS('Audiobook Data'!$GE:$GE,'Audiobook Data'!$FR:$FR,"&lt;&gt;US",'Audiobook Data'!$FR:$FR,"&lt;&gt;UK",'Audiobook Data'!$FO:$FO,Lookups!$B$14)</f>
        <v>0</v>
      </c>
      <c r="P66" s="14">
        <f>SUMIFS('Audiobook Data'!$GC:$GC,'Audiobook Data'!$FR:$FR,"UK",'Audiobook Data'!$FO:$FO,Lookups!$B$14)</f>
        <v>0</v>
      </c>
      <c r="Q66" s="125">
        <f>SUMIFS('Audiobook Data'!$GE:$GE,'Audiobook Data'!$FR:$FR,"UK",'Audiobook Data'!$FO:$FO,Lookups!$B$14)</f>
        <v>0</v>
      </c>
      <c r="R66" s="14">
        <f>SUMIFS('Audiobook Data'!$GC:$GC,'Audiobook Data'!$FR:$FR,"US",'Audiobook Data'!$FO:$FO,Lookups!$B$14)</f>
        <v>0</v>
      </c>
      <c r="S66" s="125">
        <f>SUMIFS('Audiobook Data'!$GE:$GE,'Audiobook Data'!$FR:$FR,"US",'Audiobook Data'!$FO:$FO,Lookups!$B$14)</f>
        <v>0</v>
      </c>
    </row>
    <row r="67" spans="1:19" x14ac:dyDescent="0.25">
      <c r="A67" t="s">
        <v>30</v>
      </c>
      <c r="B67" s="14">
        <f>SUMIFS('Audiobook Data'!$GT:$GT,'Audiobook Data'!$GI:$GI,"&lt;&gt;US",'Audiobook Data'!$GI:$GI,"&lt;&gt;UK",'Audiobook Data'!$GF:$GF,Lookups!$B$12)</f>
        <v>0</v>
      </c>
      <c r="C67" s="123">
        <f>SUMIFS('Audiobook Data'!$GV:$GV,'Audiobook Data'!$GI:$GI,"&lt;&gt;US",'Audiobook Data'!$GI:$GI,"&lt;&gt;UK",'Audiobook Data'!$GF:$GF,Lookups!$B$12)</f>
        <v>0</v>
      </c>
      <c r="D67" s="14">
        <f>SUMIFS('Audiobook Data'!$GT:$GT,'Audiobook Data'!$GI:$GI,"UK",'Audiobook Data'!$GF:$GF,Lookups!$B$12)</f>
        <v>0</v>
      </c>
      <c r="E67" s="125">
        <f>SUMIFS('Audiobook Data'!$GV:$GV,'Audiobook Data'!$GI:$GI,"UK",'Audiobook Data'!$GF:$GF,Lookups!$B$12)</f>
        <v>0</v>
      </c>
      <c r="F67" s="14">
        <f>SUMIFS('Audiobook Data'!$GT:$GT,'Audiobook Data'!$GI:$GI,"US",'Audiobook Data'!$GF:$GF,Lookups!$B$12)</f>
        <v>0</v>
      </c>
      <c r="G67" s="125">
        <f>SUMIFS('Audiobook Data'!$GV:$GV,'Audiobook Data'!$GI:$GI,"US",'Audiobook Data'!$GF:$GF,Lookups!$B$12)</f>
        <v>0</v>
      </c>
      <c r="H67" s="14">
        <f>SUMIFS('Audiobook Data'!$GT:$GT,'Audiobook Data'!$GI:$GI,"&lt;&gt;US",'Audiobook Data'!$GI:$GI,"&lt;&gt;UK",'Audiobook Data'!$GF:$GF,Lookups!$B$13)</f>
        <v>0</v>
      </c>
      <c r="I67" s="123">
        <f>SUMIFS('Audiobook Data'!$GV:$GV,'Audiobook Data'!$GI:$GI,"&lt;&gt;US",'Audiobook Data'!$GI:$GI,"&lt;&gt;UK",'Audiobook Data'!$GF:$GF,Lookups!$B$13)</f>
        <v>0</v>
      </c>
      <c r="J67" s="14">
        <f>SUMIFS('Audiobook Data'!$GT:$GT,'Audiobook Data'!$GI:$GI,"UK",'Audiobook Data'!$GF:$GF,Lookups!$B$13)</f>
        <v>0</v>
      </c>
      <c r="K67" s="125">
        <f>SUMIFS('Audiobook Data'!$GV:$GV,'Audiobook Data'!$GI:$GI,"UK",'Audiobook Data'!$GF:$GF,Lookups!$B$13)</f>
        <v>0</v>
      </c>
      <c r="L67" s="14">
        <f>SUMIFS('Audiobook Data'!$GT:$GT,'Audiobook Data'!$GI:$GI,"US",'Audiobook Data'!$GF:$GF,Lookups!$B$13)</f>
        <v>0</v>
      </c>
      <c r="M67" s="125">
        <f>SUMIFS('Audiobook Data'!$GV:$GV,'Audiobook Data'!$GI:$GI,"US",'Audiobook Data'!$GF:$GF,Lookups!$B$13)</f>
        <v>0</v>
      </c>
      <c r="N67" s="14">
        <f>SUMIFS('Audiobook Data'!$GT:$GT,'Audiobook Data'!$GI:$GI,"&lt;&gt;US",'Audiobook Data'!$GI:$GI,"&lt;&gt;UK",'Audiobook Data'!$GF:$GF,Lookups!$B$14)</f>
        <v>0</v>
      </c>
      <c r="O67" s="123">
        <f>SUMIFS('Audiobook Data'!$GV:$GV,'Audiobook Data'!$GI:$GI,"&lt;&gt;US",'Audiobook Data'!$GI:$GI,"&lt;&gt;UK",'Audiobook Data'!$GF:$GF,Lookups!$B$14)</f>
        <v>0</v>
      </c>
      <c r="P67" s="14">
        <f>SUMIFS('Audiobook Data'!$GT:$GT,'Audiobook Data'!$GI:$GI,"UK",'Audiobook Data'!$GF:$GF,Lookups!$B$14)</f>
        <v>0</v>
      </c>
      <c r="Q67" s="125">
        <f>SUMIFS('Audiobook Data'!$GV:$GV,'Audiobook Data'!$GI:$GI,"UK",'Audiobook Data'!$GF:$GF,Lookups!$B$14)</f>
        <v>0</v>
      </c>
      <c r="R67" s="14">
        <f>SUMIFS('Audiobook Data'!$GT:$GT,'Audiobook Data'!$GI:$GI,"US",'Audiobook Data'!$GF:$GF,Lookups!$B$14)</f>
        <v>0</v>
      </c>
      <c r="S67" s="125">
        <f>SUMIFS('Audiobook Data'!$GV:$GV,'Audiobook Data'!$GI:$GI,"US",'Audiobook Data'!$GF:$GF,Lookups!$B$14)</f>
        <v>0</v>
      </c>
    </row>
    <row r="68" spans="1:19" x14ac:dyDescent="0.25">
      <c r="H68" s="13"/>
      <c r="I68" s="7"/>
      <c r="J68" s="13"/>
      <c r="N68" s="13"/>
      <c r="Q68" s="16"/>
      <c r="S68" s="16"/>
    </row>
    <row r="69" spans="1:19" x14ac:dyDescent="0.25">
      <c r="B69" s="329">
        <f>Lookups!$A$15</f>
        <v>0</v>
      </c>
      <c r="C69" s="329"/>
      <c r="D69" s="329"/>
      <c r="E69" s="329"/>
      <c r="F69" s="329"/>
      <c r="G69" s="329"/>
      <c r="H69" s="329">
        <f>Lookups!$A$16</f>
        <v>0</v>
      </c>
      <c r="I69" s="329"/>
      <c r="J69" s="329"/>
      <c r="K69" s="329"/>
      <c r="L69" s="329"/>
      <c r="M69" s="329"/>
      <c r="N69" s="329">
        <f>Lookups!$A$17</f>
        <v>0</v>
      </c>
      <c r="O69" s="329"/>
      <c r="P69" s="329"/>
      <c r="Q69" s="329"/>
      <c r="R69" s="329"/>
      <c r="S69" s="329"/>
    </row>
    <row r="70" spans="1:19" x14ac:dyDescent="0.25">
      <c r="B70" s="329" t="s">
        <v>44</v>
      </c>
      <c r="C70" s="329"/>
      <c r="D70" s="329" t="s">
        <v>14</v>
      </c>
      <c r="E70" s="329"/>
      <c r="F70" s="329" t="s">
        <v>15</v>
      </c>
      <c r="G70" s="329"/>
      <c r="H70" s="329" t="s">
        <v>44</v>
      </c>
      <c r="I70" s="329"/>
      <c r="J70" s="329" t="s">
        <v>14</v>
      </c>
      <c r="K70" s="329"/>
      <c r="L70" s="329" t="s">
        <v>15</v>
      </c>
      <c r="M70" s="329"/>
      <c r="N70" s="329" t="s">
        <v>44</v>
      </c>
      <c r="O70" s="329"/>
      <c r="P70" s="329" t="s">
        <v>14</v>
      </c>
      <c r="Q70" s="329"/>
      <c r="R70" s="329" t="s">
        <v>15</v>
      </c>
      <c r="S70" s="329"/>
    </row>
    <row r="71" spans="1:19" x14ac:dyDescent="0.25">
      <c r="A71" t="s">
        <v>19</v>
      </c>
      <c r="B71" s="14">
        <f>SUMIFS('Audiobook Data'!$O:$O,'Audiobook Data'!$D:$D,"&lt;&gt;US",'Audiobook Data'!$D:$D,"&lt;&gt;UK",'Audiobook Data'!$A:$A,Lookups!$B$15)</f>
        <v>0</v>
      </c>
      <c r="C71" s="123">
        <f>SUMIFS('Audiobook Data'!$Q:$Q,'Audiobook Data'!$D:$D,"&lt;&gt;US",'Audiobook Data'!$D:$D,"&lt;&gt;UK",'Audiobook Data'!$A:$A,Lookups!$B$15)</f>
        <v>0</v>
      </c>
      <c r="D71" s="14">
        <f>SUMIFS('Audiobook Data'!$O:$O,'Audiobook Data'!$D:$D,"UK",'Audiobook Data'!$A:$A,Lookups!$B$15)</f>
        <v>0</v>
      </c>
      <c r="E71" s="125">
        <f>SUMIFS('Audiobook Data'!$Q:$Q,'Audiobook Data'!$D:$D,"UK",'Audiobook Data'!$A:$A,Lookups!$B$15)</f>
        <v>0</v>
      </c>
      <c r="F71" s="14">
        <f>SUMIFS('Audiobook Data'!$O:$O,'Audiobook Data'!$D:$D,"US",'Audiobook Data'!$A:$A,Lookups!$B$15)</f>
        <v>0</v>
      </c>
      <c r="G71" s="125">
        <f>SUMIFS('Audiobook Data'!$Q:$Q,'Audiobook Data'!$D:$D,"US",'Audiobook Data'!$A:$A,Lookups!$B$15)</f>
        <v>0</v>
      </c>
      <c r="H71" s="14">
        <f>SUMIFS('Audiobook Data'!$O:$O,'Audiobook Data'!$D:$D,"&lt;&gt;US",'Audiobook Data'!$D:$D,"&lt;&gt;UK",'Audiobook Data'!$A:$A,Lookups!$B$16)</f>
        <v>0</v>
      </c>
      <c r="I71" s="123">
        <f>SUMIFS('Audiobook Data'!$Q:$Q,'Audiobook Data'!$D:$D,"&lt;&gt;US",'Audiobook Data'!$D:$D,"&lt;&gt;UK",'Audiobook Data'!$A:$A,Lookups!$B$16)</f>
        <v>0</v>
      </c>
      <c r="J71" s="14">
        <f>SUMIFS('Audiobook Data'!$O:$O,'Audiobook Data'!$D:$D,"UK",'Audiobook Data'!$A:$A,Lookups!$B$16)</f>
        <v>0</v>
      </c>
      <c r="K71" s="125">
        <f>SUMIFS('Audiobook Data'!$Q:$Q,'Audiobook Data'!$D:$D,"UK",'Audiobook Data'!$A:$A,Lookups!$B$16)</f>
        <v>0</v>
      </c>
      <c r="L71" s="14">
        <f>SUMIFS('Audiobook Data'!$O:$O,'Audiobook Data'!$D:$D,"US",'Audiobook Data'!$A:$A,Lookups!$B$16)</f>
        <v>0</v>
      </c>
      <c r="M71" s="125">
        <f>SUMIFS('Audiobook Data'!$Q:$Q,'Audiobook Data'!$D:$D,"US",'Audiobook Data'!$A:$A,Lookups!$B$16)</f>
        <v>0</v>
      </c>
      <c r="N71" s="14">
        <f>SUMIFS('Audiobook Data'!$O:$O,'Audiobook Data'!$D:$D,"&lt;&gt;US",'Audiobook Data'!$D:$D,"&lt;&gt;UK",'Audiobook Data'!$A:$A,Lookups!$B$17)</f>
        <v>0</v>
      </c>
      <c r="O71" s="123">
        <f>SUMIFS('Audiobook Data'!$Q:$Q,'Audiobook Data'!$D:$D,"&lt;&gt;US",'Audiobook Data'!$D:$D,"&lt;&gt;UK",'Audiobook Data'!$A:$A,Lookups!$B$17)</f>
        <v>0</v>
      </c>
      <c r="P71" s="14">
        <f>SUMIFS('Audiobook Data'!$O:$O,'Audiobook Data'!$D:$D,"UK",'Audiobook Data'!$A:$A,Lookups!$B$17)</f>
        <v>0</v>
      </c>
      <c r="Q71" s="125">
        <f>SUMIFS('Audiobook Data'!$Q:$Q,'Audiobook Data'!$D:$D,"UK",'Audiobook Data'!$A:$A,Lookups!$B$17)</f>
        <v>0</v>
      </c>
      <c r="R71" s="14">
        <f>SUMIFS('Audiobook Data'!$O:$O,'Audiobook Data'!$D:$D,"US",'Audiobook Data'!$A:$A,Lookups!$B$17)</f>
        <v>0</v>
      </c>
      <c r="S71" s="125">
        <f>SUMIFS('Audiobook Data'!$Q:$Q,'Audiobook Data'!$D:$D,"US",'Audiobook Data'!$A:$A,Lookups!$B$17)</f>
        <v>0</v>
      </c>
    </row>
    <row r="72" spans="1:19" x14ac:dyDescent="0.25">
      <c r="A72" t="s">
        <v>20</v>
      </c>
      <c r="B72" s="14">
        <f>SUMIFS('Audiobook Data'!$AF:$AF,'Audiobook Data'!$U:$U,"&lt;&gt;US",'Audiobook Data'!$U:$U,"&lt;&gt;UK",'Audiobook Data'!$A:$A,Lookups!$B$15)</f>
        <v>0</v>
      </c>
      <c r="C72" s="123">
        <f>SUMIFS('Audiobook Data'!$AH:$AH,'Audiobook Data'!$U:$U,"&lt;&gt;US",'Audiobook Data'!$U:$U,"&lt;&gt;UK",'Audiobook Data'!$A:$A,Lookups!$B$15)</f>
        <v>0</v>
      </c>
      <c r="D72" s="14">
        <f>SUMIFS('Audiobook Data'!$AF:$AF,'Audiobook Data'!$U:$U,"UK",'Audiobook Data'!$A:$A,Lookups!$B$15)</f>
        <v>0</v>
      </c>
      <c r="E72" s="125">
        <f>SUMIFS('Audiobook Data'!$AH:$AH,'Audiobook Data'!$D:$D,"UK",'Audiobook Data'!$A:$A,Lookups!$B$15)</f>
        <v>0</v>
      </c>
      <c r="F72" s="14">
        <f>SUMIFS('Audiobook Data'!$AF:$AF,'Audiobook Data'!$U:$U,"US",'Audiobook Data'!$R:$R,Lookups!$B$15)</f>
        <v>0</v>
      </c>
      <c r="G72" s="125">
        <f>SUMIFS('Audiobook Data'!$AH:$AH,'Audiobook Data'!$D:$D,"US",'Audiobook Data'!$A:$A,Lookups!$B$15)</f>
        <v>0</v>
      </c>
      <c r="H72" s="14">
        <f>SUMIFS('Audiobook Data'!$AF:$AF,'Audiobook Data'!$U:$U,"&lt;&gt;US",'Audiobook Data'!$U:$U,"&lt;&gt;UK",'Audiobook Data'!$A:$A,Lookups!$B$16)</f>
        <v>0</v>
      </c>
      <c r="I72" s="123">
        <f>SUMIFS('Audiobook Data'!$AH:$AH,'Audiobook Data'!$U:$U,"&lt;&gt;US",'Audiobook Data'!$U:$U,"&lt;&gt;UK",'Audiobook Data'!$A:$A,Lookups!$B$16)</f>
        <v>0</v>
      </c>
      <c r="J72" s="14">
        <f>SUMIFS('Audiobook Data'!$AF:$AF,'Audiobook Data'!$U:$U,"UK",'Audiobook Data'!$A:$A,Lookups!$B$16)</f>
        <v>0</v>
      </c>
      <c r="K72" s="125">
        <f>SUMIFS('Audiobook Data'!$AH:$AH,'Audiobook Data'!$D:$D,"UK",'Audiobook Data'!$A:$A,Lookups!$B$16)</f>
        <v>0</v>
      </c>
      <c r="L72" s="14">
        <f>SUMIFS('Audiobook Data'!$AF:$AF,'Audiobook Data'!$U:$U,"US",'Audiobook Data'!$R:$R,Lookups!$B$16)</f>
        <v>0</v>
      </c>
      <c r="M72" s="125">
        <f>SUMIFS('Audiobook Data'!$AH:$AH,'Audiobook Data'!$D:$D,"US",'Audiobook Data'!$A:$A,Lookups!$B$16)</f>
        <v>0</v>
      </c>
      <c r="N72" s="14">
        <f>SUMIFS('Audiobook Data'!$AF:$AF,'Audiobook Data'!$U:$U,"&lt;&gt;US",'Audiobook Data'!$U:$U,"&lt;&gt;UK",'Audiobook Data'!$A:$A,Lookups!$B$17)</f>
        <v>0</v>
      </c>
      <c r="O72" s="123">
        <f>SUMIFS('Audiobook Data'!$AH:$AH,'Audiobook Data'!$U:$U,"&lt;&gt;US",'Audiobook Data'!$U:$U,"&lt;&gt;UK",'Audiobook Data'!$A:$A,Lookups!$B$17)</f>
        <v>0</v>
      </c>
      <c r="P72" s="14">
        <f>SUMIFS('Audiobook Data'!$AF:$AF,'Audiobook Data'!$U:$U,"UK",'Audiobook Data'!$A:$A,Lookups!$B$17)</f>
        <v>0</v>
      </c>
      <c r="Q72" s="125">
        <f>SUMIFS('Audiobook Data'!$AH:$AH,'Audiobook Data'!$D:$D,"UK",'Audiobook Data'!$A:$A,Lookups!$B$17)</f>
        <v>0</v>
      </c>
      <c r="R72" s="14">
        <f>SUMIFS('Audiobook Data'!$AF:$AF,'Audiobook Data'!$U:$U,"US",'Audiobook Data'!$R:$R,Lookups!$B$17)</f>
        <v>0</v>
      </c>
      <c r="S72" s="125">
        <f>SUMIFS('Audiobook Data'!$AH:$AH,'Audiobook Data'!$D:$D,"US",'Audiobook Data'!$A:$A,Lookups!$B$17)</f>
        <v>0</v>
      </c>
    </row>
    <row r="73" spans="1:19" x14ac:dyDescent="0.25">
      <c r="A73" t="s">
        <v>21</v>
      </c>
      <c r="B73" s="14">
        <f>SUMIFS('Audiobook Data'!$AW:$AW,'Audiobook Data'!$AL:$AL,"&lt;&gt;US",'Audiobook Data'!$AL:$AL,"&lt;&gt;UK",'Audiobook Data'!$AI:$AI,Lookups!$B$15)</f>
        <v>0</v>
      </c>
      <c r="C73" s="123">
        <f>SUMIFS('Audiobook Data'!$AY:$AY,'Audiobook Data'!$AL:$AL,"&lt;&gt;US",'Audiobook Data'!$AL:$AL,"&lt;&gt;UK",'Audiobook Data'!$AI:$AI,Lookups!$B$15)</f>
        <v>0</v>
      </c>
      <c r="D73" s="14">
        <f>SUMIFS('Audiobook Data'!$AW:$AW,'Audiobook Data'!$AL:$AL,"UK",'Audiobook Data'!$AI:$AI,Lookups!$B$15)</f>
        <v>0</v>
      </c>
      <c r="E73" s="125">
        <f>SUMIFS('Audiobook Data'!$AY:$AY,'Audiobook Data'!$AL:$AL,"UK",'Audiobook Data'!$AI:$AI,Lookups!$B$15)</f>
        <v>0</v>
      </c>
      <c r="F73" s="14">
        <f>SUMIFS('Audiobook Data'!$AW:$AW,'Audiobook Data'!$AL:$AL,"US",'Audiobook Data'!$AI:$AI,Lookups!$B$15)</f>
        <v>0</v>
      </c>
      <c r="G73" s="125">
        <f>SUMIFS('Audiobook Data'!$AY:$AY,'Audiobook Data'!$AL:$AL,"US",'Audiobook Data'!$AI:$AI,Lookups!$B$15)</f>
        <v>0</v>
      </c>
      <c r="H73" s="14">
        <f>SUMIFS('Audiobook Data'!$AW:$AW,'Audiobook Data'!$AL:$AL,"&lt;&gt;US",'Audiobook Data'!$AL:$AL,"&lt;&gt;UK",'Audiobook Data'!$AI:$AI,Lookups!$B$16)</f>
        <v>0</v>
      </c>
      <c r="I73" s="123">
        <f>SUMIFS('Audiobook Data'!$AY:$AY,'Audiobook Data'!$AL:$AL,"&lt;&gt;US",'Audiobook Data'!$AL:$AL,"&lt;&gt;UK",'Audiobook Data'!$AI:$AI,Lookups!$B$16)</f>
        <v>0</v>
      </c>
      <c r="J73" s="14">
        <f>SUMIFS('Audiobook Data'!$AW:$AW,'Audiobook Data'!$AL:$AL,"UK",'Audiobook Data'!$AI:$AI,Lookups!$B$16)</f>
        <v>0</v>
      </c>
      <c r="K73" s="125">
        <f>SUMIFS('Audiobook Data'!$AY:$AY,'Audiobook Data'!$AL:$AL,"UK",'Audiobook Data'!$AI:$AI,Lookups!$B$16)</f>
        <v>0</v>
      </c>
      <c r="L73" s="14">
        <f>SUMIFS('Audiobook Data'!$AW:$AW,'Audiobook Data'!$AL:$AL,"US",'Audiobook Data'!$AI:$AI,Lookups!$B$16)</f>
        <v>0</v>
      </c>
      <c r="M73" s="125">
        <f>SUMIFS('Audiobook Data'!$AY:$AY,'Audiobook Data'!$AL:$AL,"US",'Audiobook Data'!$AI:$AI,Lookups!$B$16)</f>
        <v>0</v>
      </c>
      <c r="N73" s="14">
        <f>SUMIFS('Audiobook Data'!$AW:$AW,'Audiobook Data'!$AL:$AL,"&lt;&gt;US",'Audiobook Data'!$AL:$AL,"&lt;&gt;UK",'Audiobook Data'!$AI:$AI,Lookups!$B$17)</f>
        <v>0</v>
      </c>
      <c r="O73" s="123">
        <f>SUMIFS('Audiobook Data'!$AY:$AY,'Audiobook Data'!$AL:$AL,"&lt;&gt;US",'Audiobook Data'!$AL:$AL,"&lt;&gt;UK",'Audiobook Data'!$AI:$AI,Lookups!$B$17)</f>
        <v>0</v>
      </c>
      <c r="P73" s="14">
        <f>SUMIFS('Audiobook Data'!$AW:$AW,'Audiobook Data'!$AL:$AL,"UK",'Audiobook Data'!$AI:$AI,Lookups!$B$17)</f>
        <v>0</v>
      </c>
      <c r="Q73" s="125">
        <f>SUMIFS('Audiobook Data'!$AY:$AY,'Audiobook Data'!$AL:$AL,"UK",'Audiobook Data'!$AI:$AI,Lookups!$B$17)</f>
        <v>0</v>
      </c>
      <c r="R73" s="14">
        <f>SUMIFS('Audiobook Data'!$AW:$AW,'Audiobook Data'!$AL:$AL,"US",'Audiobook Data'!$AI:$AI,Lookups!$B$17)</f>
        <v>0</v>
      </c>
      <c r="S73" s="125">
        <f>SUMIFS('Audiobook Data'!$AY:$AY,'Audiobook Data'!$AL:$AL,"US",'Audiobook Data'!$AI:$AI,Lookups!$B$17)</f>
        <v>0</v>
      </c>
    </row>
    <row r="74" spans="1:19" x14ac:dyDescent="0.25">
      <c r="A74" t="s">
        <v>22</v>
      </c>
      <c r="B74" s="14">
        <f>SUMIFS('Audiobook Data'!$BN:$BN,'Audiobook Data'!$BC:$BC,"&lt;&gt;US",'Audiobook Data'!$BC:$BC,"&lt;&gt;UK",'Audiobook Data'!$AZ:$AZ,Lookups!$B$15)</f>
        <v>0</v>
      </c>
      <c r="C74" s="123">
        <f>SUMIFS('Audiobook Data'!$BP:$BP,'Audiobook Data'!$BC:$BC,"&lt;&gt;US",'Audiobook Data'!$BC:$BC,"&lt;&gt;UK",'Audiobook Data'!$AZ:$AZ,Lookups!$B$15)</f>
        <v>0</v>
      </c>
      <c r="D74" s="14">
        <f>SUMIFS('Audiobook Data'!$BN:$BN,'Audiobook Data'!$BC:$BC,"UK",'Audiobook Data'!$AZ:$AZ,Lookups!$B$15)</f>
        <v>0</v>
      </c>
      <c r="E74" s="125">
        <f>SUMIFS('Audiobook Data'!$BP:$BP,'Audiobook Data'!$BC:$BC,"UK",'Audiobook Data'!$AZ:$AZ,Lookups!$B$15)</f>
        <v>0</v>
      </c>
      <c r="F74" s="14">
        <f>SUMIFS('Audiobook Data'!$BN:$BN,'Audiobook Data'!$BC:$BC,"US",'Audiobook Data'!$AZ:$AZ,Lookups!$B$15)</f>
        <v>0</v>
      </c>
      <c r="G74" s="125">
        <f>SUMIFS('Audiobook Data'!$BP:$BP,'Audiobook Data'!$BC:$BC,"US",'Audiobook Data'!$AZ:$AZ,Lookups!$B$15)</f>
        <v>0</v>
      </c>
      <c r="H74" s="14">
        <f>SUMIFS('Audiobook Data'!$BN:$BN,'Audiobook Data'!$BC:$BC,"&lt;&gt;US",'Audiobook Data'!$BC:$BC,"&lt;&gt;UK",'Audiobook Data'!$AZ:$AZ,Lookups!$B$16)</f>
        <v>0</v>
      </c>
      <c r="I74" s="123">
        <f>SUMIFS('Audiobook Data'!$BP:$BP,'Audiobook Data'!$BC:$BC,"&lt;&gt;US",'Audiobook Data'!$BC:$BC,"&lt;&gt;UK",'Audiobook Data'!$AZ:$AZ,Lookups!$B$16)</f>
        <v>0</v>
      </c>
      <c r="J74" s="14">
        <f>SUMIFS('Audiobook Data'!$BN:$BN,'Audiobook Data'!$BC:$BC,"UK",'Audiobook Data'!$AZ:$AZ,Lookups!$B$16)</f>
        <v>0</v>
      </c>
      <c r="K74" s="125">
        <f>SUMIFS('Audiobook Data'!$BP:$BP,'Audiobook Data'!$BC:$BC,"UK",'Audiobook Data'!$AZ:$AZ,Lookups!$B$16)</f>
        <v>0</v>
      </c>
      <c r="L74" s="14">
        <f>SUMIFS('Audiobook Data'!$BN:$BN,'Audiobook Data'!$BC:$BC,"US",'Audiobook Data'!$AZ:$AZ,Lookups!$B$16)</f>
        <v>0</v>
      </c>
      <c r="M74" s="125">
        <f>SUMIFS('Audiobook Data'!$BP:$BP,'Audiobook Data'!$BC:$BC,"US",'Audiobook Data'!$AZ:$AZ,Lookups!$B$16)</f>
        <v>0</v>
      </c>
      <c r="N74" s="14">
        <f>SUMIFS('Audiobook Data'!$BN:$BN,'Audiobook Data'!$BC:$BC,"&lt;&gt;US",'Audiobook Data'!$BC:$BC,"&lt;&gt;UK",'Audiobook Data'!$AZ:$AZ,Lookups!$B$17)</f>
        <v>0</v>
      </c>
      <c r="O74" s="123">
        <f>SUMIFS('Audiobook Data'!$BP:$BP,'Audiobook Data'!$BC:$BC,"&lt;&gt;US",'Audiobook Data'!$BC:$BC,"&lt;&gt;UK",'Audiobook Data'!$AZ:$AZ,Lookups!$B$17)</f>
        <v>0</v>
      </c>
      <c r="P74" s="14">
        <f>SUMIFS('Audiobook Data'!$BN:$BN,'Audiobook Data'!$BC:$BC,"UK",'Audiobook Data'!$AZ:$AZ,Lookups!$B$17)</f>
        <v>0</v>
      </c>
      <c r="Q74" s="125">
        <f>SUMIFS('Audiobook Data'!$BP:$BP,'Audiobook Data'!$BC:$BC,"UK",'Audiobook Data'!$AZ:$AZ,Lookups!$B$17)</f>
        <v>0</v>
      </c>
      <c r="R74" s="14">
        <f>SUMIFS('Audiobook Data'!$BN:$BN,'Audiobook Data'!$BC:$BC,"US",'Audiobook Data'!$AZ:$AZ,Lookups!$B$17)</f>
        <v>0</v>
      </c>
      <c r="S74" s="125">
        <f>SUMIFS('Audiobook Data'!$BP:$BP,'Audiobook Data'!$BC:$BC,"US",'Audiobook Data'!$AZ:$AZ,Lookups!$B$17)</f>
        <v>0</v>
      </c>
    </row>
    <row r="75" spans="1:19" x14ac:dyDescent="0.25">
      <c r="A75" t="s">
        <v>23</v>
      </c>
      <c r="B75" s="14">
        <f>SUMIFS('Audiobook Data'!$CE:$CE,'Audiobook Data'!$BT:$BT,"&lt;&gt;US",'Audiobook Data'!$BT:$BT,"&lt;&gt;UK",'Audiobook Data'!$BQ:$BQ,Lookups!$B$15)</f>
        <v>0</v>
      </c>
      <c r="C75" s="123">
        <f>SUMIFS('Audiobook Data'!$CG:$CG,'Audiobook Data'!$BT:$BT,"&lt;&gt;US",'Audiobook Data'!$BT:$BT,"&lt;&gt;UK",'Audiobook Data'!$BQ:$BQ,Lookups!$B$15)</f>
        <v>0</v>
      </c>
      <c r="D75" s="14">
        <f>SUMIFS('Audiobook Data'!$CE:$CE,'Audiobook Data'!$BT:$BT,"UK",'Audiobook Data'!$BQ:$BQ,Lookups!$B$15)</f>
        <v>0</v>
      </c>
      <c r="E75" s="125">
        <f>SUMIFS('Audiobook Data'!$CG:$CG,'Audiobook Data'!$BT:$BT,"UK",'Audiobook Data'!$BQ:$BQ,Lookups!$B$15)</f>
        <v>0</v>
      </c>
      <c r="F75" s="14">
        <f>SUMIFS('Audiobook Data'!$CE:$CE,'Audiobook Data'!$BT:$BT,"US",'Audiobook Data'!$BQ:$BQ,Lookups!$B$15)</f>
        <v>0</v>
      </c>
      <c r="G75" s="125">
        <f>SUMIFS('Audiobook Data'!$CG:$CG,'Audiobook Data'!$BT:$BT,"US",'Audiobook Data'!$BQ:$BQ,Lookups!$B$15)</f>
        <v>0</v>
      </c>
      <c r="H75" s="14">
        <f>SUMIFS('Audiobook Data'!$CE:$CE,'Audiobook Data'!$BT:$BT,"&lt;&gt;US",'Audiobook Data'!$BT:$BT,"&lt;&gt;UK",'Audiobook Data'!$BQ:$BQ,Lookups!$B$16)</f>
        <v>0</v>
      </c>
      <c r="I75" s="123">
        <f>SUMIFS('Audiobook Data'!$CG:$CG,'Audiobook Data'!$BT:$BT,"&lt;&gt;US",'Audiobook Data'!$BT:$BT,"&lt;&gt;UK",'Audiobook Data'!$BQ:$BQ,Lookups!$B$16)</f>
        <v>0</v>
      </c>
      <c r="J75" s="14">
        <f>SUMIFS('Audiobook Data'!$CE:$CE,'Audiobook Data'!$BT:$BT,"UK",'Audiobook Data'!$BQ:$BQ,Lookups!$B$16)</f>
        <v>0</v>
      </c>
      <c r="K75" s="125">
        <f>SUMIFS('Audiobook Data'!$CG:$CG,'Audiobook Data'!$BT:$BT,"UK",'Audiobook Data'!$BQ:$BQ,Lookups!$B$16)</f>
        <v>0</v>
      </c>
      <c r="L75" s="14">
        <f>SUMIFS('Audiobook Data'!$CE:$CE,'Audiobook Data'!$BT:$BT,"US",'Audiobook Data'!$BQ:$BQ,Lookups!$B$16)</f>
        <v>0</v>
      </c>
      <c r="M75" s="125">
        <f>SUMIFS('Audiobook Data'!$CG:$CG,'Audiobook Data'!$BT:$BT,"US",'Audiobook Data'!$BQ:$BQ,Lookups!$B$16)</f>
        <v>0</v>
      </c>
      <c r="N75" s="14">
        <f>SUMIFS('Audiobook Data'!$CE:$CE,'Audiobook Data'!$BT:$BT,"&lt;&gt;US",'Audiobook Data'!$BT:$BT,"&lt;&gt;UK",'Audiobook Data'!$BQ:$BQ,Lookups!$B$17)</f>
        <v>0</v>
      </c>
      <c r="O75" s="123">
        <f>SUMIFS('Audiobook Data'!$CG:$CG,'Audiobook Data'!$BT:$BT,"&lt;&gt;US",'Audiobook Data'!$BT:$BT,"&lt;&gt;UK",'Audiobook Data'!$BQ:$BQ,Lookups!$B$17)</f>
        <v>0</v>
      </c>
      <c r="P75" s="14">
        <f>SUMIFS('Audiobook Data'!$CE:$CE,'Audiobook Data'!$BT:$BT,"UK",'Audiobook Data'!$BQ:$BQ,Lookups!$B$17)</f>
        <v>0</v>
      </c>
      <c r="Q75" s="125">
        <f>SUMIFS('Audiobook Data'!$CG:$CG,'Audiobook Data'!$BT:$BT,"UK",'Audiobook Data'!$BQ:$BQ,Lookups!$B$17)</f>
        <v>0</v>
      </c>
      <c r="R75" s="14">
        <f>SUMIFS('Audiobook Data'!$CE:$CE,'Audiobook Data'!$BT:$BT,"US",'Audiobook Data'!$BQ:$BQ,Lookups!$B$17)</f>
        <v>0</v>
      </c>
      <c r="S75" s="125">
        <f>SUMIFS('Audiobook Data'!$CG:$CG,'Audiobook Data'!$BT:$BT,"US",'Audiobook Data'!$BQ:$BQ,Lookups!$B$17)</f>
        <v>0</v>
      </c>
    </row>
    <row r="76" spans="1:19" x14ac:dyDescent="0.25">
      <c r="A76" t="s">
        <v>24</v>
      </c>
      <c r="B76" s="14">
        <f>SUMIFS('Audiobook Data'!$CV:$CV,'Audiobook Data'!$CK:$CK,"&lt;&gt;US",'Audiobook Data'!$CK:$CK,"&lt;&gt;UK",'Audiobook Data'!$CH:$CH,Lookups!$B$15)</f>
        <v>0</v>
      </c>
      <c r="C76" s="123">
        <f>SUMIFS('Audiobook Data'!$CX:$CX,'Audiobook Data'!$CK:$CK,"&lt;&gt;US",'Audiobook Data'!$CK:$CK,"&lt;&gt;UK",'Audiobook Data'!$CH:$CH,Lookups!$B$15)</f>
        <v>0</v>
      </c>
      <c r="D76" s="14">
        <f>SUMIFS('Audiobook Data'!$CV:$CV,'Audiobook Data'!$CK:$CK,"UK",'Audiobook Data'!$CH:$CH,Lookups!$B$15)</f>
        <v>0</v>
      </c>
      <c r="E76" s="125">
        <f>SUMIFS('Audiobook Data'!$CX:$CX,'Audiobook Data'!$CK:$CK,"UK",'Audiobook Data'!$CH:$CH,Lookups!$B$15)</f>
        <v>0</v>
      </c>
      <c r="F76" s="14">
        <f>SUMIFS('Audiobook Data'!$CV:$CV,'Audiobook Data'!$CK:$CK,"US",'Audiobook Data'!$CH:$CH,Lookups!$B$15)</f>
        <v>0</v>
      </c>
      <c r="G76" s="125">
        <f>SUMIFS('Audiobook Data'!$CX:$CX,'Audiobook Data'!$CK:$CK,"US",'Audiobook Data'!$CH:$CH,Lookups!$B$15)</f>
        <v>0</v>
      </c>
      <c r="H76" s="14">
        <f>SUMIFS('Audiobook Data'!$CV:$CV,'Audiobook Data'!$CK:$CK,"&lt;&gt;US",'Audiobook Data'!$CK:$CK,"&lt;&gt;UK",'Audiobook Data'!$CH:$CH,Lookups!$B$16)</f>
        <v>0</v>
      </c>
      <c r="I76" s="123">
        <f>SUMIFS('Audiobook Data'!$CX:$CX,'Audiobook Data'!$CK:$CK,"&lt;&gt;US",'Audiobook Data'!$CK:$CK,"&lt;&gt;UK",'Audiobook Data'!$CH:$CH,Lookups!$B$16)</f>
        <v>0</v>
      </c>
      <c r="J76" s="14">
        <f>SUMIFS('Audiobook Data'!$CV:$CV,'Audiobook Data'!$CK:$CK,"UK",'Audiobook Data'!$CH:$CH,Lookups!$B$16)</f>
        <v>0</v>
      </c>
      <c r="K76" s="125">
        <f>SUMIFS('Audiobook Data'!$CX:$CX,'Audiobook Data'!$CK:$CK,"UK",'Audiobook Data'!$CH:$CH,Lookups!$B$16)</f>
        <v>0</v>
      </c>
      <c r="L76" s="14">
        <f>SUMIFS('Audiobook Data'!$CV:$CV,'Audiobook Data'!$CK:$CK,"US",'Audiobook Data'!$CH:$CH,Lookups!$B$16)</f>
        <v>0</v>
      </c>
      <c r="M76" s="125">
        <f>SUMIFS('Audiobook Data'!$CX:$CX,'Audiobook Data'!$CK:$CK,"US",'Audiobook Data'!$CH:$CH,Lookups!$B$16)</f>
        <v>0</v>
      </c>
      <c r="N76" s="14">
        <f>SUMIFS('Audiobook Data'!$CV:$CV,'Audiobook Data'!$CK:$CK,"&lt;&gt;US",'Audiobook Data'!$CK:$CK,"&lt;&gt;UK",'Audiobook Data'!$CH:$CH,Lookups!$B$17)</f>
        <v>0</v>
      </c>
      <c r="O76" s="123">
        <f>SUMIFS('Audiobook Data'!$CX:$CX,'Audiobook Data'!$CK:$CK,"&lt;&gt;US",'Audiobook Data'!$CK:$CK,"&lt;&gt;UK",'Audiobook Data'!$CH:$CH,Lookups!$B$17)</f>
        <v>0</v>
      </c>
      <c r="P76" s="14">
        <f>SUMIFS('Audiobook Data'!$CV:$CV,'Audiobook Data'!$CK:$CK,"UK",'Audiobook Data'!$CH:$CH,Lookups!$B$17)</f>
        <v>0</v>
      </c>
      <c r="Q76" s="125">
        <f>SUMIFS('Audiobook Data'!$CX:$CX,'Audiobook Data'!$CK:$CK,"UK",'Audiobook Data'!$CH:$CH,Lookups!$B$17)</f>
        <v>0</v>
      </c>
      <c r="R76" s="14">
        <f>SUMIFS('Audiobook Data'!$CV:$CV,'Audiobook Data'!$CK:$CK,"US",'Audiobook Data'!$CH:$CH,Lookups!$B$17)</f>
        <v>0</v>
      </c>
      <c r="S76" s="125">
        <f>SUMIFS('Audiobook Data'!$CX:$CX,'Audiobook Data'!$CK:$CK,"US",'Audiobook Data'!$CH:$CH,Lookups!$B$17)</f>
        <v>0</v>
      </c>
    </row>
    <row r="77" spans="1:19" x14ac:dyDescent="0.25">
      <c r="A77" t="s">
        <v>25</v>
      </c>
      <c r="B77" s="14">
        <f>SUMIFS('Audiobook Data'!$DM:$DM,'Audiobook Data'!$DB:$DB,"&lt;&gt;US",'Audiobook Data'!$DB:$DB,"&lt;&gt;UK",'Audiobook Data'!$CY:$CY,Lookups!$B$15)</f>
        <v>0</v>
      </c>
      <c r="C77" s="123">
        <f>SUMIFS('Audiobook Data'!$DO:$DO,'Audiobook Data'!$DB:$DB,"&lt;&gt;US",'Audiobook Data'!$DB:$DB,"&lt;&gt;UK",'Audiobook Data'!$CY:$CY,Lookups!$B$15)</f>
        <v>0</v>
      </c>
      <c r="D77" s="14">
        <f>SUMIFS('Audiobook Data'!$DM:$DM,'Audiobook Data'!$DB:$DB,"UK",'Audiobook Data'!$CY:$CY,Lookups!$B$15)</f>
        <v>0</v>
      </c>
      <c r="E77" s="125">
        <f>SUMIFS('Audiobook Data'!$DO:$DO,'Audiobook Data'!$DB:$DB,"UK",'Audiobook Data'!$CY:$CY,Lookups!$B$15)</f>
        <v>0</v>
      </c>
      <c r="F77" s="14">
        <f>SUMIFS('Audiobook Data'!$DM:$DM,'Audiobook Data'!$DB:$DB,"US",'Audiobook Data'!$CY:$CY,Lookups!$B$15)</f>
        <v>0</v>
      </c>
      <c r="G77" s="125">
        <f>SUMIFS('Audiobook Data'!$DO:$DO,'Audiobook Data'!$DB:$DB,"US",'Audiobook Data'!$CY:$CY,Lookups!$B$15)</f>
        <v>0</v>
      </c>
      <c r="H77" s="14">
        <f>SUMIFS('Audiobook Data'!$DM:$DM,'Audiobook Data'!$DB:$DB,"&lt;&gt;US",'Audiobook Data'!$DB:$DB,"&lt;&gt;UK",'Audiobook Data'!$CY:$CY,Lookups!$B$16)</f>
        <v>0</v>
      </c>
      <c r="I77" s="123">
        <f>SUMIFS('Audiobook Data'!$DO:$DO,'Audiobook Data'!$DB:$DB,"&lt;&gt;US",'Audiobook Data'!$DB:$DB,"&lt;&gt;UK",'Audiobook Data'!$CY:$CY,Lookups!$B$16)</f>
        <v>0</v>
      </c>
      <c r="J77" s="14">
        <f>SUMIFS('Audiobook Data'!$DM:$DM,'Audiobook Data'!$DB:$DB,"UK",'Audiobook Data'!$CY:$CY,Lookups!$B$16)</f>
        <v>0</v>
      </c>
      <c r="K77" s="125">
        <f>SUMIFS('Audiobook Data'!$DO:$DO,'Audiobook Data'!$DB:$DB,"UK",'Audiobook Data'!$CY:$CY,Lookups!$B$16)</f>
        <v>0</v>
      </c>
      <c r="L77" s="14">
        <f>SUMIFS('Audiobook Data'!$DM:$DM,'Audiobook Data'!$DB:$DB,"US",'Audiobook Data'!$CY:$CY,Lookups!$B$16)</f>
        <v>0</v>
      </c>
      <c r="M77" s="125">
        <f>SUMIFS('Audiobook Data'!$DO:$DO,'Audiobook Data'!$DB:$DB,"US",'Audiobook Data'!$CY:$CY,Lookups!$B$16)</f>
        <v>0</v>
      </c>
      <c r="N77" s="14">
        <f>SUMIFS('Audiobook Data'!$DM:$DM,'Audiobook Data'!$DB:$DB,"&lt;&gt;US",'Audiobook Data'!$DB:$DB,"&lt;&gt;UK",'Audiobook Data'!$CY:$CY,Lookups!$B$17)</f>
        <v>0</v>
      </c>
      <c r="O77" s="123">
        <f>SUMIFS('Audiobook Data'!$DO:$DO,'Audiobook Data'!$DB:$DB,"&lt;&gt;US",'Audiobook Data'!$DB:$DB,"&lt;&gt;UK",'Audiobook Data'!$CY:$CY,Lookups!$B$17)</f>
        <v>0</v>
      </c>
      <c r="P77" s="14">
        <f>SUMIFS('Audiobook Data'!$DM:$DM,'Audiobook Data'!$DB:$DB,"UK",'Audiobook Data'!$CY:$CY,Lookups!$B$17)</f>
        <v>0</v>
      </c>
      <c r="Q77" s="125">
        <f>SUMIFS('Audiobook Data'!$DO:$DO,'Audiobook Data'!$DB:$DB,"UK",'Audiobook Data'!$CY:$CY,Lookups!$B$17)</f>
        <v>0</v>
      </c>
      <c r="R77" s="14">
        <f>SUMIFS('Audiobook Data'!$DM:$DM,'Audiobook Data'!$DB:$DB,"US",'Audiobook Data'!$CY:$CY,Lookups!$B$17)</f>
        <v>0</v>
      </c>
      <c r="S77" s="125">
        <f>SUMIFS('Audiobook Data'!$DO:$DO,'Audiobook Data'!$DB:$DB,"US",'Audiobook Data'!$CY:$CY,Lookups!$B$17)</f>
        <v>0</v>
      </c>
    </row>
    <row r="78" spans="1:19" x14ac:dyDescent="0.25">
      <c r="A78" t="s">
        <v>26</v>
      </c>
      <c r="B78" s="14">
        <f>SUMIFS('Audiobook Data'!$ED:$ED,'Audiobook Data'!$DS:$DS,"&lt;&gt;US",'Audiobook Data'!$DS:$DS,"&lt;&gt;UK",'Audiobook Data'!$DP:$DP,Lookups!$B$15)</f>
        <v>0</v>
      </c>
      <c r="C78" s="123">
        <f>SUMIFS('Audiobook Data'!$EF:$EF,'Audiobook Data'!$DS:$DS,"&lt;&gt;US",'Audiobook Data'!$DS:$DS,"&lt;&gt;UK",'Audiobook Data'!$DP:$DP,Lookups!$B$15)</f>
        <v>0</v>
      </c>
      <c r="D78" s="14">
        <f>SUMIFS('Audiobook Data'!$ED:$ED,'Audiobook Data'!$DS:$DS,"UK",'Audiobook Data'!$DP:$DP,Lookups!$B$15)</f>
        <v>0</v>
      </c>
      <c r="E78" s="125">
        <f>SUMIFS('Audiobook Data'!$EF:$EF,'Audiobook Data'!$DS:$DS,"UK",'Audiobook Data'!$DP:$DP,Lookups!$B$15)</f>
        <v>0</v>
      </c>
      <c r="F78" s="14">
        <f>SUMIFS('Audiobook Data'!$ED:$ED,'Audiobook Data'!$DS:$DS,"US",'Audiobook Data'!$DP:$DP,Lookups!$B$15)</f>
        <v>0</v>
      </c>
      <c r="G78" s="125">
        <f>SUMIFS('Audiobook Data'!$EF:$EF,'Audiobook Data'!$DS:$DS,"US",'Audiobook Data'!$DP:$DP,Lookups!$B$15)</f>
        <v>0</v>
      </c>
      <c r="H78" s="14">
        <f>SUMIFS('Audiobook Data'!$ED:$ED,'Audiobook Data'!$DS:$DS,"&lt;&gt;US",'Audiobook Data'!$DS:$DS,"&lt;&gt;UK",'Audiobook Data'!$DP:$DP,Lookups!$B$16)</f>
        <v>0</v>
      </c>
      <c r="I78" s="123">
        <f>SUMIFS('Audiobook Data'!$EF:$EF,'Audiobook Data'!$DS:$DS,"&lt;&gt;US",'Audiobook Data'!$DS:$DS,"&lt;&gt;UK",'Audiobook Data'!$DP:$DP,Lookups!$B$16)</f>
        <v>0</v>
      </c>
      <c r="J78" s="14">
        <f>SUMIFS('Audiobook Data'!$ED:$ED,'Audiobook Data'!$DS:$DS,"UK",'Audiobook Data'!$DP:$DP,Lookups!$B$16)</f>
        <v>0</v>
      </c>
      <c r="K78" s="125">
        <f>SUMIFS('Audiobook Data'!$EF:$EF,'Audiobook Data'!$DS:$DS,"UK",'Audiobook Data'!$DP:$DP,Lookups!$B$16)</f>
        <v>0</v>
      </c>
      <c r="L78" s="14">
        <f>SUMIFS('Audiobook Data'!$ED:$ED,'Audiobook Data'!$DS:$DS,"US",'Audiobook Data'!$DP:$DP,Lookups!$B$16)</f>
        <v>0</v>
      </c>
      <c r="M78" s="125">
        <f>SUMIFS('Audiobook Data'!$EF:$EF,'Audiobook Data'!$DS:$DS,"US",'Audiobook Data'!$DP:$DP,Lookups!$B$16)</f>
        <v>0</v>
      </c>
      <c r="N78" s="14">
        <f>SUMIFS('Audiobook Data'!$ED:$ED,'Audiobook Data'!$DS:$DS,"&lt;&gt;US",'Audiobook Data'!$DS:$DS,"&lt;&gt;UK",'Audiobook Data'!$DP:$DP,Lookups!$B$17)</f>
        <v>0</v>
      </c>
      <c r="O78" s="123">
        <f>SUMIFS('Audiobook Data'!$EF:$EF,'Audiobook Data'!$DS:$DS,"&lt;&gt;US",'Audiobook Data'!$DS:$DS,"&lt;&gt;UK",'Audiobook Data'!$DP:$DP,Lookups!$B$17)</f>
        <v>0</v>
      </c>
      <c r="P78" s="14">
        <f>SUMIFS('Audiobook Data'!$ED:$ED,'Audiobook Data'!$DS:$DS,"UK",'Audiobook Data'!$DP:$DP,Lookups!$B$17)</f>
        <v>0</v>
      </c>
      <c r="Q78" s="125">
        <f>SUMIFS('Audiobook Data'!$EF:$EF,'Audiobook Data'!$DS:$DS,"UK",'Audiobook Data'!$DP:$DP,Lookups!$B$17)</f>
        <v>0</v>
      </c>
      <c r="R78" s="14">
        <f>SUMIFS('Audiobook Data'!$ED:$ED,'Audiobook Data'!$DS:$DS,"US",'Audiobook Data'!$DP:$DP,Lookups!$B$17)</f>
        <v>0</v>
      </c>
      <c r="S78" s="125">
        <f>SUMIFS('Audiobook Data'!$EF:$EF,'Audiobook Data'!$DS:$DS,"US",'Audiobook Data'!$DP:$DP,Lookups!$B$17)</f>
        <v>0</v>
      </c>
    </row>
    <row r="79" spans="1:19" x14ac:dyDescent="0.25">
      <c r="A79" t="s">
        <v>27</v>
      </c>
      <c r="B79" s="14">
        <f>SUMIFS('Audiobook Data'!$EU:$EU,'Audiobook Data'!$EJ:$EJ,"&lt;&gt;US",'Audiobook Data'!$EJ:$EJ,"&lt;&gt;UK",'Audiobook Data'!$EG:$EG,Lookups!$B$15)</f>
        <v>0</v>
      </c>
      <c r="C79" s="123">
        <f>SUMIFS('Audiobook Data'!$EW:$EW,'Audiobook Data'!$EJ:$EJ,"&lt;&gt;US",'Audiobook Data'!$EJ:$EJ,"&lt;&gt;UK",'Audiobook Data'!$EG:$EG,Lookups!$B$15)</f>
        <v>0</v>
      </c>
      <c r="D79" s="14">
        <f>SUMIFS('Audiobook Data'!$EU:$EU,'Audiobook Data'!$EJ:$EJ,"UK",'Audiobook Data'!$EG:$EG,Lookups!$B$15)</f>
        <v>0</v>
      </c>
      <c r="E79" s="125">
        <f>SUMIFS('Audiobook Data'!$EW:$EW,'Audiobook Data'!$EJ:$EJ,"UK",'Audiobook Data'!$EG:$EG,Lookups!$B$15)</f>
        <v>0</v>
      </c>
      <c r="F79" s="14">
        <f>SUMIFS('Audiobook Data'!$EU:$EU,'Audiobook Data'!$EJ:$EJ,"US",'Audiobook Data'!$EG:$EG,Lookups!$B$15)</f>
        <v>0</v>
      </c>
      <c r="G79" s="125">
        <f>SUMIFS('Audiobook Data'!$EW:$EW,'Audiobook Data'!$EJ:$EJ,"US",'Audiobook Data'!$EG:$EG,Lookups!$B$15)</f>
        <v>0</v>
      </c>
      <c r="H79" s="14">
        <f>SUMIFS('Audiobook Data'!$EU:$EU,'Audiobook Data'!$EJ:$EJ,"&lt;&gt;US",'Audiobook Data'!$EJ:$EJ,"&lt;&gt;UK",'Audiobook Data'!$EG:$EG,Lookups!$B$16)</f>
        <v>0</v>
      </c>
      <c r="I79" s="123">
        <f>SUMIFS('Audiobook Data'!$EW:$EW,'Audiobook Data'!$EJ:$EJ,"&lt;&gt;US",'Audiobook Data'!$EJ:$EJ,"&lt;&gt;UK",'Audiobook Data'!$EG:$EG,Lookups!$B$16)</f>
        <v>0</v>
      </c>
      <c r="J79" s="14">
        <f>SUMIFS('Audiobook Data'!$EU:$EU,'Audiobook Data'!$EJ:$EJ,"UK",'Audiobook Data'!$EG:$EG,Lookups!$B$16)</f>
        <v>0</v>
      </c>
      <c r="K79" s="125">
        <f>SUMIFS('Audiobook Data'!$EW:$EW,'Audiobook Data'!$EJ:$EJ,"UK",'Audiobook Data'!$EG:$EG,Lookups!$B$16)</f>
        <v>0</v>
      </c>
      <c r="L79" s="14">
        <f>SUMIFS('Audiobook Data'!$EU:$EU,'Audiobook Data'!$EJ:$EJ,"US",'Audiobook Data'!$EG:$EG,Lookups!$B$16)</f>
        <v>0</v>
      </c>
      <c r="M79" s="125">
        <f>SUMIFS('Audiobook Data'!$EW:$EW,'Audiobook Data'!$EJ:$EJ,"US",'Audiobook Data'!$EG:$EG,Lookups!$B$16)</f>
        <v>0</v>
      </c>
      <c r="N79" s="14">
        <f>SUMIFS('Audiobook Data'!$EU:$EU,'Audiobook Data'!$EJ:$EJ,"&lt;&gt;US",'Audiobook Data'!$EJ:$EJ,"&lt;&gt;UK",'Audiobook Data'!$EG:$EG,Lookups!$B$17)</f>
        <v>0</v>
      </c>
      <c r="O79" s="123">
        <f>SUMIFS('Audiobook Data'!$EW:$EW,'Audiobook Data'!$EJ:$EJ,"&lt;&gt;US",'Audiobook Data'!$EJ:$EJ,"&lt;&gt;UK",'Audiobook Data'!$EG:$EG,Lookups!$B$17)</f>
        <v>0</v>
      </c>
      <c r="P79" s="14">
        <f>SUMIFS('Audiobook Data'!$EU:$EU,'Audiobook Data'!$EJ:$EJ,"UK",'Audiobook Data'!$EG:$EG,Lookups!$B$17)</f>
        <v>0</v>
      </c>
      <c r="Q79" s="125">
        <f>SUMIFS('Audiobook Data'!$EW:$EW,'Audiobook Data'!$EJ:$EJ,"UK",'Audiobook Data'!$EG:$EG,Lookups!$B$17)</f>
        <v>0</v>
      </c>
      <c r="R79" s="14">
        <f>SUMIFS('Audiobook Data'!$EU:$EU,'Audiobook Data'!$EJ:$EJ,"US",'Audiobook Data'!$EG:$EG,Lookups!$B$17)</f>
        <v>0</v>
      </c>
      <c r="S79" s="125">
        <f>SUMIFS('Audiobook Data'!$EW:$EW,'Audiobook Data'!$EJ:$EJ,"US",'Audiobook Data'!$EG:$EG,Lookups!$B$17)</f>
        <v>0</v>
      </c>
    </row>
    <row r="80" spans="1:19" x14ac:dyDescent="0.25">
      <c r="A80" t="s">
        <v>28</v>
      </c>
      <c r="B80" s="14">
        <f>SUMIFS('Audiobook Data'!$FL:$FL,'Audiobook Data'!$FA:$FA,"&lt;&gt;US",'Audiobook Data'!$FA:$FA,"&lt;&gt;UK",'Audiobook Data'!$EX:$EX,Lookups!$B$15)</f>
        <v>0</v>
      </c>
      <c r="C80" s="123">
        <f>SUMIFS('Audiobook Data'!$FN:$FN,'Audiobook Data'!$FA:$FA,"&lt;&gt;US",'Audiobook Data'!$FA:$FA,"&lt;&gt;UK",'Audiobook Data'!$EX:$EX,Lookups!$B$15)</f>
        <v>0</v>
      </c>
      <c r="D80" s="14">
        <f>SUMIFS('Audiobook Data'!$FL:$FL,'Audiobook Data'!$FA:$FA,"UK",'Audiobook Data'!$EX:$EX,Lookups!$B$15)</f>
        <v>0</v>
      </c>
      <c r="E80" s="125">
        <f>SUMIFS('Audiobook Data'!$FN:$FN,'Audiobook Data'!$FA:$FA,"UK",'Audiobook Data'!$EX:$EX,Lookups!$B$15)</f>
        <v>0</v>
      </c>
      <c r="F80" s="14">
        <f>SUMIFS('Audiobook Data'!$FL:$FL,'Audiobook Data'!$FA:$FA,"US",'Audiobook Data'!$EX:$EX,Lookups!$B$15)</f>
        <v>0</v>
      </c>
      <c r="G80" s="125">
        <f>SUMIFS('Audiobook Data'!$FN:$FN,'Audiobook Data'!$FA:$FA,"US",'Audiobook Data'!$EX:$EX,Lookups!$B$15)</f>
        <v>0</v>
      </c>
      <c r="H80" s="14">
        <f>SUMIFS('Audiobook Data'!$FL:$FL,'Audiobook Data'!$FA:$FA,"&lt;&gt;US",'Audiobook Data'!$FA:$FA,"&lt;&gt;UK",'Audiobook Data'!$EX:$EX,Lookups!$B$16)</f>
        <v>0</v>
      </c>
      <c r="I80" s="123">
        <f>SUMIFS('Audiobook Data'!$FN:$FN,'Audiobook Data'!$FA:$FA,"&lt;&gt;US",'Audiobook Data'!$FA:$FA,"&lt;&gt;UK",'Audiobook Data'!$EX:$EX,Lookups!$B$16)</f>
        <v>0</v>
      </c>
      <c r="J80" s="14">
        <f>SUMIFS('Audiobook Data'!$FL:$FL,'Audiobook Data'!$FA:$FA,"UK",'Audiobook Data'!$EX:$EX,Lookups!$B$16)</f>
        <v>0</v>
      </c>
      <c r="K80" s="125">
        <f>SUMIFS('Audiobook Data'!$FN:$FN,'Audiobook Data'!$FA:$FA,"UK",'Audiobook Data'!$EX:$EX,Lookups!$B$16)</f>
        <v>0</v>
      </c>
      <c r="L80" s="14">
        <f>SUMIFS('Audiobook Data'!$FL:$FL,'Audiobook Data'!$FA:$FA,"US",'Audiobook Data'!$EX:$EX,Lookups!$B$16)</f>
        <v>0</v>
      </c>
      <c r="M80" s="125">
        <f>SUMIFS('Audiobook Data'!$FN:$FN,'Audiobook Data'!$FA:$FA,"US",'Audiobook Data'!$EX:$EX,Lookups!$B$16)</f>
        <v>0</v>
      </c>
      <c r="N80" s="14">
        <f>SUMIFS('Audiobook Data'!$FL:$FL,'Audiobook Data'!$FA:$FA,"&lt;&gt;US",'Audiobook Data'!$FA:$FA,"&lt;&gt;UK",'Audiobook Data'!$EX:$EX,Lookups!$B$17)</f>
        <v>0</v>
      </c>
      <c r="O80" s="123">
        <f>SUMIFS('Audiobook Data'!$FN:$FN,'Audiobook Data'!$FA:$FA,"&lt;&gt;US",'Audiobook Data'!$FA:$FA,"&lt;&gt;UK",'Audiobook Data'!$EX:$EX,Lookups!$B$17)</f>
        <v>0</v>
      </c>
      <c r="P80" s="14">
        <f>SUMIFS('Audiobook Data'!$FL:$FL,'Audiobook Data'!$FA:$FA,"UK",'Audiobook Data'!$EX:$EX,Lookups!$B$17)</f>
        <v>0</v>
      </c>
      <c r="Q80" s="125">
        <f>SUMIFS('Audiobook Data'!$FN:$FN,'Audiobook Data'!$FA:$FA,"UK",'Audiobook Data'!$EX:$EX,Lookups!$B$17)</f>
        <v>0</v>
      </c>
      <c r="R80" s="14">
        <f>SUMIFS('Audiobook Data'!$FL:$FL,'Audiobook Data'!$FA:$FA,"US",'Audiobook Data'!$EX:$EX,Lookups!$B$17)</f>
        <v>0</v>
      </c>
      <c r="S80" s="125">
        <f>SUMIFS('Audiobook Data'!$FN:$FN,'Audiobook Data'!$FA:$FA,"US",'Audiobook Data'!$EX:$EX,Lookups!$B$17)</f>
        <v>0</v>
      </c>
    </row>
    <row r="81" spans="1:19" x14ac:dyDescent="0.25">
      <c r="A81" t="s">
        <v>29</v>
      </c>
      <c r="B81" s="14">
        <f>SUMIFS('Audiobook Data'!$GC:$GC,'Audiobook Data'!$FR:$FR,"&lt;&gt;US",'Audiobook Data'!$FR:$FR,"&lt;&gt;UK",'Audiobook Data'!$FO:$FO,Lookups!$B$15)</f>
        <v>0</v>
      </c>
      <c r="C81" s="123">
        <f>SUMIFS('Audiobook Data'!$GE:$GE,'Audiobook Data'!$FR:$FR,"&lt;&gt;US",'Audiobook Data'!$FR:$FR,"&lt;&gt;UK",'Audiobook Data'!$FO:$FO,Lookups!$B$15)</f>
        <v>0</v>
      </c>
      <c r="D81" s="14">
        <f>SUMIFS('Audiobook Data'!$GC:$GC,'Audiobook Data'!$FR:$FR,"UK",'Audiobook Data'!$FO:$FO,Lookups!$B$15)</f>
        <v>0</v>
      </c>
      <c r="E81" s="125">
        <f>SUMIFS('Audiobook Data'!$GE:$GE,'Audiobook Data'!$FR:$FR,"UK",'Audiobook Data'!$FO:$FO,Lookups!$B$15)</f>
        <v>0</v>
      </c>
      <c r="F81" s="14">
        <f>SUMIFS('Audiobook Data'!$GC:$GC,'Audiobook Data'!$FR:$FR,"US",'Audiobook Data'!$FO:$FO,Lookups!$B$15)</f>
        <v>0</v>
      </c>
      <c r="G81" s="125">
        <f>SUMIFS('Audiobook Data'!$GE:$GE,'Audiobook Data'!$FR:$FR,"US",'Audiobook Data'!$FO:$FO,Lookups!$B$15)</f>
        <v>0</v>
      </c>
      <c r="H81" s="14">
        <f>SUMIFS('Audiobook Data'!$GC:$GC,'Audiobook Data'!$FR:$FR,"&lt;&gt;US",'Audiobook Data'!$FR:$FR,"&lt;&gt;UK",'Audiobook Data'!$FO:$FO,Lookups!$B$16)</f>
        <v>0</v>
      </c>
      <c r="I81" s="123">
        <f>SUMIFS('Audiobook Data'!$GE:$GE,'Audiobook Data'!$FR:$FR,"&lt;&gt;US",'Audiobook Data'!$FR:$FR,"&lt;&gt;UK",'Audiobook Data'!$FO:$FO,Lookups!$B$16)</f>
        <v>0</v>
      </c>
      <c r="J81" s="14">
        <f>SUMIFS('Audiobook Data'!$GC:$GC,'Audiobook Data'!$FR:$FR,"UK",'Audiobook Data'!$FO:$FO,Lookups!$B$16)</f>
        <v>0</v>
      </c>
      <c r="K81" s="125">
        <f>SUMIFS('Audiobook Data'!$GE:$GE,'Audiobook Data'!$FR:$FR,"UK",'Audiobook Data'!$FO:$FO,Lookups!$B$16)</f>
        <v>0</v>
      </c>
      <c r="L81" s="14">
        <f>SUMIFS('Audiobook Data'!$GC:$GC,'Audiobook Data'!$FR:$FR,"US",'Audiobook Data'!$FO:$FO,Lookups!$B$16)</f>
        <v>0</v>
      </c>
      <c r="M81" s="125">
        <f>SUMIFS('Audiobook Data'!$GE:$GE,'Audiobook Data'!$FR:$FR,"US",'Audiobook Data'!$FO:$FO,Lookups!$B$16)</f>
        <v>0</v>
      </c>
      <c r="N81" s="14">
        <f>SUMIFS('Audiobook Data'!$GC:$GC,'Audiobook Data'!$FR:$FR,"&lt;&gt;US",'Audiobook Data'!$FR:$FR,"&lt;&gt;UK",'Audiobook Data'!$FO:$FO,Lookups!$B$17)</f>
        <v>0</v>
      </c>
      <c r="O81" s="123">
        <f>SUMIFS('Audiobook Data'!$GE:$GE,'Audiobook Data'!$FR:$FR,"&lt;&gt;US",'Audiobook Data'!$FR:$FR,"&lt;&gt;UK",'Audiobook Data'!$FO:$FO,Lookups!$B$17)</f>
        <v>0</v>
      </c>
      <c r="P81" s="14">
        <f>SUMIFS('Audiobook Data'!$GC:$GC,'Audiobook Data'!$FR:$FR,"UK",'Audiobook Data'!$FO:$FO,Lookups!$B$17)</f>
        <v>0</v>
      </c>
      <c r="Q81" s="125">
        <f>SUMIFS('Audiobook Data'!$GE:$GE,'Audiobook Data'!$FR:$FR,"UK",'Audiobook Data'!$FO:$FO,Lookups!$B$17)</f>
        <v>0</v>
      </c>
      <c r="R81" s="14">
        <f>SUMIFS('Audiobook Data'!$GC:$GC,'Audiobook Data'!$FR:$FR,"US",'Audiobook Data'!$FO:$FO,Lookups!$B$17)</f>
        <v>0</v>
      </c>
      <c r="S81" s="125">
        <f>SUMIFS('Audiobook Data'!$GE:$GE,'Audiobook Data'!$FR:$FR,"US",'Audiobook Data'!$FO:$FO,Lookups!$B$17)</f>
        <v>0</v>
      </c>
    </row>
    <row r="82" spans="1:19" x14ac:dyDescent="0.25">
      <c r="A82" t="s">
        <v>30</v>
      </c>
      <c r="B82" s="14">
        <f>SUMIFS('Audiobook Data'!$GT:$GT,'Audiobook Data'!$GI:$GI,"&lt;&gt;US",'Audiobook Data'!$GI:$GI,"&lt;&gt;UK",'Audiobook Data'!$GF:$GF,Lookups!$B$15)</f>
        <v>0</v>
      </c>
      <c r="C82" s="123">
        <f>SUMIFS('Audiobook Data'!$GV:$GV,'Audiobook Data'!$GI:$GI,"&lt;&gt;US",'Audiobook Data'!$GI:$GI,"&lt;&gt;UK",'Audiobook Data'!$GF:$GF,Lookups!$B$15)</f>
        <v>0</v>
      </c>
      <c r="D82" s="14">
        <f>SUMIFS('Audiobook Data'!$GT:$GT,'Audiobook Data'!$GI:$GI,"UK",'Audiobook Data'!$GF:$GF,Lookups!$B$15)</f>
        <v>0</v>
      </c>
      <c r="E82" s="125">
        <f>SUMIFS('Audiobook Data'!$GV:$GV,'Audiobook Data'!$GI:$GI,"UK",'Audiobook Data'!$GF:$GF,Lookups!$B$15)</f>
        <v>0</v>
      </c>
      <c r="F82" s="14">
        <f>SUMIFS('Audiobook Data'!$GT:$GT,'Audiobook Data'!$GI:$GI,"US",'Audiobook Data'!$GF:$GF,Lookups!$B$15)</f>
        <v>0</v>
      </c>
      <c r="G82" s="125">
        <f>SUMIFS('Audiobook Data'!$GV:$GV,'Audiobook Data'!$GI:$GI,"US",'Audiobook Data'!$GF:$GF,Lookups!$B$15)</f>
        <v>0</v>
      </c>
      <c r="H82" s="14">
        <f>SUMIFS('Audiobook Data'!$GT:$GT,'Audiobook Data'!$GI:$GI,"&lt;&gt;US",'Audiobook Data'!$GI:$GI,"&lt;&gt;UK",'Audiobook Data'!$GF:$GF,Lookups!$B$16)</f>
        <v>0</v>
      </c>
      <c r="I82" s="123">
        <f>SUMIFS('Audiobook Data'!$GV:$GV,'Audiobook Data'!$GI:$GI,"&lt;&gt;US",'Audiobook Data'!$GI:$GI,"&lt;&gt;UK",'Audiobook Data'!$GF:$GF,Lookups!$B$16)</f>
        <v>0</v>
      </c>
      <c r="J82" s="14">
        <f>SUMIFS('Audiobook Data'!$GT:$GT,'Audiobook Data'!$GI:$GI,"UK",'Audiobook Data'!$GF:$GF,Lookups!$B$16)</f>
        <v>0</v>
      </c>
      <c r="K82" s="125">
        <f>SUMIFS('Audiobook Data'!$GV:$GV,'Audiobook Data'!$GI:$GI,"UK",'Audiobook Data'!$GF:$GF,Lookups!$B$16)</f>
        <v>0</v>
      </c>
      <c r="L82" s="14">
        <f>SUMIFS('Audiobook Data'!$GT:$GT,'Audiobook Data'!$GI:$GI,"US",'Audiobook Data'!$GF:$GF,Lookups!$B$16)</f>
        <v>0</v>
      </c>
      <c r="M82" s="125">
        <f>SUMIFS('Audiobook Data'!$GV:$GV,'Audiobook Data'!$GI:$GI,"US",'Audiobook Data'!$GF:$GF,Lookups!$B$16)</f>
        <v>0</v>
      </c>
      <c r="N82" s="14">
        <f>SUMIFS('Audiobook Data'!$GT:$GT,'Audiobook Data'!$GI:$GI,"&lt;&gt;US",'Audiobook Data'!$GI:$GI,"&lt;&gt;UK",'Audiobook Data'!$GF:$GF,Lookups!$B$17)</f>
        <v>0</v>
      </c>
      <c r="O82" s="123">
        <f>SUMIFS('Audiobook Data'!$GV:$GV,'Audiobook Data'!$GI:$GI,"&lt;&gt;US",'Audiobook Data'!$GI:$GI,"&lt;&gt;UK",'Audiobook Data'!$GF:$GF,Lookups!$B$17)</f>
        <v>0</v>
      </c>
      <c r="P82" s="14">
        <f>SUMIFS('Audiobook Data'!$GT:$GT,'Audiobook Data'!$GI:$GI,"UK",'Audiobook Data'!$GF:$GF,Lookups!$B$17)</f>
        <v>0</v>
      </c>
      <c r="Q82" s="125">
        <f>SUMIFS('Audiobook Data'!$GV:$GV,'Audiobook Data'!$GI:$GI,"UK",'Audiobook Data'!$GF:$GF,Lookups!$B$17)</f>
        <v>0</v>
      </c>
      <c r="R82" s="14">
        <f>SUMIFS('Audiobook Data'!$GT:$GT,'Audiobook Data'!$GI:$GI,"US",'Audiobook Data'!$GF:$GF,Lookups!$B$17)</f>
        <v>0</v>
      </c>
      <c r="S82" s="125">
        <f>SUMIFS('Audiobook Data'!$GV:$GV,'Audiobook Data'!$GI:$GI,"US",'Audiobook Data'!$GF:$GF,Lookups!$B$17)</f>
        <v>0</v>
      </c>
    </row>
  </sheetData>
  <mergeCells count="66">
    <mergeCell ref="F40:G40"/>
    <mergeCell ref="D40:E40"/>
    <mergeCell ref="B40:C40"/>
    <mergeCell ref="R25:S25"/>
    <mergeCell ref="P25:Q25"/>
    <mergeCell ref="N25:O25"/>
    <mergeCell ref="L25:M25"/>
    <mergeCell ref="J25:K25"/>
    <mergeCell ref="H25:I25"/>
    <mergeCell ref="F25:G25"/>
    <mergeCell ref="R40:S40"/>
    <mergeCell ref="P40:Q40"/>
    <mergeCell ref="N40:O40"/>
    <mergeCell ref="L40:M40"/>
    <mergeCell ref="J40:K40"/>
    <mergeCell ref="H40:I40"/>
    <mergeCell ref="F70:G70"/>
    <mergeCell ref="D70:E70"/>
    <mergeCell ref="B70:C70"/>
    <mergeCell ref="R55:S55"/>
    <mergeCell ref="P55:Q55"/>
    <mergeCell ref="N55:O55"/>
    <mergeCell ref="L55:M55"/>
    <mergeCell ref="J55:K55"/>
    <mergeCell ref="H55:I55"/>
    <mergeCell ref="F55:G55"/>
    <mergeCell ref="R70:S70"/>
    <mergeCell ref="P70:Q70"/>
    <mergeCell ref="N70:O70"/>
    <mergeCell ref="L70:M70"/>
    <mergeCell ref="J70:K70"/>
    <mergeCell ref="H70:I70"/>
    <mergeCell ref="N39:S39"/>
    <mergeCell ref="H39:M39"/>
    <mergeCell ref="B39:G39"/>
    <mergeCell ref="N24:S24"/>
    <mergeCell ref="H24:M24"/>
    <mergeCell ref="B24:G24"/>
    <mergeCell ref="D25:E25"/>
    <mergeCell ref="B25:C25"/>
    <mergeCell ref="N69:S69"/>
    <mergeCell ref="H69:M69"/>
    <mergeCell ref="B69:G69"/>
    <mergeCell ref="N54:S54"/>
    <mergeCell ref="H54:M54"/>
    <mergeCell ref="B54:G54"/>
    <mergeCell ref="D55:E55"/>
    <mergeCell ref="B55:C55"/>
    <mergeCell ref="H9:M9"/>
    <mergeCell ref="N9:S9"/>
    <mergeCell ref="H10:I10"/>
    <mergeCell ref="J10:K10"/>
    <mergeCell ref="L10:M10"/>
    <mergeCell ref="N10:O10"/>
    <mergeCell ref="P10:Q10"/>
    <mergeCell ref="R10:S10"/>
    <mergeCell ref="B10:C10"/>
    <mergeCell ref="D10:E10"/>
    <mergeCell ref="F10:G10"/>
    <mergeCell ref="A3:B3"/>
    <mergeCell ref="E2:G2"/>
    <mergeCell ref="B9:G9"/>
    <mergeCell ref="A2:B2"/>
    <mergeCell ref="A5:B5"/>
    <mergeCell ref="A6:B6"/>
    <mergeCell ref="A7:B7"/>
  </mergeCells>
  <conditionalFormatting sqref="W4:W18">
    <cfRule type="cellIs" dxfId="10" priority="2" operator="equal">
      <formula>0</formula>
    </cfRule>
  </conditionalFormatting>
  <conditionalFormatting sqref="B9:S9 B24:S24 B39:S39 B54:S54 B69:S69">
    <cfRule type="cellIs" dxfId="9" priority="1" operator="equal">
      <formula>0</formula>
    </cfRule>
  </conditionalFormatting>
  <hyperlinks>
    <hyperlink ref="A1" location="Menu!A1" display="Menu" xr:uid="{331671D9-D261-8647-815C-CB0681FC1382}"/>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2DF2D-C1C2-D04F-A0C6-76ABEC750CA9}">
  <dimension ref="A1:W82"/>
  <sheetViews>
    <sheetView zoomScale="140" zoomScaleNormal="140" workbookViewId="0"/>
  </sheetViews>
  <sheetFormatPr defaultColWidth="11" defaultRowHeight="15.75" x14ac:dyDescent="0.25"/>
  <cols>
    <col min="1" max="1" width="13.125" customWidth="1"/>
    <col min="2" max="2" width="9" customWidth="1"/>
    <col min="3" max="4" width="9" style="9" customWidth="1"/>
    <col min="5" max="17" width="9" style="11" customWidth="1"/>
    <col min="18" max="18" width="9" style="12" customWidth="1"/>
    <col min="19" max="21" width="9" customWidth="1"/>
    <col min="22" max="22" width="16.125" customWidth="1"/>
    <col min="23" max="23" width="18.875" customWidth="1"/>
  </cols>
  <sheetData>
    <row r="1" spans="1:23" ht="36" x14ac:dyDescent="0.25">
      <c r="A1" s="130" t="s">
        <v>185</v>
      </c>
      <c r="R1" s="116"/>
    </row>
    <row r="2" spans="1:23" x14ac:dyDescent="0.25">
      <c r="A2" s="330" t="s">
        <v>35</v>
      </c>
      <c r="B2" s="330"/>
      <c r="C2" s="14">
        <f>SUM(B11:B22,D11:D22,F11:F22,H11:H22,J11:J22,L11:L22,N11:N22,P11:P22,R11:R22,B26:B37,D26:D37,F26:F37,H26:H37,J26:J37,L26:L37,N26:N37,P26:P37,R26:R37,R41:R52,P41:P52,N41:N52,L41:L52,J41:J52,H41:H52,F41:F52,D41:D52,B41:B52,B56:B67,D56:D67,F56:F67,H56:H67,J56:J67,L56:L67,N56:N67,P56:P67,R56:R67,R71:R82,P71:P82,N71:N82,L71:L82,J71:J82,H71:H82,F71:F82,D71:D82,B71:B82)</f>
        <v>62</v>
      </c>
      <c r="D2" s="123">
        <f>SUM(C11:C22,E11:E22,G11:G22,I11:I22,K11:K22,M11:M22,O11:O22,Q11:Q22,S11:S22,C26:C37,E26:E37,G26:G37,I26:I37,K26:K37,M26:M37,O26:O37,Q26:Q37,S26:S37,S41:S52,Q41:Q52,O41:O52,M41:M52,K41:K52,I41:I52,G41:G52,E41:E52,C41:C52,C56:C67,E56:E67,G56:G67,I56:I67,K56:K67,M56:M67,O56:O67,Q56:Q67,S56:S67,S71:S82,Q71:Q82,O71:O82,M71:M82,K71:K82,I71:I82,G71:G82,E71:E82,C71:C82)</f>
        <v>201.99</v>
      </c>
    </row>
    <row r="3" spans="1:23" x14ac:dyDescent="0.25">
      <c r="A3" s="331" t="s">
        <v>45</v>
      </c>
      <c r="B3" s="331"/>
      <c r="D3" s="18">
        <f>D2/C2</f>
        <v>3.257903225806452</v>
      </c>
      <c r="V3" t="s">
        <v>17</v>
      </c>
      <c r="W3" t="s">
        <v>18</v>
      </c>
    </row>
    <row r="4" spans="1:23" x14ac:dyDescent="0.25">
      <c r="D4" s="7"/>
      <c r="V4" t="str">
        <f>Lookups!$F$3</f>
        <v>January</v>
      </c>
      <c r="W4" s="82" t="str">
        <f>Lookups!$A$3</f>
        <v>Soulstealer: A Supernatural Thriller</v>
      </c>
    </row>
    <row r="5" spans="1:23" x14ac:dyDescent="0.25">
      <c r="A5" s="330" t="s">
        <v>46</v>
      </c>
      <c r="B5" s="330"/>
      <c r="C5" s="13">
        <f>SUM(B11:B82,H11:H82,N11:N82)</f>
        <v>0</v>
      </c>
      <c r="D5" s="4">
        <f>SUM(C11:C82,I11:I82,O11:O82)</f>
        <v>0</v>
      </c>
      <c r="V5" t="str">
        <f>Lookups!$F$4</f>
        <v>February</v>
      </c>
      <c r="W5" t="str">
        <f>Lookups!$A$4</f>
        <v>Soulstealer</v>
      </c>
    </row>
    <row r="6" spans="1:23" x14ac:dyDescent="0.25">
      <c r="A6" s="330" t="s">
        <v>38</v>
      </c>
      <c r="B6" s="330"/>
      <c r="C6" s="13">
        <f>SUM(D11:D82,J11:J82,P11:P82)</f>
        <v>0</v>
      </c>
      <c r="D6" s="4">
        <f>SUM(E11:E82,K11:K82,Q11:Q82)</f>
        <v>0</v>
      </c>
      <c r="V6" t="str">
        <f>Lookups!$F$5</f>
        <v>March</v>
      </c>
      <c r="W6" t="str">
        <f>Lookups!$A$5</f>
        <v>Soulstealer (Hardcover)</v>
      </c>
    </row>
    <row r="7" spans="1:23" x14ac:dyDescent="0.25">
      <c r="A7" s="330" t="s">
        <v>39</v>
      </c>
      <c r="B7" s="330"/>
      <c r="C7" s="13">
        <f>SUM(F11:F82,L11:L82,R11:R82)</f>
        <v>62</v>
      </c>
      <c r="D7" s="4">
        <f>SUM(G11:G82,M11:M82,S11:S82)</f>
        <v>201.99</v>
      </c>
      <c r="V7" t="str">
        <f>Lookups!$F$6</f>
        <v>April</v>
      </c>
      <c r="W7" t="str">
        <f>Lookups!$A$6</f>
        <v>Soulstealer (Mass Market Paperback)</v>
      </c>
    </row>
    <row r="8" spans="1:23" x14ac:dyDescent="0.25">
      <c r="V8" t="str">
        <f>Lookups!$F$7</f>
        <v>May</v>
      </c>
      <c r="W8" t="str">
        <f>Lookups!$A$7</f>
        <v>Soulstealer (Travel Size Paperback)</v>
      </c>
    </row>
    <row r="9" spans="1:23" x14ac:dyDescent="0.25">
      <c r="B9" s="329" t="str">
        <f>Lookups!$A$3</f>
        <v>Soulstealer: A Supernatural Thriller</v>
      </c>
      <c r="C9" s="329"/>
      <c r="D9" s="329"/>
      <c r="E9" s="329"/>
      <c r="F9" s="329"/>
      <c r="G9" s="329"/>
      <c r="H9" s="329" t="str">
        <f>Lookups!$A$4</f>
        <v>Soulstealer</v>
      </c>
      <c r="I9" s="329"/>
      <c r="J9" s="329"/>
      <c r="K9" s="329"/>
      <c r="L9" s="329"/>
      <c r="M9" s="329"/>
      <c r="N9" s="329" t="str">
        <f>Lookups!$A$5</f>
        <v>Soulstealer (Hardcover)</v>
      </c>
      <c r="O9" s="329"/>
      <c r="P9" s="329"/>
      <c r="Q9" s="329"/>
      <c r="R9" s="329"/>
      <c r="S9" s="329"/>
      <c r="V9" t="str">
        <f>Lookups!$F$8</f>
        <v>June</v>
      </c>
      <c r="W9" t="str">
        <f>Lookups!$A$8</f>
        <v>Soulstealer (Trade Paperback)</v>
      </c>
    </row>
    <row r="10" spans="1:23" x14ac:dyDescent="0.25">
      <c r="A10" s="10"/>
      <c r="B10" s="329" t="s">
        <v>44</v>
      </c>
      <c r="C10" s="329"/>
      <c r="D10" s="329" t="s">
        <v>14</v>
      </c>
      <c r="E10" s="329"/>
      <c r="F10" s="329" t="s">
        <v>15</v>
      </c>
      <c r="G10" s="329"/>
      <c r="H10" s="329" t="s">
        <v>44</v>
      </c>
      <c r="I10" s="329"/>
      <c r="J10" s="329" t="s">
        <v>14</v>
      </c>
      <c r="K10" s="329"/>
      <c r="L10" s="329" t="s">
        <v>15</v>
      </c>
      <c r="M10" s="329"/>
      <c r="N10" s="329" t="s">
        <v>44</v>
      </c>
      <c r="O10" s="329"/>
      <c r="P10" s="329" t="s">
        <v>14</v>
      </c>
      <c r="Q10" s="329"/>
      <c r="R10" s="329" t="s">
        <v>15</v>
      </c>
      <c r="S10" s="329"/>
      <c r="V10" t="str">
        <f>Lookups!$F$9</f>
        <v>July</v>
      </c>
      <c r="W10">
        <f>Lookups!$A$9</f>
        <v>0</v>
      </c>
    </row>
    <row r="11" spans="1:23" x14ac:dyDescent="0.25">
      <c r="A11" t="s">
        <v>19</v>
      </c>
      <c r="B11" s="13">
        <f>SUM(SUMIFS('E-book-Paperback Data'!$J:$J,'E-book-Paperback Data'!$G:$G,{"Standard","Pre Order"},'E-book-Paperback Data'!$E:$E,"&lt;&gt;Amazon.co.uk",'E-book-Paperback Data'!$E:$E,"&lt;&gt;Amazon.com",'E-book-Paperback Data'!$B:$B,Lookups!$A$3))</f>
        <v>0</v>
      </c>
      <c r="C11" s="4">
        <f>SUM(SUMIFS('E-book-Paperback Data'!$N:$N,'E-book-Paperback Data'!$G:$G,{"Standard","Pre Order"},'E-book-Paperback Data'!$O:$O,"EUR",'E-book-Paperback Data'!$B:$B,Lookups!$A$3)*Lookups!$G$18,SUMIFS('E-book-Paperback Data'!$N:$N,'E-book-Paperback Data'!$G:$G,{"Standard","Pre Order"},'E-book-Paperback Data'!$O:$O,"JPY",'E-book-Paperback Data'!$B:$B,Lookups!$A$3)*Lookups!$G$19,SUMIFS('E-book-Paperback Data'!$N:$N,'E-book-Paperback Data'!$G:$G,{"Standard","Pre Order"},'E-book-Paperback Data'!$O:$O,"INR",'E-book-Paperback Data'!$B:$B,Lookups!$A$3)*Lookups!$G$20,SUMIFS('E-book-Paperback Data'!$N:$N,'E-book-Paperback Data'!$G:$G,{"Standard","Pre Order"},'E-book-Paperback Data'!$O:$O,"CAD",'E-book-Paperback Data'!$B:$B,Lookups!$A$3)*Lookups!$G$21,SUMIFS('E-book-Paperback Data'!$N:$N,'E-book-Paperback Data'!$G:$G,{"Standard","Pre Order"},'E-book-Paperback Data'!$O:$O,"BRL",'E-book-Paperback Data'!$B:$B,Lookups!$A$3)*Lookups!$G$22,SUMIFS('E-book-Paperback Data'!$N:$N,'E-book-Paperback Data'!$G:$G,{"Standard","Pre Order"},'E-book-Paperback Data'!$O:$O,"MXN",'E-book-Paperback Data'!$B:$B,Lookups!$A$3)*Lookups!$G$23,SUMIFS('E-book-Paperback Data'!$N:$N,'E-book-Paperback Data'!$G:$G,{"Standard","Pre Order"},'E-book-Paperback Data'!$O:$O,"AUD",'E-book-Paperback Data'!$B:$B,Lookups!$A$3)*Lookups!$G$24)</f>
        <v>0</v>
      </c>
      <c r="D11" s="13">
        <f>SUM(SUMIFS('E-book-Paperback Data'!$J:$J,'E-book-Paperback Data'!$G:$G,{"Standard","Pre Order"},'E-book-Paperback Data'!$E:$E,"Amazon.co.uk",'E-book-Paperback Data'!$B:$B,Lookups!$A$3))</f>
        <v>0</v>
      </c>
      <c r="E11" s="4">
        <f>SUM(SUMIFS('E-book-Paperback Data'!$N:$N,'E-book-Paperback Data'!$G:$G,{"Standard","Pre Order"},'E-book-Paperback Data'!$E:$E,"Amazon.co.uk",'E-book-Paperback Data'!$B:$B,Lookups!$A$3)*Lookups!$G$17)</f>
        <v>0</v>
      </c>
      <c r="F11" s="15">
        <f>SUM(SUMIFS('E-book-Paperback Data'!$J:$J,'E-book-Paperback Data'!$G:$G,{"Standard","Pre Order"},'E-book-Paperback Data'!$E:$E,"Amazon.com",'E-book-Paperback Data'!$B:$B,Lookups!$A$3))</f>
        <v>0</v>
      </c>
      <c r="G11" s="4">
        <f>SUM(SUMIFS('E-book-Paperback Data'!$N:$N,'E-book-Paperback Data'!$G:$G,{"Standard","Pre Order"},'E-book-Paperback Data'!$E:$E,"Amazon.cOM",'E-book-Paperback Data'!$B:$B,Lookups!$A$3))</f>
        <v>0</v>
      </c>
      <c r="H11" s="13">
        <f>SUM(SUMIFS('E-book-Paperback Data'!$J:$J,'E-book-Paperback Data'!$G:$G,{"Standard","Pre Order"},'E-book-Paperback Data'!$E:$E,"&lt;&gt;Amazon.co.uk",'E-book-Paperback Data'!$E:$E,"&lt;&gt;Amazon.com",'E-book-Paperback Data'!$B:$B,Lookups!$A$4))</f>
        <v>0</v>
      </c>
      <c r="I11" s="4">
        <f>SUM(SUMIFS('E-book-Paperback Data'!$N:$N,'E-book-Paperback Data'!$G:$G,{"Standard","Pre Order"},'E-book-Paperback Data'!$O:$O,"EUR",'E-book-Paperback Data'!$B:$B,Lookups!$A$4)*Lookups!$G$18,SUMIFS('E-book-Paperback Data'!$N:$N,'E-book-Paperback Data'!$G:$G,{"Standard","Pre Order"},'E-book-Paperback Data'!$O:$O,"JPY",'E-book-Paperback Data'!$B:$B,Lookups!$A$4)*Lookups!$G$19,SUMIFS('E-book-Paperback Data'!$N:$N,'E-book-Paperback Data'!$G:$G,{"Standard","Pre Order"},'E-book-Paperback Data'!$O:$O,"INR",'E-book-Paperback Data'!$B:$B,Lookups!$A$4)*Lookups!$G$20,SUMIFS('E-book-Paperback Data'!$N:$N,'E-book-Paperback Data'!$G:$G,{"Standard","Pre Order"},'E-book-Paperback Data'!$O:$O,"CAD",'E-book-Paperback Data'!$B:$B,Lookups!$A$4)*Lookups!$G$21,SUMIFS('E-book-Paperback Data'!$N:$N,'E-book-Paperback Data'!$G:$G,{"Standard","Pre Order"},'E-book-Paperback Data'!$O:$O,"BRL",'E-book-Paperback Data'!$B:$B,Lookups!$A$4)*Lookups!$G$22,SUMIFS('E-book-Paperback Data'!$N:$N,'E-book-Paperback Data'!$G:$G,{"Standard","Pre Order"},'E-book-Paperback Data'!$O:$O,"MXN",'E-book-Paperback Data'!$B:$B,Lookups!$A$4)*Lookups!$G$23,SUMIFS('E-book-Paperback Data'!$N:$N,'E-book-Paperback Data'!$G:$G,{"Standard","Pre Order"},'E-book-Paperback Data'!$O:$O,"AUD",'E-book-Paperback Data'!$B:$B,Lookups!$A$4)*Lookups!$G$24)</f>
        <v>0</v>
      </c>
      <c r="J11" s="13">
        <f>SUM(SUMIFS('E-book-Paperback Data'!$J:$J,'E-book-Paperback Data'!$G:$G,{"Standard","Pre Order"},'E-book-Paperback Data'!$E:$E,"Amazon.co.uk",'E-book-Paperback Data'!$B:$B,Lookups!$A$4))</f>
        <v>0</v>
      </c>
      <c r="K11" s="4">
        <f>SUM(SUMIFS('E-book-Paperback Data'!$N:$N,'E-book-Paperback Data'!$G:$G,{"Standard","Pre Order"},'E-book-Paperback Data'!$E:$E,"Amazon.co.uk",'E-book-Paperback Data'!$B:$B,Lookups!$A$4)*Lookups!$G$17)</f>
        <v>0</v>
      </c>
      <c r="L11" s="15">
        <f>SUM(SUMIFS('E-book-Paperback Data'!$J:$J,'E-book-Paperback Data'!$G:$G,{"Standard","Pre Order"},'E-book-Paperback Data'!$E:$E,"Amazon.com",'E-book-Paperback Data'!$B:$B,Lookups!$A$4))</f>
        <v>0</v>
      </c>
      <c r="M11" s="4">
        <f>SUM(SUMIFS('E-book-Paperback Data'!$N:$N,'E-book-Paperback Data'!$G:$G,{"Standard","Pre Order"},'E-book-Paperback Data'!$E:$E,"Amazon.cOM",'E-book-Paperback Data'!$B:$B,Lookups!$A$4))</f>
        <v>0</v>
      </c>
      <c r="N11" s="13">
        <f>SUM(SUMIFS('E-book-Paperback Data'!$J:$J,'E-book-Paperback Data'!$G:$G,{"Standard","Pre Order"},'E-book-Paperback Data'!$E:$E,"&lt;&gt;Amazon.co.uk",'E-book-Paperback Data'!$E:$E,"&lt;&gt;Amazon.com",'E-book-Paperback Data'!$B:$B,Lookups!$A$5))</f>
        <v>0</v>
      </c>
      <c r="O11" s="4">
        <f>SUM(SUMIFS('E-book-Paperback Data'!$N:$N,'E-book-Paperback Data'!$G:$G,{"Standard","Pre Order"},'E-book-Paperback Data'!$O:$O,"EUR",'E-book-Paperback Data'!$B:$B,Lookups!$A$5)*Lookups!$G$18,SUMIFS('E-book-Paperback Data'!$N:$N,'E-book-Paperback Data'!$G:$G,{"Standard","Pre Order"},'E-book-Paperback Data'!$O:$O,"JPY",'E-book-Paperback Data'!$B:$B,Lookups!$A$5)*Lookups!$G$19,SUMIFS('E-book-Paperback Data'!$N:$N,'E-book-Paperback Data'!$G:$G,{"Standard","Pre Order"},'E-book-Paperback Data'!$O:$O,"INR",'E-book-Paperback Data'!$B:$B,Lookups!$A$5)*Lookups!$G$20,SUMIFS('E-book-Paperback Data'!$N:$N,'E-book-Paperback Data'!$G:$G,{"Standard","Pre Order"},'E-book-Paperback Data'!$O:$O,"CAD",'E-book-Paperback Data'!$B:$B,Lookups!$A$5)*Lookups!$G$21,SUMIFS('E-book-Paperback Data'!$N:$N,'E-book-Paperback Data'!$G:$G,{"Standard","Pre Order"},'E-book-Paperback Data'!$O:$O,"BRL",'E-book-Paperback Data'!$B:$B,Lookups!$A$5)*Lookups!$G$22,SUMIFS('E-book-Paperback Data'!$N:$N,'E-book-Paperback Data'!$G:$G,{"Standard","Pre Order"},'E-book-Paperback Data'!$O:$O,"MXN",'E-book-Paperback Data'!$B:$B,Lookups!$A$5)*Lookups!$G$23,SUMIFS('E-book-Paperback Data'!$N:$N,'E-book-Paperback Data'!$G:$G,{"Standard","Pre Order"},'E-book-Paperback Data'!$O:$O,"AUD",'E-book-Paperback Data'!$B:$B,Lookups!$A$5)*Lookups!$G$24)</f>
        <v>0</v>
      </c>
      <c r="P11" s="13">
        <f>SUM(SUMIFS('E-book-Paperback Data'!$J:$J,'E-book-Paperback Data'!$G:$G,{"Standard","Pre Order"},'E-book-Paperback Data'!$E:$E,"Amazon.co.uk",'E-book-Paperback Data'!$B:$B,Lookups!$A$5))</f>
        <v>0</v>
      </c>
      <c r="Q11" s="4">
        <f>SUM(SUMIFS('E-book-Paperback Data'!$N:$N,'E-book-Paperback Data'!$G:$G,{"Standard","Pre Order"},'E-book-Paperback Data'!$E:$E,"Amazon.co.uk",'E-book-Paperback Data'!$B:$B,Lookups!$A$5)*Lookups!$G$17)</f>
        <v>0</v>
      </c>
      <c r="R11" s="15">
        <f>SUM(SUMIFS('E-book-Paperback Data'!$J:$J,'E-book-Paperback Data'!$G:$G,{"Standard","Pre Order"},'E-book-Paperback Data'!$E:$E,"Amazon.com",'E-book-Paperback Data'!$B:$B,Lookups!$A$5))</f>
        <v>0</v>
      </c>
      <c r="S11" s="4">
        <f>SUM(SUMIFS('E-book-Paperback Data'!$N:$N,'E-book-Paperback Data'!$G:$G,{"Standard","Pre Order"},'E-book-Paperback Data'!$E:$E,"Amazon.cOM",'E-book-Paperback Data'!$B:$B,Lookups!$A$5))</f>
        <v>0</v>
      </c>
      <c r="V11" t="str">
        <f>Lookups!$F$10</f>
        <v>August</v>
      </c>
      <c r="W11">
        <f>Lookups!$A$10</f>
        <v>0</v>
      </c>
    </row>
    <row r="12" spans="1:23" x14ac:dyDescent="0.25">
      <c r="A12" t="s">
        <v>20</v>
      </c>
      <c r="B12" s="13">
        <f>SUM(SUMIFS('E-book-Paperback Data'!$Y:$Y,'E-book-Paperback Data'!$V:$V,{"Standard","Pre Order"},'E-book-Paperback Data'!$T:$T,"&lt;&gt;Amazon.co.uk",'E-book-Paperback Data'!$T:$T,"&lt;&gt;Amazon.com",'E-book-Paperback Data'!$Q:$Q,Lookups!$A$3))</f>
        <v>0</v>
      </c>
      <c r="C12" s="4">
        <f>SUM(SUMIFS('E-book-Paperback Data'!$AC:$AC,'E-book-Paperback Data'!$V:$V,{"Standard","Pre Order"},'E-book-Paperback Data'!$AD:$AD,"EUR",'E-book-Paperback Data'!$Q:$Q,Lookups!$A$3)*Lookups!$G$18,SUMIFS('E-book-Paperback Data'!$AC:$AC,'E-book-Paperback Data'!$V:$V,{"Standard","Pre Order"},'E-book-Paperback Data'!$AD:$AD,"JPY",'E-book-Paperback Data'!$Q:$Q,Lookups!$A$3)*Lookups!$G$19,SUMIFS('E-book-Paperback Data'!$AC:$AC,'E-book-Paperback Data'!$V:$V,{"Standard","Pre Order"},'E-book-Paperback Data'!$AD:$AD,"INR",'E-book-Paperback Data'!$Q:$Q,Lookups!$A$3)*Lookups!$G$20,SUMIFS('E-book-Paperback Data'!$AC:$AC,'E-book-Paperback Data'!$V:$V,{"Standard","Pre Order"},'E-book-Paperback Data'!$AD:$AD,"CAD",'E-book-Paperback Data'!$Q:$Q,Lookups!$A$3)*Lookups!$G$21,SUMIFS('E-book-Paperback Data'!$AC:$AC,'E-book-Paperback Data'!$V:$V,{"Standard","Pre Order"},'E-book-Paperback Data'!$AD:$AD,"BRL",'E-book-Paperback Data'!$Q:$Q,Lookups!$A$3)*Lookups!$G$22,SUMIFS('E-book-Paperback Data'!$AC:$AC,'E-book-Paperback Data'!$V:$V,{"Standard","Pre Order"},'E-book-Paperback Data'!$AD:$AD,"MXN",'E-book-Paperback Data'!$Q:$Q,Lookups!$A$3)*Lookups!$G$23,SUMIFS('E-book-Paperback Data'!$AC:$AC,'E-book-Paperback Data'!$V:$V,{"Standard","Pre Order"},'E-book-Paperback Data'!$AD:$AD,"AUD",'E-book-Paperback Data'!$Q:$Q,Lookups!$A$3)*Lookups!$G$24)</f>
        <v>0</v>
      </c>
      <c r="D12" s="13">
        <f>SUM(SUMIFS('E-book-Paperback Data'!$Y:$Y,'E-book-Paperback Data'!$V:$V,{"Standard","Pre Order"},'E-book-Paperback Data'!$T:$T,"Amazon.co.uk",'E-book-Paperback Data'!$Q:$Q,Lookups!$A$3))</f>
        <v>0</v>
      </c>
      <c r="E12" s="4">
        <f>SUM(SUMIFS('E-book-Paperback Data'!$AC:$AC,'E-book-Paperback Data'!$V:$V,{"Standard","Pre Order"},'E-book-Paperback Data'!$T:$T,"Amazon.co.uk",'E-book-Paperback Data'!$Q:$Q,Lookups!$A$3)*Lookups!$G$17)</f>
        <v>0</v>
      </c>
      <c r="F12" s="15">
        <f>SUM(SUMIFS('E-book-Paperback Data'!$Y:$Y,'E-book-Paperback Data'!$V:$V,{"Standard","Pre Order"},'E-book-Paperback Data'!$T:$T,"Amazon.com",'E-book-Paperback Data'!$Q:$Q,Lookups!$A$3))</f>
        <v>0</v>
      </c>
      <c r="G12" s="4">
        <f>SUM(SUMIFS('E-book-Paperback Data'!$AC:$AC,'E-book-Paperback Data'!$V:$V,{"Standard","Pre Order"},'E-book-Paperback Data'!$T:$T,"Amazon.cOM",'E-book-Paperback Data'!$Q:$Q,Lookups!$A$3))</f>
        <v>0</v>
      </c>
      <c r="H12" s="13">
        <f>SUM(SUMIFS('E-book-Paperback Data'!$Y:$Y,'E-book-Paperback Data'!$V:$V,{"Standard","Pre Order"},'E-book-Paperback Data'!$T:$T,"&lt;&gt;Amazon.co.uk",'E-book-Paperback Data'!$T:$T,"&lt;&gt;Amazon.com",'E-book-Paperback Data'!$Q:$Q,Lookups!$A$4))</f>
        <v>0</v>
      </c>
      <c r="I12" s="4">
        <f>SUM(SUMIFS('E-book-Paperback Data'!$AC:$AC,'E-book-Paperback Data'!$V:$V,{"Standard","Pre Order"},'E-book-Paperback Data'!$AD:$AD,"EUR",'E-book-Paperback Data'!$Q:$Q,Lookups!$A$4)*Lookups!$G$18,SUMIFS('E-book-Paperback Data'!$AC:$AC,'E-book-Paperback Data'!$V:$V,{"Standard","Pre Order"},'E-book-Paperback Data'!$AD:$AD,"JPY",'E-book-Paperback Data'!$Q:$Q,Lookups!$A$4)*Lookups!$G$19,SUMIFS('E-book-Paperback Data'!$AC:$AC,'E-book-Paperback Data'!$V:$V,{"Standard","Pre Order"},'E-book-Paperback Data'!$AD:$AD,"INR",'E-book-Paperback Data'!$Q:$Q,Lookups!$A$4)*Lookups!$G$20,SUMIFS('E-book-Paperback Data'!$AC:$AC,'E-book-Paperback Data'!$V:$V,{"Standard","Pre Order"},'E-book-Paperback Data'!$AD:$AD,"CAD",'E-book-Paperback Data'!$Q:$Q,Lookups!$A$4)*Lookups!$G$21,SUMIFS('E-book-Paperback Data'!$AC:$AC,'E-book-Paperback Data'!$V:$V,{"Standard","Pre Order"},'E-book-Paperback Data'!$AD:$AD,"BRL",'E-book-Paperback Data'!$Q:$Q,Lookups!$A$4)*Lookups!$G$22,SUMIFS('E-book-Paperback Data'!$AC:$AC,'E-book-Paperback Data'!$V:$V,{"Standard","Pre Order"},'E-book-Paperback Data'!$AD:$AD,"MXN",'E-book-Paperback Data'!$Q:$Q,Lookups!$A$4)*Lookups!$G$23,SUMIFS('E-book-Paperback Data'!$AC:$AC,'E-book-Paperback Data'!$V:$V,{"Standard","Pre Order"},'E-book-Paperback Data'!$AD:$AD,"AUD",'E-book-Paperback Data'!$Q:$Q,Lookups!$A$4)*Lookups!$G$24)</f>
        <v>0</v>
      </c>
      <c r="J12" s="13">
        <f>SUM(SUMIFS('E-book-Paperback Data'!$Y:$Y,'E-book-Paperback Data'!$V:$V,{"Standard","Pre Order"},'E-book-Paperback Data'!$T:$T,"Amazon.co.uk",'E-book-Paperback Data'!$Q:$Q,Lookups!$A$4))</f>
        <v>0</v>
      </c>
      <c r="K12" s="4">
        <f>SUM(SUMIFS('E-book-Paperback Data'!$AC:$AC,'E-book-Paperback Data'!$V:$V,{"Standard","Pre Order"},'E-book-Paperback Data'!$T:$T,"Amazon.co.uk",'E-book-Paperback Data'!$Q:$Q,Lookups!$A$4)*Lookups!$G$17)</f>
        <v>0</v>
      </c>
      <c r="L12" s="15">
        <f>SUM(SUMIFS('E-book-Paperback Data'!$Y:$Y,'E-book-Paperback Data'!$V:$V,{"Standard","Pre Order"},'E-book-Paperback Data'!$T:$T,"Amazon.com",'E-book-Paperback Data'!$Q:$Q,Lookups!$A$4))</f>
        <v>0</v>
      </c>
      <c r="M12" s="4">
        <f>SUM(SUMIFS('E-book-Paperback Data'!$AC:$AC,'E-book-Paperback Data'!$V:$V,{"Standard","Pre Order"},'E-book-Paperback Data'!$T:$T,"Amazon.cOM",'E-book-Paperback Data'!$Q:$Q,Lookups!$A$4))</f>
        <v>0</v>
      </c>
      <c r="N12" s="13">
        <f>SUM(SUMIFS('E-book-Paperback Data'!$Y:$Y,'E-book-Paperback Data'!$V:$V,{"Standard","Pre Order"},'E-book-Paperback Data'!$T:$T,"&lt;&gt;Amazon.co.uk",'E-book-Paperback Data'!$T:$T,"&lt;&gt;Amazon.com",'E-book-Paperback Data'!$Q:$Q,Lookups!$A$5))</f>
        <v>0</v>
      </c>
      <c r="O12" s="4">
        <f>SUM(SUMIFS('E-book-Paperback Data'!$AC:$AC,'E-book-Paperback Data'!$V:$V,{"Standard","Pre Order"},'E-book-Paperback Data'!$AD:$AD,"EUR",'E-book-Paperback Data'!$Q:$Q,Lookups!$A$5)*Lookups!$G$18,SUMIFS('E-book-Paperback Data'!$AC:$AC,'E-book-Paperback Data'!$V:$V,{"Standard","Pre Order"},'E-book-Paperback Data'!$AD:$AD,"JPY",'E-book-Paperback Data'!$Q:$Q,Lookups!$A$5)*Lookups!$G$19,SUMIFS('E-book-Paperback Data'!$AC:$AC,'E-book-Paperback Data'!$V:$V,{"Standard","Pre Order"},'E-book-Paperback Data'!$AD:$AD,"INR",'E-book-Paperback Data'!$Q:$Q,Lookups!$A$5)*Lookups!$G$20,SUMIFS('E-book-Paperback Data'!$AC:$AC,'E-book-Paperback Data'!$V:$V,{"Standard","Pre Order"},'E-book-Paperback Data'!$AD:$AD,"CAD",'E-book-Paperback Data'!$Q:$Q,Lookups!$A$5)*Lookups!$G$21,SUMIFS('E-book-Paperback Data'!$AC:$AC,'E-book-Paperback Data'!$V:$V,{"Standard","Pre Order"},'E-book-Paperback Data'!$AD:$AD,"BRL",'E-book-Paperback Data'!$Q:$Q,Lookups!$A$5)*Lookups!$G$22,SUMIFS('E-book-Paperback Data'!$AC:$AC,'E-book-Paperback Data'!$V:$V,{"Standard","Pre Order"},'E-book-Paperback Data'!$AD:$AD,"MXN",'E-book-Paperback Data'!$Q:$Q,Lookups!$A$5)*Lookups!$G$23,SUMIFS('E-book-Paperback Data'!$AC:$AC,'E-book-Paperback Data'!$V:$V,{"Standard","Pre Order"},'E-book-Paperback Data'!$AD:$AD,"AUD",'E-book-Paperback Data'!$Q:$Q,Lookups!$A$5)*Lookups!$G$24)</f>
        <v>0</v>
      </c>
      <c r="P12" s="13">
        <f>SUM(SUMIFS('E-book-Paperback Data'!$Y:$Y,'E-book-Paperback Data'!$V:$V,{"Standard","Pre Order"},'E-book-Paperback Data'!$T:$T,"Amazon.co.uk",'E-book-Paperback Data'!$Q:$Q,Lookups!$A$5))</f>
        <v>0</v>
      </c>
      <c r="Q12" s="4">
        <f>SUM(SUMIFS('E-book-Paperback Data'!$AC:$AC,'E-book-Paperback Data'!$V:$V,{"Standard","Pre Order"},'E-book-Paperback Data'!$T:$T,"Amazon.co.uk",'E-book-Paperback Data'!$Q:$Q,Lookups!$A$5)*Lookups!$G$17)</f>
        <v>0</v>
      </c>
      <c r="R12" s="15">
        <f>SUM(SUMIFS('E-book-Paperback Data'!$Y:$Y,'E-book-Paperback Data'!$V:$V,{"Standard","Pre Order"},'E-book-Paperback Data'!$T:$T,"Amazon.com",'E-book-Paperback Data'!$Q:$Q,Lookups!$A$5))</f>
        <v>0</v>
      </c>
      <c r="S12" s="4">
        <f>SUM(SUMIFS('E-book-Paperback Data'!$AC:$AC,'E-book-Paperback Data'!$V:$V,{"Standard","Pre Order"},'E-book-Paperback Data'!$T:$T,"Amazon.cOM",'E-book-Paperback Data'!$Q:$Q,Lookups!$A$5))</f>
        <v>0</v>
      </c>
      <c r="V12" t="str">
        <f>Lookups!$F$11</f>
        <v>September</v>
      </c>
      <c r="W12">
        <f>Lookups!$A$11</f>
        <v>0</v>
      </c>
    </row>
    <row r="13" spans="1:23" x14ac:dyDescent="0.25">
      <c r="A13" t="s">
        <v>21</v>
      </c>
      <c r="B13" s="13">
        <f>SUM(SUMIFS('E-book-Paperback Data'!$AN:$AN,'E-book-Paperback Data'!$AK:$AK,{"Standard","Pre Order"},'E-book-Paperback Data'!$AI:$AI,"&lt;&gt;Amazon.co.uk",'E-book-Paperback Data'!$AI:$AI,"&lt;&gt;Amazon.com",'E-book-Paperback Data'!$AF:$AF,Lookups!$A$3))</f>
        <v>0</v>
      </c>
      <c r="C13" s="4">
        <f>SUM(SUMIFS('E-book-Paperback Data'!$AR:$AR,'E-book-Paperback Data'!$AK:$AK,{"Standard","Pre Order"},'E-book-Paperback Data'!$AS:$AS,"EUR",'E-book-Paperback Data'!$AF:$AF,Lookups!$A$3)*Lookups!$G$18,SUMIFS('E-book-Paperback Data'!$AR:$AR,'E-book-Paperback Data'!$AK:$AK,{"Standard","Pre Order"},'E-book-Paperback Data'!$AS:$AS,"JPY",'E-book-Paperback Data'!$AF:$AF,Lookups!$A$3)*Lookups!$G$19,SUMIFS('E-book-Paperback Data'!$AR:$AR,'E-book-Paperback Data'!$AK:$AK,{"Standard","Pre Order"},'E-book-Paperback Data'!$AS:$AS,"INR",'E-book-Paperback Data'!$AF:$AF,Lookups!$A$3)*Lookups!$G$20,SUMIFS('E-book-Paperback Data'!$AR:$AR,'E-book-Paperback Data'!$AK:$AK,{"Standard","Pre Order"},'E-book-Paperback Data'!$AS:$AS,"CAD",'E-book-Paperback Data'!$AF:$AF,Lookups!$A$3)*Lookups!$G$21,SUMIFS('E-book-Paperback Data'!$AR:$AR,'E-book-Paperback Data'!$AK:$AK,{"Standard","Pre Order"},'E-book-Paperback Data'!$AS:$AS,"BRL",'E-book-Paperback Data'!$AF:$AF,Lookups!$A$3)*Lookups!$G$22,SUMIFS('E-book-Paperback Data'!$AR:$AR,'E-book-Paperback Data'!$AK:$AK,{"Standard","Pre Order"},'E-book-Paperback Data'!$AS:$AS,"MXN",'E-book-Paperback Data'!$AF:$AF,Lookups!$A$3)*Lookups!$G$23,SUMIFS('E-book-Paperback Data'!$AR:$AR,'E-book-Paperback Data'!$AK:$AK,{"Standard","Pre Order"},'E-book-Paperback Data'!$AS:$AS,"AUD",'E-book-Paperback Data'!$AF:$AF,Lookups!$A$3)*Lookups!$G$24)</f>
        <v>0</v>
      </c>
      <c r="D13" s="13">
        <f>SUM(SUMIFS('E-book-Paperback Data'!$AN:$AN,'E-book-Paperback Data'!$AK:$AK,{"Standard","Pre Order"},'E-book-Paperback Data'!$AI:$AI,"Amazon.co.uk",'E-book-Paperback Data'!$AF:$AF,Lookups!$A$3))</f>
        <v>0</v>
      </c>
      <c r="E13" s="4">
        <f>SUM(SUMIFS('E-book-Paperback Data'!$AR:$AR,'E-book-Paperback Data'!$AK:$AK,{"Standard","Pre Order"},'E-book-Paperback Data'!$AI:$AI,"Amazon.co.uk",'E-book-Paperback Data'!$AF:$AF,Lookups!$A$3)*Lookups!$G$17)</f>
        <v>0</v>
      </c>
      <c r="F13" s="15">
        <f>SUM(SUMIFS('E-book-Paperback Data'!$AN:$AN,'E-book-Paperback Data'!$AK:$AK,{"Standard","Pre Order"},'E-book-Paperback Data'!$AI:$AI,"Amazon.com",'E-book-Paperback Data'!$AF:$AF,Lookups!$A$3))</f>
        <v>0</v>
      </c>
      <c r="G13" s="4">
        <f>SUM(SUMIFS('E-book-Paperback Data'!$AR:$AR,'E-book-Paperback Data'!$AK:$AK,{"Standard","Pre Order"},'E-book-Paperback Data'!$AI:$AI,"Amazon.cOM",'E-book-Paperback Data'!$AF:$AF,Lookups!$A$3))</f>
        <v>0</v>
      </c>
      <c r="H13" s="13">
        <f>SUM(SUMIFS('E-book-Paperback Data'!$AN:$AN,'E-book-Paperback Data'!$AK:$AK,{"Standard","Pre Order"},'E-book-Paperback Data'!$AI:$AI,"&lt;&gt;Amazon.co.uk",'E-book-Paperback Data'!$AI:$AI,"&lt;&gt;Amazon.com",'E-book-Paperback Data'!$AF:$AF,Lookups!$A$4))</f>
        <v>0</v>
      </c>
      <c r="I13" s="4">
        <f>SUM(SUMIFS('E-book-Paperback Data'!$AR:$AR,'E-book-Paperback Data'!$AK:$AK,{"Standard","Pre Order"},'E-book-Paperback Data'!$AS:$AS,"EUR",'E-book-Paperback Data'!$AF:$AF,Lookups!$A$4)*Lookups!$G$18,SUMIFS('E-book-Paperback Data'!$AR:$AR,'E-book-Paperback Data'!$AK:$AK,{"Standard","Pre Order"},'E-book-Paperback Data'!$AS:$AS,"JPY",'E-book-Paperback Data'!$AF:$AF,Lookups!$A$4)*Lookups!$G$19,SUMIFS('E-book-Paperback Data'!$AR:$AR,'E-book-Paperback Data'!$AK:$AK,{"Standard","Pre Order"},'E-book-Paperback Data'!$AS:$AS,"INR",'E-book-Paperback Data'!$AF:$AF,Lookups!$A$4)*Lookups!$G$20,SUMIFS('E-book-Paperback Data'!$AR:$AR,'E-book-Paperback Data'!$AK:$AK,{"Standard","Pre Order"},'E-book-Paperback Data'!$AS:$AS,"CAD",'E-book-Paperback Data'!$AF:$AF,Lookups!$A$4)*Lookups!$G$21,SUMIFS('E-book-Paperback Data'!$AR:$AR,'E-book-Paperback Data'!$AK:$AK,{"Standard","Pre Order"},'E-book-Paperback Data'!$AS:$AS,"BRL",'E-book-Paperback Data'!$AF:$AF,Lookups!$A$4)*Lookups!$G$22,SUMIFS('E-book-Paperback Data'!$AR:$AR,'E-book-Paperback Data'!$AK:$AK,{"Standard","Pre Order"},'E-book-Paperback Data'!$AS:$AS,"MXN",'E-book-Paperback Data'!$AF:$AF,Lookups!$A$4)*Lookups!$G$23,SUMIFS('E-book-Paperback Data'!$AR:$AR,'E-book-Paperback Data'!$AK:$AK,{"Standard","Pre Order"},'E-book-Paperback Data'!$AS:$AS,"AUD",'E-book-Paperback Data'!$AF:$AF,Lookups!$A$4)*Lookups!$G$24)</f>
        <v>0</v>
      </c>
      <c r="J13" s="13">
        <f>SUM(SUMIFS('E-book-Paperback Data'!$AN:$AN,'E-book-Paperback Data'!$AK:$AK,{"Standard","Pre Order"},'E-book-Paperback Data'!$AI:$AI,"Amazon.co.uk",'E-book-Paperback Data'!$AF:$AF,Lookups!$A$4))</f>
        <v>0</v>
      </c>
      <c r="K13" s="4">
        <f>SUM(SUMIFS('E-book-Paperback Data'!$AR:$AR,'E-book-Paperback Data'!$AK:$AK,{"Standard","Pre Order"},'E-book-Paperback Data'!$AI:$AI,"Amazon.co.uk",'E-book-Paperback Data'!$AF:$AF,Lookups!$A$4)*Lookups!$G$17)</f>
        <v>0</v>
      </c>
      <c r="L13" s="15">
        <f>SUM(SUMIFS('E-book-Paperback Data'!$AN:$AN,'E-book-Paperback Data'!$AK:$AK,{"Standard","Pre Order"},'E-book-Paperback Data'!$AI:$AI,"Amazon.com",'E-book-Paperback Data'!$AF:$AF,Lookups!$A$4))</f>
        <v>0</v>
      </c>
      <c r="M13" s="4">
        <f>SUM(SUMIFS('E-book-Paperback Data'!$AR:$AR,'E-book-Paperback Data'!$AK:$AK,{"Standard","Pre Order"},'E-book-Paperback Data'!$AI:$AI,"Amazon.cOM",'E-book-Paperback Data'!$AF:$AF,Lookups!$A$4))</f>
        <v>0</v>
      </c>
      <c r="N13" s="13">
        <f>SUM(SUMIFS('E-book-Paperback Data'!$AN:$AN,'E-book-Paperback Data'!$AK:$AK,{"Standard","Pre Order"},'E-book-Paperback Data'!$AI:$AI,"&lt;&gt;Amazon.co.uk",'E-book-Paperback Data'!$AI:$AI,"&lt;&gt;Amazon.com",'E-book-Paperback Data'!$AF:$AF,Lookups!$A$5))</f>
        <v>0</v>
      </c>
      <c r="O13" s="4">
        <f>SUM(SUMIFS('E-book-Paperback Data'!$AR:$AR,'E-book-Paperback Data'!$AK:$AK,{"Standard","Pre Order"},'E-book-Paperback Data'!$AS:$AS,"EUR",'E-book-Paperback Data'!$AF:$AF,Lookups!$A$5)*Lookups!$G$18,SUMIFS('E-book-Paperback Data'!$AR:$AR,'E-book-Paperback Data'!$AK:$AK,{"Standard","Pre Order"},'E-book-Paperback Data'!$AS:$AS,"JPY",'E-book-Paperback Data'!$AF:$AF,Lookups!$A$5)*Lookups!$G$19,SUMIFS('E-book-Paperback Data'!$AR:$AR,'E-book-Paperback Data'!$AK:$AK,{"Standard","Pre Order"},'E-book-Paperback Data'!$AS:$AS,"INR",'E-book-Paperback Data'!$AF:$AF,Lookups!$A$5)*Lookups!$G$20,SUMIFS('E-book-Paperback Data'!$AR:$AR,'E-book-Paperback Data'!$AK:$AK,{"Standard","Pre Order"},'E-book-Paperback Data'!$AS:$AS,"CAD",'E-book-Paperback Data'!$AF:$AF,Lookups!$A$5)*Lookups!$G$21,SUMIFS('E-book-Paperback Data'!$AR:$AR,'E-book-Paperback Data'!$AK:$AK,{"Standard","Pre Order"},'E-book-Paperback Data'!$AS:$AS,"BRL",'E-book-Paperback Data'!$AF:$AF,Lookups!$A$5)*Lookups!$G$22,SUMIFS('E-book-Paperback Data'!$AR:$AR,'E-book-Paperback Data'!$AK:$AK,{"Standard","Pre Order"},'E-book-Paperback Data'!$AS:$AS,"MXN",'E-book-Paperback Data'!$AF:$AF,Lookups!$A$5)*Lookups!$G$23,SUMIFS('E-book-Paperback Data'!$AR:$AR,'E-book-Paperback Data'!$AK:$AK,{"Standard","Pre Order"},'E-book-Paperback Data'!$AS:$AS,"AUD",'E-book-Paperback Data'!$AF:$AF,Lookups!$A$5)*Lookups!$G$24)</f>
        <v>0</v>
      </c>
      <c r="P13" s="13">
        <f>SUM(SUMIFS('E-book-Paperback Data'!$AN:$AN,'E-book-Paperback Data'!$AK:$AK,{"Standard","Pre Order"},'E-book-Paperback Data'!$AI:$AI,"Amazon.co.uk",'E-book-Paperback Data'!$AF:$AF,Lookups!$A$5))</f>
        <v>0</v>
      </c>
      <c r="Q13" s="4">
        <f>SUM(SUMIFS('E-book-Paperback Data'!$AR:$AR,'E-book-Paperback Data'!$AK:$AK,{"Standard","Pre Order"},'E-book-Paperback Data'!$AI:$AI,"Amazon.co.uk",'E-book-Paperback Data'!$AF:$AF,Lookups!$A$5)*Lookups!$G$17)</f>
        <v>0</v>
      </c>
      <c r="R13" s="15">
        <f>SUM(SUMIFS('E-book-Paperback Data'!$AN:$AN,'E-book-Paperback Data'!$AK:$AK,{"Standard","Pre Order"},'E-book-Paperback Data'!$AI:$AI,"Amazon.com",'E-book-Paperback Data'!$AF:$AF,Lookups!$A$5))</f>
        <v>0</v>
      </c>
      <c r="S13" s="4">
        <f>SUM(SUMIFS('E-book-Paperback Data'!$AR:$AR,'E-book-Paperback Data'!$AK:$AK,{"Standard","Pre Order"},'E-book-Paperback Data'!$AI:$AI,"Amazon.cOM",'E-book-Paperback Data'!$AF:$AF,Lookups!$A$5))</f>
        <v>0</v>
      </c>
      <c r="V13" t="str">
        <f>Lookups!$F$12</f>
        <v>October</v>
      </c>
      <c r="W13">
        <f>Lookups!$A$12</f>
        <v>0</v>
      </c>
    </row>
    <row r="14" spans="1:23" x14ac:dyDescent="0.25">
      <c r="A14" t="s">
        <v>22</v>
      </c>
      <c r="B14" s="13">
        <f>SUM(SUMIFS('E-book-Paperback Data'!$BC:$BC,'E-book-Paperback Data'!$AZ:$AZ,{"Standard","Pre Order"},'E-book-Paperback Data'!$AX:$AX,"&lt;&gt;Amazon.co.uk",'E-book-Paperback Data'!$AX:$AX,"&lt;&gt;Amazon.com",'E-book-Paperback Data'!$AU:$AU,Lookups!$A$3))</f>
        <v>0</v>
      </c>
      <c r="C14" s="4">
        <f>SUM(SUMIFS('E-book-Paperback Data'!$BG:$BG,'E-book-Paperback Data'!$AZ:$AZ,{"Standard","Pre Order"},'E-book-Paperback Data'!$BH:$BH,"EUR",'E-book-Paperback Data'!$AU:$AU,Lookups!$A$3)*Lookups!$G$18,SUMIFS('E-book-Paperback Data'!$BG:$BG,'E-book-Paperback Data'!$AZ:$AZ,{"Standard","Pre Order"},'E-book-Paperback Data'!$BH:$BH,"JPY",'E-book-Paperback Data'!$AU:$AU,Lookups!$A$3)*Lookups!$G$19,SUMIFS('E-book-Paperback Data'!$BG:$BG,'E-book-Paperback Data'!$AZ:$AZ,{"Standard","Pre Order"},'E-book-Paperback Data'!$BH:$BH,"INR",'E-book-Paperback Data'!$AU:$AU,Lookups!$A$3)*Lookups!$G$20,SUMIFS('E-book-Paperback Data'!$BG:$BG,'E-book-Paperback Data'!$AZ:$AZ,{"Standard","Pre Order"},'E-book-Paperback Data'!$BH:$BH,"CAD",'E-book-Paperback Data'!$AU:$AU,Lookups!$A$3)*Lookups!$G$21,SUMIFS('E-book-Paperback Data'!$BG:$BG,'E-book-Paperback Data'!$AZ:$AZ,{"Standard","Pre Order"},'E-book-Paperback Data'!$BH:$BH,"BRL",'E-book-Paperback Data'!$AU:$AU,Lookups!$A$3)*Lookups!$G$22,SUMIFS('E-book-Paperback Data'!$BG:$BG,'E-book-Paperback Data'!$AZ:$AZ,{"Standard","Pre Order"},'E-book-Paperback Data'!$BH:$BH,"MXN",'E-book-Paperback Data'!$AU:$AU,Lookups!$A$3)*Lookups!$G$23,SUMIFS('E-book-Paperback Data'!$BG:$BG,'E-book-Paperback Data'!$AZ:$AZ,{"Standard","Pre Order"},'E-book-Paperback Data'!$BH:$BH,"AUD",'E-book-Paperback Data'!$AU:$AU,Lookups!$A$3)*Lookups!$G$24)</f>
        <v>0</v>
      </c>
      <c r="D14" s="13">
        <f>SUM(SUMIFS('E-book-Paperback Data'!$BC:$BC,'E-book-Paperback Data'!$AZ:$AZ,{"Standard","Pre Order"},'E-book-Paperback Data'!$AX:$AX,"Amazon.co.uk",'E-book-Paperback Data'!$AU:$AU,Lookups!$A$3))</f>
        <v>0</v>
      </c>
      <c r="E14" s="4">
        <f>SUM(SUMIFS('E-book-Paperback Data'!$BG:$BG,'E-book-Paperback Data'!$AZ:$AZ,{"Standard","Pre Order"},'E-book-Paperback Data'!$AX:$AX,"Amazon.co.uk",'E-book-Paperback Data'!$AU:$AU,Lookups!$A$3)*Lookups!$G$17)</f>
        <v>0</v>
      </c>
      <c r="F14" s="15">
        <f>SUM(SUMIFS('E-book-Paperback Data'!$BC:$BC,'E-book-Paperback Data'!$AZ:$AZ,{"Standard","Pre Order"},'E-book-Paperback Data'!$AX:$AX,"Amazon.com",'E-book-Paperback Data'!$AU:$AU,Lookups!$A$3))</f>
        <v>0</v>
      </c>
      <c r="G14" s="4">
        <f>SUM(SUMIFS('E-book-Paperback Data'!$BG:$BG,'E-book-Paperback Data'!$AZ:$AZ,{"Standard","Pre Order"},'E-book-Paperback Data'!$AX:$AX,"Amazon.cOM",'E-book-Paperback Data'!$AU:$AU,Lookups!$A$3))</f>
        <v>0</v>
      </c>
      <c r="H14" s="13">
        <f>SUM(SUMIFS('E-book-Paperback Data'!$BC:$BC,'E-book-Paperback Data'!$AZ:$AZ,{"Standard","Pre Order"},'E-book-Paperback Data'!$AX:$AX,"&lt;&gt;Amazon.co.uk",'E-book-Paperback Data'!$AX:$AX,"&lt;&gt;Amazon.com",'E-book-Paperback Data'!$AU:$AU,Lookups!$A$4))</f>
        <v>0</v>
      </c>
      <c r="I14" s="4">
        <f>SUM(SUMIFS('E-book-Paperback Data'!$BG:$BG,'E-book-Paperback Data'!$AZ:$AZ,{"Standard","Pre Order"},'E-book-Paperback Data'!$BH:$BH,"EUR",'E-book-Paperback Data'!$AU:$AU,Lookups!$A$4)*Lookups!$G$18,SUMIFS('E-book-Paperback Data'!$BG:$BG,'E-book-Paperback Data'!$AZ:$AZ,{"Standard","Pre Order"},'E-book-Paperback Data'!$BH:$BH,"JPY",'E-book-Paperback Data'!$AU:$AU,Lookups!$A$4)*Lookups!$G$19,SUMIFS('E-book-Paperback Data'!$BG:$BG,'E-book-Paperback Data'!$AZ:$AZ,{"Standard","Pre Order"},'E-book-Paperback Data'!$BH:$BH,"INR",'E-book-Paperback Data'!$AU:$AU,Lookups!$A$4)*Lookups!$G$20,SUMIFS('E-book-Paperback Data'!$BG:$BG,'E-book-Paperback Data'!$AZ:$AZ,{"Standard","Pre Order"},'E-book-Paperback Data'!$BH:$BH,"CAD",'E-book-Paperback Data'!$AU:$AU,Lookups!$A$4)*Lookups!$G$21,SUMIFS('E-book-Paperback Data'!$BG:$BG,'E-book-Paperback Data'!$AZ:$AZ,{"Standard","Pre Order"},'E-book-Paperback Data'!$BH:$BH,"BRL",'E-book-Paperback Data'!$AU:$AU,Lookups!$A$4)*Lookups!$G$22,SUMIFS('E-book-Paperback Data'!$BG:$BG,'E-book-Paperback Data'!$AZ:$AZ,{"Standard","Pre Order"},'E-book-Paperback Data'!$BH:$BH,"MXN",'E-book-Paperback Data'!$AU:$AU,Lookups!$A$4)*Lookups!$G$23,SUMIFS('E-book-Paperback Data'!$BG:$BG,'E-book-Paperback Data'!$AZ:$AZ,{"Standard","Pre Order"},'E-book-Paperback Data'!$BH:$BH,"AUD",'E-book-Paperback Data'!$AU:$AU,Lookups!$A$4)*Lookups!$G$24)</f>
        <v>0</v>
      </c>
      <c r="J14" s="13">
        <f>SUM(SUMIFS('E-book-Paperback Data'!$BC:$BC,'E-book-Paperback Data'!$AZ:$AZ,{"Standard","Pre Order"},'E-book-Paperback Data'!$AX:$AX,"Amazon.co.uk",'E-book-Paperback Data'!$AU:$AU,Lookups!$A$4))</f>
        <v>0</v>
      </c>
      <c r="K14" s="4">
        <f>SUM(SUMIFS('E-book-Paperback Data'!$BG:$BG,'E-book-Paperback Data'!$AZ:$AZ,{"Standard","Pre Order"},'E-book-Paperback Data'!$AX:$AX,"Amazon.co.uk",'E-book-Paperback Data'!$AU:$AU,Lookups!$A$4)*Lookups!$G$17)</f>
        <v>0</v>
      </c>
      <c r="L14" s="15">
        <f>SUM(SUMIFS('E-book-Paperback Data'!$BC:$BC,'E-book-Paperback Data'!$AZ:$AZ,{"Standard","Pre Order"},'E-book-Paperback Data'!$AX:$AX,"Amazon.com",'E-book-Paperback Data'!$AU:$AU,Lookups!$A$4))</f>
        <v>0</v>
      </c>
      <c r="M14" s="4">
        <f>SUM(SUMIFS('E-book-Paperback Data'!$BG:$BG,'E-book-Paperback Data'!$AZ:$AZ,{"Standard","Pre Order"},'E-book-Paperback Data'!$AX:$AX,"Amazon.cOM",'E-book-Paperback Data'!$AU:$AU,Lookups!$A$4))</f>
        <v>0</v>
      </c>
      <c r="N14" s="13">
        <f>SUM(SUMIFS('E-book-Paperback Data'!$BC:$BC,'E-book-Paperback Data'!$AZ:$AZ,{"Standard","Pre Order"},'E-book-Paperback Data'!$AX:$AX,"&lt;&gt;Amazon.co.uk",'E-book-Paperback Data'!$AX:$AX,"&lt;&gt;Amazon.com",'E-book-Paperback Data'!$AU:$AU,Lookups!$A$5))</f>
        <v>0</v>
      </c>
      <c r="O14" s="4">
        <f>SUM(SUMIFS('E-book-Paperback Data'!$BG:$BG,'E-book-Paperback Data'!$AZ:$AZ,{"Standard","Pre Order"},'E-book-Paperback Data'!$BH:$BH,"EUR",'E-book-Paperback Data'!$AU:$AU,Lookups!$A$5)*Lookups!$G$18,SUMIFS('E-book-Paperback Data'!$BG:$BG,'E-book-Paperback Data'!$AZ:$AZ,{"Standard","Pre Order"},'E-book-Paperback Data'!$BH:$BH,"JPY",'E-book-Paperback Data'!$AU:$AU,Lookups!$A$5)*Lookups!$G$19,SUMIFS('E-book-Paperback Data'!$BG:$BG,'E-book-Paperback Data'!$AZ:$AZ,{"Standard","Pre Order"},'E-book-Paperback Data'!$BH:$BH,"INR",'E-book-Paperback Data'!$AU:$AU,Lookups!$A$5)*Lookups!$G$20,SUMIFS('E-book-Paperback Data'!$BG:$BG,'E-book-Paperback Data'!$AZ:$AZ,{"Standard","Pre Order"},'E-book-Paperback Data'!$BH:$BH,"CAD",'E-book-Paperback Data'!$AU:$AU,Lookups!$A$5)*Lookups!$G$21,SUMIFS('E-book-Paperback Data'!$BG:$BG,'E-book-Paperback Data'!$AZ:$AZ,{"Standard","Pre Order"},'E-book-Paperback Data'!$BH:$BH,"BRL",'E-book-Paperback Data'!$AU:$AU,Lookups!$A$5)*Lookups!$G$22,SUMIFS('E-book-Paperback Data'!$BG:$BG,'E-book-Paperback Data'!$AZ:$AZ,{"Standard","Pre Order"},'E-book-Paperback Data'!$BH:$BH,"MXN",'E-book-Paperback Data'!$AU:$AU,Lookups!$A$5)*Lookups!$G$23,SUMIFS('E-book-Paperback Data'!$BG:$BG,'E-book-Paperback Data'!$AZ:$AZ,{"Standard","Pre Order"},'E-book-Paperback Data'!$BH:$BH,"AUD",'E-book-Paperback Data'!$AU:$AU,Lookups!$A$5)*Lookups!$G$24)</f>
        <v>0</v>
      </c>
      <c r="P14" s="13">
        <f>SUM(SUMIFS('E-book-Paperback Data'!$BC:$BC,'E-book-Paperback Data'!$AZ:$AZ,{"Standard","Pre Order"},'E-book-Paperback Data'!$AX:$AX,"Amazon.co.uk",'E-book-Paperback Data'!$AU:$AU,Lookups!$A$5))</f>
        <v>0</v>
      </c>
      <c r="Q14" s="4">
        <f>SUM(SUMIFS('E-book-Paperback Data'!$BG:$BG,'E-book-Paperback Data'!$AZ:$AZ,{"Standard","Pre Order"},'E-book-Paperback Data'!$AX:$AX,"Amazon.co.uk",'E-book-Paperback Data'!$AU:$AU,Lookups!$A$5)*Lookups!$G$17)</f>
        <v>0</v>
      </c>
      <c r="R14" s="15">
        <f>SUM(SUMIFS('E-book-Paperback Data'!$BC:$BC,'E-book-Paperback Data'!$AZ:$AZ,{"Standard","Pre Order"},'E-book-Paperback Data'!$AX:$AX,"Amazon.com",'E-book-Paperback Data'!$AU:$AU,Lookups!$A$5))</f>
        <v>0</v>
      </c>
      <c r="S14" s="4">
        <f>SUM(SUMIFS('E-book-Paperback Data'!$BG:$BG,'E-book-Paperback Data'!$AZ:$AZ,{"Standard","Pre Order"},'E-book-Paperback Data'!$AX:$AX,"Amazon.cOM",'E-book-Paperback Data'!$AU:$AU,Lookups!$A$5))</f>
        <v>0</v>
      </c>
      <c r="V14" t="str">
        <f>Lookups!$F$13</f>
        <v>November</v>
      </c>
      <c r="W14">
        <f>Lookups!$A$13</f>
        <v>0</v>
      </c>
    </row>
    <row r="15" spans="1:23" x14ac:dyDescent="0.25">
      <c r="A15" t="s">
        <v>23</v>
      </c>
      <c r="B15" s="13">
        <f>SUM(SUMIFS('E-book-Paperback Data'!$BR:$BR,'E-book-Paperback Data'!$BO:$BO,{"Standard","Pre Order"},'E-book-Paperback Data'!$BM:$BM,"&lt;&gt;Amazon.co.uk",'E-book-Paperback Data'!$BM:$BM,"&lt;&gt;Amazon.com",'E-book-Paperback Data'!$BJ:$BJ,Lookups!$A$3))</f>
        <v>0</v>
      </c>
      <c r="C15" s="4">
        <f>SUM(SUMIFS('E-book-Paperback Data'!$BV:$BV,'E-book-Paperback Data'!$BO:$BO,{"Standard","Pre Order"},'E-book-Paperback Data'!$BW:$BW,"EUR",'E-book-Paperback Data'!$BJ:$BJ,Lookups!$A$3)*Lookups!$G$18,SUMIFS('E-book-Paperback Data'!$BV:$BV,'E-book-Paperback Data'!$BO:$BO,{"Standard","Pre Order"},'E-book-Paperback Data'!$BW:$BW,"JPY",'E-book-Paperback Data'!$BJ:$BJ,Lookups!$A$3)*Lookups!$G$19,SUMIFS('E-book-Paperback Data'!$BV:$BV,'E-book-Paperback Data'!$BO:$BO,{"Standard","Pre Order"},'E-book-Paperback Data'!$BW:$BW,"INR",'E-book-Paperback Data'!$BJ:$BJ,Lookups!$A$3)*Lookups!$G$20,SUMIFS('E-book-Paperback Data'!$BV:$BV,'E-book-Paperback Data'!$BO:$BO,{"Standard","Pre Order"},'E-book-Paperback Data'!$BW:$BW,"CAD",'E-book-Paperback Data'!$BJ:$BJ,Lookups!$A$3)*Lookups!$G$21,SUMIFS('E-book-Paperback Data'!$BV:$BV,'E-book-Paperback Data'!$BO:$BO,{"Standard","Pre Order"},'E-book-Paperback Data'!$BW:$BW,"BRL",'E-book-Paperback Data'!$BJ:$BJ,Lookups!$A$3)*Lookups!$G$22,SUMIFS('E-book-Paperback Data'!$BV:$BV,'E-book-Paperback Data'!$BO:$BO,{"Standard","Pre Order"},'E-book-Paperback Data'!$BW:$BW,"MXN",'E-book-Paperback Data'!$BJ:$BJ,Lookups!$A$3)*Lookups!$G$23,SUMIFS('E-book-Paperback Data'!$BV:$BV,'E-book-Paperback Data'!$BO:$BO,{"Standard","Pre Order"},'E-book-Paperback Data'!$BW:$BW,"AUD",'E-book-Paperback Data'!$BJ:$BJ,Lookups!$A$3)*Lookups!$G$24)</f>
        <v>0</v>
      </c>
      <c r="D15" s="13">
        <f>SUM(SUMIFS('E-book-Paperback Data'!$BR:$BR,'E-book-Paperback Data'!$BO:$BO,{"Standard","Pre Order"},'E-book-Paperback Data'!$BM:$BM,"Amazon.co.uk",'E-book-Paperback Data'!$BJ:$BJ,Lookups!$A$3))</f>
        <v>0</v>
      </c>
      <c r="E15" s="4">
        <f>SUM(SUMIFS('E-book-Paperback Data'!$BV:$BV,'E-book-Paperback Data'!$BO:$BO,{"Standard","Pre Order"},'E-book-Paperback Data'!$BM:$BM,"Amazon.co.uk",'E-book-Paperback Data'!$BJ:$BJ,Lookups!$A$3)*Lookups!$G$17)</f>
        <v>0</v>
      </c>
      <c r="F15" s="15">
        <f>SUM(SUMIFS('E-book-Paperback Data'!$BR:$BR,'E-book-Paperback Data'!$BO:$BO,{"Standard","Pre Order"},'E-book-Paperback Data'!$BM:$BM,"Amazon.com",'E-book-Paperback Data'!$BJ:$BJ,Lookups!$A$3))</f>
        <v>33</v>
      </c>
      <c r="G15" s="4">
        <f>SUM(SUMIFS('E-book-Paperback Data'!$BV:$BV,'E-book-Paperback Data'!$BO:$BO,{"Standard","Pre Order"},'E-book-Paperback Data'!$BM:$BM,"Amazon.cOM",'E-book-Paperback Data'!$BJ:$BJ,Lookups!$A$3))</f>
        <v>111.46000000000001</v>
      </c>
      <c r="H15" s="13">
        <f>SUM(SUMIFS('E-book-Paperback Data'!$BR:$BR,'E-book-Paperback Data'!$BO:$BO,{"Standard","Pre Order"},'E-book-Paperback Data'!$BM:$BM,"&lt;&gt;Amazon.co.uk",'E-book-Paperback Data'!$BM:$BM,"&lt;&gt;Amazon.com",'E-book-Paperback Data'!$BJ:$BJ,Lookups!$A$4))</f>
        <v>0</v>
      </c>
      <c r="I15" s="4">
        <f>SUM(SUMIFS('E-book-Paperback Data'!$BV:$BV,'E-book-Paperback Data'!$BO:$BO,{"Standard","Pre Order"},'E-book-Paperback Data'!$BW:$BW,"EUR",'E-book-Paperback Data'!$BJ:$BJ,Lookups!$A$4)*Lookups!$G$18,SUMIFS('E-book-Paperback Data'!$BV:$BV,'E-book-Paperback Data'!$BO:$BO,{"Standard","Pre Order"},'E-book-Paperback Data'!$BW:$BW,"JPY",'E-book-Paperback Data'!$BJ:$BJ,Lookups!$A$4)*Lookups!$G$19,SUMIFS('E-book-Paperback Data'!$BV:$BV,'E-book-Paperback Data'!$BO:$BO,{"Standard","Pre Order"},'E-book-Paperback Data'!$BW:$BW,"INR",'E-book-Paperback Data'!$BJ:$BJ,Lookups!$A$4)*Lookups!$G$20,SUMIFS('E-book-Paperback Data'!$BV:$BV,'E-book-Paperback Data'!$BO:$BO,{"Standard","Pre Order"},'E-book-Paperback Data'!$BW:$BW,"CAD",'E-book-Paperback Data'!$BJ:$BJ,Lookups!$A$4)*Lookups!$G$21,SUMIFS('E-book-Paperback Data'!$BV:$BV,'E-book-Paperback Data'!$BO:$BO,{"Standard","Pre Order"},'E-book-Paperback Data'!$BW:$BW,"BRL",'E-book-Paperback Data'!$BJ:$BJ,Lookups!$A$4)*Lookups!$G$22,SUMIFS('E-book-Paperback Data'!$BV:$BV,'E-book-Paperback Data'!$BO:$BO,{"Standard","Pre Order"},'E-book-Paperback Data'!$BW:$BW,"MXN",'E-book-Paperback Data'!$BJ:$BJ,Lookups!$A$4)*Lookups!$G$23,SUMIFS('E-book-Paperback Data'!$BV:$BV,'E-book-Paperback Data'!$BO:$BO,{"Standard","Pre Order"},'E-book-Paperback Data'!$BW:$BW,"AUD",'E-book-Paperback Data'!$BJ:$BJ,Lookups!$A$4)*Lookups!$G$24)</f>
        <v>0</v>
      </c>
      <c r="J15" s="13">
        <f>SUM(SUMIFS('E-book-Paperback Data'!$BR:$BR,'E-book-Paperback Data'!$BO:$BO,{"Standard","Pre Order"},'E-book-Paperback Data'!$BM:$BM,"Amazon.co.uk",'E-book-Paperback Data'!$BJ:$BJ,Lookups!$A$4))</f>
        <v>0</v>
      </c>
      <c r="K15" s="4">
        <f>SUM(SUMIFS('E-book-Paperback Data'!$BV:$BV,'E-book-Paperback Data'!$BO:$BO,{"Standard","Pre Order"},'E-book-Paperback Data'!$BM:$BM,"Amazon.co.uk",'E-book-Paperback Data'!$BJ:$BJ,Lookups!$A$4)*Lookups!$G$17)</f>
        <v>0</v>
      </c>
      <c r="L15" s="15">
        <f>SUM(SUMIFS('E-book-Paperback Data'!$BR:$BR,'E-book-Paperback Data'!$BO:$BO,{"Standard","Pre Order"},'E-book-Paperback Data'!$BM:$BM,"Amazon.com",'E-book-Paperback Data'!$BJ:$BJ,Lookups!$A$4))</f>
        <v>0</v>
      </c>
      <c r="M15" s="4">
        <f>SUM(SUMIFS('E-book-Paperback Data'!$BV:$BV,'E-book-Paperback Data'!$BO:$BO,{"Standard","Pre Order"},'E-book-Paperback Data'!$BM:$BM,"Amazon.cOM",'E-book-Paperback Data'!$BJ:$BJ,Lookups!$A$4))</f>
        <v>0</v>
      </c>
      <c r="N15" s="13">
        <f>SUM(SUMIFS('E-book-Paperback Data'!$BR:$BR,'E-book-Paperback Data'!$BO:$BO,{"Standard","Pre Order"},'E-book-Paperback Data'!$BM:$BM,"&lt;&gt;Amazon.co.uk",'E-book-Paperback Data'!$BM:$BM,"&lt;&gt;Amazon.com",'E-book-Paperback Data'!$BJ:$BJ,Lookups!$A$5))</f>
        <v>0</v>
      </c>
      <c r="O15" s="4">
        <f>SUM(SUMIFS('E-book-Paperback Data'!$BV:$BV,'E-book-Paperback Data'!$BO:$BO,{"Standard","Pre Order"},'E-book-Paperback Data'!$BW:$BW,"EUR",'E-book-Paperback Data'!$BJ:$BJ,Lookups!$A$5)*Lookups!$G$18,SUMIFS('E-book-Paperback Data'!$BV:$BV,'E-book-Paperback Data'!$BO:$BO,{"Standard","Pre Order"},'E-book-Paperback Data'!$BW:$BW,"JPY",'E-book-Paperback Data'!$BJ:$BJ,Lookups!$A$5)*Lookups!$G$19,SUMIFS('E-book-Paperback Data'!$BV:$BV,'E-book-Paperback Data'!$BO:$BO,{"Standard","Pre Order"},'E-book-Paperback Data'!$BW:$BW,"INR",'E-book-Paperback Data'!$BJ:$BJ,Lookups!$A$5)*Lookups!$G$20,SUMIFS('E-book-Paperback Data'!$BV:$BV,'E-book-Paperback Data'!$BO:$BO,{"Standard","Pre Order"},'E-book-Paperback Data'!$BW:$BW,"CAD",'E-book-Paperback Data'!$BJ:$BJ,Lookups!$A$5)*Lookups!$G$21,SUMIFS('E-book-Paperback Data'!$BV:$BV,'E-book-Paperback Data'!$BO:$BO,{"Standard","Pre Order"},'E-book-Paperback Data'!$BW:$BW,"BRL",'E-book-Paperback Data'!$BJ:$BJ,Lookups!$A$5)*Lookups!$G$22,SUMIFS('E-book-Paperback Data'!$BV:$BV,'E-book-Paperback Data'!$BO:$BO,{"Standard","Pre Order"},'E-book-Paperback Data'!$BW:$BW,"MXN",'E-book-Paperback Data'!$BJ:$BJ,Lookups!$A$5)*Lookups!$G$23,SUMIFS('E-book-Paperback Data'!$BV:$BV,'E-book-Paperback Data'!$BO:$BO,{"Standard","Pre Order"},'E-book-Paperback Data'!$BW:$BW,"AUD",'E-book-Paperback Data'!$BJ:$BJ,Lookups!$A$5)*Lookups!$G$24)</f>
        <v>0</v>
      </c>
      <c r="P15" s="13">
        <f>SUM(SUMIFS('E-book-Paperback Data'!$BR:$BR,'E-book-Paperback Data'!$BO:$BO,{"Standard","Pre Order"},'E-book-Paperback Data'!$BM:$BM,"Amazon.co.uk",'E-book-Paperback Data'!$BJ:$BJ,Lookups!$A$5))</f>
        <v>0</v>
      </c>
      <c r="Q15" s="4">
        <f>SUM(SUMIFS('E-book-Paperback Data'!$BV:$BV,'E-book-Paperback Data'!$BO:$BO,{"Standard","Pre Order"},'E-book-Paperback Data'!$BM:$BM,"Amazon.co.uk",'E-book-Paperback Data'!$BJ:$BJ,Lookups!$A$5)*Lookups!$G$17)</f>
        <v>0</v>
      </c>
      <c r="R15" s="15">
        <f>SUM(SUMIFS('E-book-Paperback Data'!$BR:$BR,'E-book-Paperback Data'!$BO:$BO,{"Standard","Pre Order"},'E-book-Paperback Data'!$BM:$BM,"Amazon.com",'E-book-Paperback Data'!$BJ:$BJ,Lookups!$A$5))</f>
        <v>0</v>
      </c>
      <c r="S15" s="4">
        <f>SUM(SUMIFS('E-book-Paperback Data'!$BV:$BV,'E-book-Paperback Data'!$BO:$BO,{"Standard","Pre Order"},'E-book-Paperback Data'!$BM:$BM,"Amazon.cOM",'E-book-Paperback Data'!$BJ:$BJ,Lookups!$A$5))</f>
        <v>0</v>
      </c>
      <c r="V15" t="str">
        <f>Lookups!$F$14</f>
        <v>December</v>
      </c>
      <c r="W15">
        <f>Lookups!$A$14</f>
        <v>0</v>
      </c>
    </row>
    <row r="16" spans="1:23" x14ac:dyDescent="0.25">
      <c r="A16" t="s">
        <v>24</v>
      </c>
      <c r="B16" s="13">
        <f>SUM(SUMIFS('E-book-Paperback Data'!$CG:$CG,'E-book-Paperback Data'!$CD:$CD,{"Standard","Pre Order"},'E-book-Paperback Data'!$CB:$CB,"&lt;&gt;Amazon.co.uk",'E-book-Paperback Data'!$CB:$CB,"&lt;&gt;Amazon.com",'E-book-Paperback Data'!$BY:$BY,Lookups!$A$3))</f>
        <v>0</v>
      </c>
      <c r="C16" s="4">
        <f>SUM(SUMIFS('E-book-Paperback Data'!$CK:$CK,'E-book-Paperback Data'!$CD:$CD,{"Standard","Pre Order"},'E-book-Paperback Data'!$CL:$CL,"EUR",'E-book-Paperback Data'!$BY:$BY,Lookups!$A$3)*Lookups!$G$18,SUMIFS('E-book-Paperback Data'!$CK:$CK,'E-book-Paperback Data'!$CD:$CD,{"Standard","Pre Order"},'E-book-Paperback Data'!$CL:$CL,"JPY",'E-book-Paperback Data'!$BY:$BY,Lookups!$A$3)*Lookups!$G$19,SUMIFS('E-book-Paperback Data'!$CK:$CK,'E-book-Paperback Data'!$CD:$CD,{"Standard","Pre Order"},'E-book-Paperback Data'!$CL:$CL,"INR",'E-book-Paperback Data'!$BY:$BY,Lookups!$A$3)*Lookups!$G$20,SUMIFS('E-book-Paperback Data'!$CK:$CK,'E-book-Paperback Data'!$CD:$CD,{"Standard","Pre Order"},'E-book-Paperback Data'!$CL:$CL,"CAD",'E-book-Paperback Data'!$BY:$BY,Lookups!$A$3)*Lookups!$G$21,SUMIFS('E-book-Paperback Data'!$CK:$CK,'E-book-Paperback Data'!$CD:$CD,{"Standard","Pre Order"},'E-book-Paperback Data'!$CL:$CL,"BRL",'E-book-Paperback Data'!$BY:$BY,Lookups!$A$3)*Lookups!$G$22,SUMIFS('E-book-Paperback Data'!$CK:$CK,'E-book-Paperback Data'!$CD:$CD,{"Standard","Pre Order"},'E-book-Paperback Data'!$CL:$CL,"MXN",'E-book-Paperback Data'!$BY:$BY,Lookups!$A$3)*Lookups!$G$23,SUMIFS('E-book-Paperback Data'!$CK:$CK,'E-book-Paperback Data'!$CD:$CD,{"Standard","Pre Order"},'E-book-Paperback Data'!$CL:$CL,"AUD",'E-book-Paperback Data'!$BY:$BY,Lookups!$A$3)*Lookups!$G$24)</f>
        <v>0</v>
      </c>
      <c r="D16" s="13">
        <f>SUM(SUMIFS('E-book-Paperback Data'!$CG:$CG,'E-book-Paperback Data'!$CD:$CD,{"Standard","Pre Order"},'E-book-Paperback Data'!$CB:$CB,"Amazon.co.uk",'E-book-Paperback Data'!$BY:$BY,Lookups!$A$3))</f>
        <v>0</v>
      </c>
      <c r="E16" s="4">
        <f>SUM(SUMIFS('E-book-Paperback Data'!$CK:$CK,'E-book-Paperback Data'!$CD:$CD,{"Standard","Pre Order"},'E-book-Paperback Data'!$CB:$CB,"Amazon.co.uk",'E-book-Paperback Data'!$BY:$BY,Lookups!$A$3)*Lookups!$G$17)</f>
        <v>0</v>
      </c>
      <c r="F16" s="15">
        <f>SUM(SUMIFS('E-book-Paperback Data'!$CG:$CG,'E-book-Paperback Data'!$CD:$CD,{"Standard","Pre Order"},'E-book-Paperback Data'!$CB:$CB,"Amazon.com",'E-book-Paperback Data'!$BY:$BY,Lookups!$A$3))</f>
        <v>23</v>
      </c>
      <c r="G16" s="4">
        <f>SUM(SUMIFS('E-book-Paperback Data'!$CK:$CK,'E-book-Paperback Data'!$CD:$CD,{"Standard","Pre Order"},'E-book-Paperback Data'!$CB:$CB,"Amazon.cOM",'E-book-Paperback Data'!$BY:$BY,Lookups!$A$3))</f>
        <v>70.849999999999994</v>
      </c>
      <c r="H16" s="13">
        <f>SUM(SUMIFS('E-book-Paperback Data'!$CG:$CG,'E-book-Paperback Data'!$CD:$CD,{"Standard","Pre Order"},'E-book-Paperback Data'!$CB:$CB,"&lt;&gt;Amazon.co.uk",'E-book-Paperback Data'!$CB:$CB,"&lt;&gt;Amazon.com",'E-book-Paperback Data'!$BY:$BY,Lookups!$A$4))</f>
        <v>0</v>
      </c>
      <c r="I16" s="4">
        <f>SUM(SUMIFS('E-book-Paperback Data'!$CK:$CK,'E-book-Paperback Data'!$CD:$CD,{"Standard","Pre Order"},'E-book-Paperback Data'!$CL:$CL,"EUR",'E-book-Paperback Data'!$BY:$BY,Lookups!$A$4)*Lookups!$G$18,SUMIFS('E-book-Paperback Data'!$CK:$CK,'E-book-Paperback Data'!$CD:$CD,{"Standard","Pre Order"},'E-book-Paperback Data'!$CL:$CL,"JPY",'E-book-Paperback Data'!$BY:$BY,Lookups!$A$4)*Lookups!$G$19,SUMIFS('E-book-Paperback Data'!$CK:$CK,'E-book-Paperback Data'!$CD:$CD,{"Standard","Pre Order"},'E-book-Paperback Data'!$CL:$CL,"INR",'E-book-Paperback Data'!$BY:$BY,Lookups!$A$4)*Lookups!$G$20,SUMIFS('E-book-Paperback Data'!$CK:$CK,'E-book-Paperback Data'!$CD:$CD,{"Standard","Pre Order"},'E-book-Paperback Data'!$CL:$CL,"CAD",'E-book-Paperback Data'!$BY:$BY,Lookups!$A$4)*Lookups!$G$21,SUMIFS('E-book-Paperback Data'!$CK:$CK,'E-book-Paperback Data'!$CD:$CD,{"Standard","Pre Order"},'E-book-Paperback Data'!$CL:$CL,"BRL",'E-book-Paperback Data'!$BY:$BY,Lookups!$A$4)*Lookups!$G$22,SUMIFS('E-book-Paperback Data'!$CK:$CK,'E-book-Paperback Data'!$CD:$CD,{"Standard","Pre Order"},'E-book-Paperback Data'!$CL:$CL,"MXN",'E-book-Paperback Data'!$BY:$BY,Lookups!$A$4)*Lookups!$G$23,SUMIFS('E-book-Paperback Data'!$CK:$CK,'E-book-Paperback Data'!$CD:$CD,{"Standard","Pre Order"},'E-book-Paperback Data'!$CL:$CL,"AUD",'E-book-Paperback Data'!$BY:$BY,Lookups!$A$4)*Lookups!$G$24)</f>
        <v>0</v>
      </c>
      <c r="J16" s="13">
        <f>SUM(SUMIFS('E-book-Paperback Data'!$CG:$CG,'E-book-Paperback Data'!$CD:$CD,{"Standard","Pre Order"},'E-book-Paperback Data'!$CB:$CB,"Amazon.co.uk",'E-book-Paperback Data'!$BY:$BY,Lookups!$A$4))</f>
        <v>0</v>
      </c>
      <c r="K16" s="4">
        <f>SUM(SUMIFS('E-book-Paperback Data'!$CK:$CK,'E-book-Paperback Data'!$CD:$CD,{"Standard","Pre Order"},'E-book-Paperback Data'!$CB:$CB,"Amazon.co.uk",'E-book-Paperback Data'!$BY:$BY,Lookups!$A$4)*Lookups!$G$17)</f>
        <v>0</v>
      </c>
      <c r="L16" s="15">
        <f>SUM(SUMIFS('E-book-Paperback Data'!$CG:$CG,'E-book-Paperback Data'!$CD:$CD,{"Standard","Pre Order"},'E-book-Paperback Data'!$CB:$CB,"Amazon.com",'E-book-Paperback Data'!$BY:$BY,Lookups!$A$4))</f>
        <v>0</v>
      </c>
      <c r="M16" s="4">
        <f>SUM(SUMIFS('E-book-Paperback Data'!$CK:$CK,'E-book-Paperback Data'!$CD:$CD,{"Standard","Pre Order"},'E-book-Paperback Data'!$CB:$CB,"Amazon.cOM",'E-book-Paperback Data'!$BY:$BY,Lookups!$A$4))</f>
        <v>0</v>
      </c>
      <c r="N16" s="13">
        <f>SUM(SUMIFS('E-book-Paperback Data'!$CG:$CG,'E-book-Paperback Data'!$CD:$CD,{"Standard","Pre Order"},'E-book-Paperback Data'!$CB:$CB,"&lt;&gt;Amazon.co.uk",'E-book-Paperback Data'!$CB:$CB,"&lt;&gt;Amazon.com",'E-book-Paperback Data'!$BY:$BY,Lookups!$A$5))</f>
        <v>0</v>
      </c>
      <c r="O16" s="4">
        <f>SUM(SUMIFS('E-book-Paperback Data'!$CK:$CK,'E-book-Paperback Data'!$CD:$CD,{"Standard","Pre Order"},'E-book-Paperback Data'!$CL:$CL,"EUR",'E-book-Paperback Data'!$BY:$BY,Lookups!$A$5)*Lookups!$G$18,SUMIFS('E-book-Paperback Data'!$CK:$CK,'E-book-Paperback Data'!$CD:$CD,{"Standard","Pre Order"},'E-book-Paperback Data'!$CL:$CL,"JPY",'E-book-Paperback Data'!$BY:$BY,Lookups!$A$5)*Lookups!$G$19,SUMIFS('E-book-Paperback Data'!$CK:$CK,'E-book-Paperback Data'!$CD:$CD,{"Standard","Pre Order"},'E-book-Paperback Data'!$CL:$CL,"INR",'E-book-Paperback Data'!$BY:$BY,Lookups!$A$5)*Lookups!$G$20,SUMIFS('E-book-Paperback Data'!$CK:$CK,'E-book-Paperback Data'!$CD:$CD,{"Standard","Pre Order"},'E-book-Paperback Data'!$CL:$CL,"CAD",'E-book-Paperback Data'!$BY:$BY,Lookups!$A$5)*Lookups!$G$21,SUMIFS('E-book-Paperback Data'!$CK:$CK,'E-book-Paperback Data'!$CD:$CD,{"Standard","Pre Order"},'E-book-Paperback Data'!$CL:$CL,"BRL",'E-book-Paperback Data'!$BY:$BY,Lookups!$A$5)*Lookups!$G$22,SUMIFS('E-book-Paperback Data'!$CK:$CK,'E-book-Paperback Data'!$CD:$CD,{"Standard","Pre Order"},'E-book-Paperback Data'!$CL:$CL,"MXN",'E-book-Paperback Data'!$BY:$BY,Lookups!$A$5)*Lookups!$G$23,SUMIFS('E-book-Paperback Data'!$CK:$CK,'E-book-Paperback Data'!$CD:$CD,{"Standard","Pre Order"},'E-book-Paperback Data'!$CL:$CL,"AUD",'E-book-Paperback Data'!$BY:$BY,Lookups!$A$5)*Lookups!$G$24)</f>
        <v>0</v>
      </c>
      <c r="P16" s="13">
        <f>SUM(SUMIFS('E-book-Paperback Data'!$CG:$CG,'E-book-Paperback Data'!$CD:$CD,{"Standard","Pre Order"},'E-book-Paperback Data'!$CB:$CB,"Amazon.co.uk",'E-book-Paperback Data'!$BY:$BY,Lookups!$A$5))</f>
        <v>0</v>
      </c>
      <c r="Q16" s="4">
        <f>SUM(SUMIFS('E-book-Paperback Data'!$CK:$CK,'E-book-Paperback Data'!$CD:$CD,{"Standard","Pre Order"},'E-book-Paperback Data'!$CB:$CB,"Amazon.co.uk",'E-book-Paperback Data'!$BY:$BY,Lookups!$A$5)*Lookups!$G$17)</f>
        <v>0</v>
      </c>
      <c r="R16" s="15">
        <f>SUM(SUMIFS('E-book-Paperback Data'!$CG:$CG,'E-book-Paperback Data'!$CD:$CD,{"Standard","Pre Order"},'E-book-Paperback Data'!$CB:$CB,"Amazon.com",'E-book-Paperback Data'!$BY:$BY,Lookups!$A$5))</f>
        <v>0</v>
      </c>
      <c r="S16" s="4">
        <f>SUM(SUMIFS('E-book-Paperback Data'!$CK:$CK,'E-book-Paperback Data'!$CD:$CD,{"Standard","Pre Order"},'E-book-Paperback Data'!$CB:$CB,"Amazon.cOM",'E-book-Paperback Data'!$BY:$BY,Lookups!$A$5))</f>
        <v>0</v>
      </c>
      <c r="W16">
        <f>Lookups!$A$15</f>
        <v>0</v>
      </c>
    </row>
    <row r="17" spans="1:23" x14ac:dyDescent="0.25">
      <c r="A17" t="s">
        <v>25</v>
      </c>
      <c r="B17" s="13">
        <f>SUM(SUMIFS('E-book-Paperback Data'!$CV:$CV,'E-book-Paperback Data'!$CS:$CS,{"Standard","Pre Order"},'E-book-Paperback Data'!$CQ:$CQ,"&lt;&gt;Amazon.co.uk",'E-book-Paperback Data'!$CQ:$CQ,"&lt;&gt;Amazon.com",'E-book-Paperback Data'!$CN:$CN,Lookups!$A$3))</f>
        <v>0</v>
      </c>
      <c r="C17" s="4">
        <f>SUM(SUMIFS('E-book-Paperback Data'!$CZ:$CZ,'E-book-Paperback Data'!$CS:$CS,{"Standard","Pre Order"},'E-book-Paperback Data'!$DA:$DA,"EUR",'E-book-Paperback Data'!$CN:$CN,Lookups!$A$3)*Lookups!$G$18,SUMIFS('E-book-Paperback Data'!$CZ:$CZ,'E-book-Paperback Data'!$CS:$CS,{"Standard","Pre Order"},'E-book-Paperback Data'!$DA:$DA,"JPY",'E-book-Paperback Data'!$CN:$CN,Lookups!$A$3)*Lookups!$G$19,SUMIFS('E-book-Paperback Data'!$CZ:$CZ,'E-book-Paperback Data'!$CS:$CS,{"Standard","Pre Order"},'E-book-Paperback Data'!$DA:$DA,"INR",'E-book-Paperback Data'!$CN:$CN,Lookups!$A$3)*Lookups!$G$20,SUMIFS('E-book-Paperback Data'!$CZ:$CZ,'E-book-Paperback Data'!$CS:$CS,{"Standard","Pre Order"},'E-book-Paperback Data'!$DA:$DA,"CAD",'E-book-Paperback Data'!$CN:$CN,Lookups!$A$3)*Lookups!$G$21,SUMIFS('E-book-Paperback Data'!$CZ:$CZ,'E-book-Paperback Data'!$CS:$CS,{"Standard","Pre Order"},'E-book-Paperback Data'!$DA:$DA,"BRL",'E-book-Paperback Data'!$CN:$CN,Lookups!$A$3)*Lookups!$G$22,SUMIFS('E-book-Paperback Data'!$CZ:$CZ,'E-book-Paperback Data'!$CS:$CS,{"Standard","Pre Order"},'E-book-Paperback Data'!$DA:$DA,"MXN",'E-book-Paperback Data'!$CN:$CN,Lookups!$A$3)*Lookups!$G$23,SUMIFS('E-book-Paperback Data'!$CZ:$CZ,'E-book-Paperback Data'!$CS:$CS,{"Standard","Pre Order"},'E-book-Paperback Data'!$DA:$DA,"AUD",'E-book-Paperback Data'!$CN:$CN,Lookups!$A$3)*Lookups!$G$24)</f>
        <v>0</v>
      </c>
      <c r="D17" s="13">
        <f>SUM(SUMIFS('E-book-Paperback Data'!$CV:$CV,'E-book-Paperback Data'!$CS:$CS,{"Standard","Pre Order"},'E-book-Paperback Data'!$CQ:$CQ,"Amazon.co.uk",'E-book-Paperback Data'!$CN:$CN,Lookups!$A$3))</f>
        <v>0</v>
      </c>
      <c r="E17" s="4">
        <f>SUM(SUMIFS('E-book-Paperback Data'!$CZ:$CZ,'E-book-Paperback Data'!$CS:$CS,{"Standard","Pre Order"},'E-book-Paperback Data'!$CQ:$CQ,"Amazon.co.uk",'E-book-Paperback Data'!$CN:$CN,Lookups!$A$3)*Lookups!$G$17)</f>
        <v>0</v>
      </c>
      <c r="F17" s="15">
        <f>SUM(SUMIFS('E-book-Paperback Data'!$CV:$CV,'E-book-Paperback Data'!$CS:$CS,{"Standard","Pre Order"},'E-book-Paperback Data'!$CQ:$CQ,"Amazon.com",'E-book-Paperback Data'!$CN:$CN,Lookups!$A$3))</f>
        <v>2</v>
      </c>
      <c r="G17" s="4">
        <f>SUM(SUMIFS('E-book-Paperback Data'!$CZ:$CZ,'E-book-Paperback Data'!$CS:$CS,{"Standard","Pre Order"},'E-book-Paperback Data'!$CQ:$CQ,"Amazon.cOM",'E-book-Paperback Data'!$CN:$CN,Lookups!$A$3))</f>
        <v>6.56</v>
      </c>
      <c r="H17" s="13">
        <f>SUM(SUMIFS('E-book-Paperback Data'!$CV:$CV,'E-book-Paperback Data'!$CS:$CS,{"Standard","Pre Order"},'E-book-Paperback Data'!$CQ:$CQ,"&lt;&gt;Amazon.co.uk",'E-book-Paperback Data'!$CQ:$CQ,"&lt;&gt;Amazon.com",'E-book-Paperback Data'!$CN:$CN,Lookups!$A$4))</f>
        <v>0</v>
      </c>
      <c r="I17" s="4">
        <f>SUM(SUMIFS('E-book-Paperback Data'!$CZ:$CZ,'E-book-Paperback Data'!$CS:$CS,{"Standard","Pre Order"},'E-book-Paperback Data'!$DA:$DA,"EUR",'E-book-Paperback Data'!$CN:$CN,Lookups!$A$4)*Lookups!$G$18,SUMIFS('E-book-Paperback Data'!$CZ:$CZ,'E-book-Paperback Data'!$CS:$CS,{"Standard","Pre Order"},'E-book-Paperback Data'!$DA:$DA,"JPY",'E-book-Paperback Data'!$CN:$CN,Lookups!$A$4)*Lookups!$G$19,SUMIFS('E-book-Paperback Data'!$CZ:$CZ,'E-book-Paperback Data'!$CS:$CS,{"Standard","Pre Order"},'E-book-Paperback Data'!$DA:$DA,"INR",'E-book-Paperback Data'!$CN:$CN,Lookups!$A$4)*Lookups!$G$20,SUMIFS('E-book-Paperback Data'!$CZ:$CZ,'E-book-Paperback Data'!$CS:$CS,{"Standard","Pre Order"},'E-book-Paperback Data'!$DA:$DA,"CAD",'E-book-Paperback Data'!$CN:$CN,Lookups!$A$4)*Lookups!$G$21,SUMIFS('E-book-Paperback Data'!$CZ:$CZ,'E-book-Paperback Data'!$CS:$CS,{"Standard","Pre Order"},'E-book-Paperback Data'!$DA:$DA,"BRL",'E-book-Paperback Data'!$CN:$CN,Lookups!$A$4)*Lookups!$G$22,SUMIFS('E-book-Paperback Data'!$CZ:$CZ,'E-book-Paperback Data'!$CS:$CS,{"Standard","Pre Order"},'E-book-Paperback Data'!$DA:$DA,"MXN",'E-book-Paperback Data'!$CN:$CN,Lookups!$A$4)*Lookups!$G$23,SUMIFS('E-book-Paperback Data'!$CZ:$CZ,'E-book-Paperback Data'!$CS:$CS,{"Standard","Pre Order"},'E-book-Paperback Data'!$DA:$DA,"AUD",'E-book-Paperback Data'!$CN:$CN,Lookups!$A$4)*Lookups!$G$24)</f>
        <v>0</v>
      </c>
      <c r="J17" s="13">
        <f>SUM(SUMIFS('E-book-Paperback Data'!$CV:$CV,'E-book-Paperback Data'!$CS:$CS,{"Standard","Pre Order"},'E-book-Paperback Data'!$CQ:$CQ,"Amazon.co.uk",'E-book-Paperback Data'!$CN:$CN,Lookups!$A$4))</f>
        <v>0</v>
      </c>
      <c r="K17" s="4">
        <f>SUM(SUMIFS('E-book-Paperback Data'!$CZ:$CZ,'E-book-Paperback Data'!$CS:$CS,{"Standard","Pre Order"},'E-book-Paperback Data'!$CQ:$CQ,"Amazon.co.uk",'E-book-Paperback Data'!$CN:$CN,Lookups!$A$4)*Lookups!$G$17)</f>
        <v>0</v>
      </c>
      <c r="L17" s="15">
        <f>SUM(SUMIFS('E-book-Paperback Data'!$CV:$CV,'E-book-Paperback Data'!$CS:$CS,{"Standard","Pre Order"},'E-book-Paperback Data'!$CQ:$CQ,"Amazon.com",'E-book-Paperback Data'!$CN:$CN,Lookups!$A$4))</f>
        <v>0</v>
      </c>
      <c r="M17" s="4">
        <f>SUM(SUMIFS('E-book-Paperback Data'!$CZ:$CZ,'E-book-Paperback Data'!$CS:$CS,{"Standard","Pre Order"},'E-book-Paperback Data'!$CQ:$CQ,"Amazon.cOM",'E-book-Paperback Data'!$CN:$CN,Lookups!$A$4))</f>
        <v>0</v>
      </c>
      <c r="N17" s="13">
        <f>SUM(SUMIFS('E-book-Paperback Data'!$CV:$CV,'E-book-Paperback Data'!$CS:$CS,{"Standard","Pre Order"},'E-book-Paperback Data'!$CQ:$CQ,"&lt;&gt;Amazon.co.uk",'E-book-Paperback Data'!$CQ:$CQ,"&lt;&gt;Amazon.com",'E-book-Paperback Data'!$CN:$CN,Lookups!$A$5))</f>
        <v>0</v>
      </c>
      <c r="O17" s="4">
        <f>SUM(SUMIFS('E-book-Paperback Data'!$CZ:$CZ,'E-book-Paperback Data'!$CS:$CS,{"Standard","Pre Order"},'E-book-Paperback Data'!$DA:$DA,"EUR",'E-book-Paperback Data'!$CN:$CN,Lookups!$A$5)*Lookups!$G$18,SUMIFS('E-book-Paperback Data'!$CZ:$CZ,'E-book-Paperback Data'!$CS:$CS,{"Standard","Pre Order"},'E-book-Paperback Data'!$DA:$DA,"JPY",'E-book-Paperback Data'!$CN:$CN,Lookups!$A$5)*Lookups!$G$19,SUMIFS('E-book-Paperback Data'!$CZ:$CZ,'E-book-Paperback Data'!$CS:$CS,{"Standard","Pre Order"},'E-book-Paperback Data'!$DA:$DA,"INR",'E-book-Paperback Data'!$CN:$CN,Lookups!$A$5)*Lookups!$G$20,SUMIFS('E-book-Paperback Data'!$CZ:$CZ,'E-book-Paperback Data'!$CS:$CS,{"Standard","Pre Order"},'E-book-Paperback Data'!$DA:$DA,"CAD",'E-book-Paperback Data'!$CN:$CN,Lookups!$A$5)*Lookups!$G$21,SUMIFS('E-book-Paperback Data'!$CZ:$CZ,'E-book-Paperback Data'!$CS:$CS,{"Standard","Pre Order"},'E-book-Paperback Data'!$DA:$DA,"BRL",'E-book-Paperback Data'!$CN:$CN,Lookups!$A$5)*Lookups!$G$22,SUMIFS('E-book-Paperback Data'!$CZ:$CZ,'E-book-Paperback Data'!$CS:$CS,{"Standard","Pre Order"},'E-book-Paperback Data'!$DA:$DA,"MXN",'E-book-Paperback Data'!$CN:$CN,Lookups!$A$5)*Lookups!$G$23,SUMIFS('E-book-Paperback Data'!$CZ:$CZ,'E-book-Paperback Data'!$CS:$CS,{"Standard","Pre Order"},'E-book-Paperback Data'!$DA:$DA,"AUD",'E-book-Paperback Data'!$CN:$CN,Lookups!$A$5)*Lookups!$G$24)</f>
        <v>0</v>
      </c>
      <c r="P17" s="13">
        <f>SUM(SUMIFS('E-book-Paperback Data'!$CV:$CV,'E-book-Paperback Data'!$CS:$CS,{"Standard","Pre Order"},'E-book-Paperback Data'!$CQ:$CQ,"Amazon.co.uk",'E-book-Paperback Data'!$CN:$CN,Lookups!$A$5))</f>
        <v>0</v>
      </c>
      <c r="Q17" s="4">
        <f>SUM(SUMIFS('E-book-Paperback Data'!$CZ:$CZ,'E-book-Paperback Data'!$CS:$CS,{"Standard","Pre Order"},'E-book-Paperback Data'!$CQ:$CQ,"Amazon.co.uk",'E-book-Paperback Data'!$CN:$CN,Lookups!$A$5)*Lookups!$G$17)</f>
        <v>0</v>
      </c>
      <c r="R17" s="15">
        <f>SUM(SUMIFS('E-book-Paperback Data'!$CV:$CV,'E-book-Paperback Data'!$CS:$CS,{"Standard","Pre Order"},'E-book-Paperback Data'!$CQ:$CQ,"Amazon.com",'E-book-Paperback Data'!$CN:$CN,Lookups!$A$5))</f>
        <v>0</v>
      </c>
      <c r="S17" s="4">
        <f>SUM(SUMIFS('E-book-Paperback Data'!$CZ:$CZ,'E-book-Paperback Data'!$CS:$CS,{"Standard","Pre Order"},'E-book-Paperback Data'!$CQ:$CQ,"Amazon.cOM",'E-book-Paperback Data'!$CN:$CN,Lookups!$A$5))</f>
        <v>0</v>
      </c>
      <c r="W17">
        <f>Lookups!$A$16</f>
        <v>0</v>
      </c>
    </row>
    <row r="18" spans="1:23" x14ac:dyDescent="0.25">
      <c r="A18" t="s">
        <v>26</v>
      </c>
      <c r="B18" s="13">
        <f>SUM(SUMIFS('E-book-Paperback Data'!$DK:$DK,'E-book-Paperback Data'!$DH:$DH,{"Standard","Pre Order"},'E-book-Paperback Data'!$DF:$DF,"&lt;&gt;Amazon.co.uk",'E-book-Paperback Data'!$DF:$DF,"&lt;&gt;Amazon.com",'E-book-Paperback Data'!$DC:$DC,Lookups!$A$3))</f>
        <v>0</v>
      </c>
      <c r="C18" s="4">
        <f>SUM(SUMIFS('E-book-Paperback Data'!$DO:$DO,'E-book-Paperback Data'!$DH:$DH,{"Standard","Pre Order"},'E-book-Paperback Data'!$DP:$DP,"EUR",'E-book-Paperback Data'!$DC:$DC,Lookups!$A$3)*Lookups!$G$18,SUMIFS('E-book-Paperback Data'!$DO:$DO,'E-book-Paperback Data'!$DH:$DH,{"Standard","Pre Order"},'E-book-Paperback Data'!$DP:$DP,"JPY",'E-book-Paperback Data'!$DC:$DC,Lookups!$A$3)*Lookups!$G$19,SUMIFS('E-book-Paperback Data'!$DO:$DO,'E-book-Paperback Data'!$DH:$DH,{"Standard","Pre Order"},'E-book-Paperback Data'!$DP:$DP,"INR",'E-book-Paperback Data'!$DC:$DC,Lookups!$A$3)*Lookups!$G$20,SUMIFS('E-book-Paperback Data'!$DO:$DO,'E-book-Paperback Data'!$DH:$DH,{"Standard","Pre Order"},'E-book-Paperback Data'!$DP:$DP,"CAD",'E-book-Paperback Data'!$DC:$DC,Lookups!$A$3)*Lookups!$G$21,SUMIFS('E-book-Paperback Data'!$DO:$DO,'E-book-Paperback Data'!$DH:$DH,{"Standard","Pre Order"},'E-book-Paperback Data'!$DP:$DP,"BRL",'E-book-Paperback Data'!$DC:$DC,Lookups!$A$3)*Lookups!$G$22,SUMIFS('E-book-Paperback Data'!$DO:$DO,'E-book-Paperback Data'!$DH:$DH,{"Standard","Pre Order"},'E-book-Paperback Data'!$DP:$DP,"MXN",'E-book-Paperback Data'!$DC:$DC,Lookups!$A$3)*Lookups!$G$23,SUMIFS('E-book-Paperback Data'!$DO:$DO,'E-book-Paperback Data'!$DH:$DH,{"Standard","Pre Order"},'E-book-Paperback Data'!$DP:$DP,"AUD",'E-book-Paperback Data'!$DC:$DC,Lookups!$A$3)*Lookups!$G$24)</f>
        <v>0</v>
      </c>
      <c r="D18" s="13">
        <f>SUM(SUMIFS('E-book-Paperback Data'!$DK:$DK,'E-book-Paperback Data'!$DH:$DH,{"Standard","Pre Order"},'E-book-Paperback Data'!$DF:$DF,"Amazon.co.uk",'E-book-Paperback Data'!$DC:$DC,Lookups!$A$3))</f>
        <v>0</v>
      </c>
      <c r="E18" s="4">
        <f>SUM(SUMIFS('E-book-Paperback Data'!$DO:$DO,'E-book-Paperback Data'!$DH:$DH,{"Standard","Pre Order"},'E-book-Paperback Data'!$DF:$DF,"Amazon.co.uk",'E-book-Paperback Data'!$DC:$DC,Lookups!$A$3)*Lookups!$G$17)</f>
        <v>0</v>
      </c>
      <c r="F18" s="15">
        <f>SUM(SUMIFS('E-book-Paperback Data'!$DK:$DK,'E-book-Paperback Data'!$DH:$DH,{"Standard","Pre Order"},'E-book-Paperback Data'!$DF:$DF,"Amazon.com",'E-book-Paperback Data'!$DC:$DC,Lookups!$A$3))</f>
        <v>1</v>
      </c>
      <c r="G18" s="4">
        <f>SUM(SUMIFS('E-book-Paperback Data'!$DO:$DO,'E-book-Paperback Data'!$DH:$DH,{"Standard","Pre Order"},'E-book-Paperback Data'!$DF:$DF,"Amazon.cOM",'E-book-Paperback Data'!$DC:$DC,Lookups!$A$3))</f>
        <v>3.28</v>
      </c>
      <c r="H18" s="13">
        <f>SUM(SUMIFS('E-book-Paperback Data'!$DK:$DK,'E-book-Paperback Data'!$DH:$DH,{"Standard","Pre Order"},'E-book-Paperback Data'!$DF:$DF,"&lt;&gt;Amazon.co.uk",'E-book-Paperback Data'!$DF:$DF,"&lt;&gt;Amazon.com",'E-book-Paperback Data'!$DC:$DC,Lookups!$A$4))</f>
        <v>0</v>
      </c>
      <c r="I18" s="4">
        <f>SUM(SUMIFS('E-book-Paperback Data'!$DO:$DO,'E-book-Paperback Data'!$DH:$DH,{"Standard","Pre Order"},'E-book-Paperback Data'!$DP:$DP,"EUR",'E-book-Paperback Data'!$DC:$DC,Lookups!$A$4)*Lookups!$G$18,SUMIFS('E-book-Paperback Data'!$DO:$DO,'E-book-Paperback Data'!$DH:$DH,{"Standard","Pre Order"},'E-book-Paperback Data'!$DP:$DP,"JPY",'E-book-Paperback Data'!$DC:$DC,Lookups!$A$4)*Lookups!$G$19,SUMIFS('E-book-Paperback Data'!$DO:$DO,'E-book-Paperback Data'!$DH:$DH,{"Standard","Pre Order"},'E-book-Paperback Data'!$DP:$DP,"INR",'E-book-Paperback Data'!$DC:$DC,Lookups!$A$4)*Lookups!$G$20,SUMIFS('E-book-Paperback Data'!$DO:$DO,'E-book-Paperback Data'!$DH:$DH,{"Standard","Pre Order"},'E-book-Paperback Data'!$DP:$DP,"CAD",'E-book-Paperback Data'!$DC:$DC,Lookups!$A$4)*Lookups!$G$21,SUMIFS('E-book-Paperback Data'!$DO:$DO,'E-book-Paperback Data'!$DH:$DH,{"Standard","Pre Order"},'E-book-Paperback Data'!$DP:$DP,"BRL",'E-book-Paperback Data'!$DC:$DC,Lookups!$A$4)*Lookups!$G$22,SUMIFS('E-book-Paperback Data'!$DO:$DO,'E-book-Paperback Data'!$DH:$DH,{"Standard","Pre Order"},'E-book-Paperback Data'!$DP:$DP,"MXN",'E-book-Paperback Data'!$DC:$DC,Lookups!$A$4)*Lookups!$G$23,SUMIFS('E-book-Paperback Data'!$DO:$DO,'E-book-Paperback Data'!$DH:$DH,{"Standard","Pre Order"},'E-book-Paperback Data'!$DP:$DP,"AUD",'E-book-Paperback Data'!$DC:$DC,Lookups!$A$4)*Lookups!$G$24)</f>
        <v>0</v>
      </c>
      <c r="J18" s="13">
        <f>SUM(SUMIFS('E-book-Paperback Data'!$DK:$DK,'E-book-Paperback Data'!$DH:$DH,{"Standard","Pre Order"},'E-book-Paperback Data'!$DF:$DF,"Amazon.co.uk",'E-book-Paperback Data'!$DC:$DC,Lookups!$A$4))</f>
        <v>0</v>
      </c>
      <c r="K18" s="4">
        <f>SUM(SUMIFS('E-book-Paperback Data'!$DO:$DO,'E-book-Paperback Data'!$DH:$DH,{"Standard","Pre Order"},'E-book-Paperback Data'!$DF:$DF,"Amazon.co.uk",'E-book-Paperback Data'!$DC:$DC,Lookups!$A$4)*Lookups!$G$17)</f>
        <v>0</v>
      </c>
      <c r="L18" s="15">
        <f>SUM(SUMIFS('E-book-Paperback Data'!$DK:$DK,'E-book-Paperback Data'!$DH:$DH,{"Standard","Pre Order"},'E-book-Paperback Data'!$DF:$DF,"Amazon.com",'E-book-Paperback Data'!$DC:$DC,Lookups!$A$4))</f>
        <v>0</v>
      </c>
      <c r="M18" s="4">
        <f>SUM(SUMIFS('E-book-Paperback Data'!$DO:$DO,'E-book-Paperback Data'!$DH:$DH,{"Standard","Pre Order"},'E-book-Paperback Data'!$DF:$DF,"Amazon.cOM",'E-book-Paperback Data'!$DC:$DC,Lookups!$A$4))</f>
        <v>0</v>
      </c>
      <c r="N18" s="13">
        <f>SUM(SUMIFS('E-book-Paperback Data'!$DK:$DK,'E-book-Paperback Data'!$DH:$DH,{"Standard","Pre Order"},'E-book-Paperback Data'!$DF:$DF,"&lt;&gt;Amazon.co.uk",'E-book-Paperback Data'!$DF:$DF,"&lt;&gt;Amazon.com",'E-book-Paperback Data'!$DC:$DC,Lookups!$A$5))</f>
        <v>0</v>
      </c>
      <c r="O18" s="4">
        <f>SUM(SUMIFS('E-book-Paperback Data'!$DO:$DO,'E-book-Paperback Data'!$DH:$DH,{"Standard","Pre Order"},'E-book-Paperback Data'!$DP:$DP,"EUR",'E-book-Paperback Data'!$DC:$DC,Lookups!$A$5)*Lookups!$G$18,SUMIFS('E-book-Paperback Data'!$DO:$DO,'E-book-Paperback Data'!$DH:$DH,{"Standard","Pre Order"},'E-book-Paperback Data'!$DP:$DP,"JPY",'E-book-Paperback Data'!$DC:$DC,Lookups!$A$5)*Lookups!$G$19,SUMIFS('E-book-Paperback Data'!$DO:$DO,'E-book-Paperback Data'!$DH:$DH,{"Standard","Pre Order"},'E-book-Paperback Data'!$DP:$DP,"INR",'E-book-Paperback Data'!$DC:$DC,Lookups!$A$5)*Lookups!$G$20,SUMIFS('E-book-Paperback Data'!$DO:$DO,'E-book-Paperback Data'!$DH:$DH,{"Standard","Pre Order"},'E-book-Paperback Data'!$DP:$DP,"CAD",'E-book-Paperback Data'!$DC:$DC,Lookups!$A$5)*Lookups!$G$21,SUMIFS('E-book-Paperback Data'!$DO:$DO,'E-book-Paperback Data'!$DH:$DH,{"Standard","Pre Order"},'E-book-Paperback Data'!$DP:$DP,"BRL",'E-book-Paperback Data'!$DC:$DC,Lookups!$A$5)*Lookups!$G$22,SUMIFS('E-book-Paperback Data'!$DO:$DO,'E-book-Paperback Data'!$DH:$DH,{"Standard","Pre Order"},'E-book-Paperback Data'!$DP:$DP,"MXN",'E-book-Paperback Data'!$DC:$DC,Lookups!$A$5)*Lookups!$G$23,SUMIFS('E-book-Paperback Data'!$DO:$DO,'E-book-Paperback Data'!$DH:$DH,{"Standard","Pre Order"},'E-book-Paperback Data'!$DP:$DP,"AUD",'E-book-Paperback Data'!$DC:$DC,Lookups!$A$5)*Lookups!$G$24)</f>
        <v>0</v>
      </c>
      <c r="P18" s="13">
        <f>SUM(SUMIFS('E-book-Paperback Data'!$DK:$DK,'E-book-Paperback Data'!$DH:$DH,{"Standard","Pre Order"},'E-book-Paperback Data'!$DF:$DF,"Amazon.co.uk",'E-book-Paperback Data'!$DC:$DC,Lookups!$A$5))</f>
        <v>0</v>
      </c>
      <c r="Q18" s="4">
        <f>SUM(SUMIFS('E-book-Paperback Data'!$DO:$DO,'E-book-Paperback Data'!$DH:$DH,{"Standard","Pre Order"},'E-book-Paperback Data'!$DF:$DF,"Amazon.co.uk",'E-book-Paperback Data'!$DC:$DC,Lookups!$A$5)*Lookups!$G$17)</f>
        <v>0</v>
      </c>
      <c r="R18" s="15">
        <f>SUM(SUMIFS('E-book-Paperback Data'!$DK:$DK,'E-book-Paperback Data'!$DH:$DH,{"Standard","Pre Order"},'E-book-Paperback Data'!$DF:$DF,"Amazon.com",'E-book-Paperback Data'!$DC:$DC,Lookups!$A$5))</f>
        <v>0</v>
      </c>
      <c r="S18" s="4">
        <f>SUM(SUMIFS('E-book-Paperback Data'!$DO:$DO,'E-book-Paperback Data'!$DH:$DH,{"Standard","Pre Order"},'E-book-Paperback Data'!$DF:$DF,"Amazon.cOM",'E-book-Paperback Data'!$DC:$DC,Lookups!$A$5))</f>
        <v>0</v>
      </c>
      <c r="W18">
        <f>Lookups!$A$17</f>
        <v>0</v>
      </c>
    </row>
    <row r="19" spans="1:23" x14ac:dyDescent="0.25">
      <c r="A19" t="s">
        <v>27</v>
      </c>
      <c r="B19" s="13">
        <f>SUM(SUMIFS('E-book-Paperback Data'!$DZ:$DZ,'E-book-Paperback Data'!$DW:$DW,{"Standard","Pre Order"},'E-book-Paperback Data'!$DU:$DU,"&lt;&gt;Amazon.co.uk",'E-book-Paperback Data'!$DU:$DU,"&lt;&gt;Amazon.com",'E-book-Paperback Data'!$DR:$DR,Lookups!$A$3))</f>
        <v>0</v>
      </c>
      <c r="C19" s="4">
        <f>SUM(SUMIFS('E-book-Paperback Data'!$ED:$ED,'E-book-Paperback Data'!$DW:$DW,{"Standard","Pre Order"},'E-book-Paperback Data'!$EE:$EE,"EUR",'E-book-Paperback Data'!$DR:$DR,Lookups!$A$3)*Lookups!$G$18,SUMIFS('E-book-Paperback Data'!$ED:$ED,'E-book-Paperback Data'!$DW:$DW,{"Standard","Pre Order"},'E-book-Paperback Data'!$EE:$EE,"JPY",'E-book-Paperback Data'!$DR:$DR,Lookups!$A$3)*Lookups!$G$19,SUMIFS('E-book-Paperback Data'!$ED:$ED,'E-book-Paperback Data'!$DW:$DW,{"Standard","Pre Order"},'E-book-Paperback Data'!$EE:$EE,"INR",'E-book-Paperback Data'!$DR:$DR,Lookups!$A$3)*Lookups!$G$20,SUMIFS('E-book-Paperback Data'!$ED:$ED,'E-book-Paperback Data'!$DW:$DW,{"Standard","Pre Order"},'E-book-Paperback Data'!$EE:$EE,"CAD",'E-book-Paperback Data'!$DR:$DR,Lookups!$A$3)*Lookups!$G$21,SUMIFS('E-book-Paperback Data'!$ED:$ED,'E-book-Paperback Data'!$DW:$DW,{"Standard","Pre Order"},'E-book-Paperback Data'!$EE:$EE,"BRL",'E-book-Paperback Data'!$DR:$DR,Lookups!$A$3)*Lookups!$G$22,SUMIFS('E-book-Paperback Data'!$ED:$ED,'E-book-Paperback Data'!$DW:$DW,{"Standard","Pre Order"},'E-book-Paperback Data'!$EE:$EE,"MXN",'E-book-Paperback Data'!$DR:$DR,Lookups!$A$3)*Lookups!$G$23,SUMIFS('E-book-Paperback Data'!$ED:$ED,'E-book-Paperback Data'!$DW:$DW,{"Standard","Pre Order"},'E-book-Paperback Data'!$EE:$EE,"AUD",'E-book-Paperback Data'!$DR:$DR,Lookups!$A$3)*Lookups!$G$24)</f>
        <v>0</v>
      </c>
      <c r="D19" s="13">
        <f>SUM(SUMIFS('E-book-Paperback Data'!$DZ:$DZ,'E-book-Paperback Data'!$DW:$DW,{"Standard","Pre Order"},'E-book-Paperback Data'!$DU:$DU,"Amazon.co.uk",'E-book-Paperback Data'!$DR:$DR,Lookups!$A$3))</f>
        <v>0</v>
      </c>
      <c r="E19" s="4">
        <f>SUM(SUMIFS('E-book-Paperback Data'!$ED:$ED,'E-book-Paperback Data'!$DW:$DW,{"Standard","Pre Order"},'E-book-Paperback Data'!$DU:$DU,"Amazon.co.uk",'E-book-Paperback Data'!$DR:$DR,Lookups!$A$3)*Lookups!$G$17)</f>
        <v>0</v>
      </c>
      <c r="F19" s="15">
        <f>SUM(SUMIFS('E-book-Paperback Data'!$DZ:$DZ,'E-book-Paperback Data'!$DW:$DW,{"Standard","Pre Order"},'E-book-Paperback Data'!$DU:$DU,"Amazon.com",'E-book-Paperback Data'!$DR:$DR,Lookups!$A$3))</f>
        <v>0</v>
      </c>
      <c r="G19" s="4">
        <f>SUM(SUMIFS('E-book-Paperback Data'!$ED:$ED,'E-book-Paperback Data'!$DW:$DW,{"Standard","Pre Order"},'E-book-Paperback Data'!$DU:$DU,"Amazon.cOM",'E-book-Paperback Data'!$DR:$DR,Lookups!$A$3))</f>
        <v>0</v>
      </c>
      <c r="H19" s="13">
        <f>SUM(SUMIFS('E-book-Paperback Data'!$DZ:$DZ,'E-book-Paperback Data'!$DW:$DW,{"Standard","Pre Order"},'E-book-Paperback Data'!$DU:$DU,"&lt;&gt;Amazon.co.uk",'E-book-Paperback Data'!$DU:$DU,"&lt;&gt;Amazon.com",'E-book-Paperback Data'!$DR:$DR,Lookups!$A$4))</f>
        <v>0</v>
      </c>
      <c r="I19" s="4">
        <f>SUM(SUMIFS('E-book-Paperback Data'!$ED:$ED,'E-book-Paperback Data'!$DW:$DW,{"Standard","Pre Order"},'E-book-Paperback Data'!$EE:$EE,"EUR",'E-book-Paperback Data'!$DR:$DR,Lookups!$A$4)*Lookups!$G$18,SUMIFS('E-book-Paperback Data'!$ED:$ED,'E-book-Paperback Data'!$DW:$DW,{"Standard","Pre Order"},'E-book-Paperback Data'!$EE:$EE,"JPY",'E-book-Paperback Data'!$DR:$DR,Lookups!$A$4)*Lookups!$G$19,SUMIFS('E-book-Paperback Data'!$ED:$ED,'E-book-Paperback Data'!$DW:$DW,{"Standard","Pre Order"},'E-book-Paperback Data'!$EE:$EE,"INR",'E-book-Paperback Data'!$DR:$DR,Lookups!$A$4)*Lookups!$G$20,SUMIFS('E-book-Paperback Data'!$ED:$ED,'E-book-Paperback Data'!$DW:$DW,{"Standard","Pre Order"},'E-book-Paperback Data'!$EE:$EE,"CAD",'E-book-Paperback Data'!$DR:$DR,Lookups!$A$4)*Lookups!$G$21,SUMIFS('E-book-Paperback Data'!$ED:$ED,'E-book-Paperback Data'!$DW:$DW,{"Standard","Pre Order"},'E-book-Paperback Data'!$EE:$EE,"BRL",'E-book-Paperback Data'!$DR:$DR,Lookups!$A$4)*Lookups!$G$22,SUMIFS('E-book-Paperback Data'!$ED:$ED,'E-book-Paperback Data'!$DW:$DW,{"Standard","Pre Order"},'E-book-Paperback Data'!$EE:$EE,"MXN",'E-book-Paperback Data'!$DR:$DR,Lookups!$A$4)*Lookups!$G$23,SUMIFS('E-book-Paperback Data'!$ED:$ED,'E-book-Paperback Data'!$DW:$DW,{"Standard","Pre Order"},'E-book-Paperback Data'!$EE:$EE,"AUD",'E-book-Paperback Data'!$DR:$DR,Lookups!$A$4)*Lookups!$G$24)</f>
        <v>0</v>
      </c>
      <c r="J19" s="13">
        <f>SUM(SUMIFS('E-book-Paperback Data'!$DZ:$DZ,'E-book-Paperback Data'!$DW:$DW,{"Standard","Pre Order"},'E-book-Paperback Data'!$DU:$DU,"Amazon.co.uk",'E-book-Paperback Data'!$DR:$DR,Lookups!$A$4))</f>
        <v>0</v>
      </c>
      <c r="K19" s="4">
        <f>SUM(SUMIFS('E-book-Paperback Data'!$ED:$ED,'E-book-Paperback Data'!$DW:$DW,{"Standard","Pre Order"},'E-book-Paperback Data'!$DU:$DU,"Amazon.co.uk",'E-book-Paperback Data'!$DR:$DR,Lookups!$A$4)*Lookups!$G$17)</f>
        <v>0</v>
      </c>
      <c r="L19" s="15">
        <f>SUM(SUMIFS('E-book-Paperback Data'!$DZ:$DZ,'E-book-Paperback Data'!$DW:$DW,{"Standard","Pre Order"},'E-book-Paperback Data'!$DU:$DU,"Amazon.com",'E-book-Paperback Data'!$DR:$DR,Lookups!$A$4))</f>
        <v>0</v>
      </c>
      <c r="M19" s="4">
        <f>SUM(SUMIFS('E-book-Paperback Data'!$ED:$ED,'E-book-Paperback Data'!$DW:$DW,{"Standard","Pre Order"},'E-book-Paperback Data'!$DU:$DU,"Amazon.cOM",'E-book-Paperback Data'!$DR:$DR,Lookups!$A$4))</f>
        <v>0</v>
      </c>
      <c r="N19" s="13">
        <f>SUM(SUMIFS('E-book-Paperback Data'!$DZ:$DZ,'E-book-Paperback Data'!$DW:$DW,{"Standard","Pre Order"},'E-book-Paperback Data'!$DU:$DU,"&lt;&gt;Amazon.co.uk",'E-book-Paperback Data'!$DU:$DU,"&lt;&gt;Amazon.com",'E-book-Paperback Data'!$DR:$DR,Lookups!$A$5))</f>
        <v>0</v>
      </c>
      <c r="O19" s="4">
        <f>SUM(SUMIFS('E-book-Paperback Data'!$ED:$ED,'E-book-Paperback Data'!$DW:$DW,{"Standard","Pre Order"},'E-book-Paperback Data'!$EE:$EE,"EUR",'E-book-Paperback Data'!$DR:$DR,Lookups!$A$5)*Lookups!$G$18,SUMIFS('E-book-Paperback Data'!$ED:$ED,'E-book-Paperback Data'!$DW:$DW,{"Standard","Pre Order"},'E-book-Paperback Data'!$EE:$EE,"JPY",'E-book-Paperback Data'!$DR:$DR,Lookups!$A$5)*Lookups!$G$19,SUMIFS('E-book-Paperback Data'!$ED:$ED,'E-book-Paperback Data'!$DW:$DW,{"Standard","Pre Order"},'E-book-Paperback Data'!$EE:$EE,"INR",'E-book-Paperback Data'!$DR:$DR,Lookups!$A$5)*Lookups!$G$20,SUMIFS('E-book-Paperback Data'!$ED:$ED,'E-book-Paperback Data'!$DW:$DW,{"Standard","Pre Order"},'E-book-Paperback Data'!$EE:$EE,"CAD",'E-book-Paperback Data'!$DR:$DR,Lookups!$A$5)*Lookups!$G$21,SUMIFS('E-book-Paperback Data'!$ED:$ED,'E-book-Paperback Data'!$DW:$DW,{"Standard","Pre Order"},'E-book-Paperback Data'!$EE:$EE,"BRL",'E-book-Paperback Data'!$DR:$DR,Lookups!$A$5)*Lookups!$G$22,SUMIFS('E-book-Paperback Data'!$ED:$ED,'E-book-Paperback Data'!$DW:$DW,{"Standard","Pre Order"},'E-book-Paperback Data'!$EE:$EE,"MXN",'E-book-Paperback Data'!$DR:$DR,Lookups!$A$5)*Lookups!$G$23,SUMIFS('E-book-Paperback Data'!$ED:$ED,'E-book-Paperback Data'!$DW:$DW,{"Standard","Pre Order"},'E-book-Paperback Data'!$EE:$EE,"AUD",'E-book-Paperback Data'!$DR:$DR,Lookups!$A$5)*Lookups!$G$24)</f>
        <v>0</v>
      </c>
      <c r="P19" s="13">
        <f>SUM(SUMIFS('E-book-Paperback Data'!$DZ:$DZ,'E-book-Paperback Data'!$DW:$DW,{"Standard","Pre Order"},'E-book-Paperback Data'!$DU:$DU,"Amazon.co.uk",'E-book-Paperback Data'!$DR:$DR,Lookups!$A$5))</f>
        <v>0</v>
      </c>
      <c r="Q19" s="4">
        <f>SUM(SUMIFS('E-book-Paperback Data'!$ED:$ED,'E-book-Paperback Data'!$DW:$DW,{"Standard","Pre Order"},'E-book-Paperback Data'!$DU:$DU,"Amazon.co.uk",'E-book-Paperback Data'!$DR:$DR,Lookups!$A$5)*Lookups!$G$17)</f>
        <v>0</v>
      </c>
      <c r="R19" s="15">
        <f>SUM(SUMIFS('E-book-Paperback Data'!$DZ:$DZ,'E-book-Paperback Data'!$DW:$DW,{"Standard","Pre Order"},'E-book-Paperback Data'!$DU:$DU,"Amazon.com",'E-book-Paperback Data'!$DR:$DR,Lookups!$A$5))</f>
        <v>0</v>
      </c>
      <c r="S19" s="4">
        <f>SUM(SUMIFS('E-book-Paperback Data'!$ED:$ED,'E-book-Paperback Data'!$DW:$DW,{"Standard","Pre Order"},'E-book-Paperback Data'!$DU:$DU,"Amazon.cOM",'E-book-Paperback Data'!$DR:$DR,Lookups!$A$5))</f>
        <v>0</v>
      </c>
    </row>
    <row r="20" spans="1:23" x14ac:dyDescent="0.25">
      <c r="A20" t="s">
        <v>28</v>
      </c>
      <c r="B20" s="13">
        <f>SUM(SUMIFS('E-book-Paperback Data'!$EO:$EO,'E-book-Paperback Data'!$EL:$EL,{"Standard","Pre Order"},'E-book-Paperback Data'!$EJ:$EJ,"&lt;&gt;Amazon.co.uk",'E-book-Paperback Data'!$EJ:$EJ,"&lt;&gt;Amazon.com",'E-book-Paperback Data'!$EG:$EG,Lookups!$A$3))</f>
        <v>0</v>
      </c>
      <c r="C20" s="4">
        <f>SUM(SUMIFS('E-book-Paperback Data'!$ES:$ES,'E-book-Paperback Data'!$EL:$EL,{"Standard","Pre Order"},'E-book-Paperback Data'!$ET:$ET,"EUR",'E-book-Paperback Data'!$EG:$EG,Lookups!$A$3)*Lookups!$G$18,SUMIFS('E-book-Paperback Data'!$ES:$ES,'E-book-Paperback Data'!$EL:$EL,{"Standard","Pre Order"},'E-book-Paperback Data'!$ET:$ET,"JPY",'E-book-Paperback Data'!$EG:$EG,Lookups!$A$3)*Lookups!$G$19,SUMIFS('E-book-Paperback Data'!$ES:$ES,'E-book-Paperback Data'!$EL:$EL,{"Standard","Pre Order"},'E-book-Paperback Data'!$ET:$ET,"INR",'E-book-Paperback Data'!$EG:$EG,Lookups!$A$3)*Lookups!$G$20,SUMIFS('E-book-Paperback Data'!$ES:$ES,'E-book-Paperback Data'!$EL:$EL,{"Standard","Pre Order"},'E-book-Paperback Data'!$ET:$ET,"CAD",'E-book-Paperback Data'!$EG:$EG,Lookups!$A$3)*Lookups!$G$21,SUMIFS('E-book-Paperback Data'!$ES:$ES,'E-book-Paperback Data'!$EL:$EL,{"Standard","Pre Order"},'E-book-Paperback Data'!$ET:$ET,"BRL",'E-book-Paperback Data'!$EG:$EG,Lookups!$A$3)*Lookups!$G$22,SUMIFS('E-book-Paperback Data'!$ES:$ES,'E-book-Paperback Data'!$EL:$EL,{"Standard","Pre Order"},'E-book-Paperback Data'!$ET:$ET,"MXN",'E-book-Paperback Data'!$EG:$EG,Lookups!$A$3)*Lookups!$G$23,SUMIFS('E-book-Paperback Data'!$ES:$ES,'E-book-Paperback Data'!$EL:$EL,{"Standard","Pre Order"},'E-book-Paperback Data'!$ET:$ET,"AUD",'E-book-Paperback Data'!$EG:$EG,Lookups!$A$3)*Lookups!$G$24)</f>
        <v>0</v>
      </c>
      <c r="D20" s="13">
        <f>SUM(SUMIFS('E-book-Paperback Data'!$EO:$EO,'E-book-Paperback Data'!$EL:$EL,{"Standard","Pre Order"},'E-book-Paperback Data'!$EJ:$EJ,"Amazon.co.uk",'E-book-Paperback Data'!$EG:$EG,Lookups!$A$3))</f>
        <v>0</v>
      </c>
      <c r="E20" s="4">
        <f>SUM(SUMIFS('E-book-Paperback Data'!$ES:$ES,'E-book-Paperback Data'!$EL:$EL,{"Standard","Pre Order"},'E-book-Paperback Data'!$EJ:$EJ,"Amazon.co.uk",'E-book-Paperback Data'!$EG:$EG,Lookups!$A$3)*Lookups!$G$17)</f>
        <v>0</v>
      </c>
      <c r="F20" s="15">
        <f>SUM(SUMIFS('E-book-Paperback Data'!$EO:$EO,'E-book-Paperback Data'!$EL:$EL,{"Standard","Pre Order"},'E-book-Paperback Data'!$EJ:$EJ,"Amazon.com",'E-book-Paperback Data'!$EG:$EG,Lookups!$A$3))</f>
        <v>3</v>
      </c>
      <c r="G20" s="4">
        <f>SUM(SUMIFS('E-book-Paperback Data'!$ES:$ES,'E-book-Paperback Data'!$EL:$EL,{"Standard","Pre Order"},'E-book-Paperback Data'!$EJ:$EJ,"Amazon.cOM",'E-book-Paperback Data'!$EG:$EG,Lookups!$A$3))</f>
        <v>9.84</v>
      </c>
      <c r="H20" s="13">
        <f>SUM(SUMIFS('E-book-Paperback Data'!$EO:$EO,'E-book-Paperback Data'!$EL:$EL,{"Standard","Pre Order"},'E-book-Paperback Data'!$EJ:$EJ,"&lt;&gt;Amazon.co.uk",'E-book-Paperback Data'!$EJ:$EJ,"&lt;&gt;Amazon.com",'E-book-Paperback Data'!$EG:$EG,Lookups!$A$4))</f>
        <v>0</v>
      </c>
      <c r="I20" s="4">
        <f>SUM(SUMIFS('E-book-Paperback Data'!$ES:$ES,'E-book-Paperback Data'!$EL:$EL,{"Standard","Pre Order"},'E-book-Paperback Data'!$ET:$ET,"EUR",'E-book-Paperback Data'!$EG:$EG,Lookups!$A$4)*Lookups!$G$18,SUMIFS('E-book-Paperback Data'!$ES:$ES,'E-book-Paperback Data'!$EL:$EL,{"Standard","Pre Order"},'E-book-Paperback Data'!$ET:$ET,"JPY",'E-book-Paperback Data'!$EG:$EG,Lookups!$A$4)*Lookups!$G$19,SUMIFS('E-book-Paperback Data'!$ES:$ES,'E-book-Paperback Data'!$EL:$EL,{"Standard","Pre Order"},'E-book-Paperback Data'!$ET:$ET,"INR",'E-book-Paperback Data'!$EG:$EG,Lookups!$A$4)*Lookups!$G$20,SUMIFS('E-book-Paperback Data'!$ES:$ES,'E-book-Paperback Data'!$EL:$EL,{"Standard","Pre Order"},'E-book-Paperback Data'!$ET:$ET,"CAD",'E-book-Paperback Data'!$EG:$EG,Lookups!$A$4)*Lookups!$G$21,SUMIFS('E-book-Paperback Data'!$ES:$ES,'E-book-Paperback Data'!$EL:$EL,{"Standard","Pre Order"},'E-book-Paperback Data'!$ET:$ET,"BRL",'E-book-Paperback Data'!$EG:$EG,Lookups!$A$4)*Lookups!$G$22,SUMIFS('E-book-Paperback Data'!$ES:$ES,'E-book-Paperback Data'!$EL:$EL,{"Standard","Pre Order"},'E-book-Paperback Data'!$ET:$ET,"MXN",'E-book-Paperback Data'!$EG:$EG,Lookups!$A$4)*Lookups!$G$23,SUMIFS('E-book-Paperback Data'!$ES:$ES,'E-book-Paperback Data'!$EL:$EL,{"Standard","Pre Order"},'E-book-Paperback Data'!$ET:$ET,"AUD",'E-book-Paperback Data'!$EG:$EG,Lookups!$A$4)*Lookups!$G$24)</f>
        <v>0</v>
      </c>
      <c r="J20" s="13">
        <f>SUM(SUMIFS('E-book-Paperback Data'!$EO:$EO,'E-book-Paperback Data'!$EL:$EL,{"Standard","Pre Order"},'E-book-Paperback Data'!$EJ:$EJ,"Amazon.co.uk",'E-book-Paperback Data'!$EG:$EG,Lookups!$A$4))</f>
        <v>0</v>
      </c>
      <c r="K20" s="4">
        <f>SUM(SUMIFS('E-book-Paperback Data'!$ES:$ES,'E-book-Paperback Data'!$EL:$EL,{"Standard","Pre Order"},'E-book-Paperback Data'!$EJ:$EJ,"Amazon.co.uk",'E-book-Paperback Data'!$EG:$EG,Lookups!$A$4)*Lookups!$G$17)</f>
        <v>0</v>
      </c>
      <c r="L20" s="15">
        <f>SUM(SUMIFS('E-book-Paperback Data'!$EO:$EO,'E-book-Paperback Data'!$EL:$EL,{"Standard","Pre Order"},'E-book-Paperback Data'!$EJ:$EJ,"Amazon.com",'E-book-Paperback Data'!$EG:$EG,Lookups!$A$4))</f>
        <v>0</v>
      </c>
      <c r="M20" s="4">
        <f>SUM(SUMIFS('E-book-Paperback Data'!$ES:$ES,'E-book-Paperback Data'!$EL:$EL,{"Standard","Pre Order"},'E-book-Paperback Data'!$EJ:$EJ,"Amazon.cOM",'E-book-Paperback Data'!$EG:$EG,Lookups!$A$4))</f>
        <v>0</v>
      </c>
      <c r="N20" s="13">
        <f>SUM(SUMIFS('E-book-Paperback Data'!$EO:$EO,'E-book-Paperback Data'!$EL:$EL,{"Standard","Pre Order"},'E-book-Paperback Data'!$EJ:$EJ,"&lt;&gt;Amazon.co.uk",'E-book-Paperback Data'!$EJ:$EJ,"&lt;&gt;Amazon.com",'E-book-Paperback Data'!$EG:$EG,Lookups!$A$5))</f>
        <v>0</v>
      </c>
      <c r="O20" s="4">
        <f>SUM(SUMIFS('E-book-Paperback Data'!$ES:$ES,'E-book-Paperback Data'!$EL:$EL,{"Standard","Pre Order"},'E-book-Paperback Data'!$ET:$ET,"EUR",'E-book-Paperback Data'!$EG:$EG,Lookups!$A$5)*Lookups!$G$18,SUMIFS('E-book-Paperback Data'!$ES:$ES,'E-book-Paperback Data'!$EL:$EL,{"Standard","Pre Order"},'E-book-Paperback Data'!$ET:$ET,"JPY",'E-book-Paperback Data'!$EG:$EG,Lookups!$A$5)*Lookups!$G$19,SUMIFS('E-book-Paperback Data'!$ES:$ES,'E-book-Paperback Data'!$EL:$EL,{"Standard","Pre Order"},'E-book-Paperback Data'!$ET:$ET,"INR",'E-book-Paperback Data'!$EG:$EG,Lookups!$A$5)*Lookups!$G$20,SUMIFS('E-book-Paperback Data'!$ES:$ES,'E-book-Paperback Data'!$EL:$EL,{"Standard","Pre Order"},'E-book-Paperback Data'!$ET:$ET,"CAD",'E-book-Paperback Data'!$EG:$EG,Lookups!$A$5)*Lookups!$G$21,SUMIFS('E-book-Paperback Data'!$ES:$ES,'E-book-Paperback Data'!$EL:$EL,{"Standard","Pre Order"},'E-book-Paperback Data'!$ET:$ET,"BRL",'E-book-Paperback Data'!$EG:$EG,Lookups!$A$5)*Lookups!$G$22,SUMIFS('E-book-Paperback Data'!$ES:$ES,'E-book-Paperback Data'!$EL:$EL,{"Standard","Pre Order"},'E-book-Paperback Data'!$ET:$ET,"MXN",'E-book-Paperback Data'!$EG:$EG,Lookups!$A$5)*Lookups!$G$23,SUMIFS('E-book-Paperback Data'!$ES:$ES,'E-book-Paperback Data'!$EL:$EL,{"Standard","Pre Order"},'E-book-Paperback Data'!$ET:$ET,"AUD",'E-book-Paperback Data'!$EG:$EG,Lookups!$A$5)*Lookups!$G$24)</f>
        <v>0</v>
      </c>
      <c r="P20" s="13">
        <f>SUM(SUMIFS('E-book-Paperback Data'!$EO:$EO,'E-book-Paperback Data'!$EL:$EL,{"Standard","Pre Order"},'E-book-Paperback Data'!$EJ:$EJ,"Amazon.co.uk",'E-book-Paperback Data'!$EG:$EG,Lookups!$A$5))</f>
        <v>0</v>
      </c>
      <c r="Q20" s="4">
        <f>SUM(SUMIFS('E-book-Paperback Data'!$ES:$ES,'E-book-Paperback Data'!$EL:$EL,{"Standard","Pre Order"},'E-book-Paperback Data'!$EJ:$EJ,"Amazon.co.uk",'E-book-Paperback Data'!$EG:$EG,Lookups!$A$5)*Lookups!$G$17)</f>
        <v>0</v>
      </c>
      <c r="R20" s="15">
        <f>SUM(SUMIFS('E-book-Paperback Data'!$EO:$EO,'E-book-Paperback Data'!$EL:$EL,{"Standard","Pre Order"},'E-book-Paperback Data'!$EJ:$EJ,"Amazon.com",'E-book-Paperback Data'!$EG:$EG,Lookups!$A$5))</f>
        <v>0</v>
      </c>
      <c r="S20" s="4">
        <f>SUM(SUMIFS('E-book-Paperback Data'!$ES:$ES,'E-book-Paperback Data'!$EL:$EL,{"Standard","Pre Order"},'E-book-Paperback Data'!$EJ:$EJ,"Amazon.cOM",'E-book-Paperback Data'!$EG:$EG,Lookups!$A$5))</f>
        <v>0</v>
      </c>
    </row>
    <row r="21" spans="1:23" x14ac:dyDescent="0.25">
      <c r="A21" t="s">
        <v>29</v>
      </c>
      <c r="B21" s="13">
        <f>SUM(SUMIFS('E-book-Paperback Data'!$FD:$FD,'E-book-Paperback Data'!$FA:$FA,{"Standard","Pre Order"},'E-book-Paperback Data'!$EY:$EY,"&lt;&gt;Amazon.co.uk",'E-book-Paperback Data'!$EY:$EY,"&lt;&gt;Amazon.com",'E-book-Paperback Data'!$EV:$EV,Lookups!$A$3))</f>
        <v>0</v>
      </c>
      <c r="C21" s="4">
        <f>SUM(SUMIFS('E-book-Paperback Data'!$FH:$FH,'E-book-Paperback Data'!$FA:$FA,{"Standard","Pre Order"},'E-book-Paperback Data'!$FI:$FI,"EUR",'E-book-Paperback Data'!$EV:$EV,Lookups!$A$3)*Lookups!$G$18,SUMIFS('E-book-Paperback Data'!$FH:$FH,'E-book-Paperback Data'!$FA:$FA,{"Standard","Pre Order"},'E-book-Paperback Data'!$FI:$FI,"JPY",'E-book-Paperback Data'!$EV:$EV,Lookups!$A$3)*Lookups!$G$19,SUMIFS('E-book-Paperback Data'!$FH:$FH,'E-book-Paperback Data'!$FA:$FA,{"Standard","Pre Order"},'E-book-Paperback Data'!$FI:$FI,"INR",'E-book-Paperback Data'!$EV:$EV,Lookups!$A$3)*Lookups!$G$20,SUMIFS('E-book-Paperback Data'!$FH:$FH,'E-book-Paperback Data'!$FA:$FA,{"Standard","Pre Order"},'E-book-Paperback Data'!$FI:$FI,"CAD",'E-book-Paperback Data'!$EV:$EV,Lookups!$A$3)*Lookups!$G$21,SUMIFS('E-book-Paperback Data'!$FH:$FH,'E-book-Paperback Data'!$FA:$FA,{"Standard","Pre Order"},'E-book-Paperback Data'!$FI:$FI,"BRL",'E-book-Paperback Data'!$EV:$EV,Lookups!$A$3)*Lookups!$G$22,SUMIFS('E-book-Paperback Data'!$FH:$FH,'E-book-Paperback Data'!$FA:$FA,{"Standard","Pre Order"},'E-book-Paperback Data'!$FI:$FI,"MXN",'E-book-Paperback Data'!$EV:$EV,Lookups!$A$3)*Lookups!$G$23,SUMIFS('E-book-Paperback Data'!$FH:$FH,'E-book-Paperback Data'!$FA:$FA,{"Standard","Pre Order"},'E-book-Paperback Data'!$FI:$FI,"AUD",'E-book-Paperback Data'!$EV:$EV,Lookups!$A$3)*Lookups!$G$24)</f>
        <v>0</v>
      </c>
      <c r="D21" s="13">
        <f>SUM(SUMIFS('E-book-Paperback Data'!$FD:$FD,'E-book-Paperback Data'!$FA:$FA,{"Standard","Pre Order"},'E-book-Paperback Data'!$EY:$EY,"Amazon.co.uk",'E-book-Paperback Data'!$EV:$EV,Lookups!$A$3))</f>
        <v>0</v>
      </c>
      <c r="E21" s="4">
        <f>SUM(SUMIFS('E-book-Paperback Data'!$FH:$FH,'E-book-Paperback Data'!$FA:$FA,{"Standard","Pre Order"},'E-book-Paperback Data'!$EY:$EY,"Amazon.co.uk",'E-book-Paperback Data'!$EV:$EV,Lookups!$A$3)*Lookups!$G$17)</f>
        <v>0</v>
      </c>
      <c r="F21" s="15">
        <f>SUM(SUMIFS('E-book-Paperback Data'!$FD:$FD,'E-book-Paperback Data'!$FA:$FA,{"Standard","Pre Order"},'E-book-Paperback Data'!$EY:$EY,"Amazon.com",'E-book-Paperback Data'!$EV:$EV,Lookups!$A$3))</f>
        <v>0</v>
      </c>
      <c r="G21" s="4">
        <f>SUM(SUMIFS('E-book-Paperback Data'!$FH:$FH,'E-book-Paperback Data'!$FA:$FA,{"Standard","Pre Order"},'E-book-Paperback Data'!$EY:$EY,"Amazon.cOM",'E-book-Paperback Data'!$EV:$EV,Lookups!$A$3))</f>
        <v>0</v>
      </c>
      <c r="H21" s="13">
        <f>SUM(SUMIFS('E-book-Paperback Data'!$FD:$FD,'E-book-Paperback Data'!$FA:$FA,{"Standard","Pre Order"},'E-book-Paperback Data'!$EY:$EY,"&lt;&gt;Amazon.co.uk",'E-book-Paperback Data'!$EY:$EY,"&lt;&gt;Amazon.com",'E-book-Paperback Data'!$EV:$EV,Lookups!$A$4))</f>
        <v>0</v>
      </c>
      <c r="I21" s="4">
        <f>SUM(SUMIFS('E-book-Paperback Data'!$FH:$FH,'E-book-Paperback Data'!$FA:$FA,{"Standard","Pre Order"},'E-book-Paperback Data'!$FI:$FI,"EUR",'E-book-Paperback Data'!$EV:$EV,Lookups!$A$4)*Lookups!$G$18,SUMIFS('E-book-Paperback Data'!$FH:$FH,'E-book-Paperback Data'!$FA:$FA,{"Standard","Pre Order"},'E-book-Paperback Data'!$FI:$FI,"JPY",'E-book-Paperback Data'!$EV:$EV,Lookups!$A$4)*Lookups!$G$19,SUMIFS('E-book-Paperback Data'!$FH:$FH,'E-book-Paperback Data'!$FA:$FA,{"Standard","Pre Order"},'E-book-Paperback Data'!$FI:$FI,"INR",'E-book-Paperback Data'!$EV:$EV,Lookups!$A$4)*Lookups!$G$20,SUMIFS('E-book-Paperback Data'!$FH:$FH,'E-book-Paperback Data'!$FA:$FA,{"Standard","Pre Order"},'E-book-Paperback Data'!$FI:$FI,"CAD",'E-book-Paperback Data'!$EV:$EV,Lookups!$A$4)*Lookups!$G$21,SUMIFS('E-book-Paperback Data'!$FH:$FH,'E-book-Paperback Data'!$FA:$FA,{"Standard","Pre Order"},'E-book-Paperback Data'!$FI:$FI,"BRL",'E-book-Paperback Data'!$EV:$EV,Lookups!$A$4)*Lookups!$G$22,SUMIFS('E-book-Paperback Data'!$FH:$FH,'E-book-Paperback Data'!$FA:$FA,{"Standard","Pre Order"},'E-book-Paperback Data'!$FI:$FI,"MXN",'E-book-Paperback Data'!$EV:$EV,Lookups!$A$4)*Lookups!$G$23,SUMIFS('E-book-Paperback Data'!$FH:$FH,'E-book-Paperback Data'!$FA:$FA,{"Standard","Pre Order"},'E-book-Paperback Data'!$FI:$FI,"AUD",'E-book-Paperback Data'!$EV:$EV,Lookups!$A$4)*Lookups!$G$24)</f>
        <v>0</v>
      </c>
      <c r="J21" s="13">
        <f>SUM(SUMIFS('E-book-Paperback Data'!$FD:$FD,'E-book-Paperback Data'!$FA:$FA,{"Standard","Pre Order"},'E-book-Paperback Data'!$EY:$EY,"Amazon.co.uk",'E-book-Paperback Data'!$EV:$EV,Lookups!$A$4))</f>
        <v>0</v>
      </c>
      <c r="K21" s="4">
        <f>SUM(SUMIFS('E-book-Paperback Data'!$FH:$FH,'E-book-Paperback Data'!$FA:$FA,{"Standard","Pre Order"},'E-book-Paperback Data'!$EY:$EY,"Amazon.co.uk",'E-book-Paperback Data'!$EV:$EV,Lookups!$A$4)*Lookups!$G$17)</f>
        <v>0</v>
      </c>
      <c r="L21" s="15">
        <f>SUM(SUMIFS('E-book-Paperback Data'!$FD:$FD,'E-book-Paperback Data'!$FA:$FA,{"Standard","Pre Order"},'E-book-Paperback Data'!$EY:$EY,"Amazon.com",'E-book-Paperback Data'!$EV:$EV,Lookups!$A$4))</f>
        <v>0</v>
      </c>
      <c r="M21" s="4">
        <f>SUM(SUMIFS('E-book-Paperback Data'!$FH:$FH,'E-book-Paperback Data'!$FA:$FA,{"Standard","Pre Order"},'E-book-Paperback Data'!$EY:$EY,"Amazon.cOM",'E-book-Paperback Data'!$EV:$EV,Lookups!$A$4))</f>
        <v>0</v>
      </c>
      <c r="N21" s="13">
        <f>SUM(SUMIFS('E-book-Paperback Data'!$FD:$FD,'E-book-Paperback Data'!$FA:$FA,{"Standard","Pre Order"},'E-book-Paperback Data'!$EY:$EY,"&lt;&gt;Amazon.co.uk",'E-book-Paperback Data'!$EY:$EY,"&lt;&gt;Amazon.com",'E-book-Paperback Data'!$EV:$EV,Lookups!$A$5))</f>
        <v>0</v>
      </c>
      <c r="O21" s="4">
        <f>SUM(SUMIFS('E-book-Paperback Data'!$FH:$FH,'E-book-Paperback Data'!$FA:$FA,{"Standard","Pre Order"},'E-book-Paperback Data'!$FI:$FI,"EUR",'E-book-Paperback Data'!$EV:$EV,Lookups!$A$5)*Lookups!$G$18,SUMIFS('E-book-Paperback Data'!$FH:$FH,'E-book-Paperback Data'!$FA:$FA,{"Standard","Pre Order"},'E-book-Paperback Data'!$FI:$FI,"JPY",'E-book-Paperback Data'!$EV:$EV,Lookups!$A$5)*Lookups!$G$19,SUMIFS('E-book-Paperback Data'!$FH:$FH,'E-book-Paperback Data'!$FA:$FA,{"Standard","Pre Order"},'E-book-Paperback Data'!$FI:$FI,"INR",'E-book-Paperback Data'!$EV:$EV,Lookups!$A$5)*Lookups!$G$20,SUMIFS('E-book-Paperback Data'!$FH:$FH,'E-book-Paperback Data'!$FA:$FA,{"Standard","Pre Order"},'E-book-Paperback Data'!$FI:$FI,"CAD",'E-book-Paperback Data'!$EV:$EV,Lookups!$A$5)*Lookups!$G$21,SUMIFS('E-book-Paperback Data'!$FH:$FH,'E-book-Paperback Data'!$FA:$FA,{"Standard","Pre Order"},'E-book-Paperback Data'!$FI:$FI,"BRL",'E-book-Paperback Data'!$EV:$EV,Lookups!$A$5)*Lookups!$G$22,SUMIFS('E-book-Paperback Data'!$FH:$FH,'E-book-Paperback Data'!$FA:$FA,{"Standard","Pre Order"},'E-book-Paperback Data'!$FI:$FI,"MXN",'E-book-Paperback Data'!$EV:$EV,Lookups!$A$5)*Lookups!$G$23,SUMIFS('E-book-Paperback Data'!$FH:$FH,'E-book-Paperback Data'!$FA:$FA,{"Standard","Pre Order"},'E-book-Paperback Data'!$FI:$FI,"AUD",'E-book-Paperback Data'!$EV:$EV,Lookups!$A$5)*Lookups!$G$24)</f>
        <v>0</v>
      </c>
      <c r="P21" s="13">
        <f>SUM(SUMIFS('E-book-Paperback Data'!$FD:$FD,'E-book-Paperback Data'!$FA:$FA,{"Standard","Pre Order"},'E-book-Paperback Data'!$EY:$EY,"Amazon.co.uk",'E-book-Paperback Data'!$EV:$EV,Lookups!$A$5))</f>
        <v>0</v>
      </c>
      <c r="Q21" s="4">
        <f>SUM(SUMIFS('E-book-Paperback Data'!$FH:$FH,'E-book-Paperback Data'!$FA:$FA,{"Standard","Pre Order"},'E-book-Paperback Data'!$EY:$EY,"Amazon.co.uk",'E-book-Paperback Data'!$EV:$EV,Lookups!$A$5)*Lookups!$G$17)</f>
        <v>0</v>
      </c>
      <c r="R21" s="15">
        <f>SUM(SUMIFS('E-book-Paperback Data'!$FD:$FD,'E-book-Paperback Data'!$FA:$FA,{"Standard","Pre Order"},'E-book-Paperback Data'!$EY:$EY,"Amazon.com",'E-book-Paperback Data'!$EV:$EV,Lookups!$A$5))</f>
        <v>0</v>
      </c>
      <c r="S21" s="4">
        <f>SUM(SUMIFS('E-book-Paperback Data'!$FH:$FH,'E-book-Paperback Data'!$FA:$FA,{"Standard","Pre Order"},'E-book-Paperback Data'!$EY:$EY,"Amazon.cOM",'E-book-Paperback Data'!$EV:$EV,Lookups!$A$5))</f>
        <v>0</v>
      </c>
    </row>
    <row r="22" spans="1:23" x14ac:dyDescent="0.25">
      <c r="A22" t="s">
        <v>30</v>
      </c>
      <c r="B22" s="13">
        <f>SUM(SUMIFS('E-book-Paperback Data'!$FS:$FS,'E-book-Paperback Data'!$FP:$FP,{"Standard","Pre Order"},'E-book-Paperback Data'!$FN:$FN,"&lt;&gt;Amazon.co.uk",'E-book-Paperback Data'!$FN:$FN,"&lt;&gt;Amazon.com",'E-book-Paperback Data'!$FK:$FK,Lookups!$A$3))</f>
        <v>0</v>
      </c>
      <c r="C22" s="4">
        <f>SUM(SUMIFS('E-book-Paperback Data'!$FW:$FW,'E-book-Paperback Data'!$FP:$FP,{"Standard","Pre Order"},'E-book-Paperback Data'!$FX:$FX,"EUR",'E-book-Paperback Data'!$FK:$FK,Lookups!$A$3)*Lookups!$G$18,SUMIFS('E-book-Paperback Data'!$FW:$FW,'E-book-Paperback Data'!$FP:$FP,{"Standard","Pre Order"},'E-book-Paperback Data'!$FX:$FX,"JPY",'E-book-Paperback Data'!$FK:$FK,Lookups!$A$3)*Lookups!$G$19,SUMIFS('E-book-Paperback Data'!$FW:$FW,'E-book-Paperback Data'!$FP:$FP,{"Standard","Pre Order"},'E-book-Paperback Data'!$FX:$FX,"INR",'E-book-Paperback Data'!$FK:$FK,Lookups!$A$3)*Lookups!$G$20,SUMIFS('E-book-Paperback Data'!$FW:$FW,'E-book-Paperback Data'!$FP:$FP,{"Standard","Pre Order"},'E-book-Paperback Data'!$FX:$FX,"CAD",'E-book-Paperback Data'!$FK:$FK,Lookups!$A$3)*Lookups!$G$21,SUMIFS('E-book-Paperback Data'!$FW:$FW,'E-book-Paperback Data'!$FP:$FP,{"Standard","Pre Order"},'E-book-Paperback Data'!$FX:$FX,"BRL",'E-book-Paperback Data'!$FK:$FK,Lookups!$A$3)*Lookups!$G$22,SUMIFS('E-book-Paperback Data'!$FW:$FW,'E-book-Paperback Data'!$FP:$FP,{"Standard","Pre Order"},'E-book-Paperback Data'!$FX:$FX,"MXN",'E-book-Paperback Data'!$FK:$FK,Lookups!$A$3)*Lookups!$G$23,SUMIFS('E-book-Paperback Data'!$FW:$FW,'E-book-Paperback Data'!$FP:$FP,{"Standard","Pre Order"},'E-book-Paperback Data'!$FX:$FX,"AUD",'E-book-Paperback Data'!$FK:$FK,Lookups!$A$3)*Lookups!$G$24)</f>
        <v>0</v>
      </c>
      <c r="D22" s="13">
        <f>SUM(SUMIFS('E-book-Paperback Data'!$FS:$FS,'E-book-Paperback Data'!$FP:$FP,{"Standard","Pre Order"},'E-book-Paperback Data'!$FN:$FN,"Amazon.co.uk",'E-book-Paperback Data'!$FK:$FK,Lookups!$A$3))</f>
        <v>0</v>
      </c>
      <c r="E22" s="4">
        <f>SUM(SUMIFS('E-book-Paperback Data'!$FW:$FW,'E-book-Paperback Data'!$FP:$FP,{"Standard","Pre Order"},'E-book-Paperback Data'!$FN:$FN,"Amazon.co.uk",'E-book-Paperback Data'!$FK:$FK,Lookups!$A$3)*Lookups!$G$17)</f>
        <v>0</v>
      </c>
      <c r="F22" s="15">
        <f>SUM(SUMIFS('E-book-Paperback Data'!$FS:$FS,'E-book-Paperback Data'!$FP:$FP,{"Standard","Pre Order"},'E-book-Paperback Data'!$FN:$FN,"Amazon.com",'E-book-Paperback Data'!$FK:$FK,Lookups!$A$3))</f>
        <v>0</v>
      </c>
      <c r="G22" s="4">
        <f>SUM(SUMIFS('E-book-Paperback Data'!$FW:$FW,'E-book-Paperback Data'!$FP:$FP,{"Standard","Pre Order"},'E-book-Paperback Data'!$FN:$FN,"Amazon.cOM",'E-book-Paperback Data'!$FK:$FK,Lookups!$A$3))</f>
        <v>0</v>
      </c>
      <c r="H22" s="13">
        <f>SUM(SUMIFS('E-book-Paperback Data'!$FS:$FS,'E-book-Paperback Data'!$FP:$FP,{"Standard","Pre Order"},'E-book-Paperback Data'!$FN:$FN,"&lt;&gt;Amazon.co.uk",'E-book-Paperback Data'!$FN:$FN,"&lt;&gt;Amazon.com",'E-book-Paperback Data'!$FK:$FK,Lookups!$A$4))</f>
        <v>0</v>
      </c>
      <c r="I22" s="4">
        <f>SUM(SUMIFS('E-book-Paperback Data'!$FW:$FW,'E-book-Paperback Data'!$FP:$FP,{"Standard","Pre Order"},'E-book-Paperback Data'!$FX:$FX,"EUR",'E-book-Paperback Data'!$FK:$FK,Lookups!$A$4)*Lookups!$G$18,SUMIFS('E-book-Paperback Data'!$FW:$FW,'E-book-Paperback Data'!$FP:$FP,{"Standard","Pre Order"},'E-book-Paperback Data'!$FX:$FX,"JPY",'E-book-Paperback Data'!$FK:$FK,Lookups!$A$4)*Lookups!$G$19,SUMIFS('E-book-Paperback Data'!$FW:$FW,'E-book-Paperback Data'!$FP:$FP,{"Standard","Pre Order"},'E-book-Paperback Data'!$FX:$FX,"INR",'E-book-Paperback Data'!$FK:$FK,Lookups!$A$4)*Lookups!$G$20,SUMIFS('E-book-Paperback Data'!$FW:$FW,'E-book-Paperback Data'!$FP:$FP,{"Standard","Pre Order"},'E-book-Paperback Data'!$FX:$FX,"CAD",'E-book-Paperback Data'!$FK:$FK,Lookups!$A$4)*Lookups!$G$21,SUMIFS('E-book-Paperback Data'!$FW:$FW,'E-book-Paperback Data'!$FP:$FP,{"Standard","Pre Order"},'E-book-Paperback Data'!$FX:$FX,"BRL",'E-book-Paperback Data'!$FK:$FK,Lookups!$A$4)*Lookups!$G$22,SUMIFS('E-book-Paperback Data'!$FW:$FW,'E-book-Paperback Data'!$FP:$FP,{"Standard","Pre Order"},'E-book-Paperback Data'!$FX:$FX,"MXN",'E-book-Paperback Data'!$FK:$FK,Lookups!$A$4)*Lookups!$G$23,SUMIFS('E-book-Paperback Data'!$FW:$FW,'E-book-Paperback Data'!$FP:$FP,{"Standard","Pre Order"},'E-book-Paperback Data'!$FX:$FX,"AUD",'E-book-Paperback Data'!$FK:$FK,Lookups!$A$4)*Lookups!$G$24)</f>
        <v>0</v>
      </c>
      <c r="J22" s="13">
        <f>SUM(SUMIFS('E-book-Paperback Data'!$FS:$FS,'E-book-Paperback Data'!$FP:$FP,{"Standard","Pre Order"},'E-book-Paperback Data'!$FN:$FN,"Amazon.co.uk",'E-book-Paperback Data'!$FK:$FK,Lookups!$A$4))</f>
        <v>0</v>
      </c>
      <c r="K22" s="4">
        <f>SUM(SUMIFS('E-book-Paperback Data'!$FW:$FW,'E-book-Paperback Data'!$FP:$FP,{"Standard","Pre Order"},'E-book-Paperback Data'!$FN:$FN,"Amazon.co.uk",'E-book-Paperback Data'!$FK:$FK,Lookups!$A$4)*Lookups!$G$17)</f>
        <v>0</v>
      </c>
      <c r="L22" s="15">
        <f>SUM(SUMIFS('E-book-Paperback Data'!$FS:$FS,'E-book-Paperback Data'!$FP:$FP,{"Standard","Pre Order"},'E-book-Paperback Data'!$FN:$FN,"Amazon.com",'E-book-Paperback Data'!$FK:$FK,Lookups!$A$4))</f>
        <v>0</v>
      </c>
      <c r="M22" s="4">
        <f>SUM(SUMIFS('E-book-Paperback Data'!$FW:$FW,'E-book-Paperback Data'!$FP:$FP,{"Standard","Pre Order"},'E-book-Paperback Data'!$FN:$FN,"Amazon.cOM",'E-book-Paperback Data'!$FK:$FK,Lookups!$A$4))</f>
        <v>0</v>
      </c>
      <c r="N22" s="13">
        <f>SUM(SUMIFS('E-book-Paperback Data'!$FS:$FS,'E-book-Paperback Data'!$FP:$FP,{"Standard","Pre Order"},'E-book-Paperback Data'!$FN:$FN,"&lt;&gt;Amazon.co.uk",'E-book-Paperback Data'!$FN:$FN,"&lt;&gt;Amazon.com",'E-book-Paperback Data'!$FK:$FK,Lookups!$A$5))</f>
        <v>0</v>
      </c>
      <c r="O22" s="4">
        <f>SUM(SUMIFS('E-book-Paperback Data'!$FW:$FW,'E-book-Paperback Data'!$FP:$FP,{"Standard","Pre Order"},'E-book-Paperback Data'!$FX:$FX,"EUR",'E-book-Paperback Data'!$FK:$FK,Lookups!$A$5)*Lookups!$G$18,SUMIFS('E-book-Paperback Data'!$FW:$FW,'E-book-Paperback Data'!$FP:$FP,{"Standard","Pre Order"},'E-book-Paperback Data'!$FX:$FX,"JPY",'E-book-Paperback Data'!$FK:$FK,Lookups!$A$5)*Lookups!$G$19,SUMIFS('E-book-Paperback Data'!$FW:$FW,'E-book-Paperback Data'!$FP:$FP,{"Standard","Pre Order"},'E-book-Paperback Data'!$FX:$FX,"INR",'E-book-Paperback Data'!$FK:$FK,Lookups!$A$5)*Lookups!$G$20,SUMIFS('E-book-Paperback Data'!$FW:$FW,'E-book-Paperback Data'!$FP:$FP,{"Standard","Pre Order"},'E-book-Paperback Data'!$FX:$FX,"CAD",'E-book-Paperback Data'!$FK:$FK,Lookups!$A$5)*Lookups!$G$21,SUMIFS('E-book-Paperback Data'!$FW:$FW,'E-book-Paperback Data'!$FP:$FP,{"Standard","Pre Order"},'E-book-Paperback Data'!$FX:$FX,"BRL",'E-book-Paperback Data'!$FK:$FK,Lookups!$A$5)*Lookups!$G$22,SUMIFS('E-book-Paperback Data'!$FW:$FW,'E-book-Paperback Data'!$FP:$FP,{"Standard","Pre Order"},'E-book-Paperback Data'!$FX:$FX,"MXN",'E-book-Paperback Data'!$FK:$FK,Lookups!$A$5)*Lookups!$G$23,SUMIFS('E-book-Paperback Data'!$FW:$FW,'E-book-Paperback Data'!$FP:$FP,{"Standard","Pre Order"},'E-book-Paperback Data'!$FX:$FX,"AUD",'E-book-Paperback Data'!$FK:$FK,Lookups!$A$5)*Lookups!$G$24)</f>
        <v>0</v>
      </c>
      <c r="P22" s="13">
        <f>SUM(SUMIFS('E-book-Paperback Data'!$FS:$FS,'E-book-Paperback Data'!$FP:$FP,{"Standard","Pre Order"},'E-book-Paperback Data'!$FN:$FN,"Amazon.co.uk",'E-book-Paperback Data'!$FK:$FK,Lookups!$A$5))</f>
        <v>0</v>
      </c>
      <c r="Q22" s="4">
        <f>SUM(SUMIFS('E-book-Paperback Data'!$FW:$FW,'E-book-Paperback Data'!$FP:$FP,{"Standard","Pre Order"},'E-book-Paperback Data'!$FN:$FN,"Amazon.co.uk",'E-book-Paperback Data'!$FK:$FK,Lookups!$A$5)*Lookups!$G$17)</f>
        <v>0</v>
      </c>
      <c r="R22" s="15">
        <f>SUM(SUMIFS('E-book-Paperback Data'!$FS:$FS,'E-book-Paperback Data'!$FP:$FP,{"Standard","Pre Order"},'E-book-Paperback Data'!$FN:$FN,"Amazon.com",'E-book-Paperback Data'!$FK:$FK,Lookups!$A$5))</f>
        <v>0</v>
      </c>
      <c r="S22" s="4">
        <f>SUM(SUMIFS('E-book-Paperback Data'!$FW:$FW,'E-book-Paperback Data'!$FP:$FP,{"Standard","Pre Order"},'E-book-Paperback Data'!$FN:$FN,"Amazon.cOM",'E-book-Paperback Data'!$FK:$FK,Lookups!$A$5))</f>
        <v>0</v>
      </c>
    </row>
    <row r="23" spans="1:23" x14ac:dyDescent="0.25">
      <c r="B23" s="13"/>
      <c r="C23" s="7"/>
      <c r="D23" s="13"/>
      <c r="E23" s="16"/>
      <c r="F23" s="15"/>
      <c r="G23" s="16"/>
      <c r="H23" s="13"/>
      <c r="I23" s="7"/>
      <c r="J23" s="13"/>
      <c r="K23" s="16"/>
      <c r="L23" s="15"/>
      <c r="M23" s="16"/>
      <c r="N23" s="13"/>
      <c r="O23" s="7"/>
      <c r="P23" s="13"/>
      <c r="Q23" s="16"/>
      <c r="R23" s="15"/>
      <c r="S23" s="16"/>
    </row>
    <row r="24" spans="1:23" x14ac:dyDescent="0.25">
      <c r="B24" s="329" t="str">
        <f>Lookups!$A$6</f>
        <v>Soulstealer (Mass Market Paperback)</v>
      </c>
      <c r="C24" s="329"/>
      <c r="D24" s="329"/>
      <c r="E24" s="329"/>
      <c r="F24" s="329"/>
      <c r="G24" s="329"/>
      <c r="H24" s="329" t="str">
        <f>Lookups!$A$7</f>
        <v>Soulstealer (Travel Size Paperback)</v>
      </c>
      <c r="I24" s="329"/>
      <c r="J24" s="329"/>
      <c r="K24" s="329"/>
      <c r="L24" s="329"/>
      <c r="M24" s="329"/>
      <c r="N24" s="329" t="str">
        <f>Lookups!$A$8</f>
        <v>Soulstealer (Trade Paperback)</v>
      </c>
      <c r="O24" s="329"/>
      <c r="P24" s="329"/>
      <c r="Q24" s="329"/>
      <c r="R24" s="329"/>
      <c r="S24" s="329"/>
    </row>
    <row r="25" spans="1:23" x14ac:dyDescent="0.25">
      <c r="B25" s="329" t="s">
        <v>44</v>
      </c>
      <c r="C25" s="329"/>
      <c r="D25" s="329" t="s">
        <v>14</v>
      </c>
      <c r="E25" s="329"/>
      <c r="F25" s="329" t="s">
        <v>15</v>
      </c>
      <c r="G25" s="329"/>
      <c r="H25" s="329" t="s">
        <v>44</v>
      </c>
      <c r="I25" s="329"/>
      <c r="J25" s="329" t="s">
        <v>14</v>
      </c>
      <c r="K25" s="329"/>
      <c r="L25" s="329" t="s">
        <v>15</v>
      </c>
      <c r="M25" s="329"/>
      <c r="N25" s="329" t="s">
        <v>44</v>
      </c>
      <c r="O25" s="329"/>
      <c r="P25" s="329" t="s">
        <v>14</v>
      </c>
      <c r="Q25" s="329"/>
      <c r="R25" s="329" t="s">
        <v>15</v>
      </c>
      <c r="S25" s="329"/>
    </row>
    <row r="26" spans="1:23" x14ac:dyDescent="0.25">
      <c r="A26" t="s">
        <v>19</v>
      </c>
      <c r="B26" s="13">
        <f>SUM(SUMIFS('E-book-Paperback Data'!$J:$J,'E-book-Paperback Data'!$G:$G,{"Standard","Pre Order"},'E-book-Paperback Data'!$E:$E,"&lt;&gt;Amazon.co.uk",'E-book-Paperback Data'!$E:$E,"&lt;&gt;Amazon.com",'E-book-Paperback Data'!$B:$B,Lookups!$A$6))</f>
        <v>0</v>
      </c>
      <c r="C26" s="4">
        <f>SUM(SUMIFS('E-book-Paperback Data'!$N:$N,'E-book-Paperback Data'!$G:$G,{"Standard","Pre Order"},'E-book-Paperback Data'!$O:$O,"EUR",'E-book-Paperback Data'!$B:$B,Lookups!$A$6)*Lookups!$G$18,SUMIFS('E-book-Paperback Data'!$N:$N,'E-book-Paperback Data'!$G:$G,{"Standard","Pre Order"},'E-book-Paperback Data'!$O:$O,"JPY",'E-book-Paperback Data'!$B:$B,Lookups!$A$6)*Lookups!$G$19,SUMIFS('E-book-Paperback Data'!$N:$N,'E-book-Paperback Data'!$G:$G,{"Standard","Pre Order"},'E-book-Paperback Data'!$O:$O,"INR",'E-book-Paperback Data'!$B:$B,Lookups!$A$6)*Lookups!$G$20,SUMIFS('E-book-Paperback Data'!$N:$N,'E-book-Paperback Data'!$G:$G,{"Standard","Pre Order"},'E-book-Paperback Data'!$O:$O,"CAD",'E-book-Paperback Data'!$B:$B,Lookups!$A$6)*Lookups!$G$21,SUMIFS('E-book-Paperback Data'!$N:$N,'E-book-Paperback Data'!$G:$G,{"Standard","Pre Order"},'E-book-Paperback Data'!$O:$O,"BRL",'E-book-Paperback Data'!$B:$B,Lookups!$A$6)*Lookups!$G$22,SUMIFS('E-book-Paperback Data'!$N:$N,'E-book-Paperback Data'!$G:$G,{"Standard","Pre Order"},'E-book-Paperback Data'!$O:$O,"MXN",'E-book-Paperback Data'!$B:$B,Lookups!$A$6)*Lookups!$G$23,SUMIFS('E-book-Paperback Data'!$N:$N,'E-book-Paperback Data'!$G:$G,{"Standard","Pre Order"},'E-book-Paperback Data'!$O:$O,"AUD",'E-book-Paperback Data'!$B:$B,Lookups!$A$6)*Lookups!$G$24)</f>
        <v>0</v>
      </c>
      <c r="D26" s="13">
        <f>SUM(SUMIFS('E-book-Paperback Data'!$J:$J,'E-book-Paperback Data'!$G:$G,{"Standard","Pre Order"},'E-book-Paperback Data'!$E:$E,"Amazon.co.uk",'E-book-Paperback Data'!$B:$B,Lookups!$A$6))</f>
        <v>0</v>
      </c>
      <c r="E26" s="4">
        <f>SUM(SUMIFS('E-book-Paperback Data'!$N:$N,'E-book-Paperback Data'!$G:$G,{"Standard","Pre Order"},'E-book-Paperback Data'!$E:$E,"Amazon.co.uk",'E-book-Paperback Data'!$B:$B,Lookups!$A$6)*Lookups!$G$17)</f>
        <v>0</v>
      </c>
      <c r="F26" s="15">
        <f>SUM(SUMIFS('E-book-Paperback Data'!$J:$J,'E-book-Paperback Data'!$G:$G,{"Standard","Pre Order"},'E-book-Paperback Data'!$E:$E,"Amazon.com",'E-book-Paperback Data'!$B:$B,Lookups!$A$6))</f>
        <v>0</v>
      </c>
      <c r="G26" s="4">
        <f>SUM(SUMIFS('E-book-Paperback Data'!$N:$N,'E-book-Paperback Data'!$G:$G,{"Standard","Pre Order"},'E-book-Paperback Data'!$E:$E,"Amazon.cOM",'E-book-Paperback Data'!$B:$B,Lookups!$A$6))</f>
        <v>0</v>
      </c>
      <c r="H26" s="13">
        <f>SUM(SUMIFS('E-book-Paperback Data'!$J:$J,'E-book-Paperback Data'!$G:$G,{"Standard","Pre Order"},'E-book-Paperback Data'!$E:$E,"&lt;&gt;Amazon.co.uk",'E-book-Paperback Data'!$E:$E,"&lt;&gt;Amazon.com",'E-book-Paperback Data'!$B:$B,Lookups!$A$7))</f>
        <v>0</v>
      </c>
      <c r="I26" s="4">
        <f>SUM(SUMIFS('E-book-Paperback Data'!$N:$N,'E-book-Paperback Data'!$G:$G,{"Standard","Pre Order"},'E-book-Paperback Data'!$O:$O,"EUR",'E-book-Paperback Data'!$B:$B,Lookups!$A$7)*Lookups!$G$18,SUMIFS('E-book-Paperback Data'!$N:$N,'E-book-Paperback Data'!$G:$G,{"Standard","Pre Order"},'E-book-Paperback Data'!$O:$O,"JPY",'E-book-Paperback Data'!$B:$B,Lookups!$A$7)*Lookups!$G$19,SUMIFS('E-book-Paperback Data'!$N:$N,'E-book-Paperback Data'!$G:$G,{"Standard","Pre Order"},'E-book-Paperback Data'!$O:$O,"INR",'E-book-Paperback Data'!$B:$B,Lookups!$A$7)*Lookups!$G$20,SUMIFS('E-book-Paperback Data'!$N:$N,'E-book-Paperback Data'!$G:$G,{"Standard","Pre Order"},'E-book-Paperback Data'!$O:$O,"CAD",'E-book-Paperback Data'!$B:$B,Lookups!$A$7)*Lookups!$G$21,SUMIFS('E-book-Paperback Data'!$N:$N,'E-book-Paperback Data'!$G:$G,{"Standard","Pre Order"},'E-book-Paperback Data'!$O:$O,"BRL",'E-book-Paperback Data'!$B:$B,Lookups!$A$7)*Lookups!$G$22,SUMIFS('E-book-Paperback Data'!$N:$N,'E-book-Paperback Data'!$G:$G,{"Standard","Pre Order"},'E-book-Paperback Data'!$O:$O,"MXN",'E-book-Paperback Data'!$B:$B,Lookups!$A$7)*Lookups!$G$23,SUMIFS('E-book-Paperback Data'!$N:$N,'E-book-Paperback Data'!$G:$G,{"Standard","Pre Order"},'E-book-Paperback Data'!$O:$O,"AUD",'E-book-Paperback Data'!$B:$B,Lookups!$A$7)*Lookups!$G$24)</f>
        <v>0</v>
      </c>
      <c r="J26" s="13">
        <f>SUM(SUMIFS('E-book-Paperback Data'!$J:$J,'E-book-Paperback Data'!$G:$G,{"Standard","Pre Order"},'E-book-Paperback Data'!$E:$E,"Amazon.co.uk",'E-book-Paperback Data'!$B:$B,Lookups!$A$7))</f>
        <v>0</v>
      </c>
      <c r="K26" s="4">
        <f>SUM(SUMIFS('E-book-Paperback Data'!$N:$N,'E-book-Paperback Data'!$G:$G,{"Standard","Pre Order"},'E-book-Paperback Data'!$E:$E,"Amazon.co.uk",'E-book-Paperback Data'!$B:$B,Lookups!$A$7)*Lookups!$G$17)</f>
        <v>0</v>
      </c>
      <c r="L26" s="15">
        <f>SUM(SUMIFS('E-book-Paperback Data'!$J:$J,'E-book-Paperback Data'!$G:$G,{"Standard","Pre Order"},'E-book-Paperback Data'!$E:$E,"Amazon.com",'E-book-Paperback Data'!$B:$B,Lookups!$A$7))</f>
        <v>0</v>
      </c>
      <c r="M26" s="4">
        <f>SUM(SUMIFS('E-book-Paperback Data'!$N:$N,'E-book-Paperback Data'!$G:$G,{"Standard","Pre Order"},'E-book-Paperback Data'!$E:$E,"Amazon.cOM",'E-book-Paperback Data'!$B:$B,Lookups!$A$7))</f>
        <v>0</v>
      </c>
      <c r="N26" s="13">
        <f>SUM(SUMIFS('E-book-Paperback Data'!$J:$J,'E-book-Paperback Data'!$G:$G,{"Standard","Pre Order"},'E-book-Paperback Data'!$E:$E,"&lt;&gt;Amazon.co.uk",'E-book-Paperback Data'!$E:$E,"&lt;&gt;Amazon.com",'E-book-Paperback Data'!$B:$B,Lookups!$A$8))</f>
        <v>0</v>
      </c>
      <c r="O26" s="4">
        <f>SUM(SUMIFS('E-book-Paperback Data'!$N:$N,'E-book-Paperback Data'!$G:$G,{"Standard","Pre Order"},'E-book-Paperback Data'!$O:$O,"EUR",'E-book-Paperback Data'!$B:$B,Lookups!$A$8)*Lookups!$G$18,SUMIFS('E-book-Paperback Data'!$N:$N,'E-book-Paperback Data'!$G:$G,{"Standard","Pre Order"},'E-book-Paperback Data'!$O:$O,"JPY",'E-book-Paperback Data'!$B:$B,Lookups!$A$8)*Lookups!$G$19,SUMIFS('E-book-Paperback Data'!$N:$N,'E-book-Paperback Data'!$G:$G,{"Standard","Pre Order"},'E-book-Paperback Data'!$O:$O,"INR",'E-book-Paperback Data'!$B:$B,Lookups!$A$8)*Lookups!$G$20,SUMIFS('E-book-Paperback Data'!$N:$N,'E-book-Paperback Data'!$G:$G,{"Standard","Pre Order"},'E-book-Paperback Data'!$O:$O,"CAD",'E-book-Paperback Data'!$B:$B,Lookups!$A$8)*Lookups!$G$21,SUMIFS('E-book-Paperback Data'!$N:$N,'E-book-Paperback Data'!$G:$G,{"Standard","Pre Order"},'E-book-Paperback Data'!$O:$O,"BRL",'E-book-Paperback Data'!$B:$B,Lookups!$A$8)*Lookups!$G$22,SUMIFS('E-book-Paperback Data'!$N:$N,'E-book-Paperback Data'!$G:$G,{"Standard","Pre Order"},'E-book-Paperback Data'!$O:$O,"MXN",'E-book-Paperback Data'!$B:$B,Lookups!$A$8)*Lookups!$G$23,SUMIFS('E-book-Paperback Data'!$N:$N,'E-book-Paperback Data'!$G:$G,{"Standard","Pre Order"},'E-book-Paperback Data'!$O:$O,"AUD",'E-book-Paperback Data'!$B:$B,Lookups!$A$8)*Lookups!$G$24)</f>
        <v>0</v>
      </c>
      <c r="P26" s="13">
        <f>SUM(SUMIFS('E-book-Paperback Data'!$J:$J,'E-book-Paperback Data'!$G:$G,{"Standard","Pre Order"},'E-book-Paperback Data'!$E:$E,"Amazon.co.uk",'E-book-Paperback Data'!$B:$B,Lookups!$A$8))</f>
        <v>0</v>
      </c>
      <c r="Q26" s="4">
        <f>SUM(SUMIFS('E-book-Paperback Data'!$N:$N,'E-book-Paperback Data'!$G:$G,{"Standard","Pre Order"},'E-book-Paperback Data'!$E:$E,"Amazon.co.uk",'E-book-Paperback Data'!$B:$B,Lookups!$A$8)*Lookups!$G$17)</f>
        <v>0</v>
      </c>
      <c r="R26" s="15">
        <f>SUM(SUMIFS('E-book-Paperback Data'!$J:$J,'E-book-Paperback Data'!$G:$G,{"Standard","Pre Order"},'E-book-Paperback Data'!$E:$E,"Amazon.com",'E-book-Paperback Data'!$B:$B,Lookups!$A$8))</f>
        <v>0</v>
      </c>
      <c r="S26" s="4">
        <f>SUM(SUMIFS('E-book-Paperback Data'!$N:$N,'E-book-Paperback Data'!$G:$G,{"Standard","Pre Order"},'E-book-Paperback Data'!$E:$E,"Amazon.cOM",'E-book-Paperback Data'!$B:$B,Lookups!$A$8))</f>
        <v>0</v>
      </c>
    </row>
    <row r="27" spans="1:23" x14ac:dyDescent="0.25">
      <c r="A27" t="s">
        <v>20</v>
      </c>
      <c r="B27" s="13">
        <f>SUM(SUMIFS('E-book-Paperback Data'!$Y:$Y,'E-book-Paperback Data'!$V:$V,{"Standard","Pre Order"},'E-book-Paperback Data'!$T:$T,"&lt;&gt;Amazon.co.uk",'E-book-Paperback Data'!$T:$T,"&lt;&gt;Amazon.com",'E-book-Paperback Data'!$Q:$Q,Lookups!$A$6))</f>
        <v>0</v>
      </c>
      <c r="C27" s="4">
        <f>SUM(SUMIFS('E-book-Paperback Data'!$AC:$AC,'E-book-Paperback Data'!$V:$V,{"Standard","Pre Order"},'E-book-Paperback Data'!$AD:$AD,"EUR",'E-book-Paperback Data'!$Q:$Q,Lookups!$A$6)*Lookups!$G$18,SUMIFS('E-book-Paperback Data'!$AC:$AC,'E-book-Paperback Data'!$V:$V,{"Standard","Pre Order"},'E-book-Paperback Data'!$AD:$AD,"JPY",'E-book-Paperback Data'!$Q:$Q,Lookups!$A$6)*Lookups!$G$19,SUMIFS('E-book-Paperback Data'!$AC:$AC,'E-book-Paperback Data'!$V:$V,{"Standard","Pre Order"},'E-book-Paperback Data'!$AD:$AD,"INR",'E-book-Paperback Data'!$Q:$Q,Lookups!$A$6)*Lookups!$G$20,SUMIFS('E-book-Paperback Data'!$AC:$AC,'E-book-Paperback Data'!$V:$V,{"Standard","Pre Order"},'E-book-Paperback Data'!$AD:$AD,"CAD",'E-book-Paperback Data'!$Q:$Q,Lookups!$A$6)*Lookups!$G$21,SUMIFS('E-book-Paperback Data'!$AC:$AC,'E-book-Paperback Data'!$V:$V,{"Standard","Pre Order"},'E-book-Paperback Data'!$AD:$AD,"BRL",'E-book-Paperback Data'!$Q:$Q,Lookups!$A$6)*Lookups!$G$22,SUMIFS('E-book-Paperback Data'!$AC:$AC,'E-book-Paperback Data'!$V:$V,{"Standard","Pre Order"},'E-book-Paperback Data'!$AD:$AD,"MXN",'E-book-Paperback Data'!$Q:$Q,Lookups!$A$6)*Lookups!$G$23,SUMIFS('E-book-Paperback Data'!$AC:$AC,'E-book-Paperback Data'!$V:$V,{"Standard","Pre Order"},'E-book-Paperback Data'!$AD:$AD,"AUD",'E-book-Paperback Data'!$Q:$Q,Lookups!$A$6)*Lookups!$G$24)</f>
        <v>0</v>
      </c>
      <c r="D27" s="13">
        <f>SUM(SUMIFS('E-book-Paperback Data'!$Y:$Y,'E-book-Paperback Data'!$V:$V,{"Standard","Pre Order"},'E-book-Paperback Data'!$T:$T,"Amazon.co.uk",'E-book-Paperback Data'!$Q:$Q,Lookups!$A$6))</f>
        <v>0</v>
      </c>
      <c r="E27" s="4">
        <f>SUM(SUMIFS('E-book-Paperback Data'!$AC:$AC,'E-book-Paperback Data'!$V:$V,{"Standard","Pre Order"},'E-book-Paperback Data'!$T:$T,"Amazon.co.uk",'E-book-Paperback Data'!$Q:$Q,Lookups!$A$6)*Lookups!$G$17)</f>
        <v>0</v>
      </c>
      <c r="F27" s="15">
        <f>SUM(SUMIFS('E-book-Paperback Data'!$Y:$Y,'E-book-Paperback Data'!$V:$V,{"Standard","Pre Order"},'E-book-Paperback Data'!$T:$T,"Amazon.com",'E-book-Paperback Data'!$Q:$Q,Lookups!$A$6))</f>
        <v>0</v>
      </c>
      <c r="G27" s="4">
        <f>SUM(SUMIFS('E-book-Paperback Data'!$AC:$AC,'E-book-Paperback Data'!$V:$V,{"Standard","Pre Order"},'E-book-Paperback Data'!$T:$T,"Amazon.cOM",'E-book-Paperback Data'!$Q:$Q,Lookups!$A$6))</f>
        <v>0</v>
      </c>
      <c r="H27" s="13">
        <f>SUM(SUMIFS('E-book-Paperback Data'!$Y:$Y,'E-book-Paperback Data'!$V:$V,{"Standard","Pre Order"},'E-book-Paperback Data'!$T:$T,"&lt;&gt;Amazon.co.uk",'E-book-Paperback Data'!$T:$T,"&lt;&gt;Amazon.com",'E-book-Paperback Data'!$Q:$Q,Lookups!$A$7))</f>
        <v>0</v>
      </c>
      <c r="I27" s="4">
        <f>SUM(SUMIFS('E-book-Paperback Data'!$AC:$AC,'E-book-Paperback Data'!$V:$V,{"Standard","Pre Order"},'E-book-Paperback Data'!$AD:$AD,"EUR",'E-book-Paperback Data'!$Q:$Q,Lookups!$A$7)*Lookups!$G$18,SUMIFS('E-book-Paperback Data'!$AC:$AC,'E-book-Paperback Data'!$V:$V,{"Standard","Pre Order"},'E-book-Paperback Data'!$AD:$AD,"JPY",'E-book-Paperback Data'!$Q:$Q,Lookups!$A$7)*Lookups!$G$19,SUMIFS('E-book-Paperback Data'!$AC:$AC,'E-book-Paperback Data'!$V:$V,{"Standard","Pre Order"},'E-book-Paperback Data'!$AD:$AD,"INR",'E-book-Paperback Data'!$Q:$Q,Lookups!$A$7)*Lookups!$G$20,SUMIFS('E-book-Paperback Data'!$AC:$AC,'E-book-Paperback Data'!$V:$V,{"Standard","Pre Order"},'E-book-Paperback Data'!$AD:$AD,"CAD",'E-book-Paperback Data'!$Q:$Q,Lookups!$A$7)*Lookups!$G$21,SUMIFS('E-book-Paperback Data'!$AC:$AC,'E-book-Paperback Data'!$V:$V,{"Standard","Pre Order"},'E-book-Paperback Data'!$AD:$AD,"BRL",'E-book-Paperback Data'!$Q:$Q,Lookups!$A$7)*Lookups!$G$22,SUMIFS('E-book-Paperback Data'!$AC:$AC,'E-book-Paperback Data'!$V:$V,{"Standard","Pre Order"},'E-book-Paperback Data'!$AD:$AD,"MXN",'E-book-Paperback Data'!$Q:$Q,Lookups!$A$7)*Lookups!$G$23,SUMIFS('E-book-Paperback Data'!$AC:$AC,'E-book-Paperback Data'!$V:$V,{"Standard","Pre Order"},'E-book-Paperback Data'!$AD:$AD,"AUD",'E-book-Paperback Data'!$Q:$Q,Lookups!$A$7)*Lookups!$G$24)</f>
        <v>0</v>
      </c>
      <c r="J27" s="13">
        <f>SUM(SUMIFS('E-book-Paperback Data'!$Y:$Y,'E-book-Paperback Data'!$V:$V,{"Standard","Pre Order"},'E-book-Paperback Data'!$T:$T,"Amazon.co.uk",'E-book-Paperback Data'!$Q:$Q,Lookups!$A$7))</f>
        <v>0</v>
      </c>
      <c r="K27" s="4">
        <f>SUM(SUMIFS('E-book-Paperback Data'!$AC:$AC,'E-book-Paperback Data'!$V:$V,{"Standard","Pre Order"},'E-book-Paperback Data'!$T:$T,"Amazon.co.uk",'E-book-Paperback Data'!$Q:$Q,Lookups!$A$7)*Lookups!$G$17)</f>
        <v>0</v>
      </c>
      <c r="L27" s="15">
        <f>SUM(SUMIFS('E-book-Paperback Data'!$Y:$Y,'E-book-Paperback Data'!$V:$V,{"Standard","Pre Order"},'E-book-Paperback Data'!$T:$T,"Amazon.com",'E-book-Paperback Data'!$Q:$Q,Lookups!$A$7))</f>
        <v>0</v>
      </c>
      <c r="M27" s="4">
        <f>SUM(SUMIFS('E-book-Paperback Data'!$AC:$AC,'E-book-Paperback Data'!$V:$V,{"Standard","Pre Order"},'E-book-Paperback Data'!$T:$T,"Amazon.cOM",'E-book-Paperback Data'!$Q:$Q,Lookups!$A$7))</f>
        <v>0</v>
      </c>
      <c r="N27" s="13">
        <f>SUM(SUMIFS('E-book-Paperback Data'!$Y:$Y,'E-book-Paperback Data'!$V:$V,{"Standard","Pre Order"},'E-book-Paperback Data'!$T:$T,"&lt;&gt;Amazon.co.uk",'E-book-Paperback Data'!$T:$T,"&lt;&gt;Amazon.com",'E-book-Paperback Data'!$Q:$Q,Lookups!$A$8))</f>
        <v>0</v>
      </c>
      <c r="O27" s="4">
        <f>SUM(SUMIFS('E-book-Paperback Data'!$AC:$AC,'E-book-Paperback Data'!$V:$V,{"Standard","Pre Order"},'E-book-Paperback Data'!$AD:$AD,"EUR",'E-book-Paperback Data'!$Q:$Q,Lookups!$A$8)*Lookups!$G$18,SUMIFS('E-book-Paperback Data'!$AC:$AC,'E-book-Paperback Data'!$V:$V,{"Standard","Pre Order"},'E-book-Paperback Data'!$AD:$AD,"JPY",'E-book-Paperback Data'!$Q:$Q,Lookups!$A$8)*Lookups!$G$19,SUMIFS('E-book-Paperback Data'!$AC:$AC,'E-book-Paperback Data'!$V:$V,{"Standard","Pre Order"},'E-book-Paperback Data'!$AD:$AD,"INR",'E-book-Paperback Data'!$Q:$Q,Lookups!$A$8)*Lookups!$G$20,SUMIFS('E-book-Paperback Data'!$AC:$AC,'E-book-Paperback Data'!$V:$V,{"Standard","Pre Order"},'E-book-Paperback Data'!$AD:$AD,"CAD",'E-book-Paperback Data'!$Q:$Q,Lookups!$A$8)*Lookups!$G$21,SUMIFS('E-book-Paperback Data'!$AC:$AC,'E-book-Paperback Data'!$V:$V,{"Standard","Pre Order"},'E-book-Paperback Data'!$AD:$AD,"BRL",'E-book-Paperback Data'!$Q:$Q,Lookups!$A$8)*Lookups!$G$22,SUMIFS('E-book-Paperback Data'!$AC:$AC,'E-book-Paperback Data'!$V:$V,{"Standard","Pre Order"},'E-book-Paperback Data'!$AD:$AD,"MXN",'E-book-Paperback Data'!$Q:$Q,Lookups!$A$8)*Lookups!$G$23,SUMIFS('E-book-Paperback Data'!$AC:$AC,'E-book-Paperback Data'!$V:$V,{"Standard","Pre Order"},'E-book-Paperback Data'!$AD:$AD,"AUD",'E-book-Paperback Data'!$Q:$Q,Lookups!$A$8)*Lookups!$G$24)</f>
        <v>0</v>
      </c>
      <c r="P27" s="13">
        <f>SUM(SUMIFS('E-book-Paperback Data'!$Y:$Y,'E-book-Paperback Data'!$V:$V,{"Standard","Pre Order"},'E-book-Paperback Data'!$T:$T,"Amazon.co.uk",'E-book-Paperback Data'!$Q:$Q,Lookups!$A$8))</f>
        <v>0</v>
      </c>
      <c r="Q27" s="4">
        <f>SUM(SUMIFS('E-book-Paperback Data'!$AC:$AC,'E-book-Paperback Data'!$V:$V,{"Standard","Pre Order"},'E-book-Paperback Data'!$T:$T,"Amazon.co.uk",'E-book-Paperback Data'!$Q:$Q,Lookups!$A$8)*Lookups!$G$17)</f>
        <v>0</v>
      </c>
      <c r="R27" s="15">
        <f>SUM(SUMIFS('E-book-Paperback Data'!$Y:$Y,'E-book-Paperback Data'!$V:$V,{"Standard","Pre Order"},'E-book-Paperback Data'!$T:$T,"Amazon.com",'E-book-Paperback Data'!$Q:$Q,Lookups!$A$8))</f>
        <v>0</v>
      </c>
      <c r="S27" s="4">
        <f>SUM(SUMIFS('E-book-Paperback Data'!$AC:$AC,'E-book-Paperback Data'!$V:$V,{"Standard","Pre Order"},'E-book-Paperback Data'!$T:$T,"Amazon.cOM",'E-book-Paperback Data'!$Q:$Q,Lookups!$A$8))</f>
        <v>0</v>
      </c>
    </row>
    <row r="28" spans="1:23" x14ac:dyDescent="0.25">
      <c r="A28" t="s">
        <v>21</v>
      </c>
      <c r="B28" s="13">
        <f>SUM(SUMIFS('E-book-Paperback Data'!$AN:$AN,'E-book-Paperback Data'!$AK:$AK,{"Standard","Pre Order"},'E-book-Paperback Data'!$AI:$AI,"&lt;&gt;Amazon.co.uk",'E-book-Paperback Data'!$AI:$AI,"&lt;&gt;Amazon.com",'E-book-Paperback Data'!$AF:$AF,Lookups!$A$6))</f>
        <v>0</v>
      </c>
      <c r="C28" s="4">
        <f>SUM(SUMIFS('E-book-Paperback Data'!$AR:$AR,'E-book-Paperback Data'!$AK:$AK,{"Standard","Pre Order"},'E-book-Paperback Data'!$AS:$AS,"EUR",'E-book-Paperback Data'!$AF:$AF,Lookups!$A$6)*Lookups!$G$18,SUMIFS('E-book-Paperback Data'!$AR:$AR,'E-book-Paperback Data'!$AK:$AK,{"Standard","Pre Order"},'E-book-Paperback Data'!$AS:$AS,"JPY",'E-book-Paperback Data'!$AF:$AF,Lookups!$A$6)*Lookups!$G$19,SUMIFS('E-book-Paperback Data'!$AR:$AR,'E-book-Paperback Data'!$AK:$AK,{"Standard","Pre Order"},'E-book-Paperback Data'!$AS:$AS,"INR",'E-book-Paperback Data'!$AF:$AF,Lookups!$A$6)*Lookups!$G$20,SUMIFS('E-book-Paperback Data'!$AR:$AR,'E-book-Paperback Data'!$AK:$AK,{"Standard","Pre Order"},'E-book-Paperback Data'!$AS:$AS,"CAD",'E-book-Paperback Data'!$AF:$AF,Lookups!$A$6)*Lookups!$G$21,SUMIFS('E-book-Paperback Data'!$AR:$AR,'E-book-Paperback Data'!$AK:$AK,{"Standard","Pre Order"},'E-book-Paperback Data'!$AS:$AS,"BRL",'E-book-Paperback Data'!$AF:$AF,Lookups!$A$6)*Lookups!$G$22,SUMIFS('E-book-Paperback Data'!$AR:$AR,'E-book-Paperback Data'!$AK:$AK,{"Standard","Pre Order"},'E-book-Paperback Data'!$AS:$AS,"MXN",'E-book-Paperback Data'!$AF:$AF,Lookups!$A$6)*Lookups!$G$23,SUMIFS('E-book-Paperback Data'!$AR:$AR,'E-book-Paperback Data'!$AK:$AK,{"Standard","Pre Order"},'E-book-Paperback Data'!$AS:$AS,"AUD",'E-book-Paperback Data'!$AF:$AF,Lookups!$A$6)*Lookups!$G$24)</f>
        <v>0</v>
      </c>
      <c r="D28" s="13">
        <f>SUM(SUMIFS('E-book-Paperback Data'!$AN:$AN,'E-book-Paperback Data'!$AK:$AK,{"Standard","Pre Order"},'E-book-Paperback Data'!$AI:$AI,"Amazon.co.uk",'E-book-Paperback Data'!$AF:$AF,Lookups!$A$6))</f>
        <v>0</v>
      </c>
      <c r="E28" s="4">
        <f>SUM(SUMIFS('E-book-Paperback Data'!$AR:$AR,'E-book-Paperback Data'!$AK:$AK,{"Standard","Pre Order"},'E-book-Paperback Data'!$AI:$AI,"Amazon.co.uk",'E-book-Paperback Data'!$AF:$AF,Lookups!$A$6)*Lookups!$G$17)</f>
        <v>0</v>
      </c>
      <c r="F28" s="15">
        <f>SUM(SUMIFS('E-book-Paperback Data'!$AN:$AN,'E-book-Paperback Data'!$AK:$AK,{"Standard","Pre Order"},'E-book-Paperback Data'!$AI:$AI,"Amazon.com",'E-book-Paperback Data'!$AF:$AF,Lookups!$A$6))</f>
        <v>0</v>
      </c>
      <c r="G28" s="4">
        <f>SUM(SUMIFS('E-book-Paperback Data'!$AR:$AR,'E-book-Paperback Data'!$AK:$AK,{"Standard","Pre Order"},'E-book-Paperback Data'!$AI:$AI,"Amazon.cOM",'E-book-Paperback Data'!$AF:$AF,Lookups!$A$6))</f>
        <v>0</v>
      </c>
      <c r="H28" s="13">
        <f>SUM(SUMIFS('E-book-Paperback Data'!$AN:$AN,'E-book-Paperback Data'!$AK:$AK,{"Standard","Pre Order"},'E-book-Paperback Data'!$AI:$AI,"&lt;&gt;Amazon.co.uk",'E-book-Paperback Data'!$AI:$AI,"&lt;&gt;Amazon.com",'E-book-Paperback Data'!$AF:$AF,Lookups!$A$7))</f>
        <v>0</v>
      </c>
      <c r="I28" s="4">
        <f>SUM(SUMIFS('E-book-Paperback Data'!$AR:$AR,'E-book-Paperback Data'!$AK:$AK,{"Standard","Pre Order"},'E-book-Paperback Data'!$AS:$AS,"EUR",'E-book-Paperback Data'!$AF:$AF,Lookups!$A$7)*Lookups!$G$18,SUMIFS('E-book-Paperback Data'!$AR:$AR,'E-book-Paperback Data'!$AK:$AK,{"Standard","Pre Order"},'E-book-Paperback Data'!$AS:$AS,"JPY",'E-book-Paperback Data'!$AF:$AF,Lookups!$A$7)*Lookups!$G$19,SUMIFS('E-book-Paperback Data'!$AR:$AR,'E-book-Paperback Data'!$AK:$AK,{"Standard","Pre Order"},'E-book-Paperback Data'!$AS:$AS,"INR",'E-book-Paperback Data'!$AF:$AF,Lookups!$A$7)*Lookups!$G$20,SUMIFS('E-book-Paperback Data'!$AR:$AR,'E-book-Paperback Data'!$AK:$AK,{"Standard","Pre Order"},'E-book-Paperback Data'!$AS:$AS,"CAD",'E-book-Paperback Data'!$AF:$AF,Lookups!$A$7)*Lookups!$G$21,SUMIFS('E-book-Paperback Data'!$AR:$AR,'E-book-Paperback Data'!$AK:$AK,{"Standard","Pre Order"},'E-book-Paperback Data'!$AS:$AS,"BRL",'E-book-Paperback Data'!$AF:$AF,Lookups!$A$7)*Lookups!$G$22,SUMIFS('E-book-Paperback Data'!$AR:$AR,'E-book-Paperback Data'!$AK:$AK,{"Standard","Pre Order"},'E-book-Paperback Data'!$AS:$AS,"MXN",'E-book-Paperback Data'!$AF:$AF,Lookups!$A$7)*Lookups!$G$23,SUMIFS('E-book-Paperback Data'!$AR:$AR,'E-book-Paperback Data'!$AK:$AK,{"Standard","Pre Order"},'E-book-Paperback Data'!$AS:$AS,"AUD",'E-book-Paperback Data'!$AF:$AF,Lookups!$A$7)*Lookups!$G$24)</f>
        <v>0</v>
      </c>
      <c r="J28" s="13">
        <f>SUM(SUMIFS('E-book-Paperback Data'!$AN:$AN,'E-book-Paperback Data'!$AK:$AK,{"Standard","Pre Order"},'E-book-Paperback Data'!$AI:$AI,"Amazon.co.uk",'E-book-Paperback Data'!$AF:$AF,Lookups!$A$7))</f>
        <v>0</v>
      </c>
      <c r="K28" s="4">
        <f>SUM(SUMIFS('E-book-Paperback Data'!$AR:$AR,'E-book-Paperback Data'!$AK:$AK,{"Standard","Pre Order"},'E-book-Paperback Data'!$AI:$AI,"Amazon.co.uk",'E-book-Paperback Data'!$AF:$AF,Lookups!$A$7)*Lookups!$G$17)</f>
        <v>0</v>
      </c>
      <c r="L28" s="15">
        <f>SUM(SUMIFS('E-book-Paperback Data'!$AN:$AN,'E-book-Paperback Data'!$AK:$AK,{"Standard","Pre Order"},'E-book-Paperback Data'!$AI:$AI,"Amazon.com",'E-book-Paperback Data'!$AF:$AF,Lookups!$A$7))</f>
        <v>0</v>
      </c>
      <c r="M28" s="4">
        <f>SUM(SUMIFS('E-book-Paperback Data'!$AR:$AR,'E-book-Paperback Data'!$AK:$AK,{"Standard","Pre Order"},'E-book-Paperback Data'!$AI:$AI,"Amazon.cOM",'E-book-Paperback Data'!$AF:$AF,Lookups!$A$7))</f>
        <v>0</v>
      </c>
      <c r="N28" s="13">
        <f>SUM(SUMIFS('E-book-Paperback Data'!$AN:$AN,'E-book-Paperback Data'!$AK:$AK,{"Standard","Pre Order"},'E-book-Paperback Data'!$AI:$AI,"&lt;&gt;Amazon.co.uk",'E-book-Paperback Data'!$AI:$AI,"&lt;&gt;Amazon.com",'E-book-Paperback Data'!$AF:$AF,Lookups!$A$8))</f>
        <v>0</v>
      </c>
      <c r="O28" s="4">
        <f>SUM(SUMIFS('E-book-Paperback Data'!$AR:$AR,'E-book-Paperback Data'!$AK:$AK,{"Standard","Pre Order"},'E-book-Paperback Data'!$AS:$AS,"EUR",'E-book-Paperback Data'!$AF:$AF,Lookups!$A$8)*Lookups!$G$18,SUMIFS('E-book-Paperback Data'!$AR:$AR,'E-book-Paperback Data'!$AK:$AK,{"Standard","Pre Order"},'E-book-Paperback Data'!$AS:$AS,"JPY",'E-book-Paperback Data'!$AF:$AF,Lookups!$A$8)*Lookups!$G$19,SUMIFS('E-book-Paperback Data'!$AR:$AR,'E-book-Paperback Data'!$AK:$AK,{"Standard","Pre Order"},'E-book-Paperback Data'!$AS:$AS,"INR",'E-book-Paperback Data'!$AF:$AF,Lookups!$A$8)*Lookups!$G$20,SUMIFS('E-book-Paperback Data'!$AR:$AR,'E-book-Paperback Data'!$AK:$AK,{"Standard","Pre Order"},'E-book-Paperback Data'!$AS:$AS,"CAD",'E-book-Paperback Data'!$AF:$AF,Lookups!$A$8)*Lookups!$G$21,SUMIFS('E-book-Paperback Data'!$AR:$AR,'E-book-Paperback Data'!$AK:$AK,{"Standard","Pre Order"},'E-book-Paperback Data'!$AS:$AS,"BRL",'E-book-Paperback Data'!$AF:$AF,Lookups!$A$8)*Lookups!$G$22,SUMIFS('E-book-Paperback Data'!$AR:$AR,'E-book-Paperback Data'!$AK:$AK,{"Standard","Pre Order"},'E-book-Paperback Data'!$AS:$AS,"MXN",'E-book-Paperback Data'!$AF:$AF,Lookups!$A$8)*Lookups!$G$23,SUMIFS('E-book-Paperback Data'!$AR:$AR,'E-book-Paperback Data'!$AK:$AK,{"Standard","Pre Order"},'E-book-Paperback Data'!$AS:$AS,"AUD",'E-book-Paperback Data'!$AF:$AF,Lookups!$A$8)*Lookups!$G$24)</f>
        <v>0</v>
      </c>
      <c r="P28" s="13">
        <f>SUM(SUMIFS('E-book-Paperback Data'!$AN:$AN,'E-book-Paperback Data'!$AK:$AK,{"Standard","Pre Order"},'E-book-Paperback Data'!$AI:$AI,"Amazon.co.uk",'E-book-Paperback Data'!$AF:$AF,Lookups!$A$8))</f>
        <v>0</v>
      </c>
      <c r="Q28" s="4">
        <f>SUM(SUMIFS('E-book-Paperback Data'!$AR:$AR,'E-book-Paperback Data'!$AK:$AK,{"Standard","Pre Order"},'E-book-Paperback Data'!$AI:$AI,"Amazon.co.uk",'E-book-Paperback Data'!$AF:$AF,Lookups!$A$8)*Lookups!$G$17)</f>
        <v>0</v>
      </c>
      <c r="R28" s="15">
        <f>SUM(SUMIFS('E-book-Paperback Data'!$AN:$AN,'E-book-Paperback Data'!$AK:$AK,{"Standard","Pre Order"},'E-book-Paperback Data'!$AI:$AI,"Amazon.com",'E-book-Paperback Data'!$AF:$AF,Lookups!$A$8))</f>
        <v>0</v>
      </c>
      <c r="S28" s="4">
        <f>SUM(SUMIFS('E-book-Paperback Data'!$AR:$AR,'E-book-Paperback Data'!$AK:$AK,{"Standard","Pre Order"},'E-book-Paperback Data'!$AI:$AI,"Amazon.cOM",'E-book-Paperback Data'!$AF:$AF,Lookups!$A$8))</f>
        <v>0</v>
      </c>
    </row>
    <row r="29" spans="1:23" x14ac:dyDescent="0.25">
      <c r="A29" t="s">
        <v>22</v>
      </c>
      <c r="B29" s="13">
        <f>SUM(SUMIFS('E-book-Paperback Data'!$BC:$BC,'E-book-Paperback Data'!$AZ:$AZ,{"Standard","Pre Order"},'E-book-Paperback Data'!$AX:$AX,"&lt;&gt;Amazon.co.uk",'E-book-Paperback Data'!$AX:$AX,"&lt;&gt;Amazon.com",'E-book-Paperback Data'!$AU:$AU,Lookups!$A$6))</f>
        <v>0</v>
      </c>
      <c r="C29" s="4">
        <f>SUM(SUMIFS('E-book-Paperback Data'!$BG:$BG,'E-book-Paperback Data'!$AZ:$AZ,{"Standard","Pre Order"},'E-book-Paperback Data'!$BH:$BH,"EUR",'E-book-Paperback Data'!$AU:$AU,Lookups!$A$6)*Lookups!$G$18,SUMIFS('E-book-Paperback Data'!$BG:$BG,'E-book-Paperback Data'!$AZ:$AZ,{"Standard","Pre Order"},'E-book-Paperback Data'!$BH:$BH,"JPY",'E-book-Paperback Data'!$AU:$AU,Lookups!$A$6)*Lookups!$G$19,SUMIFS('E-book-Paperback Data'!$BG:$BG,'E-book-Paperback Data'!$AZ:$AZ,{"Standard","Pre Order"},'E-book-Paperback Data'!$BH:$BH,"INR",'E-book-Paperback Data'!$AU:$AU,Lookups!$A$6)*Lookups!$G$20,SUMIFS('E-book-Paperback Data'!$BG:$BG,'E-book-Paperback Data'!$AZ:$AZ,{"Standard","Pre Order"},'E-book-Paperback Data'!$BH:$BH,"CAD",'E-book-Paperback Data'!$AU:$AU,Lookups!$A$6)*Lookups!$G$21,SUMIFS('E-book-Paperback Data'!$BG:$BG,'E-book-Paperback Data'!$AZ:$AZ,{"Standard","Pre Order"},'E-book-Paperback Data'!$BH:$BH,"BRL",'E-book-Paperback Data'!$AU:$AU,Lookups!$A$6)*Lookups!$G$22,SUMIFS('E-book-Paperback Data'!$BG:$BG,'E-book-Paperback Data'!$AZ:$AZ,{"Standard","Pre Order"},'E-book-Paperback Data'!$BH:$BH,"MXN",'E-book-Paperback Data'!$AU:$AU,Lookups!$A$6)*Lookups!$G$23,SUMIFS('E-book-Paperback Data'!$BG:$BG,'E-book-Paperback Data'!$AZ:$AZ,{"Standard","Pre Order"},'E-book-Paperback Data'!$BH:$BH,"AUD",'E-book-Paperback Data'!$AU:$AU,Lookups!$A$6)*Lookups!$G$24)</f>
        <v>0</v>
      </c>
      <c r="D29" s="13">
        <f>SUM(SUMIFS('E-book-Paperback Data'!$BC:$BC,'E-book-Paperback Data'!$AZ:$AZ,{"Standard","Pre Order"},'E-book-Paperback Data'!$AX:$AX,"Amazon.co.uk",'E-book-Paperback Data'!$AU:$AU,Lookups!$A$6))</f>
        <v>0</v>
      </c>
      <c r="E29" s="4">
        <f>SUM(SUMIFS('E-book-Paperback Data'!$BG:$BG,'E-book-Paperback Data'!$AZ:$AZ,{"Standard","Pre Order"},'E-book-Paperback Data'!$AX:$AX,"Amazon.co.uk",'E-book-Paperback Data'!$AU:$AU,Lookups!$A$6)*Lookups!$G$17)</f>
        <v>0</v>
      </c>
      <c r="F29" s="15">
        <f>SUM(SUMIFS('E-book-Paperback Data'!$BC:$BC,'E-book-Paperback Data'!$AZ:$AZ,{"Standard","Pre Order"},'E-book-Paperback Data'!$AX:$AX,"Amazon.com",'E-book-Paperback Data'!$AU:$AU,Lookups!$A$6))</f>
        <v>0</v>
      </c>
      <c r="G29" s="4">
        <f>SUM(SUMIFS('E-book-Paperback Data'!$BG:$BG,'E-book-Paperback Data'!$AZ:$AZ,{"Standard","Pre Order"},'E-book-Paperback Data'!$AX:$AX,"Amazon.cOM",'E-book-Paperback Data'!$AU:$AU,Lookups!$A$6))</f>
        <v>0</v>
      </c>
      <c r="H29" s="13">
        <f>SUM(SUMIFS('E-book-Paperback Data'!$BC:$BC,'E-book-Paperback Data'!$AZ:$AZ,{"Standard","Pre Order"},'E-book-Paperback Data'!$AX:$AX,"&lt;&gt;Amazon.co.uk",'E-book-Paperback Data'!$AX:$AX,"&lt;&gt;Amazon.com",'E-book-Paperback Data'!$AU:$AU,Lookups!$A$7))</f>
        <v>0</v>
      </c>
      <c r="I29" s="4">
        <f>SUM(SUMIFS('E-book-Paperback Data'!$BG:$BG,'E-book-Paperback Data'!$AZ:$AZ,{"Standard","Pre Order"},'E-book-Paperback Data'!$BH:$BH,"EUR",'E-book-Paperback Data'!$AU:$AU,Lookups!$A$7)*Lookups!$G$18,SUMIFS('E-book-Paperback Data'!$BG:$BG,'E-book-Paperback Data'!$AZ:$AZ,{"Standard","Pre Order"},'E-book-Paperback Data'!$BH:$BH,"JPY",'E-book-Paperback Data'!$AU:$AU,Lookups!$A$7)*Lookups!$G$19,SUMIFS('E-book-Paperback Data'!$BG:$BG,'E-book-Paperback Data'!$AZ:$AZ,{"Standard","Pre Order"},'E-book-Paperback Data'!$BH:$BH,"INR",'E-book-Paperback Data'!$AU:$AU,Lookups!$A$7)*Lookups!$G$20,SUMIFS('E-book-Paperback Data'!$BG:$BG,'E-book-Paperback Data'!$AZ:$AZ,{"Standard","Pre Order"},'E-book-Paperback Data'!$BH:$BH,"CAD",'E-book-Paperback Data'!$AU:$AU,Lookups!$A$7)*Lookups!$G$21,SUMIFS('E-book-Paperback Data'!$BG:$BG,'E-book-Paperback Data'!$AZ:$AZ,{"Standard","Pre Order"},'E-book-Paperback Data'!$BH:$BH,"BRL",'E-book-Paperback Data'!$AU:$AU,Lookups!$A$7)*Lookups!$G$22,SUMIFS('E-book-Paperback Data'!$BG:$BG,'E-book-Paperback Data'!$AZ:$AZ,{"Standard","Pre Order"},'E-book-Paperback Data'!$BH:$BH,"MXN",'E-book-Paperback Data'!$AU:$AU,Lookups!$A$7)*Lookups!$G$23,SUMIFS('E-book-Paperback Data'!$BG:$BG,'E-book-Paperback Data'!$AZ:$AZ,{"Standard","Pre Order"},'E-book-Paperback Data'!$BH:$BH,"AUD",'E-book-Paperback Data'!$AU:$AU,Lookups!$A$7)*Lookups!$G$24)</f>
        <v>0</v>
      </c>
      <c r="J29" s="13">
        <f>SUM(SUMIFS('E-book-Paperback Data'!$BC:$BC,'E-book-Paperback Data'!$AZ:$AZ,{"Standard","Pre Order"},'E-book-Paperback Data'!$AX:$AX,"Amazon.co.uk",'E-book-Paperback Data'!$AU:$AU,Lookups!$A$7))</f>
        <v>0</v>
      </c>
      <c r="K29" s="4">
        <f>SUM(SUMIFS('E-book-Paperback Data'!$BG:$BG,'E-book-Paperback Data'!$AZ:$AZ,{"Standard","Pre Order"},'E-book-Paperback Data'!$AX:$AX,"Amazon.co.uk",'E-book-Paperback Data'!$AU:$AU,Lookups!$A$7)*Lookups!$G$17)</f>
        <v>0</v>
      </c>
      <c r="L29" s="15">
        <f>SUM(SUMIFS('E-book-Paperback Data'!$BC:$BC,'E-book-Paperback Data'!$AZ:$AZ,{"Standard","Pre Order"},'E-book-Paperback Data'!$AX:$AX,"Amazon.com",'E-book-Paperback Data'!$AU:$AU,Lookups!$A$7))</f>
        <v>0</v>
      </c>
      <c r="M29" s="4">
        <f>SUM(SUMIFS('E-book-Paperback Data'!$BG:$BG,'E-book-Paperback Data'!$AZ:$AZ,{"Standard","Pre Order"},'E-book-Paperback Data'!$AX:$AX,"Amazon.cOM",'E-book-Paperback Data'!$AU:$AU,Lookups!$A$7))</f>
        <v>0</v>
      </c>
      <c r="N29" s="13">
        <f>SUM(SUMIFS('E-book-Paperback Data'!$BC:$BC,'E-book-Paperback Data'!$AZ:$AZ,{"Standard","Pre Order"},'E-book-Paperback Data'!$AX:$AX,"&lt;&gt;Amazon.co.uk",'E-book-Paperback Data'!$AX:$AX,"&lt;&gt;Amazon.com",'E-book-Paperback Data'!$AU:$AU,Lookups!$A$8))</f>
        <v>0</v>
      </c>
      <c r="O29" s="4">
        <f>SUM(SUMIFS('E-book-Paperback Data'!$BG:$BG,'E-book-Paperback Data'!$AZ:$AZ,{"Standard","Pre Order"},'E-book-Paperback Data'!$BH:$BH,"EUR",'E-book-Paperback Data'!$AU:$AU,Lookups!$A$8)*Lookups!$G$18,SUMIFS('E-book-Paperback Data'!$BG:$BG,'E-book-Paperback Data'!$AZ:$AZ,{"Standard","Pre Order"},'E-book-Paperback Data'!$BH:$BH,"JPY",'E-book-Paperback Data'!$AU:$AU,Lookups!$A$8)*Lookups!$G$19,SUMIFS('E-book-Paperback Data'!$BG:$BG,'E-book-Paperback Data'!$AZ:$AZ,{"Standard","Pre Order"},'E-book-Paperback Data'!$BH:$BH,"INR",'E-book-Paperback Data'!$AU:$AU,Lookups!$A$8)*Lookups!$G$20,SUMIFS('E-book-Paperback Data'!$BG:$BG,'E-book-Paperback Data'!$AZ:$AZ,{"Standard","Pre Order"},'E-book-Paperback Data'!$BH:$BH,"CAD",'E-book-Paperback Data'!$AU:$AU,Lookups!$A$8)*Lookups!$G$21,SUMIFS('E-book-Paperback Data'!$BG:$BG,'E-book-Paperback Data'!$AZ:$AZ,{"Standard","Pre Order"},'E-book-Paperback Data'!$BH:$BH,"BRL",'E-book-Paperback Data'!$AU:$AU,Lookups!$A$8)*Lookups!$G$22,SUMIFS('E-book-Paperback Data'!$BG:$BG,'E-book-Paperback Data'!$AZ:$AZ,{"Standard","Pre Order"},'E-book-Paperback Data'!$BH:$BH,"MXN",'E-book-Paperback Data'!$AU:$AU,Lookups!$A$8)*Lookups!$G$23,SUMIFS('E-book-Paperback Data'!$BG:$BG,'E-book-Paperback Data'!$AZ:$AZ,{"Standard","Pre Order"},'E-book-Paperback Data'!$BH:$BH,"AUD",'E-book-Paperback Data'!$AU:$AU,Lookups!$A$8)*Lookups!$G$24)</f>
        <v>0</v>
      </c>
      <c r="P29" s="13">
        <f>SUM(SUMIFS('E-book-Paperback Data'!$BC:$BC,'E-book-Paperback Data'!$AZ:$AZ,{"Standard","Pre Order"},'E-book-Paperback Data'!$AX:$AX,"Amazon.co.uk",'E-book-Paperback Data'!$AU:$AU,Lookups!$A$8))</f>
        <v>0</v>
      </c>
      <c r="Q29" s="4">
        <f>SUM(SUMIFS('E-book-Paperback Data'!$BG:$BG,'E-book-Paperback Data'!$AZ:$AZ,{"Standard","Pre Order"},'E-book-Paperback Data'!$AX:$AX,"Amazon.co.uk",'E-book-Paperback Data'!$AU:$AU,Lookups!$A$8)*Lookups!$G$17)</f>
        <v>0</v>
      </c>
      <c r="R29" s="15">
        <f>SUM(SUMIFS('E-book-Paperback Data'!$BC:$BC,'E-book-Paperback Data'!$AZ:$AZ,{"Standard","Pre Order"},'E-book-Paperback Data'!$AX:$AX,"Amazon.com",'E-book-Paperback Data'!$AU:$AU,Lookups!$A$8))</f>
        <v>0</v>
      </c>
      <c r="S29" s="4">
        <f>SUM(SUMIFS('E-book-Paperback Data'!$BG:$BG,'E-book-Paperback Data'!$AZ:$AZ,{"Standard","Pre Order"},'E-book-Paperback Data'!$AX:$AX,"Amazon.cOM",'E-book-Paperback Data'!$AU:$AU,Lookups!$A$8))</f>
        <v>0</v>
      </c>
    </row>
    <row r="30" spans="1:23" x14ac:dyDescent="0.25">
      <c r="A30" t="s">
        <v>23</v>
      </c>
      <c r="B30" s="13">
        <f>SUM(SUMIFS('E-book-Paperback Data'!$BR:$BR,'E-book-Paperback Data'!$BO:$BO,{"Standard","Pre Order"},'E-book-Paperback Data'!$BM:$BM,"&lt;&gt;Amazon.co.uk",'E-book-Paperback Data'!$BM:$BM,"&lt;&gt;Amazon.com",'E-book-Paperback Data'!$BJ:$BJ,Lookups!$A$6))</f>
        <v>0</v>
      </c>
      <c r="C30" s="4">
        <f>SUM(SUMIFS('E-book-Paperback Data'!$BV:$BV,'E-book-Paperback Data'!$BO:$BO,{"Standard","Pre Order"},'E-book-Paperback Data'!$BW:$BW,"EUR",'E-book-Paperback Data'!$BJ:$BJ,Lookups!$A$6)*Lookups!$G$18,SUMIFS('E-book-Paperback Data'!$BV:$BV,'E-book-Paperback Data'!$BO:$BO,{"Standard","Pre Order"},'E-book-Paperback Data'!$BW:$BW,"JPY",'E-book-Paperback Data'!$BJ:$BJ,Lookups!$A$6)*Lookups!$G$19,SUMIFS('E-book-Paperback Data'!$BV:$BV,'E-book-Paperback Data'!$BO:$BO,{"Standard","Pre Order"},'E-book-Paperback Data'!$BW:$BW,"INR",'E-book-Paperback Data'!$BJ:$BJ,Lookups!$A$6)*Lookups!$G$20,SUMIFS('E-book-Paperback Data'!$BV:$BV,'E-book-Paperback Data'!$BO:$BO,{"Standard","Pre Order"},'E-book-Paperback Data'!$BW:$BW,"CAD",'E-book-Paperback Data'!$BJ:$BJ,Lookups!$A$6)*Lookups!$G$21,SUMIFS('E-book-Paperback Data'!$BV:$BV,'E-book-Paperback Data'!$BO:$BO,{"Standard","Pre Order"},'E-book-Paperback Data'!$BW:$BW,"BRL",'E-book-Paperback Data'!$BJ:$BJ,Lookups!$A$6)*Lookups!$G$22,SUMIFS('E-book-Paperback Data'!$BV:$BV,'E-book-Paperback Data'!$BO:$BO,{"Standard","Pre Order"},'E-book-Paperback Data'!$BW:$BW,"MXN",'E-book-Paperback Data'!$BJ:$BJ,Lookups!$A$6)*Lookups!$G$23,SUMIFS('E-book-Paperback Data'!$BV:$BV,'E-book-Paperback Data'!$BO:$BO,{"Standard","Pre Order"},'E-book-Paperback Data'!$BW:$BW,"AUD",'E-book-Paperback Data'!$BJ:$BJ,Lookups!$A$6)*Lookups!$G$24)</f>
        <v>0</v>
      </c>
      <c r="D30" s="13">
        <f>SUM(SUMIFS('E-book-Paperback Data'!$BR:$BR,'E-book-Paperback Data'!$BO:$BO,{"Standard","Pre Order"},'E-book-Paperback Data'!$BM:$BM,"Amazon.co.uk",'E-book-Paperback Data'!$BJ:$BJ,Lookups!$A$6))</f>
        <v>0</v>
      </c>
      <c r="E30" s="4">
        <f>SUM(SUMIFS('E-book-Paperback Data'!$BV:$BV,'E-book-Paperback Data'!$BO:$BO,{"Standard","Pre Order"},'E-book-Paperback Data'!$BM:$BM,"Amazon.co.uk",'E-book-Paperback Data'!$BJ:$BJ,Lookups!$A$6)*Lookups!$G$17)</f>
        <v>0</v>
      </c>
      <c r="F30" s="15">
        <f>SUM(SUMIFS('E-book-Paperback Data'!$BR:$BR,'E-book-Paperback Data'!$BO:$BO,{"Standard","Pre Order"},'E-book-Paperback Data'!$BM:$BM,"Amazon.com",'E-book-Paperback Data'!$BJ:$BJ,Lookups!$A$6))</f>
        <v>0</v>
      </c>
      <c r="G30" s="4">
        <f>SUM(SUMIFS('E-book-Paperback Data'!$BV:$BV,'E-book-Paperback Data'!$BO:$BO,{"Standard","Pre Order"},'E-book-Paperback Data'!$BM:$BM,"Amazon.cOM",'E-book-Paperback Data'!$BJ:$BJ,Lookups!$A$6))</f>
        <v>0</v>
      </c>
      <c r="H30" s="13">
        <f>SUM(SUMIFS('E-book-Paperback Data'!$BR:$BR,'E-book-Paperback Data'!$BO:$BO,{"Standard","Pre Order"},'E-book-Paperback Data'!$BM:$BM,"&lt;&gt;Amazon.co.uk",'E-book-Paperback Data'!$BM:$BM,"&lt;&gt;Amazon.com",'E-book-Paperback Data'!$BJ:$BJ,Lookups!$A$7))</f>
        <v>0</v>
      </c>
      <c r="I30" s="4">
        <f>SUM(SUMIFS('E-book-Paperback Data'!$BV:$BV,'E-book-Paperback Data'!$BO:$BO,{"Standard","Pre Order"},'E-book-Paperback Data'!$BW:$BW,"EUR",'E-book-Paperback Data'!$BJ:$BJ,Lookups!$A$7)*Lookups!$G$18,SUMIFS('E-book-Paperback Data'!$BV:$BV,'E-book-Paperback Data'!$BO:$BO,{"Standard","Pre Order"},'E-book-Paperback Data'!$BW:$BW,"JPY",'E-book-Paperback Data'!$BJ:$BJ,Lookups!$A$7)*Lookups!$G$19,SUMIFS('E-book-Paperback Data'!$BV:$BV,'E-book-Paperback Data'!$BO:$BO,{"Standard","Pre Order"},'E-book-Paperback Data'!$BW:$BW,"INR",'E-book-Paperback Data'!$BJ:$BJ,Lookups!$A$7)*Lookups!$G$20,SUMIFS('E-book-Paperback Data'!$BV:$BV,'E-book-Paperback Data'!$BO:$BO,{"Standard","Pre Order"},'E-book-Paperback Data'!$BW:$BW,"CAD",'E-book-Paperback Data'!$BJ:$BJ,Lookups!$A$7)*Lookups!$G$21,SUMIFS('E-book-Paperback Data'!$BV:$BV,'E-book-Paperback Data'!$BO:$BO,{"Standard","Pre Order"},'E-book-Paperback Data'!$BW:$BW,"BRL",'E-book-Paperback Data'!$BJ:$BJ,Lookups!$A$7)*Lookups!$G$22,SUMIFS('E-book-Paperback Data'!$BV:$BV,'E-book-Paperback Data'!$BO:$BO,{"Standard","Pre Order"},'E-book-Paperback Data'!$BW:$BW,"MXN",'E-book-Paperback Data'!$BJ:$BJ,Lookups!$A$7)*Lookups!$G$23,SUMIFS('E-book-Paperback Data'!$BV:$BV,'E-book-Paperback Data'!$BO:$BO,{"Standard","Pre Order"},'E-book-Paperback Data'!$BW:$BW,"AUD",'E-book-Paperback Data'!$BJ:$BJ,Lookups!$A$7)*Lookups!$G$24)</f>
        <v>0</v>
      </c>
      <c r="J30" s="13">
        <f>SUM(SUMIFS('E-book-Paperback Data'!$BR:$BR,'E-book-Paperback Data'!$BO:$BO,{"Standard","Pre Order"},'E-book-Paperback Data'!$BM:$BM,"Amazon.co.uk",'E-book-Paperback Data'!$BJ:$BJ,Lookups!$A$7))</f>
        <v>0</v>
      </c>
      <c r="K30" s="4">
        <f>SUM(SUMIFS('E-book-Paperback Data'!$BV:$BV,'E-book-Paperback Data'!$BO:$BO,{"Standard","Pre Order"},'E-book-Paperback Data'!$BM:$BM,"Amazon.co.uk",'E-book-Paperback Data'!$BJ:$BJ,Lookups!$A$7)*Lookups!$G$17)</f>
        <v>0</v>
      </c>
      <c r="L30" s="15">
        <f>SUM(SUMIFS('E-book-Paperback Data'!$BR:$BR,'E-book-Paperback Data'!$BO:$BO,{"Standard","Pre Order"},'E-book-Paperback Data'!$BM:$BM,"Amazon.com",'E-book-Paperback Data'!$BJ:$BJ,Lookups!$A$7))</f>
        <v>0</v>
      </c>
      <c r="M30" s="4">
        <f>SUM(SUMIFS('E-book-Paperback Data'!$BV:$BV,'E-book-Paperback Data'!$BO:$BO,{"Standard","Pre Order"},'E-book-Paperback Data'!$BM:$BM,"Amazon.cOM",'E-book-Paperback Data'!$BJ:$BJ,Lookups!$A$7))</f>
        <v>0</v>
      </c>
      <c r="N30" s="13">
        <f>SUM(SUMIFS('E-book-Paperback Data'!$BR:$BR,'E-book-Paperback Data'!$BO:$BO,{"Standard","Pre Order"},'E-book-Paperback Data'!$BM:$BM,"&lt;&gt;Amazon.co.uk",'E-book-Paperback Data'!$BM:$BM,"&lt;&gt;Amazon.com",'E-book-Paperback Data'!$BJ:$BJ,Lookups!$A$8))</f>
        <v>0</v>
      </c>
      <c r="O30" s="4">
        <f>SUM(SUMIFS('E-book-Paperback Data'!$BV:$BV,'E-book-Paperback Data'!$BO:$BO,{"Standard","Pre Order"},'E-book-Paperback Data'!$BW:$BW,"EUR",'E-book-Paperback Data'!$BJ:$BJ,Lookups!$A$8)*Lookups!$G$18,SUMIFS('E-book-Paperback Data'!$BV:$BV,'E-book-Paperback Data'!$BO:$BO,{"Standard","Pre Order"},'E-book-Paperback Data'!$BW:$BW,"JPY",'E-book-Paperback Data'!$BJ:$BJ,Lookups!$A$8)*Lookups!$G$19,SUMIFS('E-book-Paperback Data'!$BV:$BV,'E-book-Paperback Data'!$BO:$BO,{"Standard","Pre Order"},'E-book-Paperback Data'!$BW:$BW,"INR",'E-book-Paperback Data'!$BJ:$BJ,Lookups!$A$8)*Lookups!$G$20,SUMIFS('E-book-Paperback Data'!$BV:$BV,'E-book-Paperback Data'!$BO:$BO,{"Standard","Pre Order"},'E-book-Paperback Data'!$BW:$BW,"CAD",'E-book-Paperback Data'!$BJ:$BJ,Lookups!$A$8)*Lookups!$G$21,SUMIFS('E-book-Paperback Data'!$BV:$BV,'E-book-Paperback Data'!$BO:$BO,{"Standard","Pre Order"},'E-book-Paperback Data'!$BW:$BW,"BRL",'E-book-Paperback Data'!$BJ:$BJ,Lookups!$A$8)*Lookups!$G$22,SUMIFS('E-book-Paperback Data'!$BV:$BV,'E-book-Paperback Data'!$BO:$BO,{"Standard","Pre Order"},'E-book-Paperback Data'!$BW:$BW,"MXN",'E-book-Paperback Data'!$BJ:$BJ,Lookups!$A$8)*Lookups!$G$23,SUMIFS('E-book-Paperback Data'!$BV:$BV,'E-book-Paperback Data'!$BO:$BO,{"Standard","Pre Order"},'E-book-Paperback Data'!$BW:$BW,"AUD",'E-book-Paperback Data'!$BJ:$BJ,Lookups!$A$8)*Lookups!$G$24)</f>
        <v>0</v>
      </c>
      <c r="P30" s="13">
        <f>SUM(SUMIFS('E-book-Paperback Data'!$BR:$BR,'E-book-Paperback Data'!$BO:$BO,{"Standard","Pre Order"},'E-book-Paperback Data'!$BM:$BM,"Amazon.co.uk",'E-book-Paperback Data'!$BJ:$BJ,Lookups!$A$8))</f>
        <v>0</v>
      </c>
      <c r="Q30" s="4">
        <f>SUM(SUMIFS('E-book-Paperback Data'!$BV:$BV,'E-book-Paperback Data'!$BO:$BO,{"Standard","Pre Order"},'E-book-Paperback Data'!$BM:$BM,"Amazon.co.uk",'E-book-Paperback Data'!$BJ:$BJ,Lookups!$A$8)*Lookups!$G$17)</f>
        <v>0</v>
      </c>
      <c r="R30" s="15">
        <f>SUM(SUMIFS('E-book-Paperback Data'!$BR:$BR,'E-book-Paperback Data'!$BO:$BO,{"Standard","Pre Order"},'E-book-Paperback Data'!$BM:$BM,"Amazon.com",'E-book-Paperback Data'!$BJ:$BJ,Lookups!$A$8))</f>
        <v>0</v>
      </c>
      <c r="S30" s="4">
        <f>SUM(SUMIFS('E-book-Paperback Data'!$BV:$BV,'E-book-Paperback Data'!$BO:$BO,{"Standard","Pre Order"},'E-book-Paperback Data'!$BM:$BM,"Amazon.cOM",'E-book-Paperback Data'!$BJ:$BJ,Lookups!$A$8))</f>
        <v>0</v>
      </c>
    </row>
    <row r="31" spans="1:23" x14ac:dyDescent="0.25">
      <c r="A31" t="s">
        <v>24</v>
      </c>
      <c r="B31" s="13">
        <f>SUM(SUMIFS('E-book-Paperback Data'!$CG:$CG,'E-book-Paperback Data'!$CD:$CD,{"Standard","Pre Order"},'E-book-Paperback Data'!$CB:$CB,"&lt;&gt;Amazon.co.uk",'E-book-Paperback Data'!$CB:$CB,"&lt;&gt;Amazon.com",'E-book-Paperback Data'!$BY:$BY,Lookups!$A$6))</f>
        <v>0</v>
      </c>
      <c r="C31" s="4">
        <f>SUM(SUMIFS('E-book-Paperback Data'!$CK:$CK,'E-book-Paperback Data'!$CD:$CD,{"Standard","Pre Order"},'E-book-Paperback Data'!$CL:$CL,"EUR",'E-book-Paperback Data'!$BY:$BY,Lookups!$A$6)*Lookups!$G$18,SUMIFS('E-book-Paperback Data'!$CK:$CK,'E-book-Paperback Data'!$CD:$CD,{"Standard","Pre Order"},'E-book-Paperback Data'!$CL:$CL,"JPY",'E-book-Paperback Data'!$BY:$BY,Lookups!$A$6)*Lookups!$G$19,SUMIFS('E-book-Paperback Data'!$CK:$CK,'E-book-Paperback Data'!$CD:$CD,{"Standard","Pre Order"},'E-book-Paperback Data'!$CL:$CL,"INR",'E-book-Paperback Data'!$BY:$BY,Lookups!$A$6)*Lookups!$G$20,SUMIFS('E-book-Paperback Data'!$CK:$CK,'E-book-Paperback Data'!$CD:$CD,{"Standard","Pre Order"},'E-book-Paperback Data'!$CL:$CL,"CAD",'E-book-Paperback Data'!$BY:$BY,Lookups!$A$6)*Lookups!$G$21,SUMIFS('E-book-Paperback Data'!$CK:$CK,'E-book-Paperback Data'!$CD:$CD,{"Standard","Pre Order"},'E-book-Paperback Data'!$CL:$CL,"BRL",'E-book-Paperback Data'!$BY:$BY,Lookups!$A$6)*Lookups!$G$22,SUMIFS('E-book-Paperback Data'!$CK:$CK,'E-book-Paperback Data'!$CD:$CD,{"Standard","Pre Order"},'E-book-Paperback Data'!$CL:$CL,"MXN",'E-book-Paperback Data'!$BY:$BY,Lookups!$A$6)*Lookups!$G$23,SUMIFS('E-book-Paperback Data'!$CK:$CK,'E-book-Paperback Data'!$CD:$CD,{"Standard","Pre Order"},'E-book-Paperback Data'!$CL:$CL,"AUD",'E-book-Paperback Data'!$BY:$BY,Lookups!$A$6)*Lookups!$G$24)</f>
        <v>0</v>
      </c>
      <c r="D31" s="13">
        <f>SUM(SUMIFS('E-book-Paperback Data'!$CG:$CG,'E-book-Paperback Data'!$CD:$CD,{"Standard","Pre Order"},'E-book-Paperback Data'!$CB:$CB,"Amazon.co.uk",'E-book-Paperback Data'!$BY:$BY,Lookups!$A$6))</f>
        <v>0</v>
      </c>
      <c r="E31" s="4">
        <f>SUM(SUMIFS('E-book-Paperback Data'!$CK:$CK,'E-book-Paperback Data'!$CD:$CD,{"Standard","Pre Order"},'E-book-Paperback Data'!$CB:$CB,"Amazon.co.uk",'E-book-Paperback Data'!$BY:$BY,Lookups!$A$6)*Lookups!$G$17)</f>
        <v>0</v>
      </c>
      <c r="F31" s="15">
        <f>SUM(SUMIFS('E-book-Paperback Data'!$CG:$CG,'E-book-Paperback Data'!$CD:$CD,{"Standard","Pre Order"},'E-book-Paperback Data'!$CB:$CB,"Amazon.com",'E-book-Paperback Data'!$BY:$BY,Lookups!$A$6))</f>
        <v>0</v>
      </c>
      <c r="G31" s="4">
        <f>SUM(SUMIFS('E-book-Paperback Data'!$CK:$CK,'E-book-Paperback Data'!$CD:$CD,{"Standard","Pre Order"},'E-book-Paperback Data'!$CB:$CB,"Amazon.cOM",'E-book-Paperback Data'!$BY:$BY,Lookups!$A$6))</f>
        <v>0</v>
      </c>
      <c r="H31" s="13">
        <f>SUM(SUMIFS('E-book-Paperback Data'!$CG:$CG,'E-book-Paperback Data'!$CD:$CD,{"Standard","Pre Order"},'E-book-Paperback Data'!$CB:$CB,"&lt;&gt;Amazon.co.uk",'E-book-Paperback Data'!$CB:$CB,"&lt;&gt;Amazon.com",'E-book-Paperback Data'!$BY:$BY,Lookups!$A$7))</f>
        <v>0</v>
      </c>
      <c r="I31" s="4">
        <f>SUM(SUMIFS('E-book-Paperback Data'!$CK:$CK,'E-book-Paperback Data'!$CD:$CD,{"Standard","Pre Order"},'E-book-Paperback Data'!$CL:$CL,"EUR",'E-book-Paperback Data'!$BY:$BY,Lookups!$A$7)*Lookups!$G$18,SUMIFS('E-book-Paperback Data'!$CK:$CK,'E-book-Paperback Data'!$CD:$CD,{"Standard","Pre Order"},'E-book-Paperback Data'!$CL:$CL,"JPY",'E-book-Paperback Data'!$BY:$BY,Lookups!$A$7)*Lookups!$G$19,SUMIFS('E-book-Paperback Data'!$CK:$CK,'E-book-Paperback Data'!$CD:$CD,{"Standard","Pre Order"},'E-book-Paperback Data'!$CL:$CL,"INR",'E-book-Paperback Data'!$BY:$BY,Lookups!$A$7)*Lookups!$G$20,SUMIFS('E-book-Paperback Data'!$CK:$CK,'E-book-Paperback Data'!$CD:$CD,{"Standard","Pre Order"},'E-book-Paperback Data'!$CL:$CL,"CAD",'E-book-Paperback Data'!$BY:$BY,Lookups!$A$7)*Lookups!$G$21,SUMIFS('E-book-Paperback Data'!$CK:$CK,'E-book-Paperback Data'!$CD:$CD,{"Standard","Pre Order"},'E-book-Paperback Data'!$CL:$CL,"BRL",'E-book-Paperback Data'!$BY:$BY,Lookups!$A$7)*Lookups!$G$22,SUMIFS('E-book-Paperback Data'!$CK:$CK,'E-book-Paperback Data'!$CD:$CD,{"Standard","Pre Order"},'E-book-Paperback Data'!$CL:$CL,"MXN",'E-book-Paperback Data'!$BY:$BY,Lookups!$A$7)*Lookups!$G$23,SUMIFS('E-book-Paperback Data'!$CK:$CK,'E-book-Paperback Data'!$CD:$CD,{"Standard","Pre Order"},'E-book-Paperback Data'!$CL:$CL,"AUD",'E-book-Paperback Data'!$BY:$BY,Lookups!$A$7)*Lookups!$G$24)</f>
        <v>0</v>
      </c>
      <c r="J31" s="13">
        <f>SUM(SUMIFS('E-book-Paperback Data'!$CG:$CG,'E-book-Paperback Data'!$CD:$CD,{"Standard","Pre Order"},'E-book-Paperback Data'!$CB:$CB,"Amazon.co.uk",'E-book-Paperback Data'!$BY:$BY,Lookups!$A$7))</f>
        <v>0</v>
      </c>
      <c r="K31" s="4">
        <f>SUM(SUMIFS('E-book-Paperback Data'!$CK:$CK,'E-book-Paperback Data'!$CD:$CD,{"Standard","Pre Order"},'E-book-Paperback Data'!$CB:$CB,"Amazon.co.uk",'E-book-Paperback Data'!$BY:$BY,Lookups!$A$7)*Lookups!$G$17)</f>
        <v>0</v>
      </c>
      <c r="L31" s="15">
        <f>SUM(SUMIFS('E-book-Paperback Data'!$CG:$CG,'E-book-Paperback Data'!$CD:$CD,{"Standard","Pre Order"},'E-book-Paperback Data'!$CB:$CB,"Amazon.com",'E-book-Paperback Data'!$BY:$BY,Lookups!$A$7))</f>
        <v>0</v>
      </c>
      <c r="M31" s="4">
        <f>SUM(SUMIFS('E-book-Paperback Data'!$CK:$CK,'E-book-Paperback Data'!$CD:$CD,{"Standard","Pre Order"},'E-book-Paperback Data'!$CB:$CB,"Amazon.cOM",'E-book-Paperback Data'!$BY:$BY,Lookups!$A$7))</f>
        <v>0</v>
      </c>
      <c r="N31" s="13">
        <f>SUM(SUMIFS('E-book-Paperback Data'!$CG:$CG,'E-book-Paperback Data'!$CD:$CD,{"Standard","Pre Order"},'E-book-Paperback Data'!$CB:$CB,"&lt;&gt;Amazon.co.uk",'E-book-Paperback Data'!$CB:$CB,"&lt;&gt;Amazon.com",'E-book-Paperback Data'!$BY:$BY,Lookups!$A$8))</f>
        <v>0</v>
      </c>
      <c r="O31" s="4">
        <f>SUM(SUMIFS('E-book-Paperback Data'!$CK:$CK,'E-book-Paperback Data'!$CD:$CD,{"Standard","Pre Order"},'E-book-Paperback Data'!$CL:$CL,"EUR",'E-book-Paperback Data'!$BY:$BY,Lookups!$A$8)*Lookups!$G$18,SUMIFS('E-book-Paperback Data'!$CK:$CK,'E-book-Paperback Data'!$CD:$CD,{"Standard","Pre Order"},'E-book-Paperback Data'!$CL:$CL,"JPY",'E-book-Paperback Data'!$BY:$BY,Lookups!$A$8)*Lookups!$G$19,SUMIFS('E-book-Paperback Data'!$CK:$CK,'E-book-Paperback Data'!$CD:$CD,{"Standard","Pre Order"},'E-book-Paperback Data'!$CL:$CL,"INR",'E-book-Paperback Data'!$BY:$BY,Lookups!$A$8)*Lookups!$G$20,SUMIFS('E-book-Paperback Data'!$CK:$CK,'E-book-Paperback Data'!$CD:$CD,{"Standard","Pre Order"},'E-book-Paperback Data'!$CL:$CL,"CAD",'E-book-Paperback Data'!$BY:$BY,Lookups!$A$8)*Lookups!$G$21,SUMIFS('E-book-Paperback Data'!$CK:$CK,'E-book-Paperback Data'!$CD:$CD,{"Standard","Pre Order"},'E-book-Paperback Data'!$CL:$CL,"BRL",'E-book-Paperback Data'!$BY:$BY,Lookups!$A$8)*Lookups!$G$22,SUMIFS('E-book-Paperback Data'!$CK:$CK,'E-book-Paperback Data'!$CD:$CD,{"Standard","Pre Order"},'E-book-Paperback Data'!$CL:$CL,"MXN",'E-book-Paperback Data'!$BY:$BY,Lookups!$A$8)*Lookups!$G$23,SUMIFS('E-book-Paperback Data'!$CK:$CK,'E-book-Paperback Data'!$CD:$CD,{"Standard","Pre Order"},'E-book-Paperback Data'!$CL:$CL,"AUD",'E-book-Paperback Data'!$BY:$BY,Lookups!$A$8)*Lookups!$G$24)</f>
        <v>0</v>
      </c>
      <c r="P31" s="13">
        <f>SUM(SUMIFS('E-book-Paperback Data'!$CG:$CG,'E-book-Paperback Data'!$CD:$CD,{"Standard","Pre Order"},'E-book-Paperback Data'!$CB:$CB,"Amazon.co.uk",'E-book-Paperback Data'!$BY:$BY,Lookups!$A$8))</f>
        <v>0</v>
      </c>
      <c r="Q31" s="4">
        <f>SUM(SUMIFS('E-book-Paperback Data'!$CK:$CK,'E-book-Paperback Data'!$CD:$CD,{"Standard","Pre Order"},'E-book-Paperback Data'!$CB:$CB,"Amazon.co.uk",'E-book-Paperback Data'!$BY:$BY,Lookups!$A$8)*Lookups!$G$17)</f>
        <v>0</v>
      </c>
      <c r="R31" s="15">
        <f>SUM(SUMIFS('E-book-Paperback Data'!$CG:$CG,'E-book-Paperback Data'!$CD:$CD,{"Standard","Pre Order"},'E-book-Paperback Data'!$CB:$CB,"Amazon.com",'E-book-Paperback Data'!$BY:$BY,Lookups!$A$8))</f>
        <v>0</v>
      </c>
      <c r="S31" s="4">
        <f>SUM(SUMIFS('E-book-Paperback Data'!$CK:$CK,'E-book-Paperback Data'!$CD:$CD,{"Standard","Pre Order"},'E-book-Paperback Data'!$CB:$CB,"Amazon.cOM",'E-book-Paperback Data'!$BY:$BY,Lookups!$A$8))</f>
        <v>0</v>
      </c>
    </row>
    <row r="32" spans="1:23" x14ac:dyDescent="0.25">
      <c r="A32" t="s">
        <v>25</v>
      </c>
      <c r="B32" s="13">
        <f>SUM(SUMIFS('E-book-Paperback Data'!$CV:$CV,'E-book-Paperback Data'!$CS:$CS,{"Standard","Pre Order"},'E-book-Paperback Data'!$CQ:$CQ,"&lt;&gt;Amazon.co.uk",'E-book-Paperback Data'!$CQ:$CQ,"&lt;&gt;Amazon.com",'E-book-Paperback Data'!$CN:$CN,Lookups!$A$6))</f>
        <v>0</v>
      </c>
      <c r="C32" s="4">
        <f>SUM(SUMIFS('E-book-Paperback Data'!$CZ:$CZ,'E-book-Paperback Data'!$CS:$CS,{"Standard","Pre Order"},'E-book-Paperback Data'!$DA:$DA,"EUR",'E-book-Paperback Data'!$CN:$CN,Lookups!$A$6)*Lookups!$G$18,SUMIFS('E-book-Paperback Data'!$CZ:$CZ,'E-book-Paperback Data'!$CS:$CS,{"Standard","Pre Order"},'E-book-Paperback Data'!$DA:$DA,"JPY",'E-book-Paperback Data'!$CN:$CN,Lookups!$A$6)*Lookups!$G$19,SUMIFS('E-book-Paperback Data'!$CZ:$CZ,'E-book-Paperback Data'!$CS:$CS,{"Standard","Pre Order"},'E-book-Paperback Data'!$DA:$DA,"INR",'E-book-Paperback Data'!$CN:$CN,Lookups!$A$6)*Lookups!$G$20,SUMIFS('E-book-Paperback Data'!$CZ:$CZ,'E-book-Paperback Data'!$CS:$CS,{"Standard","Pre Order"},'E-book-Paperback Data'!$DA:$DA,"CAD",'E-book-Paperback Data'!$CN:$CN,Lookups!$A$6)*Lookups!$G$21,SUMIFS('E-book-Paperback Data'!$CZ:$CZ,'E-book-Paperback Data'!$CS:$CS,{"Standard","Pre Order"},'E-book-Paperback Data'!$DA:$DA,"BRL",'E-book-Paperback Data'!$CN:$CN,Lookups!$A$6)*Lookups!$G$22,SUMIFS('E-book-Paperback Data'!$CZ:$CZ,'E-book-Paperback Data'!$CS:$CS,{"Standard","Pre Order"},'E-book-Paperback Data'!$DA:$DA,"MXN",'E-book-Paperback Data'!$CN:$CN,Lookups!$A$6)*Lookups!$G$23,SUMIFS('E-book-Paperback Data'!$CZ:$CZ,'E-book-Paperback Data'!$CS:$CS,{"Standard","Pre Order"},'E-book-Paperback Data'!$DA:$DA,"AUD",'E-book-Paperback Data'!$CN:$CN,Lookups!$A$6)*Lookups!$G$24)</f>
        <v>0</v>
      </c>
      <c r="D32" s="13">
        <f>SUM(SUMIFS('E-book-Paperback Data'!$CV:$CV,'E-book-Paperback Data'!$CS:$CS,{"Standard","Pre Order"},'E-book-Paperback Data'!$CQ:$CQ,"Amazon.co.uk",'E-book-Paperback Data'!$CN:$CN,Lookups!$A$6))</f>
        <v>0</v>
      </c>
      <c r="E32" s="4">
        <f>SUM(SUMIFS('E-book-Paperback Data'!$CZ:$CZ,'E-book-Paperback Data'!$CS:$CS,{"Standard","Pre Order"},'E-book-Paperback Data'!$CQ:$CQ,"Amazon.co.uk",'E-book-Paperback Data'!$CN:$CN,Lookups!$A$6)*Lookups!$G$17)</f>
        <v>0</v>
      </c>
      <c r="F32" s="15">
        <f>SUM(SUMIFS('E-book-Paperback Data'!$CV:$CV,'E-book-Paperback Data'!$CS:$CS,{"Standard","Pre Order"},'E-book-Paperback Data'!$CQ:$CQ,"Amazon.com",'E-book-Paperback Data'!$CN:$CN,Lookups!$A$6))</f>
        <v>0</v>
      </c>
      <c r="G32" s="4">
        <f>SUM(SUMIFS('E-book-Paperback Data'!$CZ:$CZ,'E-book-Paperback Data'!$CS:$CS,{"Standard","Pre Order"},'E-book-Paperback Data'!$CQ:$CQ,"Amazon.cOM",'E-book-Paperback Data'!$CN:$CN,Lookups!$A$6))</f>
        <v>0</v>
      </c>
      <c r="H32" s="13">
        <f>SUM(SUMIFS('E-book-Paperback Data'!$CV:$CV,'E-book-Paperback Data'!$CS:$CS,{"Standard","Pre Order"},'E-book-Paperback Data'!$CQ:$CQ,"&lt;&gt;Amazon.co.uk",'E-book-Paperback Data'!$CQ:$CQ,"&lt;&gt;Amazon.com",'E-book-Paperback Data'!$CN:$CN,Lookups!$A$7))</f>
        <v>0</v>
      </c>
      <c r="I32" s="4">
        <f>SUM(SUMIFS('E-book-Paperback Data'!$CZ:$CZ,'E-book-Paperback Data'!$CS:$CS,{"Standard","Pre Order"},'E-book-Paperback Data'!$DA:$DA,"EUR",'E-book-Paperback Data'!$CN:$CN,Lookups!$A$7)*Lookups!$G$18,SUMIFS('E-book-Paperback Data'!$CZ:$CZ,'E-book-Paperback Data'!$CS:$CS,{"Standard","Pre Order"},'E-book-Paperback Data'!$DA:$DA,"JPY",'E-book-Paperback Data'!$CN:$CN,Lookups!$A$7)*Lookups!$G$19,SUMIFS('E-book-Paperback Data'!$CZ:$CZ,'E-book-Paperback Data'!$CS:$CS,{"Standard","Pre Order"},'E-book-Paperback Data'!$DA:$DA,"INR",'E-book-Paperback Data'!$CN:$CN,Lookups!$A$7)*Lookups!$G$20,SUMIFS('E-book-Paperback Data'!$CZ:$CZ,'E-book-Paperback Data'!$CS:$CS,{"Standard","Pre Order"},'E-book-Paperback Data'!$DA:$DA,"CAD",'E-book-Paperback Data'!$CN:$CN,Lookups!$A$7)*Lookups!$G$21,SUMIFS('E-book-Paperback Data'!$CZ:$CZ,'E-book-Paperback Data'!$CS:$CS,{"Standard","Pre Order"},'E-book-Paperback Data'!$DA:$DA,"BRL",'E-book-Paperback Data'!$CN:$CN,Lookups!$A$7)*Lookups!$G$22,SUMIFS('E-book-Paperback Data'!$CZ:$CZ,'E-book-Paperback Data'!$CS:$CS,{"Standard","Pre Order"},'E-book-Paperback Data'!$DA:$DA,"MXN",'E-book-Paperback Data'!$CN:$CN,Lookups!$A$7)*Lookups!$G$23,SUMIFS('E-book-Paperback Data'!$CZ:$CZ,'E-book-Paperback Data'!$CS:$CS,{"Standard","Pre Order"},'E-book-Paperback Data'!$DA:$DA,"AUD",'E-book-Paperback Data'!$CN:$CN,Lookups!$A$7)*Lookups!$G$24)</f>
        <v>0</v>
      </c>
      <c r="J32" s="13">
        <f>SUM(SUMIFS('E-book-Paperback Data'!$CV:$CV,'E-book-Paperback Data'!$CS:$CS,{"Standard","Pre Order"},'E-book-Paperback Data'!$CQ:$CQ,"Amazon.co.uk",'E-book-Paperback Data'!$CN:$CN,Lookups!$A$7))</f>
        <v>0</v>
      </c>
      <c r="K32" s="4">
        <f>SUM(SUMIFS('E-book-Paperback Data'!$CZ:$CZ,'E-book-Paperback Data'!$CS:$CS,{"Standard","Pre Order"},'E-book-Paperback Data'!$CQ:$CQ,"Amazon.co.uk",'E-book-Paperback Data'!$CN:$CN,Lookups!$A$7)*Lookups!$G$17)</f>
        <v>0</v>
      </c>
      <c r="L32" s="15">
        <f>SUM(SUMIFS('E-book-Paperback Data'!$CV:$CV,'E-book-Paperback Data'!$CS:$CS,{"Standard","Pre Order"},'E-book-Paperback Data'!$CQ:$CQ,"Amazon.com",'E-book-Paperback Data'!$CN:$CN,Lookups!$A$7))</f>
        <v>0</v>
      </c>
      <c r="M32" s="4">
        <f>SUM(SUMIFS('E-book-Paperback Data'!$CZ:$CZ,'E-book-Paperback Data'!$CS:$CS,{"Standard","Pre Order"},'E-book-Paperback Data'!$CQ:$CQ,"Amazon.cOM",'E-book-Paperback Data'!$CN:$CN,Lookups!$A$7))</f>
        <v>0</v>
      </c>
      <c r="N32" s="13">
        <f>SUM(SUMIFS('E-book-Paperback Data'!$CV:$CV,'E-book-Paperback Data'!$CS:$CS,{"Standard","Pre Order"},'E-book-Paperback Data'!$CQ:$CQ,"&lt;&gt;Amazon.co.uk",'E-book-Paperback Data'!$CQ:$CQ,"&lt;&gt;Amazon.com",'E-book-Paperback Data'!$CN:$CN,Lookups!$A$8))</f>
        <v>0</v>
      </c>
      <c r="O32" s="4">
        <f>SUM(SUMIFS('E-book-Paperback Data'!$CZ:$CZ,'E-book-Paperback Data'!$CS:$CS,{"Standard","Pre Order"},'E-book-Paperback Data'!$DA:$DA,"EUR",'E-book-Paperback Data'!$CN:$CN,Lookups!$A$8)*Lookups!$G$18,SUMIFS('E-book-Paperback Data'!$CZ:$CZ,'E-book-Paperback Data'!$CS:$CS,{"Standard","Pre Order"},'E-book-Paperback Data'!$DA:$DA,"JPY",'E-book-Paperback Data'!$CN:$CN,Lookups!$A$8)*Lookups!$G$19,SUMIFS('E-book-Paperback Data'!$CZ:$CZ,'E-book-Paperback Data'!$CS:$CS,{"Standard","Pre Order"},'E-book-Paperback Data'!$DA:$DA,"INR",'E-book-Paperback Data'!$CN:$CN,Lookups!$A$8)*Lookups!$G$20,SUMIFS('E-book-Paperback Data'!$CZ:$CZ,'E-book-Paperback Data'!$CS:$CS,{"Standard","Pre Order"},'E-book-Paperback Data'!$DA:$DA,"CAD",'E-book-Paperback Data'!$CN:$CN,Lookups!$A$8)*Lookups!$G$21,SUMIFS('E-book-Paperback Data'!$CZ:$CZ,'E-book-Paperback Data'!$CS:$CS,{"Standard","Pre Order"},'E-book-Paperback Data'!$DA:$DA,"BRL",'E-book-Paperback Data'!$CN:$CN,Lookups!$A$8)*Lookups!$G$22,SUMIFS('E-book-Paperback Data'!$CZ:$CZ,'E-book-Paperback Data'!$CS:$CS,{"Standard","Pre Order"},'E-book-Paperback Data'!$DA:$DA,"MXN",'E-book-Paperback Data'!$CN:$CN,Lookups!$A$8)*Lookups!$G$23,SUMIFS('E-book-Paperback Data'!$CZ:$CZ,'E-book-Paperback Data'!$CS:$CS,{"Standard","Pre Order"},'E-book-Paperback Data'!$DA:$DA,"AUD",'E-book-Paperback Data'!$CN:$CN,Lookups!$A$8)*Lookups!$G$24)</f>
        <v>0</v>
      </c>
      <c r="P32" s="13">
        <f>SUM(SUMIFS('E-book-Paperback Data'!$CV:$CV,'E-book-Paperback Data'!$CS:$CS,{"Standard","Pre Order"},'E-book-Paperback Data'!$CQ:$CQ,"Amazon.co.uk",'E-book-Paperback Data'!$CN:$CN,Lookups!$A$8))</f>
        <v>0</v>
      </c>
      <c r="Q32" s="4">
        <f>SUM(SUMIFS('E-book-Paperback Data'!$CZ:$CZ,'E-book-Paperback Data'!$CS:$CS,{"Standard","Pre Order"},'E-book-Paperback Data'!$CQ:$CQ,"Amazon.co.uk",'E-book-Paperback Data'!$CN:$CN,Lookups!$A$8)*Lookups!$G$17)</f>
        <v>0</v>
      </c>
      <c r="R32" s="15">
        <f>SUM(SUMIFS('E-book-Paperback Data'!$CV:$CV,'E-book-Paperback Data'!$CS:$CS,{"Standard","Pre Order"},'E-book-Paperback Data'!$CQ:$CQ,"Amazon.com",'E-book-Paperback Data'!$CN:$CN,Lookups!$A$8))</f>
        <v>0</v>
      </c>
      <c r="S32" s="4">
        <f>SUM(SUMIFS('E-book-Paperback Data'!$CZ:$CZ,'E-book-Paperback Data'!$CS:$CS,{"Standard","Pre Order"},'E-book-Paperback Data'!$CQ:$CQ,"Amazon.cOM",'E-book-Paperback Data'!$CN:$CN,Lookups!$A$8))</f>
        <v>0</v>
      </c>
    </row>
    <row r="33" spans="1:19" x14ac:dyDescent="0.25">
      <c r="A33" t="s">
        <v>26</v>
      </c>
      <c r="B33" s="13">
        <f>SUM(SUMIFS('E-book-Paperback Data'!$DK:$DK,'E-book-Paperback Data'!$DH:$DH,{"Standard","Pre Order"},'E-book-Paperback Data'!$DF:$DF,"&lt;&gt;Amazon.co.uk",'E-book-Paperback Data'!$DF:$DF,"&lt;&gt;Amazon.com",'E-book-Paperback Data'!$DC:$DC,Lookups!$A$6))</f>
        <v>0</v>
      </c>
      <c r="C33" s="4">
        <f>SUM(SUMIFS('E-book-Paperback Data'!$DO:$DO,'E-book-Paperback Data'!$DH:$DH,{"Standard","Pre Order"},'E-book-Paperback Data'!$DP:$DP,"EUR",'E-book-Paperback Data'!$DC:$DC,Lookups!$A$6)*Lookups!$G$18,SUMIFS('E-book-Paperback Data'!$DO:$DO,'E-book-Paperback Data'!$DH:$DH,{"Standard","Pre Order"},'E-book-Paperback Data'!$DP:$DP,"JPY",'E-book-Paperback Data'!$DC:$DC,Lookups!$A$6)*Lookups!$G$19,SUMIFS('E-book-Paperback Data'!$DO:$DO,'E-book-Paperback Data'!$DH:$DH,{"Standard","Pre Order"},'E-book-Paperback Data'!$DP:$DP,"INR",'E-book-Paperback Data'!$DC:$DC,Lookups!$A$6)*Lookups!$G$20,SUMIFS('E-book-Paperback Data'!$DO:$DO,'E-book-Paperback Data'!$DH:$DH,{"Standard","Pre Order"},'E-book-Paperback Data'!$DP:$DP,"CAD",'E-book-Paperback Data'!$DC:$DC,Lookups!$A$6)*Lookups!$G$21,SUMIFS('E-book-Paperback Data'!$DO:$DO,'E-book-Paperback Data'!$DH:$DH,{"Standard","Pre Order"},'E-book-Paperback Data'!$DP:$DP,"BRL",'E-book-Paperback Data'!$DC:$DC,Lookups!$A$6)*Lookups!$G$22,SUMIFS('E-book-Paperback Data'!$DO:$DO,'E-book-Paperback Data'!$DH:$DH,{"Standard","Pre Order"},'E-book-Paperback Data'!$DP:$DP,"MXN",'E-book-Paperback Data'!$DC:$DC,Lookups!$A$6)*Lookups!$G$23,SUMIFS('E-book-Paperback Data'!$DO:$DO,'E-book-Paperback Data'!$DH:$DH,{"Standard","Pre Order"},'E-book-Paperback Data'!$DP:$DP,"AUD",'E-book-Paperback Data'!$DC:$DC,Lookups!$A$6)*Lookups!$G$24)</f>
        <v>0</v>
      </c>
      <c r="D33" s="13">
        <f>SUM(SUMIFS('E-book-Paperback Data'!$DK:$DK,'E-book-Paperback Data'!$DH:$DH,{"Standard","Pre Order"},'E-book-Paperback Data'!$DF:$DF,"Amazon.co.uk",'E-book-Paperback Data'!$DC:$DC,Lookups!$A$6))</f>
        <v>0</v>
      </c>
      <c r="E33" s="4">
        <f>SUM(SUMIFS('E-book-Paperback Data'!$DO:$DO,'E-book-Paperback Data'!$DH:$DH,{"Standard","Pre Order"},'E-book-Paperback Data'!$DF:$DF,"Amazon.co.uk",'E-book-Paperback Data'!$DC:$DC,Lookups!$A$6)*Lookups!$G$17)</f>
        <v>0</v>
      </c>
      <c r="F33" s="15">
        <f>SUM(SUMIFS('E-book-Paperback Data'!$DK:$DK,'E-book-Paperback Data'!$DH:$DH,{"Standard","Pre Order"},'E-book-Paperback Data'!$DF:$DF,"Amazon.com",'E-book-Paperback Data'!$DC:$DC,Lookups!$A$6))</f>
        <v>0</v>
      </c>
      <c r="G33" s="4">
        <f>SUM(SUMIFS('E-book-Paperback Data'!$DO:$DO,'E-book-Paperback Data'!$DH:$DH,{"Standard","Pre Order"},'E-book-Paperback Data'!$DF:$DF,"Amazon.cOM",'E-book-Paperback Data'!$DC:$DC,Lookups!$A$6))</f>
        <v>0</v>
      </c>
      <c r="H33" s="13">
        <f>SUM(SUMIFS('E-book-Paperback Data'!$DK:$DK,'E-book-Paperback Data'!$DH:$DH,{"Standard","Pre Order"},'E-book-Paperback Data'!$DF:$DF,"&lt;&gt;Amazon.co.uk",'E-book-Paperback Data'!$DF:$DF,"&lt;&gt;Amazon.com",'E-book-Paperback Data'!$DC:$DC,Lookups!$A$7))</f>
        <v>0</v>
      </c>
      <c r="I33" s="4">
        <f>SUM(SUMIFS('E-book-Paperback Data'!$DO:$DO,'E-book-Paperback Data'!$DH:$DH,{"Standard","Pre Order"},'E-book-Paperback Data'!$DP:$DP,"EUR",'E-book-Paperback Data'!$DC:$DC,Lookups!$A$7)*Lookups!$G$18,SUMIFS('E-book-Paperback Data'!$DO:$DO,'E-book-Paperback Data'!$DH:$DH,{"Standard","Pre Order"},'E-book-Paperback Data'!$DP:$DP,"JPY",'E-book-Paperback Data'!$DC:$DC,Lookups!$A$7)*Lookups!$G$19,SUMIFS('E-book-Paperback Data'!$DO:$DO,'E-book-Paperback Data'!$DH:$DH,{"Standard","Pre Order"},'E-book-Paperback Data'!$DP:$DP,"INR",'E-book-Paperback Data'!$DC:$DC,Lookups!$A$7)*Lookups!$G$20,SUMIFS('E-book-Paperback Data'!$DO:$DO,'E-book-Paperback Data'!$DH:$DH,{"Standard","Pre Order"},'E-book-Paperback Data'!$DP:$DP,"CAD",'E-book-Paperback Data'!$DC:$DC,Lookups!$A$7)*Lookups!$G$21,SUMIFS('E-book-Paperback Data'!$DO:$DO,'E-book-Paperback Data'!$DH:$DH,{"Standard","Pre Order"},'E-book-Paperback Data'!$DP:$DP,"BRL",'E-book-Paperback Data'!$DC:$DC,Lookups!$A$7)*Lookups!$G$22,SUMIFS('E-book-Paperback Data'!$DO:$DO,'E-book-Paperback Data'!$DH:$DH,{"Standard","Pre Order"},'E-book-Paperback Data'!$DP:$DP,"MXN",'E-book-Paperback Data'!$DC:$DC,Lookups!$A$7)*Lookups!$G$23,SUMIFS('E-book-Paperback Data'!$DO:$DO,'E-book-Paperback Data'!$DH:$DH,{"Standard","Pre Order"},'E-book-Paperback Data'!$DP:$DP,"AUD",'E-book-Paperback Data'!$DC:$DC,Lookups!$A$7)*Lookups!$G$24)</f>
        <v>0</v>
      </c>
      <c r="J33" s="13">
        <f>SUM(SUMIFS('E-book-Paperback Data'!$DK:$DK,'E-book-Paperback Data'!$DH:$DH,{"Standard","Pre Order"},'E-book-Paperback Data'!$DF:$DF,"Amazon.co.uk",'E-book-Paperback Data'!$DC:$DC,Lookups!$A$7))</f>
        <v>0</v>
      </c>
      <c r="K33" s="4">
        <f>SUM(SUMIFS('E-book-Paperback Data'!$DO:$DO,'E-book-Paperback Data'!$DH:$DH,{"Standard","Pre Order"},'E-book-Paperback Data'!$DF:$DF,"Amazon.co.uk",'E-book-Paperback Data'!$DC:$DC,Lookups!$A$7)*Lookups!$G$17)</f>
        <v>0</v>
      </c>
      <c r="L33" s="15">
        <f>SUM(SUMIFS('E-book-Paperback Data'!$DK:$DK,'E-book-Paperback Data'!$DH:$DH,{"Standard","Pre Order"},'E-book-Paperback Data'!$DF:$DF,"Amazon.com",'E-book-Paperback Data'!$DC:$DC,Lookups!$A$7))</f>
        <v>0</v>
      </c>
      <c r="M33" s="4">
        <f>SUM(SUMIFS('E-book-Paperback Data'!$DO:$DO,'E-book-Paperback Data'!$DH:$DH,{"Standard","Pre Order"},'E-book-Paperback Data'!$DF:$DF,"Amazon.cOM",'E-book-Paperback Data'!$DC:$DC,Lookups!$A$7))</f>
        <v>0</v>
      </c>
      <c r="N33" s="13">
        <f>SUM(SUMIFS('E-book-Paperback Data'!$DK:$DK,'E-book-Paperback Data'!$DH:$DH,{"Standard","Pre Order"},'E-book-Paperback Data'!$DF:$DF,"&lt;&gt;Amazon.co.uk",'E-book-Paperback Data'!$DF:$DF,"&lt;&gt;Amazon.com",'E-book-Paperback Data'!$DC:$DC,Lookups!$A$8))</f>
        <v>0</v>
      </c>
      <c r="O33" s="4">
        <f>SUM(SUMIFS('E-book-Paperback Data'!$DO:$DO,'E-book-Paperback Data'!$DH:$DH,{"Standard","Pre Order"},'E-book-Paperback Data'!$DP:$DP,"EUR",'E-book-Paperback Data'!$DC:$DC,Lookups!$A$8)*Lookups!$G$18,SUMIFS('E-book-Paperback Data'!$DO:$DO,'E-book-Paperback Data'!$DH:$DH,{"Standard","Pre Order"},'E-book-Paperback Data'!$DP:$DP,"JPY",'E-book-Paperback Data'!$DC:$DC,Lookups!$A$8)*Lookups!$G$19,SUMIFS('E-book-Paperback Data'!$DO:$DO,'E-book-Paperback Data'!$DH:$DH,{"Standard","Pre Order"},'E-book-Paperback Data'!$DP:$DP,"INR",'E-book-Paperback Data'!$DC:$DC,Lookups!$A$8)*Lookups!$G$20,SUMIFS('E-book-Paperback Data'!$DO:$DO,'E-book-Paperback Data'!$DH:$DH,{"Standard","Pre Order"},'E-book-Paperback Data'!$DP:$DP,"CAD",'E-book-Paperback Data'!$DC:$DC,Lookups!$A$8)*Lookups!$G$21,SUMIFS('E-book-Paperback Data'!$DO:$DO,'E-book-Paperback Data'!$DH:$DH,{"Standard","Pre Order"},'E-book-Paperback Data'!$DP:$DP,"BRL",'E-book-Paperback Data'!$DC:$DC,Lookups!$A$8)*Lookups!$G$22,SUMIFS('E-book-Paperback Data'!$DO:$DO,'E-book-Paperback Data'!$DH:$DH,{"Standard","Pre Order"},'E-book-Paperback Data'!$DP:$DP,"MXN",'E-book-Paperback Data'!$DC:$DC,Lookups!$A$8)*Lookups!$G$23,SUMIFS('E-book-Paperback Data'!$DO:$DO,'E-book-Paperback Data'!$DH:$DH,{"Standard","Pre Order"},'E-book-Paperback Data'!$DP:$DP,"AUD",'E-book-Paperback Data'!$DC:$DC,Lookups!$A$8)*Lookups!$G$24)</f>
        <v>0</v>
      </c>
      <c r="P33" s="13">
        <f>SUM(SUMIFS('E-book-Paperback Data'!$DK:$DK,'E-book-Paperback Data'!$DH:$DH,{"Standard","Pre Order"},'E-book-Paperback Data'!$DF:$DF,"Amazon.co.uk",'E-book-Paperback Data'!$DC:$DC,Lookups!$A$8))</f>
        <v>0</v>
      </c>
      <c r="Q33" s="4">
        <f>SUM(SUMIFS('E-book-Paperback Data'!$DO:$DO,'E-book-Paperback Data'!$DH:$DH,{"Standard","Pre Order"},'E-book-Paperback Data'!$DF:$DF,"Amazon.co.uk",'E-book-Paperback Data'!$DC:$DC,Lookups!$A$8)*Lookups!$G$17)</f>
        <v>0</v>
      </c>
      <c r="R33" s="15">
        <f>SUM(SUMIFS('E-book-Paperback Data'!$DK:$DK,'E-book-Paperback Data'!$DH:$DH,{"Standard","Pre Order"},'E-book-Paperback Data'!$DF:$DF,"Amazon.com",'E-book-Paperback Data'!$DC:$DC,Lookups!$A$8))</f>
        <v>0</v>
      </c>
      <c r="S33" s="4">
        <f>SUM(SUMIFS('E-book-Paperback Data'!$DO:$DO,'E-book-Paperback Data'!$DH:$DH,{"Standard","Pre Order"},'E-book-Paperback Data'!$DF:$DF,"Amazon.cOM",'E-book-Paperback Data'!$DC:$DC,Lookups!$A$8))</f>
        <v>0</v>
      </c>
    </row>
    <row r="34" spans="1:19" x14ac:dyDescent="0.25">
      <c r="A34" t="s">
        <v>27</v>
      </c>
      <c r="B34" s="13">
        <f>SUM(SUMIFS('E-book-Paperback Data'!$DZ:$DZ,'E-book-Paperback Data'!$DW:$DW,{"Standard","Pre Order"},'E-book-Paperback Data'!$DU:$DU,"&lt;&gt;Amazon.co.uk",'E-book-Paperback Data'!$DU:$DU,"&lt;&gt;Amazon.com",'E-book-Paperback Data'!$DR:$DR,Lookups!$A$6))</f>
        <v>0</v>
      </c>
      <c r="C34" s="4">
        <f>SUM(SUMIFS('E-book-Paperback Data'!$ED:$ED,'E-book-Paperback Data'!$DW:$DW,{"Standard","Pre Order"},'E-book-Paperback Data'!$EE:$EE,"EUR",'E-book-Paperback Data'!$DR:$DR,Lookups!$A$6)*Lookups!$G$18,SUMIFS('E-book-Paperback Data'!$ED:$ED,'E-book-Paperback Data'!$DW:$DW,{"Standard","Pre Order"},'E-book-Paperback Data'!$EE:$EE,"JPY",'E-book-Paperback Data'!$DR:$DR,Lookups!$A$6)*Lookups!$G$19,SUMIFS('E-book-Paperback Data'!$ED:$ED,'E-book-Paperback Data'!$DW:$DW,{"Standard","Pre Order"},'E-book-Paperback Data'!$EE:$EE,"INR",'E-book-Paperback Data'!$DR:$DR,Lookups!$A$6)*Lookups!$G$20,SUMIFS('E-book-Paperback Data'!$ED:$ED,'E-book-Paperback Data'!$DW:$DW,{"Standard","Pre Order"},'E-book-Paperback Data'!$EE:$EE,"CAD",'E-book-Paperback Data'!$DR:$DR,Lookups!$A$6)*Lookups!$G$21,SUMIFS('E-book-Paperback Data'!$ED:$ED,'E-book-Paperback Data'!$DW:$DW,{"Standard","Pre Order"},'E-book-Paperback Data'!$EE:$EE,"BRL",'E-book-Paperback Data'!$DR:$DR,Lookups!$A$6)*Lookups!$G$22,SUMIFS('E-book-Paperback Data'!$ED:$ED,'E-book-Paperback Data'!$DW:$DW,{"Standard","Pre Order"},'E-book-Paperback Data'!$EE:$EE,"MXN",'E-book-Paperback Data'!$DR:$DR,Lookups!$A$6)*Lookups!$G$23,SUMIFS('E-book-Paperback Data'!$ED:$ED,'E-book-Paperback Data'!$DW:$DW,{"Standard","Pre Order"},'E-book-Paperback Data'!$EE:$EE,"AUD",'E-book-Paperback Data'!$DR:$DR,Lookups!$A$6)*Lookups!$G$24)</f>
        <v>0</v>
      </c>
      <c r="D34" s="13">
        <f>SUM(SUMIFS('E-book-Paperback Data'!$DZ:$DZ,'E-book-Paperback Data'!$DW:$DW,{"Standard","Pre Order"},'E-book-Paperback Data'!$DU:$DU,"Amazon.co.uk",'E-book-Paperback Data'!$DR:$DR,Lookups!$A$6))</f>
        <v>0</v>
      </c>
      <c r="E34" s="4">
        <f>SUM(SUMIFS('E-book-Paperback Data'!$ED:$ED,'E-book-Paperback Data'!$DW:$DW,{"Standard","Pre Order"},'E-book-Paperback Data'!$DU:$DU,"Amazon.co.uk",'E-book-Paperback Data'!$DR:$DR,Lookups!$A$6)*Lookups!$G$17)</f>
        <v>0</v>
      </c>
      <c r="F34" s="15">
        <f>SUM(SUMIFS('E-book-Paperback Data'!$DZ:$DZ,'E-book-Paperback Data'!$DW:$DW,{"Standard","Pre Order"},'E-book-Paperback Data'!$DU:$DU,"Amazon.com",'E-book-Paperback Data'!$DR:$DR,Lookups!$A$6))</f>
        <v>0</v>
      </c>
      <c r="G34" s="4">
        <f>SUM(SUMIFS('E-book-Paperback Data'!$ED:$ED,'E-book-Paperback Data'!$DW:$DW,{"Standard","Pre Order"},'E-book-Paperback Data'!$DU:$DU,"Amazon.cOM",'E-book-Paperback Data'!$DR:$DR,Lookups!$A$6))</f>
        <v>0</v>
      </c>
      <c r="H34" s="13">
        <f>SUM(SUMIFS('E-book-Paperback Data'!$DZ:$DZ,'E-book-Paperback Data'!$DW:$DW,{"Standard","Pre Order"},'E-book-Paperback Data'!$DU:$DU,"&lt;&gt;Amazon.co.uk",'E-book-Paperback Data'!$DU:$DU,"&lt;&gt;Amazon.com",'E-book-Paperback Data'!$DR:$DR,Lookups!$A$7))</f>
        <v>0</v>
      </c>
      <c r="I34" s="4">
        <f>SUM(SUMIFS('E-book-Paperback Data'!$ED:$ED,'E-book-Paperback Data'!$DW:$DW,{"Standard","Pre Order"},'E-book-Paperback Data'!$EE:$EE,"EUR",'E-book-Paperback Data'!$DR:$DR,Lookups!$A$7)*Lookups!$G$18,SUMIFS('E-book-Paperback Data'!$ED:$ED,'E-book-Paperback Data'!$DW:$DW,{"Standard","Pre Order"},'E-book-Paperback Data'!$EE:$EE,"JPY",'E-book-Paperback Data'!$DR:$DR,Lookups!$A$7)*Lookups!$G$19,SUMIFS('E-book-Paperback Data'!$ED:$ED,'E-book-Paperback Data'!$DW:$DW,{"Standard","Pre Order"},'E-book-Paperback Data'!$EE:$EE,"INR",'E-book-Paperback Data'!$DR:$DR,Lookups!$A$7)*Lookups!$G$20,SUMIFS('E-book-Paperback Data'!$ED:$ED,'E-book-Paperback Data'!$DW:$DW,{"Standard","Pre Order"},'E-book-Paperback Data'!$EE:$EE,"CAD",'E-book-Paperback Data'!$DR:$DR,Lookups!$A$7)*Lookups!$G$21,SUMIFS('E-book-Paperback Data'!$ED:$ED,'E-book-Paperback Data'!$DW:$DW,{"Standard","Pre Order"},'E-book-Paperback Data'!$EE:$EE,"BRL",'E-book-Paperback Data'!$DR:$DR,Lookups!$A$7)*Lookups!$G$22,SUMIFS('E-book-Paperback Data'!$ED:$ED,'E-book-Paperback Data'!$DW:$DW,{"Standard","Pre Order"},'E-book-Paperback Data'!$EE:$EE,"MXN",'E-book-Paperback Data'!$DR:$DR,Lookups!$A$7)*Lookups!$G$23,SUMIFS('E-book-Paperback Data'!$ED:$ED,'E-book-Paperback Data'!$DW:$DW,{"Standard","Pre Order"},'E-book-Paperback Data'!$EE:$EE,"AUD",'E-book-Paperback Data'!$DR:$DR,Lookups!$A$7)*Lookups!$G$24)</f>
        <v>0</v>
      </c>
      <c r="J34" s="13">
        <f>SUM(SUMIFS('E-book-Paperback Data'!$DZ:$DZ,'E-book-Paperback Data'!$DW:$DW,{"Standard","Pre Order"},'E-book-Paperback Data'!$DU:$DU,"Amazon.co.uk",'E-book-Paperback Data'!$DR:$DR,Lookups!$A$7))</f>
        <v>0</v>
      </c>
      <c r="K34" s="4">
        <f>SUM(SUMIFS('E-book-Paperback Data'!$ED:$ED,'E-book-Paperback Data'!$DW:$DW,{"Standard","Pre Order"},'E-book-Paperback Data'!$DU:$DU,"Amazon.co.uk",'E-book-Paperback Data'!$DR:$DR,Lookups!$A$7)*Lookups!$G$17)</f>
        <v>0</v>
      </c>
      <c r="L34" s="15">
        <f>SUM(SUMIFS('E-book-Paperback Data'!$DZ:$DZ,'E-book-Paperback Data'!$DW:$DW,{"Standard","Pre Order"},'E-book-Paperback Data'!$DU:$DU,"Amazon.com",'E-book-Paperback Data'!$DR:$DR,Lookups!$A$7))</f>
        <v>0</v>
      </c>
      <c r="M34" s="4">
        <f>SUM(SUMIFS('E-book-Paperback Data'!$ED:$ED,'E-book-Paperback Data'!$DW:$DW,{"Standard","Pre Order"},'E-book-Paperback Data'!$DU:$DU,"Amazon.cOM",'E-book-Paperback Data'!$DR:$DR,Lookups!$A$7))</f>
        <v>0</v>
      </c>
      <c r="N34" s="13">
        <f>SUM(SUMIFS('E-book-Paperback Data'!$DZ:$DZ,'E-book-Paperback Data'!$DW:$DW,{"Standard","Pre Order"},'E-book-Paperback Data'!$DU:$DU,"&lt;&gt;Amazon.co.uk",'E-book-Paperback Data'!$DU:$DU,"&lt;&gt;Amazon.com",'E-book-Paperback Data'!$DR:$DR,Lookups!$A$8))</f>
        <v>0</v>
      </c>
      <c r="O34" s="4">
        <f>SUM(SUMIFS('E-book-Paperback Data'!$ED:$ED,'E-book-Paperback Data'!$DW:$DW,{"Standard","Pre Order"},'E-book-Paperback Data'!$EE:$EE,"EUR",'E-book-Paperback Data'!$DR:$DR,Lookups!$A$8)*Lookups!$G$18,SUMIFS('E-book-Paperback Data'!$ED:$ED,'E-book-Paperback Data'!$DW:$DW,{"Standard","Pre Order"},'E-book-Paperback Data'!$EE:$EE,"JPY",'E-book-Paperback Data'!$DR:$DR,Lookups!$A$8)*Lookups!$G$19,SUMIFS('E-book-Paperback Data'!$ED:$ED,'E-book-Paperback Data'!$DW:$DW,{"Standard","Pre Order"},'E-book-Paperback Data'!$EE:$EE,"INR",'E-book-Paperback Data'!$DR:$DR,Lookups!$A$8)*Lookups!$G$20,SUMIFS('E-book-Paperback Data'!$ED:$ED,'E-book-Paperback Data'!$DW:$DW,{"Standard","Pre Order"},'E-book-Paperback Data'!$EE:$EE,"CAD",'E-book-Paperback Data'!$DR:$DR,Lookups!$A$8)*Lookups!$G$21,SUMIFS('E-book-Paperback Data'!$ED:$ED,'E-book-Paperback Data'!$DW:$DW,{"Standard","Pre Order"},'E-book-Paperback Data'!$EE:$EE,"BRL",'E-book-Paperback Data'!$DR:$DR,Lookups!$A$8)*Lookups!$G$22,SUMIFS('E-book-Paperback Data'!$ED:$ED,'E-book-Paperback Data'!$DW:$DW,{"Standard","Pre Order"},'E-book-Paperback Data'!$EE:$EE,"MXN",'E-book-Paperback Data'!$DR:$DR,Lookups!$A$8)*Lookups!$G$23,SUMIFS('E-book-Paperback Data'!$ED:$ED,'E-book-Paperback Data'!$DW:$DW,{"Standard","Pre Order"},'E-book-Paperback Data'!$EE:$EE,"AUD",'E-book-Paperback Data'!$DR:$DR,Lookups!$A$8)*Lookups!$G$24)</f>
        <v>0</v>
      </c>
      <c r="P34" s="13">
        <f>SUM(SUMIFS('E-book-Paperback Data'!$DZ:$DZ,'E-book-Paperback Data'!$DW:$DW,{"Standard","Pre Order"},'E-book-Paperback Data'!$DU:$DU,"Amazon.co.uk",'E-book-Paperback Data'!$DR:$DR,Lookups!$A$8))</f>
        <v>0</v>
      </c>
      <c r="Q34" s="4">
        <f>SUM(SUMIFS('E-book-Paperback Data'!$ED:$ED,'E-book-Paperback Data'!$DW:$DW,{"Standard","Pre Order"},'E-book-Paperback Data'!$DU:$DU,"Amazon.co.uk",'E-book-Paperback Data'!$DR:$DR,Lookups!$A$8)*Lookups!$G$17)</f>
        <v>0</v>
      </c>
      <c r="R34" s="15">
        <f>SUM(SUMIFS('E-book-Paperback Data'!$DZ:$DZ,'E-book-Paperback Data'!$DW:$DW,{"Standard","Pre Order"},'E-book-Paperback Data'!$DU:$DU,"Amazon.com",'E-book-Paperback Data'!$DR:$DR,Lookups!$A$8))</f>
        <v>0</v>
      </c>
      <c r="S34" s="4">
        <f>SUM(SUMIFS('E-book-Paperback Data'!$ED:$ED,'E-book-Paperback Data'!$DW:$DW,{"Standard","Pre Order"},'E-book-Paperback Data'!$DU:$DU,"Amazon.cOM",'E-book-Paperback Data'!$DR:$DR,Lookups!$A$8))</f>
        <v>0</v>
      </c>
    </row>
    <row r="35" spans="1:19" x14ac:dyDescent="0.25">
      <c r="A35" t="s">
        <v>28</v>
      </c>
      <c r="B35" s="13">
        <f>SUM(SUMIFS('E-book-Paperback Data'!$EO:$EO,'E-book-Paperback Data'!$EL:$EL,{"Standard","Pre Order"},'E-book-Paperback Data'!$EJ:$EJ,"&lt;&gt;Amazon.co.uk",'E-book-Paperback Data'!$EJ:$EJ,"&lt;&gt;Amazon.com",'E-book-Paperback Data'!$EG:$EG,Lookups!$A$6))</f>
        <v>0</v>
      </c>
      <c r="C35" s="4">
        <f>SUM(SUMIFS('E-book-Paperback Data'!$ES:$ES,'E-book-Paperback Data'!$EL:$EL,{"Standard","Pre Order"},'E-book-Paperback Data'!$ET:$ET,"EUR",'E-book-Paperback Data'!$EG:$EG,Lookups!$A$6)*Lookups!$G$18,SUMIFS('E-book-Paperback Data'!$ES:$ES,'E-book-Paperback Data'!$EL:$EL,{"Standard","Pre Order"},'E-book-Paperback Data'!$ET:$ET,"JPY",'E-book-Paperback Data'!$EG:$EG,Lookups!$A$6)*Lookups!$G$19,SUMIFS('E-book-Paperback Data'!$ES:$ES,'E-book-Paperback Data'!$EL:$EL,{"Standard","Pre Order"},'E-book-Paperback Data'!$ET:$ET,"INR",'E-book-Paperback Data'!$EG:$EG,Lookups!$A$6)*Lookups!$G$20,SUMIFS('E-book-Paperback Data'!$ES:$ES,'E-book-Paperback Data'!$EL:$EL,{"Standard","Pre Order"},'E-book-Paperback Data'!$ET:$ET,"CAD",'E-book-Paperback Data'!$EG:$EG,Lookups!$A$6)*Lookups!$G$21,SUMIFS('E-book-Paperback Data'!$ES:$ES,'E-book-Paperback Data'!$EL:$EL,{"Standard","Pre Order"},'E-book-Paperback Data'!$ET:$ET,"BRL",'E-book-Paperback Data'!$EG:$EG,Lookups!$A$6)*Lookups!$G$22,SUMIFS('E-book-Paperback Data'!$ES:$ES,'E-book-Paperback Data'!$EL:$EL,{"Standard","Pre Order"},'E-book-Paperback Data'!$ET:$ET,"MXN",'E-book-Paperback Data'!$EG:$EG,Lookups!$A$6)*Lookups!$G$23,SUMIFS('E-book-Paperback Data'!$ES:$ES,'E-book-Paperback Data'!$EL:$EL,{"Standard","Pre Order"},'E-book-Paperback Data'!$ET:$ET,"AUD",'E-book-Paperback Data'!$EG:$EG,Lookups!$A$6)*Lookups!$G$24)</f>
        <v>0</v>
      </c>
      <c r="D35" s="13">
        <f>SUM(SUMIFS('E-book-Paperback Data'!$EO:$EO,'E-book-Paperback Data'!$EL:$EL,{"Standard","Pre Order"},'E-book-Paperback Data'!$EJ:$EJ,"Amazon.co.uk",'E-book-Paperback Data'!$EG:$EG,Lookups!$A$6))</f>
        <v>0</v>
      </c>
      <c r="E35" s="4">
        <f>SUM(SUMIFS('E-book-Paperback Data'!$ES:$ES,'E-book-Paperback Data'!$EL:$EL,{"Standard","Pre Order"},'E-book-Paperback Data'!$EJ:$EJ,"Amazon.co.uk",'E-book-Paperback Data'!$EG:$EG,Lookups!$A$6)*Lookups!$G$17)</f>
        <v>0</v>
      </c>
      <c r="F35" s="15">
        <f>SUM(SUMIFS('E-book-Paperback Data'!$EO:$EO,'E-book-Paperback Data'!$EL:$EL,{"Standard","Pre Order"},'E-book-Paperback Data'!$EJ:$EJ,"Amazon.com",'E-book-Paperback Data'!$EG:$EG,Lookups!$A$6))</f>
        <v>0</v>
      </c>
      <c r="G35" s="4">
        <f>SUM(SUMIFS('E-book-Paperback Data'!$ES:$ES,'E-book-Paperback Data'!$EL:$EL,{"Standard","Pre Order"},'E-book-Paperback Data'!$EJ:$EJ,"Amazon.cOM",'E-book-Paperback Data'!$EG:$EG,Lookups!$A$6))</f>
        <v>0</v>
      </c>
      <c r="H35" s="13">
        <f>SUM(SUMIFS('E-book-Paperback Data'!$EO:$EO,'E-book-Paperback Data'!$EL:$EL,{"Standard","Pre Order"},'E-book-Paperback Data'!$EJ:$EJ,"&lt;&gt;Amazon.co.uk",'E-book-Paperback Data'!$EJ:$EJ,"&lt;&gt;Amazon.com",'E-book-Paperback Data'!$EG:$EG,Lookups!$A$7))</f>
        <v>0</v>
      </c>
      <c r="I35" s="4">
        <f>SUM(SUMIFS('E-book-Paperback Data'!$ES:$ES,'E-book-Paperback Data'!$EL:$EL,{"Standard","Pre Order"},'E-book-Paperback Data'!$ET:$ET,"EUR",'E-book-Paperback Data'!$EG:$EG,Lookups!$A$7)*Lookups!$G$18,SUMIFS('E-book-Paperback Data'!$ES:$ES,'E-book-Paperback Data'!$EL:$EL,{"Standard","Pre Order"},'E-book-Paperback Data'!$ET:$ET,"JPY",'E-book-Paperback Data'!$EG:$EG,Lookups!$A$7)*Lookups!$G$19,SUMIFS('E-book-Paperback Data'!$ES:$ES,'E-book-Paperback Data'!$EL:$EL,{"Standard","Pre Order"},'E-book-Paperback Data'!$ET:$ET,"INR",'E-book-Paperback Data'!$EG:$EG,Lookups!$A$7)*Lookups!$G$20,SUMIFS('E-book-Paperback Data'!$ES:$ES,'E-book-Paperback Data'!$EL:$EL,{"Standard","Pre Order"},'E-book-Paperback Data'!$ET:$ET,"CAD",'E-book-Paperback Data'!$EG:$EG,Lookups!$A$7)*Lookups!$G$21,SUMIFS('E-book-Paperback Data'!$ES:$ES,'E-book-Paperback Data'!$EL:$EL,{"Standard","Pre Order"},'E-book-Paperback Data'!$ET:$ET,"BRL",'E-book-Paperback Data'!$EG:$EG,Lookups!$A$7)*Lookups!$G$22,SUMIFS('E-book-Paperback Data'!$ES:$ES,'E-book-Paperback Data'!$EL:$EL,{"Standard","Pre Order"},'E-book-Paperback Data'!$ET:$ET,"MXN",'E-book-Paperback Data'!$EG:$EG,Lookups!$A$7)*Lookups!$G$23,SUMIFS('E-book-Paperback Data'!$ES:$ES,'E-book-Paperback Data'!$EL:$EL,{"Standard","Pre Order"},'E-book-Paperback Data'!$ET:$ET,"AUD",'E-book-Paperback Data'!$EG:$EG,Lookups!$A$7)*Lookups!$G$24)</f>
        <v>0</v>
      </c>
      <c r="J35" s="13">
        <f>SUM(SUMIFS('E-book-Paperback Data'!$EO:$EO,'E-book-Paperback Data'!$EL:$EL,{"Standard","Pre Order"},'E-book-Paperback Data'!$EJ:$EJ,"Amazon.co.uk",'E-book-Paperback Data'!$EG:$EG,Lookups!$A$7))</f>
        <v>0</v>
      </c>
      <c r="K35" s="4">
        <f>SUM(SUMIFS('E-book-Paperback Data'!$ES:$ES,'E-book-Paperback Data'!$EL:$EL,{"Standard","Pre Order"},'E-book-Paperback Data'!$EJ:$EJ,"Amazon.co.uk",'E-book-Paperback Data'!$EG:$EG,Lookups!$A$7)*Lookups!$G$17)</f>
        <v>0</v>
      </c>
      <c r="L35" s="15">
        <f>SUM(SUMIFS('E-book-Paperback Data'!$EO:$EO,'E-book-Paperback Data'!$EL:$EL,{"Standard","Pre Order"},'E-book-Paperback Data'!$EJ:$EJ,"Amazon.com",'E-book-Paperback Data'!$EG:$EG,Lookups!$A$7))</f>
        <v>0</v>
      </c>
      <c r="M35" s="4">
        <f>SUM(SUMIFS('E-book-Paperback Data'!$ES:$ES,'E-book-Paperback Data'!$EL:$EL,{"Standard","Pre Order"},'E-book-Paperback Data'!$EJ:$EJ,"Amazon.cOM",'E-book-Paperback Data'!$EG:$EG,Lookups!$A$7))</f>
        <v>0</v>
      </c>
      <c r="N35" s="13">
        <f>SUM(SUMIFS('E-book-Paperback Data'!$EO:$EO,'E-book-Paperback Data'!$EL:$EL,{"Standard","Pre Order"},'E-book-Paperback Data'!$EJ:$EJ,"&lt;&gt;Amazon.co.uk",'E-book-Paperback Data'!$EJ:$EJ,"&lt;&gt;Amazon.com",'E-book-Paperback Data'!$EG:$EG,Lookups!$A$8))</f>
        <v>0</v>
      </c>
      <c r="O35" s="4">
        <f>SUM(SUMIFS('E-book-Paperback Data'!$ES:$ES,'E-book-Paperback Data'!$EL:$EL,{"Standard","Pre Order"},'E-book-Paperback Data'!$ET:$ET,"EUR",'E-book-Paperback Data'!$EG:$EG,Lookups!$A$8)*Lookups!$G$18,SUMIFS('E-book-Paperback Data'!$ES:$ES,'E-book-Paperback Data'!$EL:$EL,{"Standard","Pre Order"},'E-book-Paperback Data'!$ET:$ET,"JPY",'E-book-Paperback Data'!$EG:$EG,Lookups!$A$8)*Lookups!$G$19,SUMIFS('E-book-Paperback Data'!$ES:$ES,'E-book-Paperback Data'!$EL:$EL,{"Standard","Pre Order"},'E-book-Paperback Data'!$ET:$ET,"INR",'E-book-Paperback Data'!$EG:$EG,Lookups!$A$8)*Lookups!$G$20,SUMIFS('E-book-Paperback Data'!$ES:$ES,'E-book-Paperback Data'!$EL:$EL,{"Standard","Pre Order"},'E-book-Paperback Data'!$ET:$ET,"CAD",'E-book-Paperback Data'!$EG:$EG,Lookups!$A$8)*Lookups!$G$21,SUMIFS('E-book-Paperback Data'!$ES:$ES,'E-book-Paperback Data'!$EL:$EL,{"Standard","Pre Order"},'E-book-Paperback Data'!$ET:$ET,"BRL",'E-book-Paperback Data'!$EG:$EG,Lookups!$A$8)*Lookups!$G$22,SUMIFS('E-book-Paperback Data'!$ES:$ES,'E-book-Paperback Data'!$EL:$EL,{"Standard","Pre Order"},'E-book-Paperback Data'!$ET:$ET,"MXN",'E-book-Paperback Data'!$EG:$EG,Lookups!$A$8)*Lookups!$G$23,SUMIFS('E-book-Paperback Data'!$ES:$ES,'E-book-Paperback Data'!$EL:$EL,{"Standard","Pre Order"},'E-book-Paperback Data'!$ET:$ET,"AUD",'E-book-Paperback Data'!$EG:$EG,Lookups!$A$8)*Lookups!$G$24)</f>
        <v>0</v>
      </c>
      <c r="P35" s="13">
        <f>SUM(SUMIFS('E-book-Paperback Data'!$EO:$EO,'E-book-Paperback Data'!$EL:$EL,{"Standard","Pre Order"},'E-book-Paperback Data'!$EJ:$EJ,"Amazon.co.uk",'E-book-Paperback Data'!$EG:$EG,Lookups!$A$8))</f>
        <v>0</v>
      </c>
      <c r="Q35" s="4">
        <f>SUM(SUMIFS('E-book-Paperback Data'!$ES:$ES,'E-book-Paperback Data'!$EL:$EL,{"Standard","Pre Order"},'E-book-Paperback Data'!$EJ:$EJ,"Amazon.co.uk",'E-book-Paperback Data'!$EG:$EG,Lookups!$A$8)*Lookups!$G$17)</f>
        <v>0</v>
      </c>
      <c r="R35" s="15">
        <f>SUM(SUMIFS('E-book-Paperback Data'!$EO:$EO,'E-book-Paperback Data'!$EL:$EL,{"Standard","Pre Order"},'E-book-Paperback Data'!$EJ:$EJ,"Amazon.com",'E-book-Paperback Data'!$EG:$EG,Lookups!$A$8))</f>
        <v>0</v>
      </c>
      <c r="S35" s="4">
        <f>SUM(SUMIFS('E-book-Paperback Data'!$ES:$ES,'E-book-Paperback Data'!$EL:$EL,{"Standard","Pre Order"},'E-book-Paperback Data'!$EJ:$EJ,"Amazon.cOM",'E-book-Paperback Data'!$EG:$EG,Lookups!$A$8))</f>
        <v>0</v>
      </c>
    </row>
    <row r="36" spans="1:19" x14ac:dyDescent="0.25">
      <c r="A36" t="s">
        <v>29</v>
      </c>
      <c r="B36" s="13">
        <f>SUM(SUMIFS('E-book-Paperback Data'!$FD:$FD,'E-book-Paperback Data'!$FA:$FA,{"Standard","Pre Order"},'E-book-Paperback Data'!$EY:$EY,"&lt;&gt;Amazon.co.uk",'E-book-Paperback Data'!$EY:$EY,"&lt;&gt;Amazon.com",'E-book-Paperback Data'!$EV:$EV,Lookups!$A$6))</f>
        <v>0</v>
      </c>
      <c r="C36" s="4">
        <f>SUM(SUMIFS('E-book-Paperback Data'!$FH:$FH,'E-book-Paperback Data'!$FA:$FA,{"Standard","Pre Order"},'E-book-Paperback Data'!$FI:$FI,"EUR",'E-book-Paperback Data'!$EV:$EV,Lookups!$A$6)*Lookups!$G$18,SUMIFS('E-book-Paperback Data'!$FH:$FH,'E-book-Paperback Data'!$FA:$FA,{"Standard","Pre Order"},'E-book-Paperback Data'!$FI:$FI,"JPY",'E-book-Paperback Data'!$EV:$EV,Lookups!$A$6)*Lookups!$G$19,SUMIFS('E-book-Paperback Data'!$FH:$FH,'E-book-Paperback Data'!$FA:$FA,{"Standard","Pre Order"},'E-book-Paperback Data'!$FI:$FI,"INR",'E-book-Paperback Data'!$EV:$EV,Lookups!$A$6)*Lookups!$G$20,SUMIFS('E-book-Paperback Data'!$FH:$FH,'E-book-Paperback Data'!$FA:$FA,{"Standard","Pre Order"},'E-book-Paperback Data'!$FI:$FI,"CAD",'E-book-Paperback Data'!$EV:$EV,Lookups!$A$6)*Lookups!$G$21,SUMIFS('E-book-Paperback Data'!$FH:$FH,'E-book-Paperback Data'!$FA:$FA,{"Standard","Pre Order"},'E-book-Paperback Data'!$FI:$FI,"BRL",'E-book-Paperback Data'!$EV:$EV,Lookups!$A$6)*Lookups!$G$22,SUMIFS('E-book-Paperback Data'!$FH:$FH,'E-book-Paperback Data'!$FA:$FA,{"Standard","Pre Order"},'E-book-Paperback Data'!$FI:$FI,"MXN",'E-book-Paperback Data'!$EV:$EV,Lookups!$A$6)*Lookups!$G$23,SUMIFS('E-book-Paperback Data'!$FH:$FH,'E-book-Paperback Data'!$FA:$FA,{"Standard","Pre Order"},'E-book-Paperback Data'!$FI:$FI,"AUD",'E-book-Paperback Data'!$EV:$EV,Lookups!$A$6)*Lookups!$G$24)</f>
        <v>0</v>
      </c>
      <c r="D36" s="13">
        <f>SUM(SUMIFS('E-book-Paperback Data'!$FD:$FD,'E-book-Paperback Data'!$FA:$FA,{"Standard","Pre Order"},'E-book-Paperback Data'!$EY:$EY,"Amazon.co.uk",'E-book-Paperback Data'!$EV:$EV,Lookups!$A$6))</f>
        <v>0</v>
      </c>
      <c r="E36" s="4">
        <f>SUM(SUMIFS('E-book-Paperback Data'!$FH:$FH,'E-book-Paperback Data'!$FA:$FA,{"Standard","Pre Order"},'E-book-Paperback Data'!$EY:$EY,"Amazon.co.uk",'E-book-Paperback Data'!$EV:$EV,Lookups!$A$6)*Lookups!$G$17)</f>
        <v>0</v>
      </c>
      <c r="F36" s="15">
        <f>SUM(SUMIFS('E-book-Paperback Data'!$FD:$FD,'E-book-Paperback Data'!$FA:$FA,{"Standard","Pre Order"},'E-book-Paperback Data'!$EY:$EY,"Amazon.com",'E-book-Paperback Data'!$EV:$EV,Lookups!$A$6))</f>
        <v>0</v>
      </c>
      <c r="G36" s="4">
        <f>SUM(SUMIFS('E-book-Paperback Data'!$FH:$FH,'E-book-Paperback Data'!$FA:$FA,{"Standard","Pre Order"},'E-book-Paperback Data'!$EY:$EY,"Amazon.cOM",'E-book-Paperback Data'!$EV:$EV,Lookups!$A$6))</f>
        <v>0</v>
      </c>
      <c r="H36" s="13">
        <f>SUM(SUMIFS('E-book-Paperback Data'!$FD:$FD,'E-book-Paperback Data'!$FA:$FA,{"Standard","Pre Order"},'E-book-Paperback Data'!$EY:$EY,"&lt;&gt;Amazon.co.uk",'E-book-Paperback Data'!$EY:$EY,"&lt;&gt;Amazon.com",'E-book-Paperback Data'!$EV:$EV,Lookups!$A$7))</f>
        <v>0</v>
      </c>
      <c r="I36" s="4">
        <f>SUM(SUMIFS('E-book-Paperback Data'!$FH:$FH,'E-book-Paperback Data'!$FA:$FA,{"Standard","Pre Order"},'E-book-Paperback Data'!$FI:$FI,"EUR",'E-book-Paperback Data'!$EV:$EV,Lookups!$A$7)*Lookups!$G$18,SUMIFS('E-book-Paperback Data'!$FH:$FH,'E-book-Paperback Data'!$FA:$FA,{"Standard","Pre Order"},'E-book-Paperback Data'!$FI:$FI,"JPY",'E-book-Paperback Data'!$EV:$EV,Lookups!$A$7)*Lookups!$G$19,SUMIFS('E-book-Paperback Data'!$FH:$FH,'E-book-Paperback Data'!$FA:$FA,{"Standard","Pre Order"},'E-book-Paperback Data'!$FI:$FI,"INR",'E-book-Paperback Data'!$EV:$EV,Lookups!$A$7)*Lookups!$G$20,SUMIFS('E-book-Paperback Data'!$FH:$FH,'E-book-Paperback Data'!$FA:$FA,{"Standard","Pre Order"},'E-book-Paperback Data'!$FI:$FI,"CAD",'E-book-Paperback Data'!$EV:$EV,Lookups!$A$7)*Lookups!$G$21,SUMIFS('E-book-Paperback Data'!$FH:$FH,'E-book-Paperback Data'!$FA:$FA,{"Standard","Pre Order"},'E-book-Paperback Data'!$FI:$FI,"BRL",'E-book-Paperback Data'!$EV:$EV,Lookups!$A$7)*Lookups!$G$22,SUMIFS('E-book-Paperback Data'!$FH:$FH,'E-book-Paperback Data'!$FA:$FA,{"Standard","Pre Order"},'E-book-Paperback Data'!$FI:$FI,"MXN",'E-book-Paperback Data'!$EV:$EV,Lookups!$A$7)*Lookups!$G$23,SUMIFS('E-book-Paperback Data'!$FH:$FH,'E-book-Paperback Data'!$FA:$FA,{"Standard","Pre Order"},'E-book-Paperback Data'!$FI:$FI,"AUD",'E-book-Paperback Data'!$EV:$EV,Lookups!$A$7)*Lookups!$G$24)</f>
        <v>0</v>
      </c>
      <c r="J36" s="13">
        <f>SUM(SUMIFS('E-book-Paperback Data'!$FD:$FD,'E-book-Paperback Data'!$FA:$FA,{"Standard","Pre Order"},'E-book-Paperback Data'!$EY:$EY,"Amazon.co.uk",'E-book-Paperback Data'!$EV:$EV,Lookups!$A$7))</f>
        <v>0</v>
      </c>
      <c r="K36" s="4">
        <f>SUM(SUMIFS('E-book-Paperback Data'!$FH:$FH,'E-book-Paperback Data'!$FA:$FA,{"Standard","Pre Order"},'E-book-Paperback Data'!$EY:$EY,"Amazon.co.uk",'E-book-Paperback Data'!$EV:$EV,Lookups!$A$7)*Lookups!$G$17)</f>
        <v>0</v>
      </c>
      <c r="L36" s="15">
        <f>SUM(SUMIFS('E-book-Paperback Data'!$FD:$FD,'E-book-Paperback Data'!$FA:$FA,{"Standard","Pre Order"},'E-book-Paperback Data'!$EY:$EY,"Amazon.com",'E-book-Paperback Data'!$EV:$EV,Lookups!$A$7))</f>
        <v>0</v>
      </c>
      <c r="M36" s="4">
        <f>SUM(SUMIFS('E-book-Paperback Data'!$FH:$FH,'E-book-Paperback Data'!$FA:$FA,{"Standard","Pre Order"},'E-book-Paperback Data'!$EY:$EY,"Amazon.cOM",'E-book-Paperback Data'!$EV:$EV,Lookups!$A$7))</f>
        <v>0</v>
      </c>
      <c r="N36" s="13">
        <f>SUM(SUMIFS('E-book-Paperback Data'!$FD:$FD,'E-book-Paperback Data'!$FA:$FA,{"Standard","Pre Order"},'E-book-Paperback Data'!$EY:$EY,"&lt;&gt;Amazon.co.uk",'E-book-Paperback Data'!$EY:$EY,"&lt;&gt;Amazon.com",'E-book-Paperback Data'!$EV:$EV,Lookups!$A$8))</f>
        <v>0</v>
      </c>
      <c r="O36" s="4">
        <f>SUM(SUMIFS('E-book-Paperback Data'!$FH:$FH,'E-book-Paperback Data'!$FA:$FA,{"Standard","Pre Order"},'E-book-Paperback Data'!$FI:$FI,"EUR",'E-book-Paperback Data'!$EV:$EV,Lookups!$A$8)*Lookups!$G$18,SUMIFS('E-book-Paperback Data'!$FH:$FH,'E-book-Paperback Data'!$FA:$FA,{"Standard","Pre Order"},'E-book-Paperback Data'!$FI:$FI,"JPY",'E-book-Paperback Data'!$EV:$EV,Lookups!$A$8)*Lookups!$G$19,SUMIFS('E-book-Paperback Data'!$FH:$FH,'E-book-Paperback Data'!$FA:$FA,{"Standard","Pre Order"},'E-book-Paperback Data'!$FI:$FI,"INR",'E-book-Paperback Data'!$EV:$EV,Lookups!$A$8)*Lookups!$G$20,SUMIFS('E-book-Paperback Data'!$FH:$FH,'E-book-Paperback Data'!$FA:$FA,{"Standard","Pre Order"},'E-book-Paperback Data'!$FI:$FI,"CAD",'E-book-Paperback Data'!$EV:$EV,Lookups!$A$8)*Lookups!$G$21,SUMIFS('E-book-Paperback Data'!$FH:$FH,'E-book-Paperback Data'!$FA:$FA,{"Standard","Pre Order"},'E-book-Paperback Data'!$FI:$FI,"BRL",'E-book-Paperback Data'!$EV:$EV,Lookups!$A$8)*Lookups!$G$22,SUMIFS('E-book-Paperback Data'!$FH:$FH,'E-book-Paperback Data'!$FA:$FA,{"Standard","Pre Order"},'E-book-Paperback Data'!$FI:$FI,"MXN",'E-book-Paperback Data'!$EV:$EV,Lookups!$A$8)*Lookups!$G$23,SUMIFS('E-book-Paperback Data'!$FH:$FH,'E-book-Paperback Data'!$FA:$FA,{"Standard","Pre Order"},'E-book-Paperback Data'!$FI:$FI,"AUD",'E-book-Paperback Data'!$EV:$EV,Lookups!$A$8)*Lookups!$G$24)</f>
        <v>0</v>
      </c>
      <c r="P36" s="13">
        <f>SUM(SUMIFS('E-book-Paperback Data'!$FD:$FD,'E-book-Paperback Data'!$FA:$FA,{"Standard","Pre Order"},'E-book-Paperback Data'!$EY:$EY,"Amazon.co.uk",'E-book-Paperback Data'!$EV:$EV,Lookups!$A$8))</f>
        <v>0</v>
      </c>
      <c r="Q36" s="4">
        <f>SUM(SUMIFS('E-book-Paperback Data'!$FH:$FH,'E-book-Paperback Data'!$FA:$FA,{"Standard","Pre Order"},'E-book-Paperback Data'!$EY:$EY,"Amazon.co.uk",'E-book-Paperback Data'!$EV:$EV,Lookups!$A$8)*Lookups!$G$17)</f>
        <v>0</v>
      </c>
      <c r="R36" s="15">
        <f>SUM(SUMIFS('E-book-Paperback Data'!$FD:$FD,'E-book-Paperback Data'!$FA:$FA,{"Standard","Pre Order"},'E-book-Paperback Data'!$EY:$EY,"Amazon.com",'E-book-Paperback Data'!$EV:$EV,Lookups!$A$8))</f>
        <v>0</v>
      </c>
      <c r="S36" s="4">
        <f>SUM(SUMIFS('E-book-Paperback Data'!$FH:$FH,'E-book-Paperback Data'!$FA:$FA,{"Standard","Pre Order"},'E-book-Paperback Data'!$EY:$EY,"Amazon.cOM",'E-book-Paperback Data'!$EV:$EV,Lookups!$A$8))</f>
        <v>0</v>
      </c>
    </row>
    <row r="37" spans="1:19" x14ac:dyDescent="0.25">
      <c r="A37" t="s">
        <v>30</v>
      </c>
      <c r="B37" s="13">
        <f>SUM(SUMIFS('E-book-Paperback Data'!$FS:$FS,'E-book-Paperback Data'!$FP:$FP,{"Standard","Pre Order"},'E-book-Paperback Data'!$FN:$FN,"&lt;&gt;Amazon.co.uk",'E-book-Paperback Data'!$FN:$FN,"&lt;&gt;Amazon.com",'E-book-Paperback Data'!$FK:$FK,Lookups!$A$6))</f>
        <v>0</v>
      </c>
      <c r="C37" s="4">
        <f>SUM(SUMIFS('E-book-Paperback Data'!$FW:$FW,'E-book-Paperback Data'!$FP:$FP,{"Standard","Pre Order"},'E-book-Paperback Data'!$FX:$FX,"EUR",'E-book-Paperback Data'!$FK:$FK,Lookups!$A$6)*Lookups!$G$18,SUMIFS('E-book-Paperback Data'!$FW:$FW,'E-book-Paperback Data'!$FP:$FP,{"Standard","Pre Order"},'E-book-Paperback Data'!$FX:$FX,"JPY",'E-book-Paperback Data'!$FK:$FK,Lookups!$A$6)*Lookups!$G$19,SUMIFS('E-book-Paperback Data'!$FW:$FW,'E-book-Paperback Data'!$FP:$FP,{"Standard","Pre Order"},'E-book-Paperback Data'!$FX:$FX,"INR",'E-book-Paperback Data'!$FK:$FK,Lookups!$A$6)*Lookups!$G$20,SUMIFS('E-book-Paperback Data'!$FW:$FW,'E-book-Paperback Data'!$FP:$FP,{"Standard","Pre Order"},'E-book-Paperback Data'!$FX:$FX,"CAD",'E-book-Paperback Data'!$FK:$FK,Lookups!$A$6)*Lookups!$G$21,SUMIFS('E-book-Paperback Data'!$FW:$FW,'E-book-Paperback Data'!$FP:$FP,{"Standard","Pre Order"},'E-book-Paperback Data'!$FX:$FX,"BRL",'E-book-Paperback Data'!$FK:$FK,Lookups!$A$6)*Lookups!$G$22,SUMIFS('E-book-Paperback Data'!$FW:$FW,'E-book-Paperback Data'!$FP:$FP,{"Standard","Pre Order"},'E-book-Paperback Data'!$FX:$FX,"MXN",'E-book-Paperback Data'!$FK:$FK,Lookups!$A$6)*Lookups!$G$23,SUMIFS('E-book-Paperback Data'!$FW:$FW,'E-book-Paperback Data'!$FP:$FP,{"Standard","Pre Order"},'E-book-Paperback Data'!$FX:$FX,"AUD",'E-book-Paperback Data'!$FK:$FK,Lookups!$A$6)*Lookups!$G$24)</f>
        <v>0</v>
      </c>
      <c r="D37" s="13">
        <f>SUM(SUMIFS('E-book-Paperback Data'!$FS:$FS,'E-book-Paperback Data'!$FP:$FP,{"Standard","Pre Order"},'E-book-Paperback Data'!$FN:$FN,"Amazon.co.uk",'E-book-Paperback Data'!$FK:$FK,Lookups!$A$6))</f>
        <v>0</v>
      </c>
      <c r="E37" s="4">
        <f>SUM(SUMIFS('E-book-Paperback Data'!$FW:$FW,'E-book-Paperback Data'!$FP:$FP,{"Standard","Pre Order"},'E-book-Paperback Data'!$FN:$FN,"Amazon.co.uk",'E-book-Paperback Data'!$FK:$FK,Lookups!$A$6)*Lookups!$G$17)</f>
        <v>0</v>
      </c>
      <c r="F37" s="15">
        <f>SUM(SUMIFS('E-book-Paperback Data'!$FS:$FS,'E-book-Paperback Data'!$FP:$FP,{"Standard","Pre Order"},'E-book-Paperback Data'!$FN:$FN,"Amazon.com",'E-book-Paperback Data'!$FK:$FK,Lookups!$A$6))</f>
        <v>0</v>
      </c>
      <c r="G37" s="4">
        <f>SUM(SUMIFS('E-book-Paperback Data'!$FW:$FW,'E-book-Paperback Data'!$FP:$FP,{"Standard","Pre Order"},'E-book-Paperback Data'!$FN:$FN,"Amazon.cOM",'E-book-Paperback Data'!$FK:$FK,Lookups!$A$6))</f>
        <v>0</v>
      </c>
      <c r="H37" s="13">
        <f>SUM(SUMIFS('E-book-Paperback Data'!$FS:$FS,'E-book-Paperback Data'!$FP:$FP,{"Standard","Pre Order"},'E-book-Paperback Data'!$FN:$FN,"&lt;&gt;Amazon.co.uk",'E-book-Paperback Data'!$FN:$FN,"&lt;&gt;Amazon.com",'E-book-Paperback Data'!$FK:$FK,Lookups!$A$7))</f>
        <v>0</v>
      </c>
      <c r="I37" s="4">
        <f>SUM(SUMIFS('E-book-Paperback Data'!$FW:$FW,'E-book-Paperback Data'!$FP:$FP,{"Standard","Pre Order"},'E-book-Paperback Data'!$FX:$FX,"EUR",'E-book-Paperback Data'!$FK:$FK,Lookups!$A$7)*Lookups!$G$18,SUMIFS('E-book-Paperback Data'!$FW:$FW,'E-book-Paperback Data'!$FP:$FP,{"Standard","Pre Order"},'E-book-Paperback Data'!$FX:$FX,"JPY",'E-book-Paperback Data'!$FK:$FK,Lookups!$A$7)*Lookups!$G$19,SUMIFS('E-book-Paperback Data'!$FW:$FW,'E-book-Paperback Data'!$FP:$FP,{"Standard","Pre Order"},'E-book-Paperback Data'!$FX:$FX,"INR",'E-book-Paperback Data'!$FK:$FK,Lookups!$A$7)*Lookups!$G$20,SUMIFS('E-book-Paperback Data'!$FW:$FW,'E-book-Paperback Data'!$FP:$FP,{"Standard","Pre Order"},'E-book-Paperback Data'!$FX:$FX,"CAD",'E-book-Paperback Data'!$FK:$FK,Lookups!$A$7)*Lookups!$G$21,SUMIFS('E-book-Paperback Data'!$FW:$FW,'E-book-Paperback Data'!$FP:$FP,{"Standard","Pre Order"},'E-book-Paperback Data'!$FX:$FX,"BRL",'E-book-Paperback Data'!$FK:$FK,Lookups!$A$7)*Lookups!$G$22,SUMIFS('E-book-Paperback Data'!$FW:$FW,'E-book-Paperback Data'!$FP:$FP,{"Standard","Pre Order"},'E-book-Paperback Data'!$FX:$FX,"MXN",'E-book-Paperback Data'!$FK:$FK,Lookups!$A$7)*Lookups!$G$23,SUMIFS('E-book-Paperback Data'!$FW:$FW,'E-book-Paperback Data'!$FP:$FP,{"Standard","Pre Order"},'E-book-Paperback Data'!$FX:$FX,"AUD",'E-book-Paperback Data'!$FK:$FK,Lookups!$A$7)*Lookups!$G$24)</f>
        <v>0</v>
      </c>
      <c r="J37" s="13">
        <f>SUM(SUMIFS('E-book-Paperback Data'!$FS:$FS,'E-book-Paperback Data'!$FP:$FP,{"Standard","Pre Order"},'E-book-Paperback Data'!$FN:$FN,"Amazon.co.uk",'E-book-Paperback Data'!$FK:$FK,Lookups!$A$7))</f>
        <v>0</v>
      </c>
      <c r="K37" s="4">
        <f>SUM(SUMIFS('E-book-Paperback Data'!$FW:$FW,'E-book-Paperback Data'!$FP:$FP,{"Standard","Pre Order"},'E-book-Paperback Data'!$FN:$FN,"Amazon.co.uk",'E-book-Paperback Data'!$FK:$FK,Lookups!$A$7)*Lookups!$G$17)</f>
        <v>0</v>
      </c>
      <c r="L37" s="15">
        <f>SUM(SUMIFS('E-book-Paperback Data'!$FS:$FS,'E-book-Paperback Data'!$FP:$FP,{"Standard","Pre Order"},'E-book-Paperback Data'!$FN:$FN,"Amazon.com",'E-book-Paperback Data'!$FK:$FK,Lookups!$A$7))</f>
        <v>0</v>
      </c>
      <c r="M37" s="4">
        <f>SUM(SUMIFS('E-book-Paperback Data'!$FW:$FW,'E-book-Paperback Data'!$FP:$FP,{"Standard","Pre Order"},'E-book-Paperback Data'!$FN:$FN,"Amazon.cOM",'E-book-Paperback Data'!$FK:$FK,Lookups!$A$7))</f>
        <v>0</v>
      </c>
      <c r="N37" s="13">
        <f>SUM(SUMIFS('E-book-Paperback Data'!$FS:$FS,'E-book-Paperback Data'!$FP:$FP,{"Standard","Pre Order"},'E-book-Paperback Data'!$FN:$FN,"&lt;&gt;Amazon.co.uk",'E-book-Paperback Data'!$FN:$FN,"&lt;&gt;Amazon.com",'E-book-Paperback Data'!$FK:$FK,Lookups!$A$8))</f>
        <v>0</v>
      </c>
      <c r="O37" s="4">
        <f>SUM(SUMIFS('E-book-Paperback Data'!$FW:$FW,'E-book-Paperback Data'!$FP:$FP,{"Standard","Pre Order"},'E-book-Paperback Data'!$FX:$FX,"EUR",'E-book-Paperback Data'!$FK:$FK,Lookups!$A$8)*Lookups!$G$18,SUMIFS('E-book-Paperback Data'!$FW:$FW,'E-book-Paperback Data'!$FP:$FP,{"Standard","Pre Order"},'E-book-Paperback Data'!$FX:$FX,"JPY",'E-book-Paperback Data'!$FK:$FK,Lookups!$A$8)*Lookups!$G$19,SUMIFS('E-book-Paperback Data'!$FW:$FW,'E-book-Paperback Data'!$FP:$FP,{"Standard","Pre Order"},'E-book-Paperback Data'!$FX:$FX,"INR",'E-book-Paperback Data'!$FK:$FK,Lookups!$A$8)*Lookups!$G$20,SUMIFS('E-book-Paperback Data'!$FW:$FW,'E-book-Paperback Data'!$FP:$FP,{"Standard","Pre Order"},'E-book-Paperback Data'!$FX:$FX,"CAD",'E-book-Paperback Data'!$FK:$FK,Lookups!$A$8)*Lookups!$G$21,SUMIFS('E-book-Paperback Data'!$FW:$FW,'E-book-Paperback Data'!$FP:$FP,{"Standard","Pre Order"},'E-book-Paperback Data'!$FX:$FX,"BRL",'E-book-Paperback Data'!$FK:$FK,Lookups!$A$8)*Lookups!$G$22,SUMIFS('E-book-Paperback Data'!$FW:$FW,'E-book-Paperback Data'!$FP:$FP,{"Standard","Pre Order"},'E-book-Paperback Data'!$FX:$FX,"MXN",'E-book-Paperback Data'!$FK:$FK,Lookups!$A$8)*Lookups!$G$23,SUMIFS('E-book-Paperback Data'!$FW:$FW,'E-book-Paperback Data'!$FP:$FP,{"Standard","Pre Order"},'E-book-Paperback Data'!$FX:$FX,"AUD",'E-book-Paperback Data'!$FK:$FK,Lookups!$A$8)*Lookups!$G$24)</f>
        <v>0</v>
      </c>
      <c r="P37" s="13">
        <f>SUM(SUMIFS('E-book-Paperback Data'!$FS:$FS,'E-book-Paperback Data'!$FP:$FP,{"Standard","Pre Order"},'E-book-Paperback Data'!$FN:$FN,"Amazon.co.uk",'E-book-Paperback Data'!$FK:$FK,Lookups!$A$8))</f>
        <v>0</v>
      </c>
      <c r="Q37" s="4">
        <f>SUM(SUMIFS('E-book-Paperback Data'!$FW:$FW,'E-book-Paperback Data'!$FP:$FP,{"Standard","Pre Order"},'E-book-Paperback Data'!$FN:$FN,"Amazon.co.uk",'E-book-Paperback Data'!$FK:$FK,Lookups!$A$8)*Lookups!$G$17)</f>
        <v>0</v>
      </c>
      <c r="R37" s="15">
        <f>SUM(SUMIFS('E-book-Paperback Data'!$FS:$FS,'E-book-Paperback Data'!$FP:$FP,{"Standard","Pre Order"},'E-book-Paperback Data'!$FN:$FN,"Amazon.com",'E-book-Paperback Data'!$FK:$FK,Lookups!$A$8))</f>
        <v>0</v>
      </c>
      <c r="S37" s="4">
        <f>SUM(SUMIFS('E-book-Paperback Data'!$FW:$FW,'E-book-Paperback Data'!$FP:$FP,{"Standard","Pre Order"},'E-book-Paperback Data'!$FN:$FN,"Amazon.cOM",'E-book-Paperback Data'!$FK:$FK,Lookups!$A$8))</f>
        <v>0</v>
      </c>
    </row>
    <row r="38" spans="1:19" x14ac:dyDescent="0.25">
      <c r="B38" s="13"/>
      <c r="C38" s="7"/>
      <c r="D38" s="13"/>
      <c r="E38" s="16"/>
      <c r="F38" s="15"/>
      <c r="G38" s="16"/>
      <c r="H38" s="15"/>
      <c r="I38" s="16"/>
      <c r="J38" s="15"/>
      <c r="K38" s="16"/>
      <c r="L38" s="15"/>
      <c r="M38" s="16"/>
      <c r="N38" s="15"/>
      <c r="O38" s="7"/>
      <c r="P38" s="13"/>
      <c r="Q38" s="7"/>
      <c r="R38" s="13"/>
      <c r="S38" s="7"/>
    </row>
    <row r="39" spans="1:19" x14ac:dyDescent="0.25">
      <c r="B39" s="329">
        <f>Lookups!$A$9</f>
        <v>0</v>
      </c>
      <c r="C39" s="329"/>
      <c r="D39" s="329"/>
      <c r="E39" s="329"/>
      <c r="F39" s="329"/>
      <c r="G39" s="329"/>
      <c r="H39" s="329">
        <f>Lookups!$A$10</f>
        <v>0</v>
      </c>
      <c r="I39" s="329"/>
      <c r="J39" s="329"/>
      <c r="K39" s="329"/>
      <c r="L39" s="329"/>
      <c r="M39" s="329"/>
      <c r="N39" s="329">
        <f>Lookups!$A$11</f>
        <v>0</v>
      </c>
      <c r="O39" s="329"/>
      <c r="P39" s="329"/>
      <c r="Q39" s="329"/>
      <c r="R39" s="329"/>
      <c r="S39" s="329"/>
    </row>
    <row r="40" spans="1:19" x14ac:dyDescent="0.25">
      <c r="B40" s="329" t="s">
        <v>44</v>
      </c>
      <c r="C40" s="329"/>
      <c r="D40" s="329" t="s">
        <v>14</v>
      </c>
      <c r="E40" s="329"/>
      <c r="F40" s="329" t="s">
        <v>15</v>
      </c>
      <c r="G40" s="329"/>
      <c r="H40" s="329" t="s">
        <v>44</v>
      </c>
      <c r="I40" s="329"/>
      <c r="J40" s="329" t="s">
        <v>14</v>
      </c>
      <c r="K40" s="329"/>
      <c r="L40" s="329" t="s">
        <v>15</v>
      </c>
      <c r="M40" s="329"/>
      <c r="N40" s="329" t="s">
        <v>44</v>
      </c>
      <c r="O40" s="329"/>
      <c r="P40" s="329" t="s">
        <v>14</v>
      </c>
      <c r="Q40" s="329"/>
      <c r="R40" s="329" t="s">
        <v>15</v>
      </c>
      <c r="S40" s="329"/>
    </row>
    <row r="41" spans="1:19" x14ac:dyDescent="0.25">
      <c r="A41" t="s">
        <v>19</v>
      </c>
      <c r="B41" s="13">
        <f>SUM(SUMIFS('E-book-Paperback Data'!$J:$J,'E-book-Paperback Data'!$G:$G,{"Standard","Pre Order"},'E-book-Paperback Data'!$E:$E,"&lt;&gt;Amazon.co.uk",'E-book-Paperback Data'!$E:$E,"&lt;&gt;Amazon.com",'E-book-Paperback Data'!$B:$B,Lookups!$A$9))</f>
        <v>0</v>
      </c>
      <c r="C41" s="4">
        <f>SUM(SUMIFS('E-book-Paperback Data'!$N:$N,'E-book-Paperback Data'!$G:$G,{"Standard","Pre Order"},'E-book-Paperback Data'!$O:$O,"EUR",'E-book-Paperback Data'!$B:$B,Lookups!$A$9)*Lookups!$G$18,SUMIFS('E-book-Paperback Data'!$N:$N,'E-book-Paperback Data'!$G:$G,{"Standard","Pre Order"},'E-book-Paperback Data'!$O:$O,"JPY",'E-book-Paperback Data'!$B:$B,Lookups!$A$9)*Lookups!$G$19,SUMIFS('E-book-Paperback Data'!$N:$N,'E-book-Paperback Data'!$G:$G,{"Standard","Pre Order"},'E-book-Paperback Data'!$O:$O,"INR",'E-book-Paperback Data'!$B:$B,Lookups!$A$9)*Lookups!$G$20,SUMIFS('E-book-Paperback Data'!$N:$N,'E-book-Paperback Data'!$G:$G,{"Standard","Pre Order"},'E-book-Paperback Data'!$O:$O,"CAD",'E-book-Paperback Data'!$B:$B,Lookups!$A$9)*Lookups!$G$21,SUMIFS('E-book-Paperback Data'!$N:$N,'E-book-Paperback Data'!$G:$G,{"Standard","Pre Order"},'E-book-Paperback Data'!$O:$O,"BRL",'E-book-Paperback Data'!$B:$B,Lookups!$A$9)*Lookups!$G$22,SUMIFS('E-book-Paperback Data'!$N:$N,'E-book-Paperback Data'!$G:$G,{"Standard","Pre Order"},'E-book-Paperback Data'!$O:$O,"MXN",'E-book-Paperback Data'!$B:$B,Lookups!$A$9)*Lookups!$G$23,SUMIFS('E-book-Paperback Data'!$N:$N,'E-book-Paperback Data'!$G:$G,{"Standard","Pre Order"},'E-book-Paperback Data'!$O:$O,"AUD",'E-book-Paperback Data'!$B:$B,Lookups!$A$9)*Lookups!$G$24)</f>
        <v>0</v>
      </c>
      <c r="D41" s="13">
        <f>SUM(SUMIFS('E-book-Paperback Data'!$J:$J,'E-book-Paperback Data'!$G:$G,{"Standard","Pre Order"},'E-book-Paperback Data'!$E:$E,"Amazon.co.uk",'E-book-Paperback Data'!$B:$B,Lookups!$A$9))</f>
        <v>0</v>
      </c>
      <c r="E41" s="4">
        <f>SUM(SUMIFS('E-book-Paperback Data'!$N:$N,'E-book-Paperback Data'!$G:$G,{"Standard","Pre Order"},'E-book-Paperback Data'!$E:$E,"Amazon.co.uk",'E-book-Paperback Data'!$B:$B,Lookups!$A$9)*Lookups!$G$17)</f>
        <v>0</v>
      </c>
      <c r="F41" s="15">
        <f>SUM(SUMIFS('E-book-Paperback Data'!$J:$J,'E-book-Paperback Data'!$G:$G,{"Standard","Pre Order"},'E-book-Paperback Data'!$E:$E,"Amazon.com",'E-book-Paperback Data'!$B:$B,Lookups!$A$9))</f>
        <v>0</v>
      </c>
      <c r="G41" s="4">
        <f>SUM(SUMIFS('E-book-Paperback Data'!$N:$N,'E-book-Paperback Data'!$G:$G,{"Standard","Pre Order"},'E-book-Paperback Data'!$E:$E,"Amazon.cOM",'E-book-Paperback Data'!$B:$B,Lookups!$A$9))</f>
        <v>0</v>
      </c>
      <c r="H41" s="13">
        <f>SUM(SUMIFS('E-book-Paperback Data'!$J:$J,'E-book-Paperback Data'!$G:$G,{"Standard","Pre Order"},'E-book-Paperback Data'!$E:$E,"&lt;&gt;Amazon.co.uk",'E-book-Paperback Data'!$E:$E,"&lt;&gt;Amazon.com",'E-book-Paperback Data'!$B:$B,Lookups!$A$10))</f>
        <v>0</v>
      </c>
      <c r="I41" s="4">
        <f>SUM(SUMIFS('E-book-Paperback Data'!$N:$N,'E-book-Paperback Data'!$G:$G,{"Standard","Pre Order"},'E-book-Paperback Data'!$O:$O,"EUR",'E-book-Paperback Data'!$B:$B,Lookups!$A$10)*Lookups!$G$18,SUMIFS('E-book-Paperback Data'!$N:$N,'E-book-Paperback Data'!$G:$G,{"Standard","Pre Order"},'E-book-Paperback Data'!$O:$O,"JPY",'E-book-Paperback Data'!$B:$B,Lookups!$A$10)*Lookups!$G$19,SUMIFS('E-book-Paperback Data'!$N:$N,'E-book-Paperback Data'!$G:$G,{"Standard","Pre Order"},'E-book-Paperback Data'!$O:$O,"INR",'E-book-Paperback Data'!$B:$B,Lookups!$A$10)*Lookups!$G$20,SUMIFS('E-book-Paperback Data'!$N:$N,'E-book-Paperback Data'!$G:$G,{"Standard","Pre Order"},'E-book-Paperback Data'!$O:$O,"CAD",'E-book-Paperback Data'!$B:$B,Lookups!$A$10)*Lookups!$G$21,SUMIFS('E-book-Paperback Data'!$N:$N,'E-book-Paperback Data'!$G:$G,{"Standard","Pre Order"},'E-book-Paperback Data'!$O:$O,"BRL",'E-book-Paperback Data'!$B:$B,Lookups!$A$10)*Lookups!$G$22,SUMIFS('E-book-Paperback Data'!$N:$N,'E-book-Paperback Data'!$G:$G,{"Standard","Pre Order"},'E-book-Paperback Data'!$O:$O,"MXN",'E-book-Paperback Data'!$B:$B,Lookups!$A$10)*Lookups!$G$23,SUMIFS('E-book-Paperback Data'!$N:$N,'E-book-Paperback Data'!$G:$G,{"Standard","Pre Order"},'E-book-Paperback Data'!$O:$O,"AUD",'E-book-Paperback Data'!$B:$B,Lookups!$A$10)*Lookups!$G$24)</f>
        <v>0</v>
      </c>
      <c r="J41" s="13">
        <f>SUM(SUMIFS('E-book-Paperback Data'!$J:$J,'E-book-Paperback Data'!$G:$G,{"Standard","Pre Order"},'E-book-Paperback Data'!$E:$E,"Amazon.co.uk",'E-book-Paperback Data'!$B:$B,Lookups!$A$10))</f>
        <v>0</v>
      </c>
      <c r="K41" s="4">
        <f>SUM(SUMIFS('E-book-Paperback Data'!$N:$N,'E-book-Paperback Data'!$G:$G,{"Standard","Pre Order"},'E-book-Paperback Data'!$E:$E,"Amazon.co.uk",'E-book-Paperback Data'!$B:$B,Lookups!$A$10)*Lookups!$G$17)</f>
        <v>0</v>
      </c>
      <c r="L41" s="15">
        <f>SUM(SUMIFS('E-book-Paperback Data'!$J:$J,'E-book-Paperback Data'!$G:$G,{"Standard","Pre Order"},'E-book-Paperback Data'!$E:$E,"Amazon.com",'E-book-Paperback Data'!$B:$B,Lookups!$A$10))</f>
        <v>0</v>
      </c>
      <c r="M41" s="4">
        <f>SUM(SUMIFS('E-book-Paperback Data'!$N:$N,'E-book-Paperback Data'!$G:$G,{"Standard","Pre Order"},'E-book-Paperback Data'!$E:$E,"Amazon.cOM",'E-book-Paperback Data'!$B:$B,Lookups!$A$10))</f>
        <v>0</v>
      </c>
      <c r="N41" s="13">
        <f>SUM(SUMIFS('E-book-Paperback Data'!$J:$J,'E-book-Paperback Data'!$G:$G,{"Standard","Pre Order"},'E-book-Paperback Data'!$E:$E,"&lt;&gt;Amazon.co.uk",'E-book-Paperback Data'!$E:$E,"&lt;&gt;Amazon.com",'E-book-Paperback Data'!$B:$B,Lookups!$A$11))</f>
        <v>0</v>
      </c>
      <c r="O41" s="4">
        <f>SUM(SUMIFS('E-book-Paperback Data'!$N:$N,'E-book-Paperback Data'!$G:$G,{"Standard","Pre Order"},'E-book-Paperback Data'!$O:$O,"EUR",'E-book-Paperback Data'!$B:$B,Lookups!$A$11)*Lookups!$G$18,SUMIFS('E-book-Paperback Data'!$N:$N,'E-book-Paperback Data'!$G:$G,{"Standard","Pre Order"},'E-book-Paperback Data'!$O:$O,"JPY",'E-book-Paperback Data'!$B:$B,Lookups!$A$11)*Lookups!$G$19,SUMIFS('E-book-Paperback Data'!$N:$N,'E-book-Paperback Data'!$G:$G,{"Standard","Pre Order"},'E-book-Paperback Data'!$O:$O,"INR",'E-book-Paperback Data'!$B:$B,Lookups!$A$11)*Lookups!$G$20,SUMIFS('E-book-Paperback Data'!$N:$N,'E-book-Paperback Data'!$G:$G,{"Standard","Pre Order"},'E-book-Paperback Data'!$O:$O,"CAD",'E-book-Paperback Data'!$B:$B,Lookups!$A$11)*Lookups!$G$21,SUMIFS('E-book-Paperback Data'!$N:$N,'E-book-Paperback Data'!$G:$G,{"Standard","Pre Order"},'E-book-Paperback Data'!$O:$O,"BRL",'E-book-Paperback Data'!$B:$B,Lookups!$A$11)*Lookups!$G$22,SUMIFS('E-book-Paperback Data'!$N:$N,'E-book-Paperback Data'!$G:$G,{"Standard","Pre Order"},'E-book-Paperback Data'!$O:$O,"MXN",'E-book-Paperback Data'!$B:$B,Lookups!$A$11)*Lookups!$G$23,SUMIFS('E-book-Paperback Data'!$N:$N,'E-book-Paperback Data'!$G:$G,{"Standard","Pre Order"},'E-book-Paperback Data'!$O:$O,"AUD",'E-book-Paperback Data'!$B:$B,Lookups!$A$11)*Lookups!$G$24)</f>
        <v>0</v>
      </c>
      <c r="P41" s="13">
        <f>SUM(SUMIFS('E-book-Paperback Data'!$J:$J,'E-book-Paperback Data'!$G:$G,{"Standard","Pre Order"},'E-book-Paperback Data'!$E:$E,"Amazon.co.uk",'E-book-Paperback Data'!$B:$B,Lookups!$A$11))</f>
        <v>0</v>
      </c>
      <c r="Q41" s="4">
        <f>SUM(SUMIFS('E-book-Paperback Data'!$N:$N,'E-book-Paperback Data'!$G:$G,{"Standard","Pre Order"},'E-book-Paperback Data'!$E:$E,"Amazon.co.uk",'E-book-Paperback Data'!$B:$B,Lookups!$A$11)*Lookups!$G$17)</f>
        <v>0</v>
      </c>
      <c r="R41" s="15">
        <f>SUM(SUMIFS('E-book-Paperback Data'!$J:$J,'E-book-Paperback Data'!$G:$G,{"Standard","Pre Order"},'E-book-Paperback Data'!$E:$E,"Amazon.com",'E-book-Paperback Data'!$B:$B,Lookups!$A$11))</f>
        <v>0</v>
      </c>
      <c r="S41" s="4">
        <f>SUM(SUMIFS('E-book-Paperback Data'!$N:$N,'E-book-Paperback Data'!$G:$G,{"Standard","Pre Order"},'E-book-Paperback Data'!$E:$E,"Amazon.cOM",'E-book-Paperback Data'!$B:$B,Lookups!$A$11))</f>
        <v>0</v>
      </c>
    </row>
    <row r="42" spans="1:19" x14ac:dyDescent="0.25">
      <c r="A42" t="s">
        <v>20</v>
      </c>
      <c r="B42" s="13">
        <f>SUM(SUMIFS('E-book-Paperback Data'!$Y:$Y,'E-book-Paperback Data'!$V:$V,{"Standard","Pre Order"},'E-book-Paperback Data'!$T:$T,"&lt;&gt;Amazon.co.uk",'E-book-Paperback Data'!$T:$T,"&lt;&gt;Amazon.com",'E-book-Paperback Data'!$Q:$Q,Lookups!$A$9))</f>
        <v>0</v>
      </c>
      <c r="C42" s="4">
        <f>SUM(SUMIFS('E-book-Paperback Data'!$AC:$AC,'E-book-Paperback Data'!$V:$V,{"Standard","Pre Order"},'E-book-Paperback Data'!$AD:$AD,"EUR",'E-book-Paperback Data'!$Q:$Q,Lookups!$A$9)*Lookups!$G$18,SUMIFS('E-book-Paperback Data'!$AC:$AC,'E-book-Paperback Data'!$V:$V,{"Standard","Pre Order"},'E-book-Paperback Data'!$AD:$AD,"JPY",'E-book-Paperback Data'!$Q:$Q,Lookups!$A$9)*Lookups!$G$19,SUMIFS('E-book-Paperback Data'!$AC:$AC,'E-book-Paperback Data'!$V:$V,{"Standard","Pre Order"},'E-book-Paperback Data'!$AD:$AD,"INR",'E-book-Paperback Data'!$Q:$Q,Lookups!$A$9)*Lookups!$G$20,SUMIFS('E-book-Paperback Data'!$AC:$AC,'E-book-Paperback Data'!$V:$V,{"Standard","Pre Order"},'E-book-Paperback Data'!$AD:$AD,"CAD",'E-book-Paperback Data'!$Q:$Q,Lookups!$A$9)*Lookups!$G$21,SUMIFS('E-book-Paperback Data'!$AC:$AC,'E-book-Paperback Data'!$V:$V,{"Standard","Pre Order"},'E-book-Paperback Data'!$AD:$AD,"BRL",'E-book-Paperback Data'!$Q:$Q,Lookups!$A$9)*Lookups!$G$22,SUMIFS('E-book-Paperback Data'!$AC:$AC,'E-book-Paperback Data'!$V:$V,{"Standard","Pre Order"},'E-book-Paperback Data'!$AD:$AD,"MXN",'E-book-Paperback Data'!$Q:$Q,Lookups!$A$9)*Lookups!$G$23,SUMIFS('E-book-Paperback Data'!$AC:$AC,'E-book-Paperback Data'!$V:$V,{"Standard","Pre Order"},'E-book-Paperback Data'!$AD:$AD,"AUD",'E-book-Paperback Data'!$Q:$Q,Lookups!$A$9)*Lookups!$G$24)</f>
        <v>0</v>
      </c>
      <c r="D42" s="13">
        <f>SUM(SUMIFS('E-book-Paperback Data'!$Y:$Y,'E-book-Paperback Data'!$V:$V,{"Standard","Pre Order"},'E-book-Paperback Data'!$T:$T,"Amazon.co.uk",'E-book-Paperback Data'!$Q:$Q,Lookups!$A$9))</f>
        <v>0</v>
      </c>
      <c r="E42" s="4">
        <f>SUM(SUMIFS('E-book-Paperback Data'!$AC:$AC,'E-book-Paperback Data'!$V:$V,{"Standard","Pre Order"},'E-book-Paperback Data'!$T:$T,"Amazon.co.uk",'E-book-Paperback Data'!$Q:$Q,Lookups!$A$9)*Lookups!$G$17)</f>
        <v>0</v>
      </c>
      <c r="F42" s="15">
        <f>SUM(SUMIFS('E-book-Paperback Data'!$Y:$Y,'E-book-Paperback Data'!$V:$V,{"Standard","Pre Order"},'E-book-Paperback Data'!$T:$T,"Amazon.com",'E-book-Paperback Data'!$Q:$Q,Lookups!$A$9))</f>
        <v>0</v>
      </c>
      <c r="G42" s="4">
        <f>SUM(SUMIFS('E-book-Paperback Data'!$AC:$AC,'E-book-Paperback Data'!$V:$V,{"Standard","Pre Order"},'E-book-Paperback Data'!$T:$T,"Amazon.cOM",'E-book-Paperback Data'!$Q:$Q,Lookups!$A$9))</f>
        <v>0</v>
      </c>
      <c r="H42" s="13">
        <f>SUM(SUMIFS('E-book-Paperback Data'!$Y:$Y,'E-book-Paperback Data'!$V:$V,{"Standard","Pre Order"},'E-book-Paperback Data'!$T:$T,"&lt;&gt;Amazon.co.uk",'E-book-Paperback Data'!$T:$T,"&lt;&gt;Amazon.com",'E-book-Paperback Data'!$Q:$Q,Lookups!$A$10))</f>
        <v>0</v>
      </c>
      <c r="I42" s="4">
        <f>SUM(SUMIFS('E-book-Paperback Data'!$AC:$AC,'E-book-Paperback Data'!$V:$V,{"Standard","Pre Order"},'E-book-Paperback Data'!$AD:$AD,"EUR",'E-book-Paperback Data'!$Q:$Q,Lookups!$A$10)*Lookups!$G$18,SUMIFS('E-book-Paperback Data'!$AC:$AC,'E-book-Paperback Data'!$V:$V,{"Standard","Pre Order"},'E-book-Paperback Data'!$AD:$AD,"JPY",'E-book-Paperback Data'!$Q:$Q,Lookups!$A$10)*Lookups!$G$19,SUMIFS('E-book-Paperback Data'!$AC:$AC,'E-book-Paperback Data'!$V:$V,{"Standard","Pre Order"},'E-book-Paperback Data'!$AD:$AD,"INR",'E-book-Paperback Data'!$Q:$Q,Lookups!$A$10)*Lookups!$G$20,SUMIFS('E-book-Paperback Data'!$AC:$AC,'E-book-Paperback Data'!$V:$V,{"Standard","Pre Order"},'E-book-Paperback Data'!$AD:$AD,"CAD",'E-book-Paperback Data'!$Q:$Q,Lookups!$A$10)*Lookups!$G$21,SUMIFS('E-book-Paperback Data'!$AC:$AC,'E-book-Paperback Data'!$V:$V,{"Standard","Pre Order"},'E-book-Paperback Data'!$AD:$AD,"BRL",'E-book-Paperback Data'!$Q:$Q,Lookups!$A$10)*Lookups!$G$22,SUMIFS('E-book-Paperback Data'!$AC:$AC,'E-book-Paperback Data'!$V:$V,{"Standard","Pre Order"},'E-book-Paperback Data'!$AD:$AD,"MXN",'E-book-Paperback Data'!$Q:$Q,Lookups!$A$10)*Lookups!$G$23,SUMIFS('E-book-Paperback Data'!$AC:$AC,'E-book-Paperback Data'!$V:$V,{"Standard","Pre Order"},'E-book-Paperback Data'!$AD:$AD,"AUD",'E-book-Paperback Data'!$Q:$Q,Lookups!$A$10)*Lookups!$G$24)</f>
        <v>0</v>
      </c>
      <c r="J42" s="13">
        <f>SUM(SUMIFS('E-book-Paperback Data'!$Y:$Y,'E-book-Paperback Data'!$V:$V,{"Standard","Pre Order"},'E-book-Paperback Data'!$T:$T,"Amazon.co.uk",'E-book-Paperback Data'!$Q:$Q,Lookups!$A$10))</f>
        <v>0</v>
      </c>
      <c r="K42" s="4">
        <f>SUM(SUMIFS('E-book-Paperback Data'!$AC:$AC,'E-book-Paperback Data'!$V:$V,{"Standard","Pre Order"},'E-book-Paperback Data'!$T:$T,"Amazon.co.uk",'E-book-Paperback Data'!$Q:$Q,Lookups!$A$10)*Lookups!$G$17)</f>
        <v>0</v>
      </c>
      <c r="L42" s="15">
        <f>SUM(SUMIFS('E-book-Paperback Data'!$Y:$Y,'E-book-Paperback Data'!$V:$V,{"Standard","Pre Order"},'E-book-Paperback Data'!$T:$T,"Amazon.com",'E-book-Paperback Data'!$Q:$Q,Lookups!$A$10))</f>
        <v>0</v>
      </c>
      <c r="M42" s="4">
        <f>SUM(SUMIFS('E-book-Paperback Data'!$AC:$AC,'E-book-Paperback Data'!$V:$V,{"Standard","Pre Order"},'E-book-Paperback Data'!$T:$T,"Amazon.cOM",'E-book-Paperback Data'!$Q:$Q,Lookups!$A$10))</f>
        <v>0</v>
      </c>
      <c r="N42" s="13">
        <f>SUM(SUMIFS('E-book-Paperback Data'!$Y:$Y,'E-book-Paperback Data'!$V:$V,{"Standard","Pre Order"},'E-book-Paperback Data'!$T:$T,"&lt;&gt;Amazon.co.uk",'E-book-Paperback Data'!$T:$T,"&lt;&gt;Amazon.com",'E-book-Paperback Data'!$Q:$Q,Lookups!$A$11))</f>
        <v>0</v>
      </c>
      <c r="O42" s="4">
        <f>SUM(SUMIFS('E-book-Paperback Data'!$AC:$AC,'E-book-Paperback Data'!$V:$V,{"Standard","Pre Order"},'E-book-Paperback Data'!$AD:$AD,"EUR",'E-book-Paperback Data'!$Q:$Q,Lookups!$A$11)*Lookups!$G$18,SUMIFS('E-book-Paperback Data'!$AC:$AC,'E-book-Paperback Data'!$V:$V,{"Standard","Pre Order"},'E-book-Paperback Data'!$AD:$AD,"JPY",'E-book-Paperback Data'!$Q:$Q,Lookups!$A$11)*Lookups!$G$19,SUMIFS('E-book-Paperback Data'!$AC:$AC,'E-book-Paperback Data'!$V:$V,{"Standard","Pre Order"},'E-book-Paperback Data'!$AD:$AD,"INR",'E-book-Paperback Data'!$Q:$Q,Lookups!$A$11)*Lookups!$G$20,SUMIFS('E-book-Paperback Data'!$AC:$AC,'E-book-Paperback Data'!$V:$V,{"Standard","Pre Order"},'E-book-Paperback Data'!$AD:$AD,"CAD",'E-book-Paperback Data'!$Q:$Q,Lookups!$A$11)*Lookups!$G$21,SUMIFS('E-book-Paperback Data'!$AC:$AC,'E-book-Paperback Data'!$V:$V,{"Standard","Pre Order"},'E-book-Paperback Data'!$AD:$AD,"BRL",'E-book-Paperback Data'!$Q:$Q,Lookups!$A$11)*Lookups!$G$22,SUMIFS('E-book-Paperback Data'!$AC:$AC,'E-book-Paperback Data'!$V:$V,{"Standard","Pre Order"},'E-book-Paperback Data'!$AD:$AD,"MXN",'E-book-Paperback Data'!$Q:$Q,Lookups!$A$11)*Lookups!$G$23,SUMIFS('E-book-Paperback Data'!$AC:$AC,'E-book-Paperback Data'!$V:$V,{"Standard","Pre Order"},'E-book-Paperback Data'!$AD:$AD,"AUD",'E-book-Paperback Data'!$Q:$Q,Lookups!$A$11)*Lookups!$G$24)</f>
        <v>0</v>
      </c>
      <c r="P42" s="13">
        <f>SUM(SUMIFS('E-book-Paperback Data'!$Y:$Y,'E-book-Paperback Data'!$V:$V,{"Standard","Pre Order"},'E-book-Paperback Data'!$T:$T,"Amazon.co.uk",'E-book-Paperback Data'!$Q:$Q,Lookups!$A$11))</f>
        <v>0</v>
      </c>
      <c r="Q42" s="4">
        <f>SUM(SUMIFS('E-book-Paperback Data'!$AC:$AC,'E-book-Paperback Data'!$V:$V,{"Standard","Pre Order"},'E-book-Paperback Data'!$T:$T,"Amazon.co.uk",'E-book-Paperback Data'!$Q:$Q,Lookups!$A$11)*Lookups!$G$17)</f>
        <v>0</v>
      </c>
      <c r="R42" s="15">
        <f>SUM(SUMIFS('E-book-Paperback Data'!$Y:$Y,'E-book-Paperback Data'!$V:$V,{"Standard","Pre Order"},'E-book-Paperback Data'!$T:$T,"Amazon.com",'E-book-Paperback Data'!$Q:$Q,Lookups!$A$11))</f>
        <v>0</v>
      </c>
      <c r="S42" s="4">
        <f>SUM(SUMIFS('E-book-Paperback Data'!$AC:$AC,'E-book-Paperback Data'!$V:$V,{"Standard","Pre Order"},'E-book-Paperback Data'!$T:$T,"Amazon.cOM",'E-book-Paperback Data'!$Q:$Q,Lookups!$A$11))</f>
        <v>0</v>
      </c>
    </row>
    <row r="43" spans="1:19" x14ac:dyDescent="0.25">
      <c r="A43" t="s">
        <v>21</v>
      </c>
      <c r="B43" s="13">
        <f>SUM(SUMIFS('E-book-Paperback Data'!$AN:$AN,'E-book-Paperback Data'!$AK:$AK,{"Standard","Pre Order"},'E-book-Paperback Data'!$AI:$AI,"&lt;&gt;Amazon.co.uk",'E-book-Paperback Data'!$AI:$AI,"&lt;&gt;Amazon.com",'E-book-Paperback Data'!$AF:$AF,Lookups!$A$9))</f>
        <v>0</v>
      </c>
      <c r="C43" s="4">
        <f>SUM(SUMIFS('E-book-Paperback Data'!$AR:$AR,'E-book-Paperback Data'!$AK:$AK,{"Standard","Pre Order"},'E-book-Paperback Data'!$AS:$AS,"EUR",'E-book-Paperback Data'!$AF:$AF,Lookups!$A$9)*Lookups!$G$18,SUMIFS('E-book-Paperback Data'!$AR:$AR,'E-book-Paperback Data'!$AK:$AK,{"Standard","Pre Order"},'E-book-Paperback Data'!$AS:$AS,"JPY",'E-book-Paperback Data'!$AF:$AF,Lookups!$A$9)*Lookups!$G$19,SUMIFS('E-book-Paperback Data'!$AR:$AR,'E-book-Paperback Data'!$AK:$AK,{"Standard","Pre Order"},'E-book-Paperback Data'!$AS:$AS,"INR",'E-book-Paperback Data'!$AF:$AF,Lookups!$A$9)*Lookups!$G$20,SUMIFS('E-book-Paperback Data'!$AR:$AR,'E-book-Paperback Data'!$AK:$AK,{"Standard","Pre Order"},'E-book-Paperback Data'!$AS:$AS,"CAD",'E-book-Paperback Data'!$AF:$AF,Lookups!$A$9)*Lookups!$G$21,SUMIFS('E-book-Paperback Data'!$AR:$AR,'E-book-Paperback Data'!$AK:$AK,{"Standard","Pre Order"},'E-book-Paperback Data'!$AS:$AS,"BRL",'E-book-Paperback Data'!$AF:$AF,Lookups!$A$9)*Lookups!$G$22,SUMIFS('E-book-Paperback Data'!$AR:$AR,'E-book-Paperback Data'!$AK:$AK,{"Standard","Pre Order"},'E-book-Paperback Data'!$AS:$AS,"MXN",'E-book-Paperback Data'!$AF:$AF,Lookups!$A$9)*Lookups!$G$23,SUMIFS('E-book-Paperback Data'!$AR:$AR,'E-book-Paperback Data'!$AK:$AK,{"Standard","Pre Order"},'E-book-Paperback Data'!$AS:$AS,"AUD",'E-book-Paperback Data'!$AF:$AF,Lookups!$A$9)*Lookups!$G$24)</f>
        <v>0</v>
      </c>
      <c r="D43" s="13">
        <f>SUM(SUMIFS('E-book-Paperback Data'!$AN:$AN,'E-book-Paperback Data'!$AK:$AK,{"Standard","Pre Order"},'E-book-Paperback Data'!$AI:$AI,"Amazon.co.uk",'E-book-Paperback Data'!$AF:$AF,Lookups!$A$9))</f>
        <v>0</v>
      </c>
      <c r="E43" s="4">
        <f>SUM(SUMIFS('E-book-Paperback Data'!$AR:$AR,'E-book-Paperback Data'!$AK:$AK,{"Standard","Pre Order"},'E-book-Paperback Data'!$AI:$AI,"Amazon.co.uk",'E-book-Paperback Data'!$AF:$AF,Lookups!$A$9)*Lookups!$G$17)</f>
        <v>0</v>
      </c>
      <c r="F43" s="15">
        <f>SUM(SUMIFS('E-book-Paperback Data'!$AN:$AN,'E-book-Paperback Data'!$AK:$AK,{"Standard","Pre Order"},'E-book-Paperback Data'!$AI:$AI,"Amazon.com",'E-book-Paperback Data'!$AF:$AF,Lookups!$A$9))</f>
        <v>0</v>
      </c>
      <c r="G43" s="4">
        <f>SUM(SUMIFS('E-book-Paperback Data'!$AR:$AR,'E-book-Paperback Data'!$AK:$AK,{"Standard","Pre Order"},'E-book-Paperback Data'!$AI:$AI,"Amazon.cOM",'E-book-Paperback Data'!$AF:$AF,Lookups!$A$9))</f>
        <v>0</v>
      </c>
      <c r="H43" s="13">
        <f>SUM(SUMIFS('E-book-Paperback Data'!$AN:$AN,'E-book-Paperback Data'!$AK:$AK,{"Standard","Pre Order"},'E-book-Paperback Data'!$AI:$AI,"&lt;&gt;Amazon.co.uk",'E-book-Paperback Data'!$AI:$AI,"&lt;&gt;Amazon.com",'E-book-Paperback Data'!$AF:$AF,Lookups!$A$10))</f>
        <v>0</v>
      </c>
      <c r="I43" s="4">
        <f>SUM(SUMIFS('E-book-Paperback Data'!$AR:$AR,'E-book-Paperback Data'!$AK:$AK,{"Standard","Pre Order"},'E-book-Paperback Data'!$AS:$AS,"EUR",'E-book-Paperback Data'!$AF:$AF,Lookups!$A$10)*Lookups!$G$18,SUMIFS('E-book-Paperback Data'!$AR:$AR,'E-book-Paperback Data'!$AK:$AK,{"Standard","Pre Order"},'E-book-Paperback Data'!$AS:$AS,"JPY",'E-book-Paperback Data'!$AF:$AF,Lookups!$A$10)*Lookups!$G$19,SUMIFS('E-book-Paperback Data'!$AR:$AR,'E-book-Paperback Data'!$AK:$AK,{"Standard","Pre Order"},'E-book-Paperback Data'!$AS:$AS,"INR",'E-book-Paperback Data'!$AF:$AF,Lookups!$A$10)*Lookups!$G$20,SUMIFS('E-book-Paperback Data'!$AR:$AR,'E-book-Paperback Data'!$AK:$AK,{"Standard","Pre Order"},'E-book-Paperback Data'!$AS:$AS,"CAD",'E-book-Paperback Data'!$AF:$AF,Lookups!$A$10)*Lookups!$G$21,SUMIFS('E-book-Paperback Data'!$AR:$AR,'E-book-Paperback Data'!$AK:$AK,{"Standard","Pre Order"},'E-book-Paperback Data'!$AS:$AS,"BRL",'E-book-Paperback Data'!$AF:$AF,Lookups!$A$10)*Lookups!$G$22,SUMIFS('E-book-Paperback Data'!$AR:$AR,'E-book-Paperback Data'!$AK:$AK,{"Standard","Pre Order"},'E-book-Paperback Data'!$AS:$AS,"MXN",'E-book-Paperback Data'!$AF:$AF,Lookups!$A$10)*Lookups!$G$23,SUMIFS('E-book-Paperback Data'!$AR:$AR,'E-book-Paperback Data'!$AK:$AK,{"Standard","Pre Order"},'E-book-Paperback Data'!$AS:$AS,"AUD",'E-book-Paperback Data'!$AF:$AF,Lookups!$A$10)*Lookups!$G$24)</f>
        <v>0</v>
      </c>
      <c r="J43" s="13">
        <f>SUM(SUMIFS('E-book-Paperback Data'!$AN:$AN,'E-book-Paperback Data'!$AK:$AK,{"Standard","Pre Order"},'E-book-Paperback Data'!$AI:$AI,"Amazon.co.uk",'E-book-Paperback Data'!$AF:$AF,Lookups!$A$10))</f>
        <v>0</v>
      </c>
      <c r="K43" s="4">
        <f>SUM(SUMIFS('E-book-Paperback Data'!$AR:$AR,'E-book-Paperback Data'!$AK:$AK,{"Standard","Pre Order"},'E-book-Paperback Data'!$AI:$AI,"Amazon.co.uk",'E-book-Paperback Data'!$AF:$AF,Lookups!$A$10)*Lookups!$G$17)</f>
        <v>0</v>
      </c>
      <c r="L43" s="15">
        <f>SUM(SUMIFS('E-book-Paperback Data'!$AN:$AN,'E-book-Paperback Data'!$AK:$AK,{"Standard","Pre Order"},'E-book-Paperback Data'!$AI:$AI,"Amazon.com",'E-book-Paperback Data'!$AF:$AF,Lookups!$A$10))</f>
        <v>0</v>
      </c>
      <c r="M43" s="4">
        <f>SUM(SUMIFS('E-book-Paperback Data'!$AR:$AR,'E-book-Paperback Data'!$AK:$AK,{"Standard","Pre Order"},'E-book-Paperback Data'!$AI:$AI,"Amazon.cOM",'E-book-Paperback Data'!$AF:$AF,Lookups!$A$10))</f>
        <v>0</v>
      </c>
      <c r="N43" s="13">
        <f>SUM(SUMIFS('E-book-Paperback Data'!$AN:$AN,'E-book-Paperback Data'!$AK:$AK,{"Standard","Pre Order"},'E-book-Paperback Data'!$AI:$AI,"&lt;&gt;Amazon.co.uk",'E-book-Paperback Data'!$AI:$AI,"&lt;&gt;Amazon.com",'E-book-Paperback Data'!$AF:$AF,Lookups!$A$11))</f>
        <v>0</v>
      </c>
      <c r="O43" s="4">
        <f>SUM(SUMIFS('E-book-Paperback Data'!$AR:$AR,'E-book-Paperback Data'!$AK:$AK,{"Standard","Pre Order"},'E-book-Paperback Data'!$AS:$AS,"EUR",'E-book-Paperback Data'!$AF:$AF,Lookups!$A$11)*Lookups!$G$18,SUMIFS('E-book-Paperback Data'!$AR:$AR,'E-book-Paperback Data'!$AK:$AK,{"Standard","Pre Order"},'E-book-Paperback Data'!$AS:$AS,"JPY",'E-book-Paperback Data'!$AF:$AF,Lookups!$A$11)*Lookups!$G$19,SUMIFS('E-book-Paperback Data'!$AR:$AR,'E-book-Paperback Data'!$AK:$AK,{"Standard","Pre Order"},'E-book-Paperback Data'!$AS:$AS,"INR",'E-book-Paperback Data'!$AF:$AF,Lookups!$A$11)*Lookups!$G$20,SUMIFS('E-book-Paperback Data'!$AR:$AR,'E-book-Paperback Data'!$AK:$AK,{"Standard","Pre Order"},'E-book-Paperback Data'!$AS:$AS,"CAD",'E-book-Paperback Data'!$AF:$AF,Lookups!$A$11)*Lookups!$G$21,SUMIFS('E-book-Paperback Data'!$AR:$AR,'E-book-Paperback Data'!$AK:$AK,{"Standard","Pre Order"},'E-book-Paperback Data'!$AS:$AS,"BRL",'E-book-Paperback Data'!$AF:$AF,Lookups!$A$11)*Lookups!$G$22,SUMIFS('E-book-Paperback Data'!$AR:$AR,'E-book-Paperback Data'!$AK:$AK,{"Standard","Pre Order"},'E-book-Paperback Data'!$AS:$AS,"MXN",'E-book-Paperback Data'!$AF:$AF,Lookups!$A$11)*Lookups!$G$23,SUMIFS('E-book-Paperback Data'!$AR:$AR,'E-book-Paperback Data'!$AK:$AK,{"Standard","Pre Order"},'E-book-Paperback Data'!$AS:$AS,"AUD",'E-book-Paperback Data'!$AF:$AF,Lookups!$A$11)*Lookups!$G$24)</f>
        <v>0</v>
      </c>
      <c r="P43" s="13">
        <f>SUM(SUMIFS('E-book-Paperback Data'!$AN:$AN,'E-book-Paperback Data'!$AK:$AK,{"Standard","Pre Order"},'E-book-Paperback Data'!$AI:$AI,"Amazon.co.uk",'E-book-Paperback Data'!$AF:$AF,Lookups!$A$11))</f>
        <v>0</v>
      </c>
      <c r="Q43" s="4">
        <f>SUM(SUMIFS('E-book-Paperback Data'!$AR:$AR,'E-book-Paperback Data'!$AK:$AK,{"Standard","Pre Order"},'E-book-Paperback Data'!$AI:$AI,"Amazon.co.uk",'E-book-Paperback Data'!$AF:$AF,Lookups!$A$11)*Lookups!$G$17)</f>
        <v>0</v>
      </c>
      <c r="R43" s="15">
        <f>SUM(SUMIFS('E-book-Paperback Data'!$AN:$AN,'E-book-Paperback Data'!$AK:$AK,{"Standard","Pre Order"},'E-book-Paperback Data'!$AI:$AI,"Amazon.com",'E-book-Paperback Data'!$AF:$AF,Lookups!$A$11))</f>
        <v>0</v>
      </c>
      <c r="S43" s="4">
        <f>SUM(SUMIFS('E-book-Paperback Data'!$AR:$AR,'E-book-Paperback Data'!$AK:$AK,{"Standard","Pre Order"},'E-book-Paperback Data'!$AI:$AI,"Amazon.cOM",'E-book-Paperback Data'!$AF:$AF,Lookups!$A$11))</f>
        <v>0</v>
      </c>
    </row>
    <row r="44" spans="1:19" x14ac:dyDescent="0.25">
      <c r="A44" t="s">
        <v>22</v>
      </c>
      <c r="B44" s="13">
        <f>SUM(SUMIFS('E-book-Paperback Data'!$BC:$BC,'E-book-Paperback Data'!$AZ:$AZ,{"Standard","Pre Order"},'E-book-Paperback Data'!$AX:$AX,"&lt;&gt;Amazon.co.uk",'E-book-Paperback Data'!$AX:$AX,"&lt;&gt;Amazon.com",'E-book-Paperback Data'!$AU:$AU,Lookups!$A$9))</f>
        <v>0</v>
      </c>
      <c r="C44" s="4">
        <f>SUM(SUMIFS('E-book-Paperback Data'!$BG:$BG,'E-book-Paperback Data'!$AZ:$AZ,{"Standard","Pre Order"},'E-book-Paperback Data'!$BH:$BH,"EUR",'E-book-Paperback Data'!$AU:$AU,Lookups!$A$9)*Lookups!$G$18,SUMIFS('E-book-Paperback Data'!$BG:$BG,'E-book-Paperback Data'!$AZ:$AZ,{"Standard","Pre Order"},'E-book-Paperback Data'!$BH:$BH,"JPY",'E-book-Paperback Data'!$AU:$AU,Lookups!$A$9)*Lookups!$G$19,SUMIFS('E-book-Paperback Data'!$BG:$BG,'E-book-Paperback Data'!$AZ:$AZ,{"Standard","Pre Order"},'E-book-Paperback Data'!$BH:$BH,"INR",'E-book-Paperback Data'!$AU:$AU,Lookups!$A$9)*Lookups!$G$20,SUMIFS('E-book-Paperback Data'!$BG:$BG,'E-book-Paperback Data'!$AZ:$AZ,{"Standard","Pre Order"},'E-book-Paperback Data'!$BH:$BH,"CAD",'E-book-Paperback Data'!$AU:$AU,Lookups!$A$9)*Lookups!$G$21,SUMIFS('E-book-Paperback Data'!$BG:$BG,'E-book-Paperback Data'!$AZ:$AZ,{"Standard","Pre Order"},'E-book-Paperback Data'!$BH:$BH,"BRL",'E-book-Paperback Data'!$AU:$AU,Lookups!$A$9)*Lookups!$G$22,SUMIFS('E-book-Paperback Data'!$BG:$BG,'E-book-Paperback Data'!$AZ:$AZ,{"Standard","Pre Order"},'E-book-Paperback Data'!$BH:$BH,"MXN",'E-book-Paperback Data'!$AU:$AU,Lookups!$A$9)*Lookups!$G$23,SUMIFS('E-book-Paperback Data'!$BG:$BG,'E-book-Paperback Data'!$AZ:$AZ,{"Standard","Pre Order"},'E-book-Paperback Data'!$BH:$BH,"AUD",'E-book-Paperback Data'!$AU:$AU,Lookups!$A$9)*Lookups!$G$24)</f>
        <v>0</v>
      </c>
      <c r="D44" s="13">
        <f>SUM(SUMIFS('E-book-Paperback Data'!$BC:$BC,'E-book-Paperback Data'!$AZ:$AZ,{"Standard","Pre Order"},'E-book-Paperback Data'!$AX:$AX,"Amazon.co.uk",'E-book-Paperback Data'!$AU:$AU,Lookups!$A$9))</f>
        <v>0</v>
      </c>
      <c r="E44" s="4">
        <f>SUM(SUMIFS('E-book-Paperback Data'!$BG:$BG,'E-book-Paperback Data'!$AZ:$AZ,{"Standard","Pre Order"},'E-book-Paperback Data'!$AX:$AX,"Amazon.co.uk",'E-book-Paperback Data'!$AU:$AU,Lookups!$A$9)*Lookups!$G$17)</f>
        <v>0</v>
      </c>
      <c r="F44" s="15">
        <f>SUM(SUMIFS('E-book-Paperback Data'!$BC:$BC,'E-book-Paperback Data'!$AZ:$AZ,{"Standard","Pre Order"},'E-book-Paperback Data'!$AX:$AX,"Amazon.com",'E-book-Paperback Data'!$AU:$AU,Lookups!$A$9))</f>
        <v>0</v>
      </c>
      <c r="G44" s="4">
        <f>SUM(SUMIFS('E-book-Paperback Data'!$BG:$BG,'E-book-Paperback Data'!$AZ:$AZ,{"Standard","Pre Order"},'E-book-Paperback Data'!$AX:$AX,"Amazon.cOM",'E-book-Paperback Data'!$AU:$AU,Lookups!$A$9))</f>
        <v>0</v>
      </c>
      <c r="H44" s="13">
        <f>SUM(SUMIFS('E-book-Paperback Data'!$BC:$BC,'E-book-Paperback Data'!$AZ:$AZ,{"Standard","Pre Order"},'E-book-Paperback Data'!$AX:$AX,"&lt;&gt;Amazon.co.uk",'E-book-Paperback Data'!$AX:$AX,"&lt;&gt;Amazon.com",'E-book-Paperback Data'!$AU:$AU,Lookups!$A$10))</f>
        <v>0</v>
      </c>
      <c r="I44" s="4">
        <f>SUM(SUMIFS('E-book-Paperback Data'!$BG:$BG,'E-book-Paperback Data'!$AZ:$AZ,{"Standard","Pre Order"},'E-book-Paperback Data'!$BH:$BH,"EUR",'E-book-Paperback Data'!$AU:$AU,Lookups!$A$10)*Lookups!$G$18,SUMIFS('E-book-Paperback Data'!$BG:$BG,'E-book-Paperback Data'!$AZ:$AZ,{"Standard","Pre Order"},'E-book-Paperback Data'!$BH:$BH,"JPY",'E-book-Paperback Data'!$AU:$AU,Lookups!$A$10)*Lookups!$G$19,SUMIFS('E-book-Paperback Data'!$BG:$BG,'E-book-Paperback Data'!$AZ:$AZ,{"Standard","Pre Order"},'E-book-Paperback Data'!$BH:$BH,"INR",'E-book-Paperback Data'!$AU:$AU,Lookups!$A$10)*Lookups!$G$20,SUMIFS('E-book-Paperback Data'!$BG:$BG,'E-book-Paperback Data'!$AZ:$AZ,{"Standard","Pre Order"},'E-book-Paperback Data'!$BH:$BH,"CAD",'E-book-Paperback Data'!$AU:$AU,Lookups!$A$10)*Lookups!$G$21,SUMIFS('E-book-Paperback Data'!$BG:$BG,'E-book-Paperback Data'!$AZ:$AZ,{"Standard","Pre Order"},'E-book-Paperback Data'!$BH:$BH,"BRL",'E-book-Paperback Data'!$AU:$AU,Lookups!$A$10)*Lookups!$G$22,SUMIFS('E-book-Paperback Data'!$BG:$BG,'E-book-Paperback Data'!$AZ:$AZ,{"Standard","Pre Order"},'E-book-Paperback Data'!$BH:$BH,"MXN",'E-book-Paperback Data'!$AU:$AU,Lookups!$A$10)*Lookups!$G$23,SUMIFS('E-book-Paperback Data'!$BG:$BG,'E-book-Paperback Data'!$AZ:$AZ,{"Standard","Pre Order"},'E-book-Paperback Data'!$BH:$BH,"AUD",'E-book-Paperback Data'!$AU:$AU,Lookups!$A$10)*Lookups!$G$24)</f>
        <v>0</v>
      </c>
      <c r="J44" s="13">
        <f>SUM(SUMIFS('E-book-Paperback Data'!$BC:$BC,'E-book-Paperback Data'!$AZ:$AZ,{"Standard","Pre Order"},'E-book-Paperback Data'!$AX:$AX,"Amazon.co.uk",'E-book-Paperback Data'!$AU:$AU,Lookups!$A$10))</f>
        <v>0</v>
      </c>
      <c r="K44" s="4">
        <f>SUM(SUMIFS('E-book-Paperback Data'!$BG:$BG,'E-book-Paperback Data'!$AZ:$AZ,{"Standard","Pre Order"},'E-book-Paperback Data'!$AX:$AX,"Amazon.co.uk",'E-book-Paperback Data'!$AU:$AU,Lookups!$A$10)*Lookups!$G$17)</f>
        <v>0</v>
      </c>
      <c r="L44" s="15">
        <f>SUM(SUMIFS('E-book-Paperback Data'!$BC:$BC,'E-book-Paperback Data'!$AZ:$AZ,{"Standard","Pre Order"},'E-book-Paperback Data'!$AX:$AX,"Amazon.com",'E-book-Paperback Data'!$AU:$AU,Lookups!$A$10))</f>
        <v>0</v>
      </c>
      <c r="M44" s="4">
        <f>SUM(SUMIFS('E-book-Paperback Data'!$BG:$BG,'E-book-Paperback Data'!$AZ:$AZ,{"Standard","Pre Order"},'E-book-Paperback Data'!$AX:$AX,"Amazon.cOM",'E-book-Paperback Data'!$AU:$AU,Lookups!$A$10))</f>
        <v>0</v>
      </c>
      <c r="N44" s="13">
        <f>SUM(SUMIFS('E-book-Paperback Data'!$BC:$BC,'E-book-Paperback Data'!$AZ:$AZ,{"Standard","Pre Order"},'E-book-Paperback Data'!$AX:$AX,"&lt;&gt;Amazon.co.uk",'E-book-Paperback Data'!$AX:$AX,"&lt;&gt;Amazon.com",'E-book-Paperback Data'!$AU:$AU,Lookups!$A$11))</f>
        <v>0</v>
      </c>
      <c r="O44" s="4">
        <f>SUM(SUMIFS('E-book-Paperback Data'!$BG:$BG,'E-book-Paperback Data'!$AZ:$AZ,{"Standard","Pre Order"},'E-book-Paperback Data'!$BH:$BH,"EUR",'E-book-Paperback Data'!$AU:$AU,Lookups!$A$11)*Lookups!$G$18,SUMIFS('E-book-Paperback Data'!$BG:$BG,'E-book-Paperback Data'!$AZ:$AZ,{"Standard","Pre Order"},'E-book-Paperback Data'!$BH:$BH,"JPY",'E-book-Paperback Data'!$AU:$AU,Lookups!$A$11)*Lookups!$G$19,SUMIFS('E-book-Paperback Data'!$BG:$BG,'E-book-Paperback Data'!$AZ:$AZ,{"Standard","Pre Order"},'E-book-Paperback Data'!$BH:$BH,"INR",'E-book-Paperback Data'!$AU:$AU,Lookups!$A$11)*Lookups!$G$20,SUMIFS('E-book-Paperback Data'!$BG:$BG,'E-book-Paperback Data'!$AZ:$AZ,{"Standard","Pre Order"},'E-book-Paperback Data'!$BH:$BH,"CAD",'E-book-Paperback Data'!$AU:$AU,Lookups!$A$11)*Lookups!$G$21,SUMIFS('E-book-Paperback Data'!$BG:$BG,'E-book-Paperback Data'!$AZ:$AZ,{"Standard","Pre Order"},'E-book-Paperback Data'!$BH:$BH,"BRL",'E-book-Paperback Data'!$AU:$AU,Lookups!$A$11)*Lookups!$G$22,SUMIFS('E-book-Paperback Data'!$BG:$BG,'E-book-Paperback Data'!$AZ:$AZ,{"Standard","Pre Order"},'E-book-Paperback Data'!$BH:$BH,"MXN",'E-book-Paperback Data'!$AU:$AU,Lookups!$A$11)*Lookups!$G$23,SUMIFS('E-book-Paperback Data'!$BG:$BG,'E-book-Paperback Data'!$AZ:$AZ,{"Standard","Pre Order"},'E-book-Paperback Data'!$BH:$BH,"AUD",'E-book-Paperback Data'!$AU:$AU,Lookups!$A$11)*Lookups!$G$24)</f>
        <v>0</v>
      </c>
      <c r="P44" s="13">
        <f>SUM(SUMIFS('E-book-Paperback Data'!$BC:$BC,'E-book-Paperback Data'!$AZ:$AZ,{"Standard","Pre Order"},'E-book-Paperback Data'!$AX:$AX,"Amazon.co.uk",'E-book-Paperback Data'!$AU:$AU,Lookups!$A$11))</f>
        <v>0</v>
      </c>
      <c r="Q44" s="4">
        <f>SUM(SUMIFS('E-book-Paperback Data'!$BG:$BG,'E-book-Paperback Data'!$AZ:$AZ,{"Standard","Pre Order"},'E-book-Paperback Data'!$AX:$AX,"Amazon.co.uk",'E-book-Paperback Data'!$AU:$AU,Lookups!$A$11)*Lookups!$G$17)</f>
        <v>0</v>
      </c>
      <c r="R44" s="15">
        <f>SUM(SUMIFS('E-book-Paperback Data'!$BC:$BC,'E-book-Paperback Data'!$AZ:$AZ,{"Standard","Pre Order"},'E-book-Paperback Data'!$AX:$AX,"Amazon.com",'E-book-Paperback Data'!$AU:$AU,Lookups!$A$11))</f>
        <v>0</v>
      </c>
      <c r="S44" s="4">
        <f>SUM(SUMIFS('E-book-Paperback Data'!$BG:$BG,'E-book-Paperback Data'!$AZ:$AZ,{"Standard","Pre Order"},'E-book-Paperback Data'!$AX:$AX,"Amazon.cOM",'E-book-Paperback Data'!$AU:$AU,Lookups!$A$11))</f>
        <v>0</v>
      </c>
    </row>
    <row r="45" spans="1:19" x14ac:dyDescent="0.25">
      <c r="A45" t="s">
        <v>23</v>
      </c>
      <c r="B45" s="13">
        <f>SUM(SUMIFS('E-book-Paperback Data'!$BR:$BR,'E-book-Paperback Data'!$BO:$BO,{"Standard","Pre Order"},'E-book-Paperback Data'!$BM:$BM,"&lt;&gt;Amazon.co.uk",'E-book-Paperback Data'!$BM:$BM,"&lt;&gt;Amazon.com",'E-book-Paperback Data'!$BJ:$BJ,Lookups!$A$9))</f>
        <v>0</v>
      </c>
      <c r="C45" s="4">
        <f>SUM(SUMIFS('E-book-Paperback Data'!$BV:$BV,'E-book-Paperback Data'!$BO:$BO,{"Standard","Pre Order"},'E-book-Paperback Data'!$BW:$BW,"EUR",'E-book-Paperback Data'!$BJ:$BJ,Lookups!$A$9)*Lookups!$G$18,SUMIFS('E-book-Paperback Data'!$BV:$BV,'E-book-Paperback Data'!$BO:$BO,{"Standard","Pre Order"},'E-book-Paperback Data'!$BW:$BW,"JPY",'E-book-Paperback Data'!$BJ:$BJ,Lookups!$A$9)*Lookups!$G$19,SUMIFS('E-book-Paperback Data'!$BV:$BV,'E-book-Paperback Data'!$BO:$BO,{"Standard","Pre Order"},'E-book-Paperback Data'!$BW:$BW,"INR",'E-book-Paperback Data'!$BJ:$BJ,Lookups!$A$9)*Lookups!$G$20,SUMIFS('E-book-Paperback Data'!$BV:$BV,'E-book-Paperback Data'!$BO:$BO,{"Standard","Pre Order"},'E-book-Paperback Data'!$BW:$BW,"CAD",'E-book-Paperback Data'!$BJ:$BJ,Lookups!$A$9)*Lookups!$G$21,SUMIFS('E-book-Paperback Data'!$BV:$BV,'E-book-Paperback Data'!$BO:$BO,{"Standard","Pre Order"},'E-book-Paperback Data'!$BW:$BW,"BRL",'E-book-Paperback Data'!$BJ:$BJ,Lookups!$A$9)*Lookups!$G$22,SUMIFS('E-book-Paperback Data'!$BV:$BV,'E-book-Paperback Data'!$BO:$BO,{"Standard","Pre Order"},'E-book-Paperback Data'!$BW:$BW,"MXN",'E-book-Paperback Data'!$BJ:$BJ,Lookups!$A$9)*Lookups!$G$23,SUMIFS('E-book-Paperback Data'!$BV:$BV,'E-book-Paperback Data'!$BO:$BO,{"Standard","Pre Order"},'E-book-Paperback Data'!$BW:$BW,"AUD",'E-book-Paperback Data'!$BJ:$BJ,Lookups!$A$9)*Lookups!$G$24)</f>
        <v>0</v>
      </c>
      <c r="D45" s="13">
        <f>SUM(SUMIFS('E-book-Paperback Data'!$BR:$BR,'E-book-Paperback Data'!$BO:$BO,{"Standard","Pre Order"},'E-book-Paperback Data'!$BM:$BM,"Amazon.co.uk",'E-book-Paperback Data'!$BJ:$BJ,Lookups!$A$9))</f>
        <v>0</v>
      </c>
      <c r="E45" s="4">
        <f>SUM(SUMIFS('E-book-Paperback Data'!$BV:$BV,'E-book-Paperback Data'!$BO:$BO,{"Standard","Pre Order"},'E-book-Paperback Data'!$BM:$BM,"Amazon.co.uk",'E-book-Paperback Data'!$BJ:$BJ,Lookups!$A$9)*Lookups!$G$17)</f>
        <v>0</v>
      </c>
      <c r="F45" s="15">
        <f>SUM(SUMIFS('E-book-Paperback Data'!$BR:$BR,'E-book-Paperback Data'!$BO:$BO,{"Standard","Pre Order"},'E-book-Paperback Data'!$BM:$BM,"Amazon.com",'E-book-Paperback Data'!$BJ:$BJ,Lookups!$A$9))</f>
        <v>0</v>
      </c>
      <c r="G45" s="4">
        <f>SUM(SUMIFS('E-book-Paperback Data'!$BV:$BV,'E-book-Paperback Data'!$BO:$BO,{"Standard","Pre Order"},'E-book-Paperback Data'!$BM:$BM,"Amazon.cOM",'E-book-Paperback Data'!$BJ:$BJ,Lookups!$A$9))</f>
        <v>0</v>
      </c>
      <c r="H45" s="13">
        <f>SUM(SUMIFS('E-book-Paperback Data'!$BR:$BR,'E-book-Paperback Data'!$BO:$BO,{"Standard","Pre Order"},'E-book-Paperback Data'!$BM:$BM,"&lt;&gt;Amazon.co.uk",'E-book-Paperback Data'!$BM:$BM,"&lt;&gt;Amazon.com",'E-book-Paperback Data'!$BJ:$BJ,Lookups!$A$10))</f>
        <v>0</v>
      </c>
      <c r="I45" s="4">
        <f>SUM(SUMIFS('E-book-Paperback Data'!$BV:$BV,'E-book-Paperback Data'!$BO:$BO,{"Standard","Pre Order"},'E-book-Paperback Data'!$BW:$BW,"EUR",'E-book-Paperback Data'!$BJ:$BJ,Lookups!$A$10)*Lookups!$G$18,SUMIFS('E-book-Paperback Data'!$BV:$BV,'E-book-Paperback Data'!$BO:$BO,{"Standard","Pre Order"},'E-book-Paperback Data'!$BW:$BW,"JPY",'E-book-Paperback Data'!$BJ:$BJ,Lookups!$A$10)*Lookups!$G$19,SUMIFS('E-book-Paperback Data'!$BV:$BV,'E-book-Paperback Data'!$BO:$BO,{"Standard","Pre Order"},'E-book-Paperback Data'!$BW:$BW,"INR",'E-book-Paperback Data'!$BJ:$BJ,Lookups!$A$10)*Lookups!$G$20,SUMIFS('E-book-Paperback Data'!$BV:$BV,'E-book-Paperback Data'!$BO:$BO,{"Standard","Pre Order"},'E-book-Paperback Data'!$BW:$BW,"CAD",'E-book-Paperback Data'!$BJ:$BJ,Lookups!$A$10)*Lookups!$G$21,SUMIFS('E-book-Paperback Data'!$BV:$BV,'E-book-Paperback Data'!$BO:$BO,{"Standard","Pre Order"},'E-book-Paperback Data'!$BW:$BW,"BRL",'E-book-Paperback Data'!$BJ:$BJ,Lookups!$A$10)*Lookups!$G$22,SUMIFS('E-book-Paperback Data'!$BV:$BV,'E-book-Paperback Data'!$BO:$BO,{"Standard","Pre Order"},'E-book-Paperback Data'!$BW:$BW,"MXN",'E-book-Paperback Data'!$BJ:$BJ,Lookups!$A$10)*Lookups!$G$23,SUMIFS('E-book-Paperback Data'!$BV:$BV,'E-book-Paperback Data'!$BO:$BO,{"Standard","Pre Order"},'E-book-Paperback Data'!$BW:$BW,"AUD",'E-book-Paperback Data'!$BJ:$BJ,Lookups!$A$10)*Lookups!$G$24)</f>
        <v>0</v>
      </c>
      <c r="J45" s="13">
        <f>SUM(SUMIFS('E-book-Paperback Data'!$BR:$BR,'E-book-Paperback Data'!$BO:$BO,{"Standard","Pre Order"},'E-book-Paperback Data'!$BM:$BM,"Amazon.co.uk",'E-book-Paperback Data'!$BJ:$BJ,Lookups!$A$10))</f>
        <v>0</v>
      </c>
      <c r="K45" s="4">
        <f>SUM(SUMIFS('E-book-Paperback Data'!$BV:$BV,'E-book-Paperback Data'!$BO:$BO,{"Standard","Pre Order"},'E-book-Paperback Data'!$BM:$BM,"Amazon.co.uk",'E-book-Paperback Data'!$BJ:$BJ,Lookups!$A$10)*Lookups!$G$17)</f>
        <v>0</v>
      </c>
      <c r="L45" s="15">
        <f>SUM(SUMIFS('E-book-Paperback Data'!$BR:$BR,'E-book-Paperback Data'!$BO:$BO,{"Standard","Pre Order"},'E-book-Paperback Data'!$BM:$BM,"Amazon.com",'E-book-Paperback Data'!$BJ:$BJ,Lookups!$A$10))</f>
        <v>0</v>
      </c>
      <c r="M45" s="4">
        <f>SUM(SUMIFS('E-book-Paperback Data'!$BV:$BV,'E-book-Paperback Data'!$BO:$BO,{"Standard","Pre Order"},'E-book-Paperback Data'!$BM:$BM,"Amazon.cOM",'E-book-Paperback Data'!$BJ:$BJ,Lookups!$A$10))</f>
        <v>0</v>
      </c>
      <c r="N45" s="13">
        <f>SUM(SUMIFS('E-book-Paperback Data'!$BR:$BR,'E-book-Paperback Data'!$BO:$BO,{"Standard","Pre Order"},'E-book-Paperback Data'!$BM:$BM,"&lt;&gt;Amazon.co.uk",'E-book-Paperback Data'!$BM:$BM,"&lt;&gt;Amazon.com",'E-book-Paperback Data'!$BJ:$BJ,Lookups!$A$11))</f>
        <v>0</v>
      </c>
      <c r="O45" s="4">
        <f>SUM(SUMIFS('E-book-Paperback Data'!$BV:$BV,'E-book-Paperback Data'!$BO:$BO,{"Standard","Pre Order"},'E-book-Paperback Data'!$BW:$BW,"EUR",'E-book-Paperback Data'!$BJ:$BJ,Lookups!$A$11)*Lookups!$G$18,SUMIFS('E-book-Paperback Data'!$BV:$BV,'E-book-Paperback Data'!$BO:$BO,{"Standard","Pre Order"},'E-book-Paperback Data'!$BW:$BW,"JPY",'E-book-Paperback Data'!$BJ:$BJ,Lookups!$A$11)*Lookups!$G$19,SUMIFS('E-book-Paperback Data'!$BV:$BV,'E-book-Paperback Data'!$BO:$BO,{"Standard","Pre Order"},'E-book-Paperback Data'!$BW:$BW,"INR",'E-book-Paperback Data'!$BJ:$BJ,Lookups!$A$11)*Lookups!$G$20,SUMIFS('E-book-Paperback Data'!$BV:$BV,'E-book-Paperback Data'!$BO:$BO,{"Standard","Pre Order"},'E-book-Paperback Data'!$BW:$BW,"CAD",'E-book-Paperback Data'!$BJ:$BJ,Lookups!$A$11)*Lookups!$G$21,SUMIFS('E-book-Paperback Data'!$BV:$BV,'E-book-Paperback Data'!$BO:$BO,{"Standard","Pre Order"},'E-book-Paperback Data'!$BW:$BW,"BRL",'E-book-Paperback Data'!$BJ:$BJ,Lookups!$A$11)*Lookups!$G$22,SUMIFS('E-book-Paperback Data'!$BV:$BV,'E-book-Paperback Data'!$BO:$BO,{"Standard","Pre Order"},'E-book-Paperback Data'!$BW:$BW,"MXN",'E-book-Paperback Data'!$BJ:$BJ,Lookups!$A$11)*Lookups!$G$23,SUMIFS('E-book-Paperback Data'!$BV:$BV,'E-book-Paperback Data'!$BO:$BO,{"Standard","Pre Order"},'E-book-Paperback Data'!$BW:$BW,"AUD",'E-book-Paperback Data'!$BJ:$BJ,Lookups!$A$11)*Lookups!$G$24)</f>
        <v>0</v>
      </c>
      <c r="P45" s="13">
        <f>SUM(SUMIFS('E-book-Paperback Data'!$BR:$BR,'E-book-Paperback Data'!$BO:$BO,{"Standard","Pre Order"},'E-book-Paperback Data'!$BM:$BM,"Amazon.co.uk",'E-book-Paperback Data'!$BJ:$BJ,Lookups!$A$11))</f>
        <v>0</v>
      </c>
      <c r="Q45" s="4">
        <f>SUM(SUMIFS('E-book-Paperback Data'!$BV:$BV,'E-book-Paperback Data'!$BO:$BO,{"Standard","Pre Order"},'E-book-Paperback Data'!$BM:$BM,"Amazon.co.uk",'E-book-Paperback Data'!$BJ:$BJ,Lookups!$A$11)*Lookups!$G$17)</f>
        <v>0</v>
      </c>
      <c r="R45" s="15">
        <f>SUM(SUMIFS('E-book-Paperback Data'!$BR:$BR,'E-book-Paperback Data'!$BO:$BO,{"Standard","Pre Order"},'E-book-Paperback Data'!$BM:$BM,"Amazon.com",'E-book-Paperback Data'!$BJ:$BJ,Lookups!$A$11))</f>
        <v>0</v>
      </c>
      <c r="S45" s="4">
        <f>SUM(SUMIFS('E-book-Paperback Data'!$BV:$BV,'E-book-Paperback Data'!$BO:$BO,{"Standard","Pre Order"},'E-book-Paperback Data'!$BM:$BM,"Amazon.cOM",'E-book-Paperback Data'!$BJ:$BJ,Lookups!$A$11))</f>
        <v>0</v>
      </c>
    </row>
    <row r="46" spans="1:19" x14ac:dyDescent="0.25">
      <c r="A46" t="s">
        <v>24</v>
      </c>
      <c r="B46" s="13">
        <f>SUM(SUMIFS('E-book-Paperback Data'!$CG:$CG,'E-book-Paperback Data'!$CD:$CD,{"Standard","Pre Order"},'E-book-Paperback Data'!$CB:$CB,"&lt;&gt;Amazon.co.uk",'E-book-Paperback Data'!$CB:$CB,"&lt;&gt;Amazon.com",'E-book-Paperback Data'!$BY:$BY,Lookups!$A$9))</f>
        <v>0</v>
      </c>
      <c r="C46" s="4">
        <f>SUM(SUMIFS('E-book-Paperback Data'!$CK:$CK,'E-book-Paperback Data'!$CD:$CD,{"Standard","Pre Order"},'E-book-Paperback Data'!$CL:$CL,"EUR",'E-book-Paperback Data'!$BY:$BY,Lookups!$A$9)*Lookups!$G$18,SUMIFS('E-book-Paperback Data'!$CK:$CK,'E-book-Paperback Data'!$CD:$CD,{"Standard","Pre Order"},'E-book-Paperback Data'!$CL:$CL,"JPY",'E-book-Paperback Data'!$BY:$BY,Lookups!$A$9)*Lookups!$G$19,SUMIFS('E-book-Paperback Data'!$CK:$CK,'E-book-Paperback Data'!$CD:$CD,{"Standard","Pre Order"},'E-book-Paperback Data'!$CL:$CL,"INR",'E-book-Paperback Data'!$BY:$BY,Lookups!$A$9)*Lookups!$G$20,SUMIFS('E-book-Paperback Data'!$CK:$CK,'E-book-Paperback Data'!$CD:$CD,{"Standard","Pre Order"},'E-book-Paperback Data'!$CL:$CL,"CAD",'E-book-Paperback Data'!$BY:$BY,Lookups!$A$9)*Lookups!$G$21,SUMIFS('E-book-Paperback Data'!$CK:$CK,'E-book-Paperback Data'!$CD:$CD,{"Standard","Pre Order"},'E-book-Paperback Data'!$CL:$CL,"BRL",'E-book-Paperback Data'!$BY:$BY,Lookups!$A$9)*Lookups!$G$22,SUMIFS('E-book-Paperback Data'!$CK:$CK,'E-book-Paperback Data'!$CD:$CD,{"Standard","Pre Order"},'E-book-Paperback Data'!$CL:$CL,"MXN",'E-book-Paperback Data'!$BY:$BY,Lookups!$A$9)*Lookups!$G$23,SUMIFS('E-book-Paperback Data'!$CK:$CK,'E-book-Paperback Data'!$CD:$CD,{"Standard","Pre Order"},'E-book-Paperback Data'!$CL:$CL,"AUD",'E-book-Paperback Data'!$BY:$BY,Lookups!$A$9)*Lookups!$G$24)</f>
        <v>0</v>
      </c>
      <c r="D46" s="13">
        <f>SUM(SUMIFS('E-book-Paperback Data'!$CG:$CG,'E-book-Paperback Data'!$CD:$CD,{"Standard","Pre Order"},'E-book-Paperback Data'!$CB:$CB,"Amazon.co.uk",'E-book-Paperback Data'!$BY:$BY,Lookups!$A$9))</f>
        <v>0</v>
      </c>
      <c r="E46" s="4">
        <f>SUM(SUMIFS('E-book-Paperback Data'!$CK:$CK,'E-book-Paperback Data'!$CD:$CD,{"Standard","Pre Order"},'E-book-Paperback Data'!$CB:$CB,"Amazon.co.uk",'E-book-Paperback Data'!$BY:$BY,Lookups!$A$9)*Lookups!$G$17)</f>
        <v>0</v>
      </c>
      <c r="F46" s="15">
        <f>SUM(SUMIFS('E-book-Paperback Data'!$CG:$CG,'E-book-Paperback Data'!$CD:$CD,{"Standard","Pre Order"},'E-book-Paperback Data'!$CB:$CB,"Amazon.com",'E-book-Paperback Data'!$BY:$BY,Lookups!$A$9))</f>
        <v>0</v>
      </c>
      <c r="G46" s="4">
        <f>SUM(SUMIFS('E-book-Paperback Data'!$CK:$CK,'E-book-Paperback Data'!$CD:$CD,{"Standard","Pre Order"},'E-book-Paperback Data'!$CB:$CB,"Amazon.cOM",'E-book-Paperback Data'!$BY:$BY,Lookups!$A$9))</f>
        <v>0</v>
      </c>
      <c r="H46" s="13">
        <f>SUM(SUMIFS('E-book-Paperback Data'!$CG:$CG,'E-book-Paperback Data'!$CD:$CD,{"Standard","Pre Order"},'E-book-Paperback Data'!$CB:$CB,"&lt;&gt;Amazon.co.uk",'E-book-Paperback Data'!$CB:$CB,"&lt;&gt;Amazon.com",'E-book-Paperback Data'!$BY:$BY,Lookups!$A$10))</f>
        <v>0</v>
      </c>
      <c r="I46" s="4">
        <f>SUM(SUMIFS('E-book-Paperback Data'!$CK:$CK,'E-book-Paperback Data'!$CD:$CD,{"Standard","Pre Order"},'E-book-Paperback Data'!$CL:$CL,"EUR",'E-book-Paperback Data'!$BY:$BY,Lookups!$A$10)*Lookups!$G$18,SUMIFS('E-book-Paperback Data'!$CK:$CK,'E-book-Paperback Data'!$CD:$CD,{"Standard","Pre Order"},'E-book-Paperback Data'!$CL:$CL,"JPY",'E-book-Paperback Data'!$BY:$BY,Lookups!$A$10)*Lookups!$G$19,SUMIFS('E-book-Paperback Data'!$CK:$CK,'E-book-Paperback Data'!$CD:$CD,{"Standard","Pre Order"},'E-book-Paperback Data'!$CL:$CL,"INR",'E-book-Paperback Data'!$BY:$BY,Lookups!$A$10)*Lookups!$G$20,SUMIFS('E-book-Paperback Data'!$CK:$CK,'E-book-Paperback Data'!$CD:$CD,{"Standard","Pre Order"},'E-book-Paperback Data'!$CL:$CL,"CAD",'E-book-Paperback Data'!$BY:$BY,Lookups!$A$10)*Lookups!$G$21,SUMIFS('E-book-Paperback Data'!$CK:$CK,'E-book-Paperback Data'!$CD:$CD,{"Standard","Pre Order"},'E-book-Paperback Data'!$CL:$CL,"BRL",'E-book-Paperback Data'!$BY:$BY,Lookups!$A$10)*Lookups!$G$22,SUMIFS('E-book-Paperback Data'!$CK:$CK,'E-book-Paperback Data'!$CD:$CD,{"Standard","Pre Order"},'E-book-Paperback Data'!$CL:$CL,"MXN",'E-book-Paperback Data'!$BY:$BY,Lookups!$A$10)*Lookups!$G$23,SUMIFS('E-book-Paperback Data'!$CK:$CK,'E-book-Paperback Data'!$CD:$CD,{"Standard","Pre Order"},'E-book-Paperback Data'!$CL:$CL,"AUD",'E-book-Paperback Data'!$BY:$BY,Lookups!$A$10)*Lookups!$G$24)</f>
        <v>0</v>
      </c>
      <c r="J46" s="13">
        <f>SUM(SUMIFS('E-book-Paperback Data'!$CG:$CG,'E-book-Paperback Data'!$CD:$CD,{"Standard","Pre Order"},'E-book-Paperback Data'!$CB:$CB,"Amazon.co.uk",'E-book-Paperback Data'!$BY:$BY,Lookups!$A$10))</f>
        <v>0</v>
      </c>
      <c r="K46" s="4">
        <f>SUM(SUMIFS('E-book-Paperback Data'!$CK:$CK,'E-book-Paperback Data'!$CD:$CD,{"Standard","Pre Order"},'E-book-Paperback Data'!$CB:$CB,"Amazon.co.uk",'E-book-Paperback Data'!$BY:$BY,Lookups!$A$10)*Lookups!$G$17)</f>
        <v>0</v>
      </c>
      <c r="L46" s="15">
        <f>SUM(SUMIFS('E-book-Paperback Data'!$CG:$CG,'E-book-Paperback Data'!$CD:$CD,{"Standard","Pre Order"},'E-book-Paperback Data'!$CB:$CB,"Amazon.com",'E-book-Paperback Data'!$BY:$BY,Lookups!$A$10))</f>
        <v>0</v>
      </c>
      <c r="M46" s="4">
        <f>SUM(SUMIFS('E-book-Paperback Data'!$CK:$CK,'E-book-Paperback Data'!$CD:$CD,{"Standard","Pre Order"},'E-book-Paperback Data'!$CB:$CB,"Amazon.cOM",'E-book-Paperback Data'!$BY:$BY,Lookups!$A$10))</f>
        <v>0</v>
      </c>
      <c r="N46" s="13">
        <f>SUM(SUMIFS('E-book-Paperback Data'!$CG:$CG,'E-book-Paperback Data'!$CD:$CD,{"Standard","Pre Order"},'E-book-Paperback Data'!$CB:$CB,"&lt;&gt;Amazon.co.uk",'E-book-Paperback Data'!$CB:$CB,"&lt;&gt;Amazon.com",'E-book-Paperback Data'!$BY:$BY,Lookups!$A$11))</f>
        <v>0</v>
      </c>
      <c r="O46" s="4">
        <f>SUM(SUMIFS('E-book-Paperback Data'!$CK:$CK,'E-book-Paperback Data'!$CD:$CD,{"Standard","Pre Order"},'E-book-Paperback Data'!$CL:$CL,"EUR",'E-book-Paperback Data'!$BY:$BY,Lookups!$A$11)*Lookups!$G$18,SUMIFS('E-book-Paperback Data'!$CK:$CK,'E-book-Paperback Data'!$CD:$CD,{"Standard","Pre Order"},'E-book-Paperback Data'!$CL:$CL,"JPY",'E-book-Paperback Data'!$BY:$BY,Lookups!$A$11)*Lookups!$G$19,SUMIFS('E-book-Paperback Data'!$CK:$CK,'E-book-Paperback Data'!$CD:$CD,{"Standard","Pre Order"},'E-book-Paperback Data'!$CL:$CL,"INR",'E-book-Paperback Data'!$BY:$BY,Lookups!$A$11)*Lookups!$G$20,SUMIFS('E-book-Paperback Data'!$CK:$CK,'E-book-Paperback Data'!$CD:$CD,{"Standard","Pre Order"},'E-book-Paperback Data'!$CL:$CL,"CAD",'E-book-Paperback Data'!$BY:$BY,Lookups!$A$11)*Lookups!$G$21,SUMIFS('E-book-Paperback Data'!$CK:$CK,'E-book-Paperback Data'!$CD:$CD,{"Standard","Pre Order"},'E-book-Paperback Data'!$CL:$CL,"BRL",'E-book-Paperback Data'!$BY:$BY,Lookups!$A$11)*Lookups!$G$22,SUMIFS('E-book-Paperback Data'!$CK:$CK,'E-book-Paperback Data'!$CD:$CD,{"Standard","Pre Order"},'E-book-Paperback Data'!$CL:$CL,"MXN",'E-book-Paperback Data'!$BY:$BY,Lookups!$A$11)*Lookups!$G$23,SUMIFS('E-book-Paperback Data'!$CK:$CK,'E-book-Paperback Data'!$CD:$CD,{"Standard","Pre Order"},'E-book-Paperback Data'!$CL:$CL,"AUD",'E-book-Paperback Data'!$BY:$BY,Lookups!$A$11)*Lookups!$G$24)</f>
        <v>0</v>
      </c>
      <c r="P46" s="13">
        <f>SUM(SUMIFS('E-book-Paperback Data'!$CG:$CG,'E-book-Paperback Data'!$CD:$CD,{"Standard","Pre Order"},'E-book-Paperback Data'!$CB:$CB,"Amazon.co.uk",'E-book-Paperback Data'!$BY:$BY,Lookups!$A$11))</f>
        <v>0</v>
      </c>
      <c r="Q46" s="4">
        <f>SUM(SUMIFS('E-book-Paperback Data'!$CK:$CK,'E-book-Paperback Data'!$CD:$CD,{"Standard","Pre Order"},'E-book-Paperback Data'!$CB:$CB,"Amazon.co.uk",'E-book-Paperback Data'!$BY:$BY,Lookups!$A$11)*Lookups!$G$17)</f>
        <v>0</v>
      </c>
      <c r="R46" s="15">
        <f>SUM(SUMIFS('E-book-Paperback Data'!$CG:$CG,'E-book-Paperback Data'!$CD:$CD,{"Standard","Pre Order"},'E-book-Paperback Data'!$CB:$CB,"Amazon.com",'E-book-Paperback Data'!$BY:$BY,Lookups!$A$11))</f>
        <v>0</v>
      </c>
      <c r="S46" s="4">
        <f>SUM(SUMIFS('E-book-Paperback Data'!$CK:$CK,'E-book-Paperback Data'!$CD:$CD,{"Standard","Pre Order"},'E-book-Paperback Data'!$CB:$CB,"Amazon.cOM",'E-book-Paperback Data'!$BY:$BY,Lookups!$A$11))</f>
        <v>0</v>
      </c>
    </row>
    <row r="47" spans="1:19" x14ac:dyDescent="0.25">
      <c r="A47" t="s">
        <v>25</v>
      </c>
      <c r="B47" s="13">
        <f>SUM(SUMIFS('E-book-Paperback Data'!$CV:$CV,'E-book-Paperback Data'!$CS:$CS,{"Standard","Pre Order"},'E-book-Paperback Data'!$CQ:$CQ,"&lt;&gt;Amazon.co.uk",'E-book-Paperback Data'!$CQ:$CQ,"&lt;&gt;Amazon.com",'E-book-Paperback Data'!$CN:$CN,Lookups!$A$9))</f>
        <v>0</v>
      </c>
      <c r="C47" s="4">
        <f>SUM(SUMIFS('E-book-Paperback Data'!$CZ:$CZ,'E-book-Paperback Data'!$CS:$CS,{"Standard","Pre Order"},'E-book-Paperback Data'!$DA:$DA,"EUR",'E-book-Paperback Data'!$CN:$CN,Lookups!$A$9)*Lookups!$G$18,SUMIFS('E-book-Paperback Data'!$CZ:$CZ,'E-book-Paperback Data'!$CS:$CS,{"Standard","Pre Order"},'E-book-Paperback Data'!$DA:$DA,"JPY",'E-book-Paperback Data'!$CN:$CN,Lookups!$A$9)*Lookups!$G$19,SUMIFS('E-book-Paperback Data'!$CZ:$CZ,'E-book-Paperback Data'!$CS:$CS,{"Standard","Pre Order"},'E-book-Paperback Data'!$DA:$DA,"INR",'E-book-Paperback Data'!$CN:$CN,Lookups!$A$9)*Lookups!$G$20,SUMIFS('E-book-Paperback Data'!$CZ:$CZ,'E-book-Paperback Data'!$CS:$CS,{"Standard","Pre Order"},'E-book-Paperback Data'!$DA:$DA,"CAD",'E-book-Paperback Data'!$CN:$CN,Lookups!$A$9)*Lookups!$G$21,SUMIFS('E-book-Paperback Data'!$CZ:$CZ,'E-book-Paperback Data'!$CS:$CS,{"Standard","Pre Order"},'E-book-Paperback Data'!$DA:$DA,"BRL",'E-book-Paperback Data'!$CN:$CN,Lookups!$A$9)*Lookups!$G$22,SUMIFS('E-book-Paperback Data'!$CZ:$CZ,'E-book-Paperback Data'!$CS:$CS,{"Standard","Pre Order"},'E-book-Paperback Data'!$DA:$DA,"MXN",'E-book-Paperback Data'!$CN:$CN,Lookups!$A$9)*Lookups!$G$23,SUMIFS('E-book-Paperback Data'!$CZ:$CZ,'E-book-Paperback Data'!$CS:$CS,{"Standard","Pre Order"},'E-book-Paperback Data'!$DA:$DA,"AUD",'E-book-Paperback Data'!$CN:$CN,Lookups!$A$9)*Lookups!$G$24)</f>
        <v>0</v>
      </c>
      <c r="D47" s="13">
        <f>SUM(SUMIFS('E-book-Paperback Data'!$CV:$CV,'E-book-Paperback Data'!$CS:$CS,{"Standard","Pre Order"},'E-book-Paperback Data'!$CQ:$CQ,"Amazon.co.uk",'E-book-Paperback Data'!$CN:$CN,Lookups!$A$9))</f>
        <v>0</v>
      </c>
      <c r="E47" s="4">
        <f>SUM(SUMIFS('E-book-Paperback Data'!$CZ:$CZ,'E-book-Paperback Data'!$CS:$CS,{"Standard","Pre Order"},'E-book-Paperback Data'!$CQ:$CQ,"Amazon.co.uk",'E-book-Paperback Data'!$CN:$CN,Lookups!$A$9)*Lookups!$G$17)</f>
        <v>0</v>
      </c>
      <c r="F47" s="15">
        <f>SUM(SUMIFS('E-book-Paperback Data'!$CV:$CV,'E-book-Paperback Data'!$CS:$CS,{"Standard","Pre Order"},'E-book-Paperback Data'!$CQ:$CQ,"Amazon.com",'E-book-Paperback Data'!$CN:$CN,Lookups!$A$9))</f>
        <v>0</v>
      </c>
      <c r="G47" s="4">
        <f>SUM(SUMIFS('E-book-Paperback Data'!$CZ:$CZ,'E-book-Paperback Data'!$CS:$CS,{"Standard","Pre Order"},'E-book-Paperback Data'!$CQ:$CQ,"Amazon.cOM",'E-book-Paperback Data'!$CN:$CN,Lookups!$A$9))</f>
        <v>0</v>
      </c>
      <c r="H47" s="13">
        <f>SUM(SUMIFS('E-book-Paperback Data'!$CV:$CV,'E-book-Paperback Data'!$CS:$CS,{"Standard","Pre Order"},'E-book-Paperback Data'!$CQ:$CQ,"&lt;&gt;Amazon.co.uk",'E-book-Paperback Data'!$CQ:$CQ,"&lt;&gt;Amazon.com",'E-book-Paperback Data'!$CN:$CN,Lookups!$A$10))</f>
        <v>0</v>
      </c>
      <c r="I47" s="4">
        <f>SUM(SUMIFS('E-book-Paperback Data'!$CZ:$CZ,'E-book-Paperback Data'!$CS:$CS,{"Standard","Pre Order"},'E-book-Paperback Data'!$DA:$DA,"EUR",'E-book-Paperback Data'!$CN:$CN,Lookups!$A$10)*Lookups!$G$18,SUMIFS('E-book-Paperback Data'!$CZ:$CZ,'E-book-Paperback Data'!$CS:$CS,{"Standard","Pre Order"},'E-book-Paperback Data'!$DA:$DA,"JPY",'E-book-Paperback Data'!$CN:$CN,Lookups!$A$10)*Lookups!$G$19,SUMIFS('E-book-Paperback Data'!$CZ:$CZ,'E-book-Paperback Data'!$CS:$CS,{"Standard","Pre Order"},'E-book-Paperback Data'!$DA:$DA,"INR",'E-book-Paperback Data'!$CN:$CN,Lookups!$A$10)*Lookups!$G$20,SUMIFS('E-book-Paperback Data'!$CZ:$CZ,'E-book-Paperback Data'!$CS:$CS,{"Standard","Pre Order"},'E-book-Paperback Data'!$DA:$DA,"CAD",'E-book-Paperback Data'!$CN:$CN,Lookups!$A$10)*Lookups!$G$21,SUMIFS('E-book-Paperback Data'!$CZ:$CZ,'E-book-Paperback Data'!$CS:$CS,{"Standard","Pre Order"},'E-book-Paperback Data'!$DA:$DA,"BRL",'E-book-Paperback Data'!$CN:$CN,Lookups!$A$10)*Lookups!$G$22,SUMIFS('E-book-Paperback Data'!$CZ:$CZ,'E-book-Paperback Data'!$CS:$CS,{"Standard","Pre Order"},'E-book-Paperback Data'!$DA:$DA,"MXN",'E-book-Paperback Data'!$CN:$CN,Lookups!$A$10)*Lookups!$G$23,SUMIFS('E-book-Paperback Data'!$CZ:$CZ,'E-book-Paperback Data'!$CS:$CS,{"Standard","Pre Order"},'E-book-Paperback Data'!$DA:$DA,"AUD",'E-book-Paperback Data'!$CN:$CN,Lookups!$A$10)*Lookups!$G$24)</f>
        <v>0</v>
      </c>
      <c r="J47" s="13">
        <f>SUM(SUMIFS('E-book-Paperback Data'!$CV:$CV,'E-book-Paperback Data'!$CS:$CS,{"Standard","Pre Order"},'E-book-Paperback Data'!$CQ:$CQ,"Amazon.co.uk",'E-book-Paperback Data'!$CN:$CN,Lookups!$A$10))</f>
        <v>0</v>
      </c>
      <c r="K47" s="4">
        <f>SUM(SUMIFS('E-book-Paperback Data'!$CZ:$CZ,'E-book-Paperback Data'!$CS:$CS,{"Standard","Pre Order"},'E-book-Paperback Data'!$CQ:$CQ,"Amazon.co.uk",'E-book-Paperback Data'!$CN:$CN,Lookups!$A$10)*Lookups!$G$17)</f>
        <v>0</v>
      </c>
      <c r="L47" s="15">
        <f>SUM(SUMIFS('E-book-Paperback Data'!$CV:$CV,'E-book-Paperback Data'!$CS:$CS,{"Standard","Pre Order"},'E-book-Paperback Data'!$CQ:$CQ,"Amazon.com",'E-book-Paperback Data'!$CN:$CN,Lookups!$A$10))</f>
        <v>0</v>
      </c>
      <c r="M47" s="4">
        <f>SUM(SUMIFS('E-book-Paperback Data'!$CZ:$CZ,'E-book-Paperback Data'!$CS:$CS,{"Standard","Pre Order"},'E-book-Paperback Data'!$CQ:$CQ,"Amazon.cOM",'E-book-Paperback Data'!$CN:$CN,Lookups!$A$10))</f>
        <v>0</v>
      </c>
      <c r="N47" s="13">
        <f>SUM(SUMIFS('E-book-Paperback Data'!$CV:$CV,'E-book-Paperback Data'!$CS:$CS,{"Standard","Pre Order"},'E-book-Paperback Data'!$CQ:$CQ,"&lt;&gt;Amazon.co.uk",'E-book-Paperback Data'!$CQ:$CQ,"&lt;&gt;Amazon.com",'E-book-Paperback Data'!$CN:$CN,Lookups!$A$11))</f>
        <v>0</v>
      </c>
      <c r="O47" s="4">
        <f>SUM(SUMIFS('E-book-Paperback Data'!$CZ:$CZ,'E-book-Paperback Data'!$CS:$CS,{"Standard","Pre Order"},'E-book-Paperback Data'!$DA:$DA,"EUR",'E-book-Paperback Data'!$CN:$CN,Lookups!$A$11)*Lookups!$G$18,SUMIFS('E-book-Paperback Data'!$CZ:$CZ,'E-book-Paperback Data'!$CS:$CS,{"Standard","Pre Order"},'E-book-Paperback Data'!$DA:$DA,"JPY",'E-book-Paperback Data'!$CN:$CN,Lookups!$A$11)*Lookups!$G$19,SUMIFS('E-book-Paperback Data'!$CZ:$CZ,'E-book-Paperback Data'!$CS:$CS,{"Standard","Pre Order"},'E-book-Paperback Data'!$DA:$DA,"INR",'E-book-Paperback Data'!$CN:$CN,Lookups!$A$11)*Lookups!$G$20,SUMIFS('E-book-Paperback Data'!$CZ:$CZ,'E-book-Paperback Data'!$CS:$CS,{"Standard","Pre Order"},'E-book-Paperback Data'!$DA:$DA,"CAD",'E-book-Paperback Data'!$CN:$CN,Lookups!$A$11)*Lookups!$G$21,SUMIFS('E-book-Paperback Data'!$CZ:$CZ,'E-book-Paperback Data'!$CS:$CS,{"Standard","Pre Order"},'E-book-Paperback Data'!$DA:$DA,"BRL",'E-book-Paperback Data'!$CN:$CN,Lookups!$A$11)*Lookups!$G$22,SUMIFS('E-book-Paperback Data'!$CZ:$CZ,'E-book-Paperback Data'!$CS:$CS,{"Standard","Pre Order"},'E-book-Paperback Data'!$DA:$DA,"MXN",'E-book-Paperback Data'!$CN:$CN,Lookups!$A$11)*Lookups!$G$23,SUMIFS('E-book-Paperback Data'!$CZ:$CZ,'E-book-Paperback Data'!$CS:$CS,{"Standard","Pre Order"},'E-book-Paperback Data'!$DA:$DA,"AUD",'E-book-Paperback Data'!$CN:$CN,Lookups!$A$11)*Lookups!$G$24)</f>
        <v>0</v>
      </c>
      <c r="P47" s="13">
        <f>SUM(SUMIFS('E-book-Paperback Data'!$CV:$CV,'E-book-Paperback Data'!$CS:$CS,{"Standard","Pre Order"},'E-book-Paperback Data'!$CQ:$CQ,"Amazon.co.uk",'E-book-Paperback Data'!$CN:$CN,Lookups!$A$11))</f>
        <v>0</v>
      </c>
      <c r="Q47" s="4">
        <f>SUM(SUMIFS('E-book-Paperback Data'!$CZ:$CZ,'E-book-Paperback Data'!$CS:$CS,{"Standard","Pre Order"},'E-book-Paperback Data'!$CQ:$CQ,"Amazon.co.uk",'E-book-Paperback Data'!$CN:$CN,Lookups!$A$11)*Lookups!$G$17)</f>
        <v>0</v>
      </c>
      <c r="R47" s="15">
        <f>SUM(SUMIFS('E-book-Paperback Data'!$CV:$CV,'E-book-Paperback Data'!$CS:$CS,{"Standard","Pre Order"},'E-book-Paperback Data'!$CQ:$CQ,"Amazon.com",'E-book-Paperback Data'!$CN:$CN,Lookups!$A$11))</f>
        <v>0</v>
      </c>
      <c r="S47" s="4">
        <f>SUM(SUMIFS('E-book-Paperback Data'!$CZ:$CZ,'E-book-Paperback Data'!$CS:$CS,{"Standard","Pre Order"},'E-book-Paperback Data'!$CQ:$CQ,"Amazon.cOM",'E-book-Paperback Data'!$CN:$CN,Lookups!$A$11))</f>
        <v>0</v>
      </c>
    </row>
    <row r="48" spans="1:19" x14ac:dyDescent="0.25">
      <c r="A48" t="s">
        <v>26</v>
      </c>
      <c r="B48" s="13">
        <f>SUM(SUMIFS('E-book-Paperback Data'!$DK:$DK,'E-book-Paperback Data'!$DH:$DH,{"Standard","Pre Order"},'E-book-Paperback Data'!$DF:$DF,"&lt;&gt;Amazon.co.uk",'E-book-Paperback Data'!$DF:$DF,"&lt;&gt;Amazon.com",'E-book-Paperback Data'!$DC:$DC,Lookups!$A$9))</f>
        <v>0</v>
      </c>
      <c r="C48" s="4">
        <f>SUM(SUMIFS('E-book-Paperback Data'!$DO:$DO,'E-book-Paperback Data'!$DH:$DH,{"Standard","Pre Order"},'E-book-Paperback Data'!$DP:$DP,"EUR",'E-book-Paperback Data'!$DC:$DC,Lookups!$A$9)*Lookups!$G$18,SUMIFS('E-book-Paperback Data'!$DO:$DO,'E-book-Paperback Data'!$DH:$DH,{"Standard","Pre Order"},'E-book-Paperback Data'!$DP:$DP,"JPY",'E-book-Paperback Data'!$DC:$DC,Lookups!$A$9)*Lookups!$G$19,SUMIFS('E-book-Paperback Data'!$DO:$DO,'E-book-Paperback Data'!$DH:$DH,{"Standard","Pre Order"},'E-book-Paperback Data'!$DP:$DP,"INR",'E-book-Paperback Data'!$DC:$DC,Lookups!$A$9)*Lookups!$G$20,SUMIFS('E-book-Paperback Data'!$DO:$DO,'E-book-Paperback Data'!$DH:$DH,{"Standard","Pre Order"},'E-book-Paperback Data'!$DP:$DP,"CAD",'E-book-Paperback Data'!$DC:$DC,Lookups!$A$9)*Lookups!$G$21,SUMIFS('E-book-Paperback Data'!$DO:$DO,'E-book-Paperback Data'!$DH:$DH,{"Standard","Pre Order"},'E-book-Paperback Data'!$DP:$DP,"BRL",'E-book-Paperback Data'!$DC:$DC,Lookups!$A$9)*Lookups!$G$22,SUMIFS('E-book-Paperback Data'!$DO:$DO,'E-book-Paperback Data'!$DH:$DH,{"Standard","Pre Order"},'E-book-Paperback Data'!$DP:$DP,"MXN",'E-book-Paperback Data'!$DC:$DC,Lookups!$A$9)*Lookups!$G$23,SUMIFS('E-book-Paperback Data'!$DO:$DO,'E-book-Paperback Data'!$DH:$DH,{"Standard","Pre Order"},'E-book-Paperback Data'!$DP:$DP,"AUD",'E-book-Paperback Data'!$DC:$DC,Lookups!$A$9)*Lookups!$G$24)</f>
        <v>0</v>
      </c>
      <c r="D48" s="13">
        <f>SUM(SUMIFS('E-book-Paperback Data'!$DK:$DK,'E-book-Paperback Data'!$DH:$DH,{"Standard","Pre Order"},'E-book-Paperback Data'!$DF:$DF,"Amazon.co.uk",'E-book-Paperback Data'!$DC:$DC,Lookups!$A$9))</f>
        <v>0</v>
      </c>
      <c r="E48" s="4">
        <f>SUM(SUMIFS('E-book-Paperback Data'!$DO:$DO,'E-book-Paperback Data'!$DH:$DH,{"Standard","Pre Order"},'E-book-Paperback Data'!$DF:$DF,"Amazon.co.uk",'E-book-Paperback Data'!$DC:$DC,Lookups!$A$9)*Lookups!$G$17)</f>
        <v>0</v>
      </c>
      <c r="F48" s="15">
        <f>SUM(SUMIFS('E-book-Paperback Data'!$DK:$DK,'E-book-Paperback Data'!$DH:$DH,{"Standard","Pre Order"},'E-book-Paperback Data'!$DF:$DF,"Amazon.com",'E-book-Paperback Data'!$DC:$DC,Lookups!$A$9))</f>
        <v>0</v>
      </c>
      <c r="G48" s="4">
        <f>SUM(SUMIFS('E-book-Paperback Data'!$DO:$DO,'E-book-Paperback Data'!$DH:$DH,{"Standard","Pre Order"},'E-book-Paperback Data'!$DF:$DF,"Amazon.cOM",'E-book-Paperback Data'!$DC:$DC,Lookups!$A$9))</f>
        <v>0</v>
      </c>
      <c r="H48" s="13">
        <f>SUM(SUMIFS('E-book-Paperback Data'!$DK:$DK,'E-book-Paperback Data'!$DH:$DH,{"Standard","Pre Order"},'E-book-Paperback Data'!$DF:$DF,"&lt;&gt;Amazon.co.uk",'E-book-Paperback Data'!$DF:$DF,"&lt;&gt;Amazon.com",'E-book-Paperback Data'!$DC:$DC,Lookups!$A$10))</f>
        <v>0</v>
      </c>
      <c r="I48" s="4">
        <f>SUM(SUMIFS('E-book-Paperback Data'!$DO:$DO,'E-book-Paperback Data'!$DH:$DH,{"Standard","Pre Order"},'E-book-Paperback Data'!$DP:$DP,"EUR",'E-book-Paperback Data'!$DC:$DC,Lookups!$A$10)*Lookups!$G$18,SUMIFS('E-book-Paperback Data'!$DO:$DO,'E-book-Paperback Data'!$DH:$DH,{"Standard","Pre Order"},'E-book-Paperback Data'!$DP:$DP,"JPY",'E-book-Paperback Data'!$DC:$DC,Lookups!$A$10)*Lookups!$G$19,SUMIFS('E-book-Paperback Data'!$DO:$DO,'E-book-Paperback Data'!$DH:$DH,{"Standard","Pre Order"},'E-book-Paperback Data'!$DP:$DP,"INR",'E-book-Paperback Data'!$DC:$DC,Lookups!$A$10)*Lookups!$G$20,SUMIFS('E-book-Paperback Data'!$DO:$DO,'E-book-Paperback Data'!$DH:$DH,{"Standard","Pre Order"},'E-book-Paperback Data'!$DP:$DP,"CAD",'E-book-Paperback Data'!$DC:$DC,Lookups!$A$10)*Lookups!$G$21,SUMIFS('E-book-Paperback Data'!$DO:$DO,'E-book-Paperback Data'!$DH:$DH,{"Standard","Pre Order"},'E-book-Paperback Data'!$DP:$DP,"BRL",'E-book-Paperback Data'!$DC:$DC,Lookups!$A$10)*Lookups!$G$22,SUMIFS('E-book-Paperback Data'!$DO:$DO,'E-book-Paperback Data'!$DH:$DH,{"Standard","Pre Order"},'E-book-Paperback Data'!$DP:$DP,"MXN",'E-book-Paperback Data'!$DC:$DC,Lookups!$A$10)*Lookups!$G$23,SUMIFS('E-book-Paperback Data'!$DO:$DO,'E-book-Paperback Data'!$DH:$DH,{"Standard","Pre Order"},'E-book-Paperback Data'!$DP:$DP,"AUD",'E-book-Paperback Data'!$DC:$DC,Lookups!$A$10)*Lookups!$G$24)</f>
        <v>0</v>
      </c>
      <c r="J48" s="13">
        <f>SUM(SUMIFS('E-book-Paperback Data'!$DK:$DK,'E-book-Paperback Data'!$DH:$DH,{"Standard","Pre Order"},'E-book-Paperback Data'!$DF:$DF,"Amazon.co.uk",'E-book-Paperback Data'!$DC:$DC,Lookups!$A$10))</f>
        <v>0</v>
      </c>
      <c r="K48" s="4">
        <f>SUM(SUMIFS('E-book-Paperback Data'!$DO:$DO,'E-book-Paperback Data'!$DH:$DH,{"Standard","Pre Order"},'E-book-Paperback Data'!$DF:$DF,"Amazon.co.uk",'E-book-Paperback Data'!$DC:$DC,Lookups!$A$10)*Lookups!$G$17)</f>
        <v>0</v>
      </c>
      <c r="L48" s="15">
        <f>SUM(SUMIFS('E-book-Paperback Data'!$DK:$DK,'E-book-Paperback Data'!$DH:$DH,{"Standard","Pre Order"},'E-book-Paperback Data'!$DF:$DF,"Amazon.com",'E-book-Paperback Data'!$DC:$DC,Lookups!$A$10))</f>
        <v>0</v>
      </c>
      <c r="M48" s="4">
        <f>SUM(SUMIFS('E-book-Paperback Data'!$DO:$DO,'E-book-Paperback Data'!$DH:$DH,{"Standard","Pre Order"},'E-book-Paperback Data'!$DF:$DF,"Amazon.cOM",'E-book-Paperback Data'!$DC:$DC,Lookups!$A$10))</f>
        <v>0</v>
      </c>
      <c r="N48" s="13">
        <f>SUM(SUMIFS('E-book-Paperback Data'!$DK:$DK,'E-book-Paperback Data'!$DH:$DH,{"Standard","Pre Order"},'E-book-Paperback Data'!$DF:$DF,"&lt;&gt;Amazon.co.uk",'E-book-Paperback Data'!$DF:$DF,"&lt;&gt;Amazon.com",'E-book-Paperback Data'!$DC:$DC,Lookups!$A$11))</f>
        <v>0</v>
      </c>
      <c r="O48" s="4">
        <f>SUM(SUMIFS('E-book-Paperback Data'!$DO:$DO,'E-book-Paperback Data'!$DH:$DH,{"Standard","Pre Order"},'E-book-Paperback Data'!$DP:$DP,"EUR",'E-book-Paperback Data'!$DC:$DC,Lookups!$A$11)*Lookups!$G$18,SUMIFS('E-book-Paperback Data'!$DO:$DO,'E-book-Paperback Data'!$DH:$DH,{"Standard","Pre Order"},'E-book-Paperback Data'!$DP:$DP,"JPY",'E-book-Paperback Data'!$DC:$DC,Lookups!$A$11)*Lookups!$G$19,SUMIFS('E-book-Paperback Data'!$DO:$DO,'E-book-Paperback Data'!$DH:$DH,{"Standard","Pre Order"},'E-book-Paperback Data'!$DP:$DP,"INR",'E-book-Paperback Data'!$DC:$DC,Lookups!$A$11)*Lookups!$G$20,SUMIFS('E-book-Paperback Data'!$DO:$DO,'E-book-Paperback Data'!$DH:$DH,{"Standard","Pre Order"},'E-book-Paperback Data'!$DP:$DP,"CAD",'E-book-Paperback Data'!$DC:$DC,Lookups!$A$11)*Lookups!$G$21,SUMIFS('E-book-Paperback Data'!$DO:$DO,'E-book-Paperback Data'!$DH:$DH,{"Standard","Pre Order"},'E-book-Paperback Data'!$DP:$DP,"BRL",'E-book-Paperback Data'!$DC:$DC,Lookups!$A$11)*Lookups!$G$22,SUMIFS('E-book-Paperback Data'!$DO:$DO,'E-book-Paperback Data'!$DH:$DH,{"Standard","Pre Order"},'E-book-Paperback Data'!$DP:$DP,"MXN",'E-book-Paperback Data'!$DC:$DC,Lookups!$A$11)*Lookups!$G$23,SUMIFS('E-book-Paperback Data'!$DO:$DO,'E-book-Paperback Data'!$DH:$DH,{"Standard","Pre Order"},'E-book-Paperback Data'!$DP:$DP,"AUD",'E-book-Paperback Data'!$DC:$DC,Lookups!$A$11)*Lookups!$G$24)</f>
        <v>0</v>
      </c>
      <c r="P48" s="13">
        <f>SUM(SUMIFS('E-book-Paperback Data'!$DK:$DK,'E-book-Paperback Data'!$DH:$DH,{"Standard","Pre Order"},'E-book-Paperback Data'!$DF:$DF,"Amazon.co.uk",'E-book-Paperback Data'!$DC:$DC,Lookups!$A$11))</f>
        <v>0</v>
      </c>
      <c r="Q48" s="4">
        <f>SUM(SUMIFS('E-book-Paperback Data'!$DO:$DO,'E-book-Paperback Data'!$DH:$DH,{"Standard","Pre Order"},'E-book-Paperback Data'!$DF:$DF,"Amazon.co.uk",'E-book-Paperback Data'!$DC:$DC,Lookups!$A$11)*Lookups!$G$17)</f>
        <v>0</v>
      </c>
      <c r="R48" s="15">
        <f>SUM(SUMIFS('E-book-Paperback Data'!$DK:$DK,'E-book-Paperback Data'!$DH:$DH,{"Standard","Pre Order"},'E-book-Paperback Data'!$DF:$DF,"Amazon.com",'E-book-Paperback Data'!$DC:$DC,Lookups!$A$11))</f>
        <v>0</v>
      </c>
      <c r="S48" s="4">
        <f>SUM(SUMIFS('E-book-Paperback Data'!$DO:$DO,'E-book-Paperback Data'!$DH:$DH,{"Standard","Pre Order"},'E-book-Paperback Data'!$DF:$DF,"Amazon.cOM",'E-book-Paperback Data'!$DC:$DC,Lookups!$A$11))</f>
        <v>0</v>
      </c>
    </row>
    <row r="49" spans="1:19" x14ac:dyDescent="0.25">
      <c r="A49" t="s">
        <v>27</v>
      </c>
      <c r="B49" s="13">
        <f>SUM(SUMIFS('E-book-Paperback Data'!$DZ:$DZ,'E-book-Paperback Data'!$DW:$DW,{"Standard","Pre Order"},'E-book-Paperback Data'!$DU:$DU,"&lt;&gt;Amazon.co.uk",'E-book-Paperback Data'!$DU:$DU,"&lt;&gt;Amazon.com",'E-book-Paperback Data'!$DR:$DR,Lookups!$A$9))</f>
        <v>0</v>
      </c>
      <c r="C49" s="4">
        <f>SUM(SUMIFS('E-book-Paperback Data'!$ED:$ED,'E-book-Paperback Data'!$DW:$DW,{"Standard","Pre Order"},'E-book-Paperback Data'!$EE:$EE,"EUR",'E-book-Paperback Data'!$DR:$DR,Lookups!$A$9)*Lookups!$G$18,SUMIFS('E-book-Paperback Data'!$ED:$ED,'E-book-Paperback Data'!$DW:$DW,{"Standard","Pre Order"},'E-book-Paperback Data'!$EE:$EE,"JPY",'E-book-Paperback Data'!$DR:$DR,Lookups!$A$9)*Lookups!$G$19,SUMIFS('E-book-Paperback Data'!$ED:$ED,'E-book-Paperback Data'!$DW:$DW,{"Standard","Pre Order"},'E-book-Paperback Data'!$EE:$EE,"INR",'E-book-Paperback Data'!$DR:$DR,Lookups!$A$9)*Lookups!$G$20,SUMIFS('E-book-Paperback Data'!$ED:$ED,'E-book-Paperback Data'!$DW:$DW,{"Standard","Pre Order"},'E-book-Paperback Data'!$EE:$EE,"CAD",'E-book-Paperback Data'!$DR:$DR,Lookups!$A$9)*Lookups!$G$21,SUMIFS('E-book-Paperback Data'!$ED:$ED,'E-book-Paperback Data'!$DW:$DW,{"Standard","Pre Order"},'E-book-Paperback Data'!$EE:$EE,"BRL",'E-book-Paperback Data'!$DR:$DR,Lookups!$A$9)*Lookups!$G$22,SUMIFS('E-book-Paperback Data'!$ED:$ED,'E-book-Paperback Data'!$DW:$DW,{"Standard","Pre Order"},'E-book-Paperback Data'!$EE:$EE,"MXN",'E-book-Paperback Data'!$DR:$DR,Lookups!$A$9)*Lookups!$G$23,SUMIFS('E-book-Paperback Data'!$ED:$ED,'E-book-Paperback Data'!$DW:$DW,{"Standard","Pre Order"},'E-book-Paperback Data'!$EE:$EE,"AUD",'E-book-Paperback Data'!$DR:$DR,Lookups!$A$9)*Lookups!$G$24)</f>
        <v>0</v>
      </c>
      <c r="D49" s="13">
        <f>SUM(SUMIFS('E-book-Paperback Data'!$DZ:$DZ,'E-book-Paperback Data'!$DW:$DW,{"Standard","Pre Order"},'E-book-Paperback Data'!$DU:$DU,"Amazon.co.uk",'E-book-Paperback Data'!$DR:$DR,Lookups!$A$9))</f>
        <v>0</v>
      </c>
      <c r="E49" s="4">
        <f>SUM(SUMIFS('E-book-Paperback Data'!$ED:$ED,'E-book-Paperback Data'!$DW:$DW,{"Standard","Pre Order"},'E-book-Paperback Data'!$DU:$DU,"Amazon.co.uk",'E-book-Paperback Data'!$DR:$DR,Lookups!$A$9)*Lookups!$G$17)</f>
        <v>0</v>
      </c>
      <c r="F49" s="15">
        <f>SUM(SUMIFS('E-book-Paperback Data'!$DZ:$DZ,'E-book-Paperback Data'!$DW:$DW,{"Standard","Pre Order"},'E-book-Paperback Data'!$DU:$DU,"Amazon.com",'E-book-Paperback Data'!$DR:$DR,Lookups!$A$9))</f>
        <v>0</v>
      </c>
      <c r="G49" s="4">
        <f>SUM(SUMIFS('E-book-Paperback Data'!$ED:$ED,'E-book-Paperback Data'!$DW:$DW,{"Standard","Pre Order"},'E-book-Paperback Data'!$DU:$DU,"Amazon.cOM",'E-book-Paperback Data'!$DR:$DR,Lookups!$A$9))</f>
        <v>0</v>
      </c>
      <c r="H49" s="13">
        <f>SUM(SUMIFS('E-book-Paperback Data'!$DZ:$DZ,'E-book-Paperback Data'!$DW:$DW,{"Standard","Pre Order"},'E-book-Paperback Data'!$DU:$DU,"&lt;&gt;Amazon.co.uk",'E-book-Paperback Data'!$DU:$DU,"&lt;&gt;Amazon.com",'E-book-Paperback Data'!$DR:$DR,Lookups!$A$10))</f>
        <v>0</v>
      </c>
      <c r="I49" s="4">
        <f>SUM(SUMIFS('E-book-Paperback Data'!$ED:$ED,'E-book-Paperback Data'!$DW:$DW,{"Standard","Pre Order"},'E-book-Paperback Data'!$EE:$EE,"EUR",'E-book-Paperback Data'!$DR:$DR,Lookups!$A$10)*Lookups!$G$18,SUMIFS('E-book-Paperback Data'!$ED:$ED,'E-book-Paperback Data'!$DW:$DW,{"Standard","Pre Order"},'E-book-Paperback Data'!$EE:$EE,"JPY",'E-book-Paperback Data'!$DR:$DR,Lookups!$A$10)*Lookups!$G$19,SUMIFS('E-book-Paperback Data'!$ED:$ED,'E-book-Paperback Data'!$DW:$DW,{"Standard","Pre Order"},'E-book-Paperback Data'!$EE:$EE,"INR",'E-book-Paperback Data'!$DR:$DR,Lookups!$A$10)*Lookups!$G$20,SUMIFS('E-book-Paperback Data'!$ED:$ED,'E-book-Paperback Data'!$DW:$DW,{"Standard","Pre Order"},'E-book-Paperback Data'!$EE:$EE,"CAD",'E-book-Paperback Data'!$DR:$DR,Lookups!$A$10)*Lookups!$G$21,SUMIFS('E-book-Paperback Data'!$ED:$ED,'E-book-Paperback Data'!$DW:$DW,{"Standard","Pre Order"},'E-book-Paperback Data'!$EE:$EE,"BRL",'E-book-Paperback Data'!$DR:$DR,Lookups!$A$10)*Lookups!$G$22,SUMIFS('E-book-Paperback Data'!$ED:$ED,'E-book-Paperback Data'!$DW:$DW,{"Standard","Pre Order"},'E-book-Paperback Data'!$EE:$EE,"MXN",'E-book-Paperback Data'!$DR:$DR,Lookups!$A$10)*Lookups!$G$23,SUMIFS('E-book-Paperback Data'!$ED:$ED,'E-book-Paperback Data'!$DW:$DW,{"Standard","Pre Order"},'E-book-Paperback Data'!$EE:$EE,"AUD",'E-book-Paperback Data'!$DR:$DR,Lookups!$A$10)*Lookups!$G$24)</f>
        <v>0</v>
      </c>
      <c r="J49" s="13">
        <f>SUM(SUMIFS('E-book-Paperback Data'!$DZ:$DZ,'E-book-Paperback Data'!$DW:$DW,{"Standard","Pre Order"},'E-book-Paperback Data'!$DU:$DU,"Amazon.co.uk",'E-book-Paperback Data'!$DR:$DR,Lookups!$A$10))</f>
        <v>0</v>
      </c>
      <c r="K49" s="4">
        <f>SUM(SUMIFS('E-book-Paperback Data'!$ED:$ED,'E-book-Paperback Data'!$DW:$DW,{"Standard","Pre Order"},'E-book-Paperback Data'!$DU:$DU,"Amazon.co.uk",'E-book-Paperback Data'!$DR:$DR,Lookups!$A$10)*Lookups!$G$17)</f>
        <v>0</v>
      </c>
      <c r="L49" s="15">
        <f>SUM(SUMIFS('E-book-Paperback Data'!$DZ:$DZ,'E-book-Paperback Data'!$DW:$DW,{"Standard","Pre Order"},'E-book-Paperback Data'!$DU:$DU,"Amazon.com",'E-book-Paperback Data'!$DR:$DR,Lookups!$A$10))</f>
        <v>0</v>
      </c>
      <c r="M49" s="4">
        <f>SUM(SUMIFS('E-book-Paperback Data'!$ED:$ED,'E-book-Paperback Data'!$DW:$DW,{"Standard","Pre Order"},'E-book-Paperback Data'!$DU:$DU,"Amazon.cOM",'E-book-Paperback Data'!$DR:$DR,Lookups!$A$10))</f>
        <v>0</v>
      </c>
      <c r="N49" s="13">
        <f>SUM(SUMIFS('E-book-Paperback Data'!$DZ:$DZ,'E-book-Paperback Data'!$DW:$DW,{"Standard","Pre Order"},'E-book-Paperback Data'!$DU:$DU,"&lt;&gt;Amazon.co.uk",'E-book-Paperback Data'!$DU:$DU,"&lt;&gt;Amazon.com",'E-book-Paperback Data'!$DR:$DR,Lookups!$A$11))</f>
        <v>0</v>
      </c>
      <c r="O49" s="4">
        <f>SUM(SUMIFS('E-book-Paperback Data'!$ED:$ED,'E-book-Paperback Data'!$DW:$DW,{"Standard","Pre Order"},'E-book-Paperback Data'!$EE:$EE,"EUR",'E-book-Paperback Data'!$DR:$DR,Lookups!$A$11)*Lookups!$G$18,SUMIFS('E-book-Paperback Data'!$ED:$ED,'E-book-Paperback Data'!$DW:$DW,{"Standard","Pre Order"},'E-book-Paperback Data'!$EE:$EE,"JPY",'E-book-Paperback Data'!$DR:$DR,Lookups!$A$11)*Lookups!$G$19,SUMIFS('E-book-Paperback Data'!$ED:$ED,'E-book-Paperback Data'!$DW:$DW,{"Standard","Pre Order"},'E-book-Paperback Data'!$EE:$EE,"INR",'E-book-Paperback Data'!$DR:$DR,Lookups!$A$11)*Lookups!$G$20,SUMIFS('E-book-Paperback Data'!$ED:$ED,'E-book-Paperback Data'!$DW:$DW,{"Standard","Pre Order"},'E-book-Paperback Data'!$EE:$EE,"CAD",'E-book-Paperback Data'!$DR:$DR,Lookups!$A$11)*Lookups!$G$21,SUMIFS('E-book-Paperback Data'!$ED:$ED,'E-book-Paperback Data'!$DW:$DW,{"Standard","Pre Order"},'E-book-Paperback Data'!$EE:$EE,"BRL",'E-book-Paperback Data'!$DR:$DR,Lookups!$A$11)*Lookups!$G$22,SUMIFS('E-book-Paperback Data'!$ED:$ED,'E-book-Paperback Data'!$DW:$DW,{"Standard","Pre Order"},'E-book-Paperback Data'!$EE:$EE,"MXN",'E-book-Paperback Data'!$DR:$DR,Lookups!$A$11)*Lookups!$G$23,SUMIFS('E-book-Paperback Data'!$ED:$ED,'E-book-Paperback Data'!$DW:$DW,{"Standard","Pre Order"},'E-book-Paperback Data'!$EE:$EE,"AUD",'E-book-Paperback Data'!$DR:$DR,Lookups!$A$11)*Lookups!$G$24)</f>
        <v>0</v>
      </c>
      <c r="P49" s="13">
        <f>SUM(SUMIFS('E-book-Paperback Data'!$DZ:$DZ,'E-book-Paperback Data'!$DW:$DW,{"Standard","Pre Order"},'E-book-Paperback Data'!$DU:$DU,"Amazon.co.uk",'E-book-Paperback Data'!$DR:$DR,Lookups!$A$11))</f>
        <v>0</v>
      </c>
      <c r="Q49" s="4">
        <f>SUM(SUMIFS('E-book-Paperback Data'!$ED:$ED,'E-book-Paperback Data'!$DW:$DW,{"Standard","Pre Order"},'E-book-Paperback Data'!$DU:$DU,"Amazon.co.uk",'E-book-Paperback Data'!$DR:$DR,Lookups!$A$11)*Lookups!$G$17)</f>
        <v>0</v>
      </c>
      <c r="R49" s="15">
        <f>SUM(SUMIFS('E-book-Paperback Data'!$DZ:$DZ,'E-book-Paperback Data'!$DW:$DW,{"Standard","Pre Order"},'E-book-Paperback Data'!$DU:$DU,"Amazon.com",'E-book-Paperback Data'!$DR:$DR,Lookups!$A$11))</f>
        <v>0</v>
      </c>
      <c r="S49" s="4">
        <f>SUM(SUMIFS('E-book-Paperback Data'!$ED:$ED,'E-book-Paperback Data'!$DW:$DW,{"Standard","Pre Order"},'E-book-Paperback Data'!$DU:$DU,"Amazon.cOM",'E-book-Paperback Data'!$DR:$DR,Lookups!$A$11))</f>
        <v>0</v>
      </c>
    </row>
    <row r="50" spans="1:19" x14ac:dyDescent="0.25">
      <c r="A50" t="s">
        <v>28</v>
      </c>
      <c r="B50" s="13">
        <f>SUM(SUMIFS('E-book-Paperback Data'!$EO:$EO,'E-book-Paperback Data'!$EL:$EL,{"Standard","Pre Order"},'E-book-Paperback Data'!$EJ:$EJ,"&lt;&gt;Amazon.co.uk",'E-book-Paperback Data'!$EJ:$EJ,"&lt;&gt;Amazon.com",'E-book-Paperback Data'!$EG:$EG,Lookups!$A$9))</f>
        <v>0</v>
      </c>
      <c r="C50" s="4">
        <f>SUM(SUMIFS('E-book-Paperback Data'!$ES:$ES,'E-book-Paperback Data'!$EL:$EL,{"Standard","Pre Order"},'E-book-Paperback Data'!$ET:$ET,"EUR",'E-book-Paperback Data'!$EG:$EG,Lookups!$A$9)*Lookups!$G$18,SUMIFS('E-book-Paperback Data'!$ES:$ES,'E-book-Paperback Data'!$EL:$EL,{"Standard","Pre Order"},'E-book-Paperback Data'!$ET:$ET,"JPY",'E-book-Paperback Data'!$EG:$EG,Lookups!$A$9)*Lookups!$G$19,SUMIFS('E-book-Paperback Data'!$ES:$ES,'E-book-Paperback Data'!$EL:$EL,{"Standard","Pre Order"},'E-book-Paperback Data'!$ET:$ET,"INR",'E-book-Paperback Data'!$EG:$EG,Lookups!$A$9)*Lookups!$G$20,SUMIFS('E-book-Paperback Data'!$ES:$ES,'E-book-Paperback Data'!$EL:$EL,{"Standard","Pre Order"},'E-book-Paperback Data'!$ET:$ET,"CAD",'E-book-Paperback Data'!$EG:$EG,Lookups!$A$9)*Lookups!$G$21,SUMIFS('E-book-Paperback Data'!$ES:$ES,'E-book-Paperback Data'!$EL:$EL,{"Standard","Pre Order"},'E-book-Paperback Data'!$ET:$ET,"BRL",'E-book-Paperback Data'!$EG:$EG,Lookups!$A$9)*Lookups!$G$22,SUMIFS('E-book-Paperback Data'!$ES:$ES,'E-book-Paperback Data'!$EL:$EL,{"Standard","Pre Order"},'E-book-Paperback Data'!$ET:$ET,"MXN",'E-book-Paperback Data'!$EG:$EG,Lookups!$A$9)*Lookups!$G$23,SUMIFS('E-book-Paperback Data'!$ES:$ES,'E-book-Paperback Data'!$EL:$EL,{"Standard","Pre Order"},'E-book-Paperback Data'!$ET:$ET,"AUD",'E-book-Paperback Data'!$EG:$EG,Lookups!$A$9)*Lookups!$G$24)</f>
        <v>0</v>
      </c>
      <c r="D50" s="13">
        <f>SUM(SUMIFS('E-book-Paperback Data'!$EO:$EO,'E-book-Paperback Data'!$EL:$EL,{"Standard","Pre Order"},'E-book-Paperback Data'!$EJ:$EJ,"Amazon.co.uk",'E-book-Paperback Data'!$EG:$EG,Lookups!$A$9))</f>
        <v>0</v>
      </c>
      <c r="E50" s="4">
        <f>SUM(SUMIFS('E-book-Paperback Data'!$ES:$ES,'E-book-Paperback Data'!$EL:$EL,{"Standard","Pre Order"},'E-book-Paperback Data'!$EJ:$EJ,"Amazon.co.uk",'E-book-Paperback Data'!$EG:$EG,Lookups!$A$9)*Lookups!$G$17)</f>
        <v>0</v>
      </c>
      <c r="F50" s="15">
        <f>SUM(SUMIFS('E-book-Paperback Data'!$EO:$EO,'E-book-Paperback Data'!$EL:$EL,{"Standard","Pre Order"},'E-book-Paperback Data'!$EJ:$EJ,"Amazon.com",'E-book-Paperback Data'!$EG:$EG,Lookups!$A$9))</f>
        <v>0</v>
      </c>
      <c r="G50" s="4">
        <f>SUM(SUMIFS('E-book-Paperback Data'!$ES:$ES,'E-book-Paperback Data'!$EL:$EL,{"Standard","Pre Order"},'E-book-Paperback Data'!$EJ:$EJ,"Amazon.cOM",'E-book-Paperback Data'!$EG:$EG,Lookups!$A$9))</f>
        <v>0</v>
      </c>
      <c r="H50" s="13">
        <f>SUM(SUMIFS('E-book-Paperback Data'!$EO:$EO,'E-book-Paperback Data'!$EL:$EL,{"Standard","Pre Order"},'E-book-Paperback Data'!$EJ:$EJ,"&lt;&gt;Amazon.co.uk",'E-book-Paperback Data'!$EJ:$EJ,"&lt;&gt;Amazon.com",'E-book-Paperback Data'!$EG:$EG,Lookups!$A$10))</f>
        <v>0</v>
      </c>
      <c r="I50" s="4">
        <f>SUM(SUMIFS('E-book-Paperback Data'!$ES:$ES,'E-book-Paperback Data'!$EL:$EL,{"Standard","Pre Order"},'E-book-Paperback Data'!$ET:$ET,"EUR",'E-book-Paperback Data'!$EG:$EG,Lookups!$A$10)*Lookups!$G$18,SUMIFS('E-book-Paperback Data'!$ES:$ES,'E-book-Paperback Data'!$EL:$EL,{"Standard","Pre Order"},'E-book-Paperback Data'!$ET:$ET,"JPY",'E-book-Paperback Data'!$EG:$EG,Lookups!$A$10)*Lookups!$G$19,SUMIFS('E-book-Paperback Data'!$ES:$ES,'E-book-Paperback Data'!$EL:$EL,{"Standard","Pre Order"},'E-book-Paperback Data'!$ET:$ET,"INR",'E-book-Paperback Data'!$EG:$EG,Lookups!$A$10)*Lookups!$G$20,SUMIFS('E-book-Paperback Data'!$ES:$ES,'E-book-Paperback Data'!$EL:$EL,{"Standard","Pre Order"},'E-book-Paperback Data'!$ET:$ET,"CAD",'E-book-Paperback Data'!$EG:$EG,Lookups!$A$10)*Lookups!$G$21,SUMIFS('E-book-Paperback Data'!$ES:$ES,'E-book-Paperback Data'!$EL:$EL,{"Standard","Pre Order"},'E-book-Paperback Data'!$ET:$ET,"BRL",'E-book-Paperback Data'!$EG:$EG,Lookups!$A$10)*Lookups!$G$22,SUMIFS('E-book-Paperback Data'!$ES:$ES,'E-book-Paperback Data'!$EL:$EL,{"Standard","Pre Order"},'E-book-Paperback Data'!$ET:$ET,"MXN",'E-book-Paperback Data'!$EG:$EG,Lookups!$A$10)*Lookups!$G$23,SUMIFS('E-book-Paperback Data'!$ES:$ES,'E-book-Paperback Data'!$EL:$EL,{"Standard","Pre Order"},'E-book-Paperback Data'!$ET:$ET,"AUD",'E-book-Paperback Data'!$EG:$EG,Lookups!$A$10)*Lookups!$G$24)</f>
        <v>0</v>
      </c>
      <c r="J50" s="13">
        <f>SUM(SUMIFS('E-book-Paperback Data'!$EO:$EO,'E-book-Paperback Data'!$EL:$EL,{"Standard","Pre Order"},'E-book-Paperback Data'!$EJ:$EJ,"Amazon.co.uk",'E-book-Paperback Data'!$EG:$EG,Lookups!$A$10))</f>
        <v>0</v>
      </c>
      <c r="K50" s="4">
        <f>SUM(SUMIFS('E-book-Paperback Data'!$ES:$ES,'E-book-Paperback Data'!$EL:$EL,{"Standard","Pre Order"},'E-book-Paperback Data'!$EJ:$EJ,"Amazon.co.uk",'E-book-Paperback Data'!$EG:$EG,Lookups!$A$10)*Lookups!$G$17)</f>
        <v>0</v>
      </c>
      <c r="L50" s="15">
        <f>SUM(SUMIFS('E-book-Paperback Data'!$EO:$EO,'E-book-Paperback Data'!$EL:$EL,{"Standard","Pre Order"},'E-book-Paperback Data'!$EJ:$EJ,"Amazon.com",'E-book-Paperback Data'!$EG:$EG,Lookups!$A$10))</f>
        <v>0</v>
      </c>
      <c r="M50" s="4">
        <f>SUM(SUMIFS('E-book-Paperback Data'!$ES:$ES,'E-book-Paperback Data'!$EL:$EL,{"Standard","Pre Order"},'E-book-Paperback Data'!$EJ:$EJ,"Amazon.cOM",'E-book-Paperback Data'!$EG:$EG,Lookups!$A$10))</f>
        <v>0</v>
      </c>
      <c r="N50" s="13">
        <f>SUM(SUMIFS('E-book-Paperback Data'!$EO:$EO,'E-book-Paperback Data'!$EL:$EL,{"Standard","Pre Order"},'E-book-Paperback Data'!$EJ:$EJ,"&lt;&gt;Amazon.co.uk",'E-book-Paperback Data'!$EJ:$EJ,"&lt;&gt;Amazon.com",'E-book-Paperback Data'!$EG:$EG,Lookups!$A$11))</f>
        <v>0</v>
      </c>
      <c r="O50" s="4">
        <f>SUM(SUMIFS('E-book-Paperback Data'!$ES:$ES,'E-book-Paperback Data'!$EL:$EL,{"Standard","Pre Order"},'E-book-Paperback Data'!$ET:$ET,"EUR",'E-book-Paperback Data'!$EG:$EG,Lookups!$A$11)*Lookups!$G$18,SUMIFS('E-book-Paperback Data'!$ES:$ES,'E-book-Paperback Data'!$EL:$EL,{"Standard","Pre Order"},'E-book-Paperback Data'!$ET:$ET,"JPY",'E-book-Paperback Data'!$EG:$EG,Lookups!$A$11)*Lookups!$G$19,SUMIFS('E-book-Paperback Data'!$ES:$ES,'E-book-Paperback Data'!$EL:$EL,{"Standard","Pre Order"},'E-book-Paperback Data'!$ET:$ET,"INR",'E-book-Paperback Data'!$EG:$EG,Lookups!$A$11)*Lookups!$G$20,SUMIFS('E-book-Paperback Data'!$ES:$ES,'E-book-Paperback Data'!$EL:$EL,{"Standard","Pre Order"},'E-book-Paperback Data'!$ET:$ET,"CAD",'E-book-Paperback Data'!$EG:$EG,Lookups!$A$11)*Lookups!$G$21,SUMIFS('E-book-Paperback Data'!$ES:$ES,'E-book-Paperback Data'!$EL:$EL,{"Standard","Pre Order"},'E-book-Paperback Data'!$ET:$ET,"BRL",'E-book-Paperback Data'!$EG:$EG,Lookups!$A$11)*Lookups!$G$22,SUMIFS('E-book-Paperback Data'!$ES:$ES,'E-book-Paperback Data'!$EL:$EL,{"Standard","Pre Order"},'E-book-Paperback Data'!$ET:$ET,"MXN",'E-book-Paperback Data'!$EG:$EG,Lookups!$A$11)*Lookups!$G$23,SUMIFS('E-book-Paperback Data'!$ES:$ES,'E-book-Paperback Data'!$EL:$EL,{"Standard","Pre Order"},'E-book-Paperback Data'!$ET:$ET,"AUD",'E-book-Paperback Data'!$EG:$EG,Lookups!$A$11)*Lookups!$G$24)</f>
        <v>0</v>
      </c>
      <c r="P50" s="13">
        <f>SUM(SUMIFS('E-book-Paperback Data'!$EO:$EO,'E-book-Paperback Data'!$EL:$EL,{"Standard","Pre Order"},'E-book-Paperback Data'!$EJ:$EJ,"Amazon.co.uk",'E-book-Paperback Data'!$EG:$EG,Lookups!$A$11))</f>
        <v>0</v>
      </c>
      <c r="Q50" s="4">
        <f>SUM(SUMIFS('E-book-Paperback Data'!$ES:$ES,'E-book-Paperback Data'!$EL:$EL,{"Standard","Pre Order"},'E-book-Paperback Data'!$EJ:$EJ,"Amazon.co.uk",'E-book-Paperback Data'!$EG:$EG,Lookups!$A$11)*Lookups!$G$17)</f>
        <v>0</v>
      </c>
      <c r="R50" s="15">
        <f>SUM(SUMIFS('E-book-Paperback Data'!$EO:$EO,'E-book-Paperback Data'!$EL:$EL,{"Standard","Pre Order"},'E-book-Paperback Data'!$EJ:$EJ,"Amazon.com",'E-book-Paperback Data'!$EG:$EG,Lookups!$A$11))</f>
        <v>0</v>
      </c>
      <c r="S50" s="4">
        <f>SUM(SUMIFS('E-book-Paperback Data'!$ES:$ES,'E-book-Paperback Data'!$EL:$EL,{"Standard","Pre Order"},'E-book-Paperback Data'!$EJ:$EJ,"Amazon.cOM",'E-book-Paperback Data'!$EG:$EG,Lookups!$A$11))</f>
        <v>0</v>
      </c>
    </row>
    <row r="51" spans="1:19" x14ac:dyDescent="0.25">
      <c r="A51" t="s">
        <v>29</v>
      </c>
      <c r="B51" s="13">
        <f>SUM(SUMIFS('E-book-Paperback Data'!$FD:$FD,'E-book-Paperback Data'!$FA:$FA,{"Standard","Pre Order"},'E-book-Paperback Data'!$EY:$EY,"&lt;&gt;Amazon.co.uk",'E-book-Paperback Data'!$EY:$EY,"&lt;&gt;Amazon.com",'E-book-Paperback Data'!$EV:$EV,Lookups!$A$9))</f>
        <v>0</v>
      </c>
      <c r="C51" s="4">
        <f>SUM(SUMIFS('E-book-Paperback Data'!$FH:$FH,'E-book-Paperback Data'!$FA:$FA,{"Standard","Pre Order"},'E-book-Paperback Data'!$FI:$FI,"EUR",'E-book-Paperback Data'!$EV:$EV,Lookups!$A$9)*Lookups!$G$18,SUMIFS('E-book-Paperback Data'!$FH:$FH,'E-book-Paperback Data'!$FA:$FA,{"Standard","Pre Order"},'E-book-Paperback Data'!$FI:$FI,"JPY",'E-book-Paperback Data'!$EV:$EV,Lookups!$A$9)*Lookups!$G$19,SUMIFS('E-book-Paperback Data'!$FH:$FH,'E-book-Paperback Data'!$FA:$FA,{"Standard","Pre Order"},'E-book-Paperback Data'!$FI:$FI,"INR",'E-book-Paperback Data'!$EV:$EV,Lookups!$A$9)*Lookups!$G$20,SUMIFS('E-book-Paperback Data'!$FH:$FH,'E-book-Paperback Data'!$FA:$FA,{"Standard","Pre Order"},'E-book-Paperback Data'!$FI:$FI,"CAD",'E-book-Paperback Data'!$EV:$EV,Lookups!$A$9)*Lookups!$G$21,SUMIFS('E-book-Paperback Data'!$FH:$FH,'E-book-Paperback Data'!$FA:$FA,{"Standard","Pre Order"},'E-book-Paperback Data'!$FI:$FI,"BRL",'E-book-Paperback Data'!$EV:$EV,Lookups!$A$9)*Lookups!$G$22,SUMIFS('E-book-Paperback Data'!$FH:$FH,'E-book-Paperback Data'!$FA:$FA,{"Standard","Pre Order"},'E-book-Paperback Data'!$FI:$FI,"MXN",'E-book-Paperback Data'!$EV:$EV,Lookups!$A$9)*Lookups!$G$23,SUMIFS('E-book-Paperback Data'!$FH:$FH,'E-book-Paperback Data'!$FA:$FA,{"Standard","Pre Order"},'E-book-Paperback Data'!$FI:$FI,"AUD",'E-book-Paperback Data'!$EV:$EV,Lookups!$A$9)*Lookups!$G$24)</f>
        <v>0</v>
      </c>
      <c r="D51" s="13">
        <f>SUM(SUMIFS('E-book-Paperback Data'!$FD:$FD,'E-book-Paperback Data'!$FA:$FA,{"Standard","Pre Order"},'E-book-Paperback Data'!$EY:$EY,"Amazon.co.uk",'E-book-Paperback Data'!$EV:$EV,Lookups!$A$9))</f>
        <v>0</v>
      </c>
      <c r="E51" s="4">
        <f>SUM(SUMIFS('E-book-Paperback Data'!$FH:$FH,'E-book-Paperback Data'!$FA:$FA,{"Standard","Pre Order"},'E-book-Paperback Data'!$EY:$EY,"Amazon.co.uk",'E-book-Paperback Data'!$EV:$EV,Lookups!$A$9)*Lookups!$G$17)</f>
        <v>0</v>
      </c>
      <c r="F51" s="15">
        <f>SUM(SUMIFS('E-book-Paperback Data'!$FD:$FD,'E-book-Paperback Data'!$FA:$FA,{"Standard","Pre Order"},'E-book-Paperback Data'!$EY:$EY,"Amazon.com",'E-book-Paperback Data'!$EV:$EV,Lookups!$A$9))</f>
        <v>0</v>
      </c>
      <c r="G51" s="4">
        <f>SUM(SUMIFS('E-book-Paperback Data'!$FH:$FH,'E-book-Paperback Data'!$FA:$FA,{"Standard","Pre Order"},'E-book-Paperback Data'!$EY:$EY,"Amazon.cOM",'E-book-Paperback Data'!$EV:$EV,Lookups!$A$9))</f>
        <v>0</v>
      </c>
      <c r="H51" s="13">
        <f>SUM(SUMIFS('E-book-Paperback Data'!$FD:$FD,'E-book-Paperback Data'!$FA:$FA,{"Standard","Pre Order"},'E-book-Paperback Data'!$EY:$EY,"&lt;&gt;Amazon.co.uk",'E-book-Paperback Data'!$EY:$EY,"&lt;&gt;Amazon.com",'E-book-Paperback Data'!$EV:$EV,Lookups!$A$10))</f>
        <v>0</v>
      </c>
      <c r="I51" s="4">
        <f>SUM(SUMIFS('E-book-Paperback Data'!$FH:$FH,'E-book-Paperback Data'!$FA:$FA,{"Standard","Pre Order"},'E-book-Paperback Data'!$FI:$FI,"EUR",'E-book-Paperback Data'!$EV:$EV,Lookups!$A$10)*Lookups!$G$18,SUMIFS('E-book-Paperback Data'!$FH:$FH,'E-book-Paperback Data'!$FA:$FA,{"Standard","Pre Order"},'E-book-Paperback Data'!$FI:$FI,"JPY",'E-book-Paperback Data'!$EV:$EV,Lookups!$A$10)*Lookups!$G$19,SUMIFS('E-book-Paperback Data'!$FH:$FH,'E-book-Paperback Data'!$FA:$FA,{"Standard","Pre Order"},'E-book-Paperback Data'!$FI:$FI,"INR",'E-book-Paperback Data'!$EV:$EV,Lookups!$A$10)*Lookups!$G$20,SUMIFS('E-book-Paperback Data'!$FH:$FH,'E-book-Paperback Data'!$FA:$FA,{"Standard","Pre Order"},'E-book-Paperback Data'!$FI:$FI,"CAD",'E-book-Paperback Data'!$EV:$EV,Lookups!$A$10)*Lookups!$G$21,SUMIFS('E-book-Paperback Data'!$FH:$FH,'E-book-Paperback Data'!$FA:$FA,{"Standard","Pre Order"},'E-book-Paperback Data'!$FI:$FI,"BRL",'E-book-Paperback Data'!$EV:$EV,Lookups!$A$10)*Lookups!$G$22,SUMIFS('E-book-Paperback Data'!$FH:$FH,'E-book-Paperback Data'!$FA:$FA,{"Standard","Pre Order"},'E-book-Paperback Data'!$FI:$FI,"MXN",'E-book-Paperback Data'!$EV:$EV,Lookups!$A$10)*Lookups!$G$23,SUMIFS('E-book-Paperback Data'!$FH:$FH,'E-book-Paperback Data'!$FA:$FA,{"Standard","Pre Order"},'E-book-Paperback Data'!$FI:$FI,"AUD",'E-book-Paperback Data'!$EV:$EV,Lookups!$A$10)*Lookups!$G$24)</f>
        <v>0</v>
      </c>
      <c r="J51" s="13">
        <f>SUM(SUMIFS('E-book-Paperback Data'!$FD:$FD,'E-book-Paperback Data'!$FA:$FA,{"Standard","Pre Order"},'E-book-Paperback Data'!$EY:$EY,"Amazon.co.uk",'E-book-Paperback Data'!$EV:$EV,Lookups!$A$10))</f>
        <v>0</v>
      </c>
      <c r="K51" s="4">
        <f>SUM(SUMIFS('E-book-Paperback Data'!$FH:$FH,'E-book-Paperback Data'!$FA:$FA,{"Standard","Pre Order"},'E-book-Paperback Data'!$EY:$EY,"Amazon.co.uk",'E-book-Paperback Data'!$EV:$EV,Lookups!$A$10)*Lookups!$G$17)</f>
        <v>0</v>
      </c>
      <c r="L51" s="15">
        <f>SUM(SUMIFS('E-book-Paperback Data'!$FD:$FD,'E-book-Paperback Data'!$FA:$FA,{"Standard","Pre Order"},'E-book-Paperback Data'!$EY:$EY,"Amazon.com",'E-book-Paperback Data'!$EV:$EV,Lookups!$A$10))</f>
        <v>0</v>
      </c>
      <c r="M51" s="4">
        <f>SUM(SUMIFS('E-book-Paperback Data'!$FH:$FH,'E-book-Paperback Data'!$FA:$FA,{"Standard","Pre Order"},'E-book-Paperback Data'!$EY:$EY,"Amazon.cOM",'E-book-Paperback Data'!$EV:$EV,Lookups!$A$10))</f>
        <v>0</v>
      </c>
      <c r="N51" s="13">
        <f>SUM(SUMIFS('E-book-Paperback Data'!$FD:$FD,'E-book-Paperback Data'!$FA:$FA,{"Standard","Pre Order"},'E-book-Paperback Data'!$EY:$EY,"&lt;&gt;Amazon.co.uk",'E-book-Paperback Data'!$EY:$EY,"&lt;&gt;Amazon.com",'E-book-Paperback Data'!$EV:$EV,Lookups!$A$11))</f>
        <v>0</v>
      </c>
      <c r="O51" s="4">
        <f>SUM(SUMIFS('E-book-Paperback Data'!$FH:$FH,'E-book-Paperback Data'!$FA:$FA,{"Standard","Pre Order"},'E-book-Paperback Data'!$FI:$FI,"EUR",'E-book-Paperback Data'!$EV:$EV,Lookups!$A$11)*Lookups!$G$18,SUMIFS('E-book-Paperback Data'!$FH:$FH,'E-book-Paperback Data'!$FA:$FA,{"Standard","Pre Order"},'E-book-Paperback Data'!$FI:$FI,"JPY",'E-book-Paperback Data'!$EV:$EV,Lookups!$A$11)*Lookups!$G$19,SUMIFS('E-book-Paperback Data'!$FH:$FH,'E-book-Paperback Data'!$FA:$FA,{"Standard","Pre Order"},'E-book-Paperback Data'!$FI:$FI,"INR",'E-book-Paperback Data'!$EV:$EV,Lookups!$A$11)*Lookups!$G$20,SUMIFS('E-book-Paperback Data'!$FH:$FH,'E-book-Paperback Data'!$FA:$FA,{"Standard","Pre Order"},'E-book-Paperback Data'!$FI:$FI,"CAD",'E-book-Paperback Data'!$EV:$EV,Lookups!$A$11)*Lookups!$G$21,SUMIFS('E-book-Paperback Data'!$FH:$FH,'E-book-Paperback Data'!$FA:$FA,{"Standard","Pre Order"},'E-book-Paperback Data'!$FI:$FI,"BRL",'E-book-Paperback Data'!$EV:$EV,Lookups!$A$11)*Lookups!$G$22,SUMIFS('E-book-Paperback Data'!$FH:$FH,'E-book-Paperback Data'!$FA:$FA,{"Standard","Pre Order"},'E-book-Paperback Data'!$FI:$FI,"MXN",'E-book-Paperback Data'!$EV:$EV,Lookups!$A$11)*Lookups!$G$23,SUMIFS('E-book-Paperback Data'!$FH:$FH,'E-book-Paperback Data'!$FA:$FA,{"Standard","Pre Order"},'E-book-Paperback Data'!$FI:$FI,"AUD",'E-book-Paperback Data'!$EV:$EV,Lookups!$A$11)*Lookups!$G$24)</f>
        <v>0</v>
      </c>
      <c r="P51" s="13">
        <f>SUM(SUMIFS('E-book-Paperback Data'!$FD:$FD,'E-book-Paperback Data'!$FA:$FA,{"Standard","Pre Order"},'E-book-Paperback Data'!$EY:$EY,"Amazon.co.uk",'E-book-Paperback Data'!$EV:$EV,Lookups!$A$11))</f>
        <v>0</v>
      </c>
      <c r="Q51" s="4">
        <f>SUM(SUMIFS('E-book-Paperback Data'!$FH:$FH,'E-book-Paperback Data'!$FA:$FA,{"Standard","Pre Order"},'E-book-Paperback Data'!$EY:$EY,"Amazon.co.uk",'E-book-Paperback Data'!$EV:$EV,Lookups!$A$11)*Lookups!$G$17)</f>
        <v>0</v>
      </c>
      <c r="R51" s="15">
        <f>SUM(SUMIFS('E-book-Paperback Data'!$FD:$FD,'E-book-Paperback Data'!$FA:$FA,{"Standard","Pre Order"},'E-book-Paperback Data'!$EY:$EY,"Amazon.com",'E-book-Paperback Data'!$EV:$EV,Lookups!$A$11))</f>
        <v>0</v>
      </c>
      <c r="S51" s="4">
        <f>SUM(SUMIFS('E-book-Paperback Data'!$FH:$FH,'E-book-Paperback Data'!$FA:$FA,{"Standard","Pre Order"},'E-book-Paperback Data'!$EY:$EY,"Amazon.cOM",'E-book-Paperback Data'!$EV:$EV,Lookups!$A$11))</f>
        <v>0</v>
      </c>
    </row>
    <row r="52" spans="1:19" x14ac:dyDescent="0.25">
      <c r="A52" t="s">
        <v>30</v>
      </c>
      <c r="B52" s="13">
        <f>SUM(SUMIFS('E-book-Paperback Data'!$FS:$FS,'E-book-Paperback Data'!$FP:$FP,{"Standard","Pre Order"},'E-book-Paperback Data'!$FN:$FN,"&lt;&gt;Amazon.co.uk",'E-book-Paperback Data'!$FN:$FN,"&lt;&gt;Amazon.com",'E-book-Paperback Data'!$FK:$FK,Lookups!$A$9))</f>
        <v>0</v>
      </c>
      <c r="C52" s="4">
        <f>SUM(SUMIFS('E-book-Paperback Data'!$FW:$FW,'E-book-Paperback Data'!$FP:$FP,{"Standard","Pre Order"},'E-book-Paperback Data'!$FX:$FX,"EUR",'E-book-Paperback Data'!$FK:$FK,Lookups!$A$9)*Lookups!$G$18,SUMIFS('E-book-Paperback Data'!$FW:$FW,'E-book-Paperback Data'!$FP:$FP,{"Standard","Pre Order"},'E-book-Paperback Data'!$FX:$FX,"JPY",'E-book-Paperback Data'!$FK:$FK,Lookups!$A$9)*Lookups!$G$19,SUMIFS('E-book-Paperback Data'!$FW:$FW,'E-book-Paperback Data'!$FP:$FP,{"Standard","Pre Order"},'E-book-Paperback Data'!$FX:$FX,"INR",'E-book-Paperback Data'!$FK:$FK,Lookups!$A$9)*Lookups!$G$20,SUMIFS('E-book-Paperback Data'!$FW:$FW,'E-book-Paperback Data'!$FP:$FP,{"Standard","Pre Order"},'E-book-Paperback Data'!$FX:$FX,"CAD",'E-book-Paperback Data'!$FK:$FK,Lookups!$A$9)*Lookups!$G$21,SUMIFS('E-book-Paperback Data'!$FW:$FW,'E-book-Paperback Data'!$FP:$FP,{"Standard","Pre Order"},'E-book-Paperback Data'!$FX:$FX,"BRL",'E-book-Paperback Data'!$FK:$FK,Lookups!$A$9)*Lookups!$G$22,SUMIFS('E-book-Paperback Data'!$FW:$FW,'E-book-Paperback Data'!$FP:$FP,{"Standard","Pre Order"},'E-book-Paperback Data'!$FX:$FX,"MXN",'E-book-Paperback Data'!$FK:$FK,Lookups!$A$9)*Lookups!$G$23,SUMIFS('E-book-Paperback Data'!$FW:$FW,'E-book-Paperback Data'!$FP:$FP,{"Standard","Pre Order"},'E-book-Paperback Data'!$FX:$FX,"AUD",'E-book-Paperback Data'!$FK:$FK,Lookups!$A$9)*Lookups!$G$24)</f>
        <v>0</v>
      </c>
      <c r="D52" s="13">
        <f>SUM(SUMIFS('E-book-Paperback Data'!$FS:$FS,'E-book-Paperback Data'!$FP:$FP,{"Standard","Pre Order"},'E-book-Paperback Data'!$FN:$FN,"Amazon.co.uk",'E-book-Paperback Data'!$FK:$FK,Lookups!$A$9))</f>
        <v>0</v>
      </c>
      <c r="E52" s="4">
        <f>SUM(SUMIFS('E-book-Paperback Data'!$FW:$FW,'E-book-Paperback Data'!$FP:$FP,{"Standard","Pre Order"},'E-book-Paperback Data'!$FN:$FN,"Amazon.co.uk",'E-book-Paperback Data'!$FK:$FK,Lookups!$A$9)*Lookups!$G$17)</f>
        <v>0</v>
      </c>
      <c r="F52" s="15">
        <f>SUM(SUMIFS('E-book-Paperback Data'!$FS:$FS,'E-book-Paperback Data'!$FP:$FP,{"Standard","Pre Order"},'E-book-Paperback Data'!$FN:$FN,"Amazon.com",'E-book-Paperback Data'!$FK:$FK,Lookups!$A$9))</f>
        <v>0</v>
      </c>
      <c r="G52" s="4">
        <f>SUM(SUMIFS('E-book-Paperback Data'!$FW:$FW,'E-book-Paperback Data'!$FP:$FP,{"Standard","Pre Order"},'E-book-Paperback Data'!$FN:$FN,"Amazon.cOM",'E-book-Paperback Data'!$FK:$FK,Lookups!$A$9))</f>
        <v>0</v>
      </c>
      <c r="H52" s="13">
        <f>SUM(SUMIFS('E-book-Paperback Data'!$FS:$FS,'E-book-Paperback Data'!$FP:$FP,{"Standard","Pre Order"},'E-book-Paperback Data'!$FN:$FN,"&lt;&gt;Amazon.co.uk",'E-book-Paperback Data'!$FN:$FN,"&lt;&gt;Amazon.com",'E-book-Paperback Data'!$FK:$FK,Lookups!$A$10))</f>
        <v>0</v>
      </c>
      <c r="I52" s="4">
        <f>SUM(SUMIFS('E-book-Paperback Data'!$FW:$FW,'E-book-Paperback Data'!$FP:$FP,{"Standard","Pre Order"},'E-book-Paperback Data'!$FX:$FX,"EUR",'E-book-Paperback Data'!$FK:$FK,Lookups!$A$10)*Lookups!$G$18,SUMIFS('E-book-Paperback Data'!$FW:$FW,'E-book-Paperback Data'!$FP:$FP,{"Standard","Pre Order"},'E-book-Paperback Data'!$FX:$FX,"JPY",'E-book-Paperback Data'!$FK:$FK,Lookups!$A$10)*Lookups!$G$19,SUMIFS('E-book-Paperback Data'!$FW:$FW,'E-book-Paperback Data'!$FP:$FP,{"Standard","Pre Order"},'E-book-Paperback Data'!$FX:$FX,"INR",'E-book-Paperback Data'!$FK:$FK,Lookups!$A$10)*Lookups!$G$20,SUMIFS('E-book-Paperback Data'!$FW:$FW,'E-book-Paperback Data'!$FP:$FP,{"Standard","Pre Order"},'E-book-Paperback Data'!$FX:$FX,"CAD",'E-book-Paperback Data'!$FK:$FK,Lookups!$A$10)*Lookups!$G$21,SUMIFS('E-book-Paperback Data'!$FW:$FW,'E-book-Paperback Data'!$FP:$FP,{"Standard","Pre Order"},'E-book-Paperback Data'!$FX:$FX,"BRL",'E-book-Paperback Data'!$FK:$FK,Lookups!$A$10)*Lookups!$G$22,SUMIFS('E-book-Paperback Data'!$FW:$FW,'E-book-Paperback Data'!$FP:$FP,{"Standard","Pre Order"},'E-book-Paperback Data'!$FX:$FX,"MXN",'E-book-Paperback Data'!$FK:$FK,Lookups!$A$10)*Lookups!$G$23,SUMIFS('E-book-Paperback Data'!$FW:$FW,'E-book-Paperback Data'!$FP:$FP,{"Standard","Pre Order"},'E-book-Paperback Data'!$FX:$FX,"AUD",'E-book-Paperback Data'!$FK:$FK,Lookups!$A$10)*Lookups!$G$24)</f>
        <v>0</v>
      </c>
      <c r="J52" s="13">
        <f>SUM(SUMIFS('E-book-Paperback Data'!$FS:$FS,'E-book-Paperback Data'!$FP:$FP,{"Standard","Pre Order"},'E-book-Paperback Data'!$FN:$FN,"Amazon.co.uk",'E-book-Paperback Data'!$FK:$FK,Lookups!$A$10))</f>
        <v>0</v>
      </c>
      <c r="K52" s="4">
        <f>SUM(SUMIFS('E-book-Paperback Data'!$FW:$FW,'E-book-Paperback Data'!$FP:$FP,{"Standard","Pre Order"},'E-book-Paperback Data'!$FN:$FN,"Amazon.co.uk",'E-book-Paperback Data'!$FK:$FK,Lookups!$A$10)*Lookups!$G$17)</f>
        <v>0</v>
      </c>
      <c r="L52" s="15">
        <f>SUM(SUMIFS('E-book-Paperback Data'!$FS:$FS,'E-book-Paperback Data'!$FP:$FP,{"Standard","Pre Order"},'E-book-Paperback Data'!$FN:$FN,"Amazon.com",'E-book-Paperback Data'!$FK:$FK,Lookups!$A$10))</f>
        <v>0</v>
      </c>
      <c r="M52" s="4">
        <f>SUM(SUMIFS('E-book-Paperback Data'!$FW:$FW,'E-book-Paperback Data'!$FP:$FP,{"Standard","Pre Order"},'E-book-Paperback Data'!$FN:$FN,"Amazon.cOM",'E-book-Paperback Data'!$FK:$FK,Lookups!$A$10))</f>
        <v>0</v>
      </c>
      <c r="N52" s="13">
        <f>SUM(SUMIFS('E-book-Paperback Data'!$FS:$FS,'E-book-Paperback Data'!$FP:$FP,{"Standard","Pre Order"},'E-book-Paperback Data'!$FN:$FN,"&lt;&gt;Amazon.co.uk",'E-book-Paperback Data'!$FN:$FN,"&lt;&gt;Amazon.com",'E-book-Paperback Data'!$FK:$FK,Lookups!$A$11))</f>
        <v>0</v>
      </c>
      <c r="O52" s="4">
        <f>SUM(SUMIFS('E-book-Paperback Data'!$FW:$FW,'E-book-Paperback Data'!$FP:$FP,{"Standard","Pre Order"},'E-book-Paperback Data'!$FX:$FX,"EUR",'E-book-Paperback Data'!$FK:$FK,Lookups!$A$11)*Lookups!$G$18,SUMIFS('E-book-Paperback Data'!$FW:$FW,'E-book-Paperback Data'!$FP:$FP,{"Standard","Pre Order"},'E-book-Paperback Data'!$FX:$FX,"JPY",'E-book-Paperback Data'!$FK:$FK,Lookups!$A$11)*Lookups!$G$19,SUMIFS('E-book-Paperback Data'!$FW:$FW,'E-book-Paperback Data'!$FP:$FP,{"Standard","Pre Order"},'E-book-Paperback Data'!$FX:$FX,"INR",'E-book-Paperback Data'!$FK:$FK,Lookups!$A$11)*Lookups!$G$20,SUMIFS('E-book-Paperback Data'!$FW:$FW,'E-book-Paperback Data'!$FP:$FP,{"Standard","Pre Order"},'E-book-Paperback Data'!$FX:$FX,"CAD",'E-book-Paperback Data'!$FK:$FK,Lookups!$A$11)*Lookups!$G$21,SUMIFS('E-book-Paperback Data'!$FW:$FW,'E-book-Paperback Data'!$FP:$FP,{"Standard","Pre Order"},'E-book-Paperback Data'!$FX:$FX,"BRL",'E-book-Paperback Data'!$FK:$FK,Lookups!$A$11)*Lookups!$G$22,SUMIFS('E-book-Paperback Data'!$FW:$FW,'E-book-Paperback Data'!$FP:$FP,{"Standard","Pre Order"},'E-book-Paperback Data'!$FX:$FX,"MXN",'E-book-Paperback Data'!$FK:$FK,Lookups!$A$11)*Lookups!$G$23,SUMIFS('E-book-Paperback Data'!$FW:$FW,'E-book-Paperback Data'!$FP:$FP,{"Standard","Pre Order"},'E-book-Paperback Data'!$FX:$FX,"AUD",'E-book-Paperback Data'!$FK:$FK,Lookups!$A$11)*Lookups!$G$24)</f>
        <v>0</v>
      </c>
      <c r="P52" s="13">
        <f>SUM(SUMIFS('E-book-Paperback Data'!$FS:$FS,'E-book-Paperback Data'!$FP:$FP,{"Standard","Pre Order"},'E-book-Paperback Data'!$FN:$FN,"Amazon.co.uk",'E-book-Paperback Data'!$FK:$FK,Lookups!$A$11))</f>
        <v>0</v>
      </c>
      <c r="Q52" s="4">
        <f>SUM(SUMIFS('E-book-Paperback Data'!$FW:$FW,'E-book-Paperback Data'!$FP:$FP,{"Standard","Pre Order"},'E-book-Paperback Data'!$FN:$FN,"Amazon.co.uk",'E-book-Paperback Data'!$FK:$FK,Lookups!$A$11)*Lookups!$G$17)</f>
        <v>0</v>
      </c>
      <c r="R52" s="15">
        <f>SUM(SUMIFS('E-book-Paperback Data'!$FS:$FS,'E-book-Paperback Data'!$FP:$FP,{"Standard","Pre Order"},'E-book-Paperback Data'!$FN:$FN,"Amazon.com",'E-book-Paperback Data'!$FK:$FK,Lookups!$A$11))</f>
        <v>0</v>
      </c>
      <c r="S52" s="4">
        <f>SUM(SUMIFS('E-book-Paperback Data'!$FW:$FW,'E-book-Paperback Data'!$FP:$FP,{"Standard","Pre Order"},'E-book-Paperback Data'!$FN:$FN,"Amazon.cOM",'E-book-Paperback Data'!$FK:$FK,Lookups!$A$11))</f>
        <v>0</v>
      </c>
    </row>
    <row r="53" spans="1:19" x14ac:dyDescent="0.25">
      <c r="B53" s="13"/>
      <c r="C53" s="7"/>
      <c r="D53" s="13"/>
      <c r="E53" s="16"/>
      <c r="F53" s="15"/>
      <c r="G53" s="16"/>
      <c r="H53" s="15"/>
      <c r="I53" s="16"/>
      <c r="J53" s="15"/>
      <c r="K53" s="16"/>
      <c r="L53" s="15"/>
      <c r="M53" s="16"/>
      <c r="N53" s="15"/>
      <c r="O53" s="7"/>
      <c r="P53" s="13"/>
      <c r="Q53" s="7"/>
      <c r="R53" s="13"/>
      <c r="S53" s="7"/>
    </row>
    <row r="54" spans="1:19" x14ac:dyDescent="0.25">
      <c r="B54" s="329">
        <f>Lookups!$A$12</f>
        <v>0</v>
      </c>
      <c r="C54" s="329"/>
      <c r="D54" s="329"/>
      <c r="E54" s="329"/>
      <c r="F54" s="329"/>
      <c r="G54" s="329"/>
      <c r="H54" s="329">
        <f>Lookups!$A$13</f>
        <v>0</v>
      </c>
      <c r="I54" s="329"/>
      <c r="J54" s="329"/>
      <c r="K54" s="329"/>
      <c r="L54" s="329"/>
      <c r="M54" s="329"/>
      <c r="N54" s="329">
        <f>Lookups!$A$14</f>
        <v>0</v>
      </c>
      <c r="O54" s="329"/>
      <c r="P54" s="329"/>
      <c r="Q54" s="329"/>
      <c r="R54" s="329"/>
      <c r="S54" s="329"/>
    </row>
    <row r="55" spans="1:19" x14ac:dyDescent="0.25">
      <c r="B55" s="329" t="s">
        <v>44</v>
      </c>
      <c r="C55" s="329"/>
      <c r="D55" s="329" t="s">
        <v>14</v>
      </c>
      <c r="E55" s="329"/>
      <c r="F55" s="329" t="s">
        <v>15</v>
      </c>
      <c r="G55" s="329"/>
      <c r="H55" s="329" t="s">
        <v>44</v>
      </c>
      <c r="I55" s="329"/>
      <c r="J55" s="329" t="s">
        <v>14</v>
      </c>
      <c r="K55" s="329"/>
      <c r="L55" s="329" t="s">
        <v>15</v>
      </c>
      <c r="M55" s="329"/>
      <c r="N55" s="329" t="s">
        <v>44</v>
      </c>
      <c r="O55" s="329"/>
      <c r="P55" s="329" t="s">
        <v>14</v>
      </c>
      <c r="Q55" s="329"/>
      <c r="R55" s="329" t="s">
        <v>15</v>
      </c>
      <c r="S55" s="329"/>
    </row>
    <row r="56" spans="1:19" x14ac:dyDescent="0.25">
      <c r="A56" t="s">
        <v>19</v>
      </c>
      <c r="B56" s="13">
        <f>SUM(SUMIFS('E-book-Paperback Data'!$J:$J,'E-book-Paperback Data'!$G:$G,{"Standard","Pre Order"},'E-book-Paperback Data'!$E:$E,"&lt;&gt;Amazon.co.uk",'E-book-Paperback Data'!$E:$E,"&lt;&gt;Amazon.com",'E-book-Paperback Data'!$B:$B,Lookups!$A$12))</f>
        <v>0</v>
      </c>
      <c r="C56" s="4">
        <f>SUM(SUMIFS('E-book-Paperback Data'!$N:$N,'E-book-Paperback Data'!$G:$G,{"Standard","Pre Order"},'E-book-Paperback Data'!$O:$O,"EUR",'E-book-Paperback Data'!$B:$B,Lookups!$A$12)*Lookups!$G$18,SUMIFS('E-book-Paperback Data'!$N:$N,'E-book-Paperback Data'!$G:$G,{"Standard","Pre Order"},'E-book-Paperback Data'!$O:$O,"JPY",'E-book-Paperback Data'!$B:$B,Lookups!$A$12)*Lookups!$G$19,SUMIFS('E-book-Paperback Data'!$N:$N,'E-book-Paperback Data'!$G:$G,{"Standard","Pre Order"},'E-book-Paperback Data'!$O:$O,"INR",'E-book-Paperback Data'!$B:$B,Lookups!$A$12)*Lookups!$G$20,SUMIFS('E-book-Paperback Data'!$N:$N,'E-book-Paperback Data'!$G:$G,{"Standard","Pre Order"},'E-book-Paperback Data'!$O:$O,"CAD",'E-book-Paperback Data'!$B:$B,Lookups!$A$12)*Lookups!$G$21,SUMIFS('E-book-Paperback Data'!$N:$N,'E-book-Paperback Data'!$G:$G,{"Standard","Pre Order"},'E-book-Paperback Data'!$O:$O,"BRL",'E-book-Paperback Data'!$B:$B,Lookups!$A$12)*Lookups!$G$22,SUMIFS('E-book-Paperback Data'!$N:$N,'E-book-Paperback Data'!$G:$G,{"Standard","Pre Order"},'E-book-Paperback Data'!$O:$O,"MXN",'E-book-Paperback Data'!$B:$B,Lookups!$A$12)*Lookups!$G$23,SUMIFS('E-book-Paperback Data'!$N:$N,'E-book-Paperback Data'!$G:$G,{"Standard","Pre Order"},'E-book-Paperback Data'!$O:$O,"AUD",'E-book-Paperback Data'!$B:$B,Lookups!$A$12)*Lookups!$G$24)</f>
        <v>0</v>
      </c>
      <c r="D56" s="13">
        <f>SUM(SUMIFS('E-book-Paperback Data'!$J:$J,'E-book-Paperback Data'!$G:$G,{"Standard","Pre Order"},'E-book-Paperback Data'!$E:$E,"Amazon.co.uk",'E-book-Paperback Data'!$B:$B,Lookups!$A$12))</f>
        <v>0</v>
      </c>
      <c r="E56" s="4">
        <f>SUM(SUMIFS('E-book-Paperback Data'!$N:$N,'E-book-Paperback Data'!$G:$G,{"Standard","Pre Order"},'E-book-Paperback Data'!$E:$E,"Amazon.co.uk",'E-book-Paperback Data'!$B:$B,Lookups!$A$12)*Lookups!$G$17)</f>
        <v>0</v>
      </c>
      <c r="F56" s="15">
        <f>SUM(SUMIFS('E-book-Paperback Data'!$J:$J,'E-book-Paperback Data'!$G:$G,{"Standard","Pre Order"},'E-book-Paperback Data'!$E:$E,"Amazon.com",'E-book-Paperback Data'!$B:$B,Lookups!$A$12))</f>
        <v>0</v>
      </c>
      <c r="G56" s="4">
        <f>SUM(SUMIFS('E-book-Paperback Data'!$N:$N,'E-book-Paperback Data'!$G:$G,{"Standard","Pre Order"},'E-book-Paperback Data'!$E:$E,"Amazon.cOM",'E-book-Paperback Data'!$B:$B,Lookups!$A$12))</f>
        <v>0</v>
      </c>
      <c r="H56" s="13">
        <f>SUM(SUMIFS('E-book-Paperback Data'!$J:$J,'E-book-Paperback Data'!$G:$G,{"Standard","Pre Order"},'E-book-Paperback Data'!$E:$E,"&lt;&gt;Amazon.co.uk",'E-book-Paperback Data'!$E:$E,"&lt;&gt;Amazon.com",'E-book-Paperback Data'!$B:$B,Lookups!$A$13))</f>
        <v>0</v>
      </c>
      <c r="I56" s="4">
        <f>SUM(SUMIFS('E-book-Paperback Data'!$N:$N,'E-book-Paperback Data'!$G:$G,{"Standard","Pre Order"},'E-book-Paperback Data'!$O:$O,"EUR",'E-book-Paperback Data'!$B:$B,Lookups!$A$13)*Lookups!$G$18,SUMIFS('E-book-Paperback Data'!$N:$N,'E-book-Paperback Data'!$G:$G,{"Standard","Pre Order"},'E-book-Paperback Data'!$O:$O,"JPY",'E-book-Paperback Data'!$B:$B,Lookups!$A$13)*Lookups!$G$19,SUMIFS('E-book-Paperback Data'!$N:$N,'E-book-Paperback Data'!$G:$G,{"Standard","Pre Order"},'E-book-Paperback Data'!$O:$O,"INR",'E-book-Paperback Data'!$B:$B,Lookups!$A$13)*Lookups!$G$20,SUMIFS('E-book-Paperback Data'!$N:$N,'E-book-Paperback Data'!$G:$G,{"Standard","Pre Order"},'E-book-Paperback Data'!$O:$O,"CAD",'E-book-Paperback Data'!$B:$B,Lookups!$A$13)*Lookups!$G$21,SUMIFS('E-book-Paperback Data'!$N:$N,'E-book-Paperback Data'!$G:$G,{"Standard","Pre Order"},'E-book-Paperback Data'!$O:$O,"BRL",'E-book-Paperback Data'!$B:$B,Lookups!$A$13)*Lookups!$G$22,SUMIFS('E-book-Paperback Data'!$N:$N,'E-book-Paperback Data'!$G:$G,{"Standard","Pre Order"},'E-book-Paperback Data'!$O:$O,"MXN",'E-book-Paperback Data'!$B:$B,Lookups!$A$13)*Lookups!$G$23,SUMIFS('E-book-Paperback Data'!$N:$N,'E-book-Paperback Data'!$G:$G,{"Standard","Pre Order"},'E-book-Paperback Data'!$O:$O,"AUD",'E-book-Paperback Data'!$B:$B,Lookups!$A$13)*Lookups!$G$24)</f>
        <v>0</v>
      </c>
      <c r="J56" s="13">
        <f>SUM(SUMIFS('E-book-Paperback Data'!$J:$J,'E-book-Paperback Data'!$G:$G,{"Standard","Pre Order"},'E-book-Paperback Data'!$E:$E,"Amazon.co.uk",'E-book-Paperback Data'!$B:$B,Lookups!$A$13))</f>
        <v>0</v>
      </c>
      <c r="K56" s="4">
        <f>SUM(SUMIFS('E-book-Paperback Data'!$N:$N,'E-book-Paperback Data'!$G:$G,{"Standard","Pre Order"},'E-book-Paperback Data'!$E:$E,"Amazon.co.uk",'E-book-Paperback Data'!$B:$B,Lookups!$A$13)*Lookups!$G$17)</f>
        <v>0</v>
      </c>
      <c r="L56" s="15">
        <f>SUM(SUMIFS('E-book-Paperback Data'!$J:$J,'E-book-Paperback Data'!$G:$G,{"Standard","Pre Order"},'E-book-Paperback Data'!$E:$E,"Amazon.com",'E-book-Paperback Data'!$B:$B,Lookups!$A$13))</f>
        <v>0</v>
      </c>
      <c r="M56" s="4">
        <f>SUM(SUMIFS('E-book-Paperback Data'!$N:$N,'E-book-Paperback Data'!$G:$G,{"Standard","Pre Order"},'E-book-Paperback Data'!$E:$E,"Amazon.cOM",'E-book-Paperback Data'!$B:$B,Lookups!$A$13))</f>
        <v>0</v>
      </c>
      <c r="N56" s="13">
        <f>SUM(SUMIFS('E-book-Paperback Data'!$J:$J,'E-book-Paperback Data'!$G:$G,{"Standard","Pre Order"},'E-book-Paperback Data'!$E:$E,"&lt;&gt;Amazon.co.uk",'E-book-Paperback Data'!$E:$E,"&lt;&gt;Amazon.com",'E-book-Paperback Data'!$B:$B,Lookups!$A$14))</f>
        <v>0</v>
      </c>
      <c r="O56" s="4">
        <f>SUM(SUMIFS('E-book-Paperback Data'!$N:$N,'E-book-Paperback Data'!$G:$G,{"Standard","Pre Order"},'E-book-Paperback Data'!$O:$O,"EUR",'E-book-Paperback Data'!$B:$B,Lookups!$A$14)*Lookups!$G$18,SUMIFS('E-book-Paperback Data'!$N:$N,'E-book-Paperback Data'!$G:$G,{"Standard","Pre Order"},'E-book-Paperback Data'!$O:$O,"JPY",'E-book-Paperback Data'!$B:$B,Lookups!$A$14)*Lookups!$G$19,SUMIFS('E-book-Paperback Data'!$N:$N,'E-book-Paperback Data'!$G:$G,{"Standard","Pre Order"},'E-book-Paperback Data'!$O:$O,"INR",'E-book-Paperback Data'!$B:$B,Lookups!$A$14)*Lookups!$G$20,SUMIFS('E-book-Paperback Data'!$N:$N,'E-book-Paperback Data'!$G:$G,{"Standard","Pre Order"},'E-book-Paperback Data'!$O:$O,"CAD",'E-book-Paperback Data'!$B:$B,Lookups!$A$14)*Lookups!$G$21,SUMIFS('E-book-Paperback Data'!$N:$N,'E-book-Paperback Data'!$G:$G,{"Standard","Pre Order"},'E-book-Paperback Data'!$O:$O,"BRL",'E-book-Paperback Data'!$B:$B,Lookups!$A$14)*Lookups!$G$22,SUMIFS('E-book-Paperback Data'!$N:$N,'E-book-Paperback Data'!$G:$G,{"Standard","Pre Order"},'E-book-Paperback Data'!$O:$O,"MXN",'E-book-Paperback Data'!$B:$B,Lookups!$A$14)*Lookups!$G$23,SUMIFS('E-book-Paperback Data'!$N:$N,'E-book-Paperback Data'!$G:$G,{"Standard","Pre Order"},'E-book-Paperback Data'!$O:$O,"AUD",'E-book-Paperback Data'!$B:$B,Lookups!$A$14)*Lookups!$G$24)</f>
        <v>0</v>
      </c>
      <c r="P56" s="13">
        <f>SUM(SUMIFS('E-book-Paperback Data'!$J:$J,'E-book-Paperback Data'!$G:$G,{"Standard","Pre Order"},'E-book-Paperback Data'!$E:$E,"Amazon.co.uk",'E-book-Paperback Data'!$B:$B,Lookups!$A$14))</f>
        <v>0</v>
      </c>
      <c r="Q56" s="4">
        <f>SUM(SUMIFS('E-book-Paperback Data'!$N:$N,'E-book-Paperback Data'!$G:$G,{"Standard","Pre Order"},'E-book-Paperback Data'!$E:$E,"Amazon.co.uk",'E-book-Paperback Data'!$B:$B,Lookups!$A$14)*Lookups!$G$17)</f>
        <v>0</v>
      </c>
      <c r="R56" s="15">
        <f>SUM(SUMIFS('E-book-Paperback Data'!$J:$J,'E-book-Paperback Data'!$G:$G,{"Standard","Pre Order"},'E-book-Paperback Data'!$E:$E,"Amazon.com",'E-book-Paperback Data'!$B:$B,Lookups!$A$14))</f>
        <v>0</v>
      </c>
      <c r="S56" s="4">
        <f>SUM(SUMIFS('E-book-Paperback Data'!$N:$N,'E-book-Paperback Data'!$G:$G,{"Standard","Pre Order"},'E-book-Paperback Data'!$E:$E,"Amazon.cOM",'E-book-Paperback Data'!$B:$B,Lookups!$A$14))</f>
        <v>0</v>
      </c>
    </row>
    <row r="57" spans="1:19" x14ac:dyDescent="0.25">
      <c r="A57" t="s">
        <v>20</v>
      </c>
      <c r="B57" s="13">
        <f>SUM(SUMIFS('E-book-Paperback Data'!$Y:$Y,'E-book-Paperback Data'!$V:$V,{"Standard","Pre Order"},'E-book-Paperback Data'!$T:$T,"&lt;&gt;Amazon.co.uk",'E-book-Paperback Data'!$T:$T,"&lt;&gt;Amazon.com",'E-book-Paperback Data'!$Q:$Q,Lookups!$A$12))</f>
        <v>0</v>
      </c>
      <c r="C57" s="4">
        <f>SUM(SUMIFS('E-book-Paperback Data'!$AC:$AC,'E-book-Paperback Data'!$V:$V,{"Standard","Pre Order"},'E-book-Paperback Data'!$AD:$AD,"EUR",'E-book-Paperback Data'!$Q:$Q,Lookups!$A$12)*Lookups!$G$18,SUMIFS('E-book-Paperback Data'!$AC:$AC,'E-book-Paperback Data'!$V:$V,{"Standard","Pre Order"},'E-book-Paperback Data'!$AD:$AD,"JPY",'E-book-Paperback Data'!$Q:$Q,Lookups!$A$12)*Lookups!$G$19,SUMIFS('E-book-Paperback Data'!$AC:$AC,'E-book-Paperback Data'!$V:$V,{"Standard","Pre Order"},'E-book-Paperback Data'!$AD:$AD,"INR",'E-book-Paperback Data'!$Q:$Q,Lookups!$A$12)*Lookups!$G$20,SUMIFS('E-book-Paperback Data'!$AC:$AC,'E-book-Paperback Data'!$V:$V,{"Standard","Pre Order"},'E-book-Paperback Data'!$AD:$AD,"CAD",'E-book-Paperback Data'!$Q:$Q,Lookups!$A$12)*Lookups!$G$21,SUMIFS('E-book-Paperback Data'!$AC:$AC,'E-book-Paperback Data'!$V:$V,{"Standard","Pre Order"},'E-book-Paperback Data'!$AD:$AD,"BRL",'E-book-Paperback Data'!$Q:$Q,Lookups!$A$12)*Lookups!$G$22,SUMIFS('E-book-Paperback Data'!$AC:$AC,'E-book-Paperback Data'!$V:$V,{"Standard","Pre Order"},'E-book-Paperback Data'!$AD:$AD,"MXN",'E-book-Paperback Data'!$Q:$Q,Lookups!$A$12)*Lookups!$G$23,SUMIFS('E-book-Paperback Data'!$AC:$AC,'E-book-Paperback Data'!$V:$V,{"Standard","Pre Order"},'E-book-Paperback Data'!$AD:$AD,"AUD",'E-book-Paperback Data'!$Q:$Q,Lookups!$A$12)*Lookups!$G$24)</f>
        <v>0</v>
      </c>
      <c r="D57" s="13">
        <f>SUM(SUMIFS('E-book-Paperback Data'!$Y:$Y,'E-book-Paperback Data'!$V:$V,{"Standard","Pre Order"},'E-book-Paperback Data'!$T:$T,"Amazon.co.uk",'E-book-Paperback Data'!$Q:$Q,Lookups!$A$12))</f>
        <v>0</v>
      </c>
      <c r="E57" s="4">
        <f>SUM(SUMIFS('E-book-Paperback Data'!$AC:$AC,'E-book-Paperback Data'!$V:$V,{"Standard","Pre Order"},'E-book-Paperback Data'!$T:$T,"Amazon.co.uk",'E-book-Paperback Data'!$Q:$Q,Lookups!$A$12)*Lookups!$G$17)</f>
        <v>0</v>
      </c>
      <c r="F57" s="15">
        <f>SUM(SUMIFS('E-book-Paperback Data'!$Y:$Y,'E-book-Paperback Data'!$V:$V,{"Standard","Pre Order"},'E-book-Paperback Data'!$T:$T,"Amazon.com",'E-book-Paperback Data'!$Q:$Q,Lookups!$A$12))</f>
        <v>0</v>
      </c>
      <c r="G57" s="4">
        <f>SUM(SUMIFS('E-book-Paperback Data'!$AC:$AC,'E-book-Paperback Data'!$V:$V,{"Standard","Pre Order"},'E-book-Paperback Data'!$T:$T,"Amazon.cOM",'E-book-Paperback Data'!$Q:$Q,Lookups!$A$12))</f>
        <v>0</v>
      </c>
      <c r="H57" s="13">
        <f>SUM(SUMIFS('E-book-Paperback Data'!$Y:$Y,'E-book-Paperback Data'!$V:$V,{"Standard","Pre Order"},'E-book-Paperback Data'!$T:$T,"&lt;&gt;Amazon.co.uk",'E-book-Paperback Data'!$T:$T,"&lt;&gt;Amazon.com",'E-book-Paperback Data'!$Q:$Q,Lookups!$A$13))</f>
        <v>0</v>
      </c>
      <c r="I57" s="4">
        <f>SUM(SUMIFS('E-book-Paperback Data'!$AC:$AC,'E-book-Paperback Data'!$V:$V,{"Standard","Pre Order"},'E-book-Paperback Data'!$AD:$AD,"EUR",'E-book-Paperback Data'!$Q:$Q,Lookups!$A$13)*Lookups!$G$18,SUMIFS('E-book-Paperback Data'!$AC:$AC,'E-book-Paperback Data'!$V:$V,{"Standard","Pre Order"},'E-book-Paperback Data'!$AD:$AD,"JPY",'E-book-Paperback Data'!$Q:$Q,Lookups!$A$13)*Lookups!$G$19,SUMIFS('E-book-Paperback Data'!$AC:$AC,'E-book-Paperback Data'!$V:$V,{"Standard","Pre Order"},'E-book-Paperback Data'!$AD:$AD,"INR",'E-book-Paperback Data'!$Q:$Q,Lookups!$A$13)*Lookups!$G$20,SUMIFS('E-book-Paperback Data'!$AC:$AC,'E-book-Paperback Data'!$V:$V,{"Standard","Pre Order"},'E-book-Paperback Data'!$AD:$AD,"CAD",'E-book-Paperback Data'!$Q:$Q,Lookups!$A$13)*Lookups!$G$21,SUMIFS('E-book-Paperback Data'!$AC:$AC,'E-book-Paperback Data'!$V:$V,{"Standard","Pre Order"},'E-book-Paperback Data'!$AD:$AD,"BRL",'E-book-Paperback Data'!$Q:$Q,Lookups!$A$13)*Lookups!$G$22,SUMIFS('E-book-Paperback Data'!$AC:$AC,'E-book-Paperback Data'!$V:$V,{"Standard","Pre Order"},'E-book-Paperback Data'!$AD:$AD,"MXN",'E-book-Paperback Data'!$Q:$Q,Lookups!$A$13)*Lookups!$G$23,SUMIFS('E-book-Paperback Data'!$AC:$AC,'E-book-Paperback Data'!$V:$V,{"Standard","Pre Order"},'E-book-Paperback Data'!$AD:$AD,"AUD",'E-book-Paperback Data'!$Q:$Q,Lookups!$A$13)*Lookups!$G$24)</f>
        <v>0</v>
      </c>
      <c r="J57" s="13">
        <f>SUM(SUMIFS('E-book-Paperback Data'!$Y:$Y,'E-book-Paperback Data'!$V:$V,{"Standard","Pre Order"},'E-book-Paperback Data'!$T:$T,"Amazon.co.uk",'E-book-Paperback Data'!$Q:$Q,Lookups!$A$13))</f>
        <v>0</v>
      </c>
      <c r="K57" s="4">
        <f>SUM(SUMIFS('E-book-Paperback Data'!$AC:$AC,'E-book-Paperback Data'!$V:$V,{"Standard","Pre Order"},'E-book-Paperback Data'!$T:$T,"Amazon.co.uk",'E-book-Paperback Data'!$Q:$Q,Lookups!$A$13)*Lookups!$G$17)</f>
        <v>0</v>
      </c>
      <c r="L57" s="15">
        <f>SUM(SUMIFS('E-book-Paperback Data'!$Y:$Y,'E-book-Paperback Data'!$V:$V,{"Standard","Pre Order"},'E-book-Paperback Data'!$T:$T,"Amazon.com",'E-book-Paperback Data'!$Q:$Q,Lookups!$A$13))</f>
        <v>0</v>
      </c>
      <c r="M57" s="4">
        <f>SUM(SUMIFS('E-book-Paperback Data'!$AC:$AC,'E-book-Paperback Data'!$V:$V,{"Standard","Pre Order"},'E-book-Paperback Data'!$T:$T,"Amazon.cOM",'E-book-Paperback Data'!$Q:$Q,Lookups!$A$13))</f>
        <v>0</v>
      </c>
      <c r="N57" s="13">
        <f>SUM(SUMIFS('E-book-Paperback Data'!$Y:$Y,'E-book-Paperback Data'!$V:$V,{"Standard","Pre Order"},'E-book-Paperback Data'!$T:$T,"&lt;&gt;Amazon.co.uk",'E-book-Paperback Data'!$T:$T,"&lt;&gt;Amazon.com",'E-book-Paperback Data'!$Q:$Q,Lookups!$A$14))</f>
        <v>0</v>
      </c>
      <c r="O57" s="4">
        <f>SUM(SUMIFS('E-book-Paperback Data'!$AC:$AC,'E-book-Paperback Data'!$V:$V,{"Standard","Pre Order"},'E-book-Paperback Data'!$AD:$AD,"EUR",'E-book-Paperback Data'!$Q:$Q,Lookups!$A$14)*Lookups!$G$18,SUMIFS('E-book-Paperback Data'!$AC:$AC,'E-book-Paperback Data'!$V:$V,{"Standard","Pre Order"},'E-book-Paperback Data'!$AD:$AD,"JPY",'E-book-Paperback Data'!$Q:$Q,Lookups!$A$14)*Lookups!$G$19,SUMIFS('E-book-Paperback Data'!$AC:$AC,'E-book-Paperback Data'!$V:$V,{"Standard","Pre Order"},'E-book-Paperback Data'!$AD:$AD,"INR",'E-book-Paperback Data'!$Q:$Q,Lookups!$A$14)*Lookups!$G$20,SUMIFS('E-book-Paperback Data'!$AC:$AC,'E-book-Paperback Data'!$V:$V,{"Standard","Pre Order"},'E-book-Paperback Data'!$AD:$AD,"CAD",'E-book-Paperback Data'!$Q:$Q,Lookups!$A$14)*Lookups!$G$21,SUMIFS('E-book-Paperback Data'!$AC:$AC,'E-book-Paperback Data'!$V:$V,{"Standard","Pre Order"},'E-book-Paperback Data'!$AD:$AD,"BRL",'E-book-Paperback Data'!$Q:$Q,Lookups!$A$14)*Lookups!$G$22,SUMIFS('E-book-Paperback Data'!$AC:$AC,'E-book-Paperback Data'!$V:$V,{"Standard","Pre Order"},'E-book-Paperback Data'!$AD:$AD,"MXN",'E-book-Paperback Data'!$Q:$Q,Lookups!$A$14)*Lookups!$G$23,SUMIFS('E-book-Paperback Data'!$AC:$AC,'E-book-Paperback Data'!$V:$V,{"Standard","Pre Order"},'E-book-Paperback Data'!$AD:$AD,"AUD",'E-book-Paperback Data'!$Q:$Q,Lookups!$A$14)*Lookups!$G$24)</f>
        <v>0</v>
      </c>
      <c r="P57" s="13">
        <f>SUM(SUMIFS('E-book-Paperback Data'!$Y:$Y,'E-book-Paperback Data'!$V:$V,{"Standard","Pre Order"},'E-book-Paperback Data'!$T:$T,"Amazon.co.uk",'E-book-Paperback Data'!$Q:$Q,Lookups!$A$14))</f>
        <v>0</v>
      </c>
      <c r="Q57" s="4">
        <f>SUM(SUMIFS('E-book-Paperback Data'!$AC:$AC,'E-book-Paperback Data'!$V:$V,{"Standard","Pre Order"},'E-book-Paperback Data'!$T:$T,"Amazon.co.uk",'E-book-Paperback Data'!$Q:$Q,Lookups!$A$14)*Lookups!$G$17)</f>
        <v>0</v>
      </c>
      <c r="R57" s="15">
        <f>SUM(SUMIFS('E-book-Paperback Data'!$Y:$Y,'E-book-Paperback Data'!$V:$V,{"Standard","Pre Order"},'E-book-Paperback Data'!$T:$T,"Amazon.com",'E-book-Paperback Data'!$Q:$Q,Lookups!$A$14))</f>
        <v>0</v>
      </c>
      <c r="S57" s="4">
        <f>SUM(SUMIFS('E-book-Paperback Data'!$AC:$AC,'E-book-Paperback Data'!$V:$V,{"Standard","Pre Order"},'E-book-Paperback Data'!$T:$T,"Amazon.cOM",'E-book-Paperback Data'!$Q:$Q,Lookups!$A$14))</f>
        <v>0</v>
      </c>
    </row>
    <row r="58" spans="1:19" x14ac:dyDescent="0.25">
      <c r="A58" t="s">
        <v>21</v>
      </c>
      <c r="B58" s="13">
        <f>SUM(SUMIFS('E-book-Paperback Data'!$AN:$AN,'E-book-Paperback Data'!$AK:$AK,{"Standard","Pre Order"},'E-book-Paperback Data'!$AI:$AI,"&lt;&gt;Amazon.co.uk",'E-book-Paperback Data'!$AI:$AI,"&lt;&gt;Amazon.com",'E-book-Paperback Data'!$AF:$AF,Lookups!$A$12))</f>
        <v>0</v>
      </c>
      <c r="C58" s="4">
        <f>SUM(SUMIFS('E-book-Paperback Data'!$AR:$AR,'E-book-Paperback Data'!$AK:$AK,{"Standard","Pre Order"},'E-book-Paperback Data'!$AS:$AS,"EUR",'E-book-Paperback Data'!$AF:$AF,Lookups!$A$12)*Lookups!$G$18,SUMIFS('E-book-Paperback Data'!$AR:$AR,'E-book-Paperback Data'!$AK:$AK,{"Standard","Pre Order"},'E-book-Paperback Data'!$AS:$AS,"JPY",'E-book-Paperback Data'!$AF:$AF,Lookups!$A$12)*Lookups!$G$19,SUMIFS('E-book-Paperback Data'!$AR:$AR,'E-book-Paperback Data'!$AK:$AK,{"Standard","Pre Order"},'E-book-Paperback Data'!$AS:$AS,"INR",'E-book-Paperback Data'!$AF:$AF,Lookups!$A$12)*Lookups!$G$20,SUMIFS('E-book-Paperback Data'!$AR:$AR,'E-book-Paperback Data'!$AK:$AK,{"Standard","Pre Order"},'E-book-Paperback Data'!$AS:$AS,"CAD",'E-book-Paperback Data'!$AF:$AF,Lookups!$A$12)*Lookups!$G$21,SUMIFS('E-book-Paperback Data'!$AR:$AR,'E-book-Paperback Data'!$AK:$AK,{"Standard","Pre Order"},'E-book-Paperback Data'!$AS:$AS,"BRL",'E-book-Paperback Data'!$AF:$AF,Lookups!$A$12)*Lookups!$G$22,SUMIFS('E-book-Paperback Data'!$AR:$AR,'E-book-Paperback Data'!$AK:$AK,{"Standard","Pre Order"},'E-book-Paperback Data'!$AS:$AS,"MXN",'E-book-Paperback Data'!$AF:$AF,Lookups!$A$12)*Lookups!$G$23,SUMIFS('E-book-Paperback Data'!$AR:$AR,'E-book-Paperback Data'!$AK:$AK,{"Standard","Pre Order"},'E-book-Paperback Data'!$AS:$AS,"AUD",'E-book-Paperback Data'!$AF:$AF,Lookups!$A$12)*Lookups!$G$24)</f>
        <v>0</v>
      </c>
      <c r="D58" s="13">
        <f>SUM(SUMIFS('E-book-Paperback Data'!$AN:$AN,'E-book-Paperback Data'!$AK:$AK,{"Standard","Pre Order"},'E-book-Paperback Data'!$AI:$AI,"Amazon.co.uk",'E-book-Paperback Data'!$AF:$AF,Lookups!$A$12))</f>
        <v>0</v>
      </c>
      <c r="E58" s="4">
        <f>SUM(SUMIFS('E-book-Paperback Data'!$AR:$AR,'E-book-Paperback Data'!$AK:$AK,{"Standard","Pre Order"},'E-book-Paperback Data'!$AI:$AI,"Amazon.co.uk",'E-book-Paperback Data'!$AF:$AF,Lookups!$A$12)*Lookups!$G$17)</f>
        <v>0</v>
      </c>
      <c r="F58" s="15">
        <f>SUM(SUMIFS('E-book-Paperback Data'!$AN:$AN,'E-book-Paperback Data'!$AK:$AK,{"Standard","Pre Order"},'E-book-Paperback Data'!$AI:$AI,"Amazon.com",'E-book-Paperback Data'!$AF:$AF,Lookups!$A$12))</f>
        <v>0</v>
      </c>
      <c r="G58" s="4">
        <f>SUM(SUMIFS('E-book-Paperback Data'!$AR:$AR,'E-book-Paperback Data'!$AK:$AK,{"Standard","Pre Order"},'E-book-Paperback Data'!$AI:$AI,"Amazon.cOM",'E-book-Paperback Data'!$AF:$AF,Lookups!$A$12))</f>
        <v>0</v>
      </c>
      <c r="H58" s="13">
        <f>SUM(SUMIFS('E-book-Paperback Data'!$AN:$AN,'E-book-Paperback Data'!$AK:$AK,{"Standard","Pre Order"},'E-book-Paperback Data'!$AI:$AI,"&lt;&gt;Amazon.co.uk",'E-book-Paperback Data'!$AI:$AI,"&lt;&gt;Amazon.com",'E-book-Paperback Data'!$AF:$AF,Lookups!$A$13))</f>
        <v>0</v>
      </c>
      <c r="I58" s="4">
        <f>SUM(SUMIFS('E-book-Paperback Data'!$AR:$AR,'E-book-Paperback Data'!$AK:$AK,{"Standard","Pre Order"},'E-book-Paperback Data'!$AS:$AS,"EUR",'E-book-Paperback Data'!$AF:$AF,Lookups!$A$13)*Lookups!$G$18,SUMIFS('E-book-Paperback Data'!$AR:$AR,'E-book-Paperback Data'!$AK:$AK,{"Standard","Pre Order"},'E-book-Paperback Data'!$AS:$AS,"JPY",'E-book-Paperback Data'!$AF:$AF,Lookups!$A$13)*Lookups!$G$19,SUMIFS('E-book-Paperback Data'!$AR:$AR,'E-book-Paperback Data'!$AK:$AK,{"Standard","Pre Order"},'E-book-Paperback Data'!$AS:$AS,"INR",'E-book-Paperback Data'!$AF:$AF,Lookups!$A$13)*Lookups!$G$20,SUMIFS('E-book-Paperback Data'!$AR:$AR,'E-book-Paperback Data'!$AK:$AK,{"Standard","Pre Order"},'E-book-Paperback Data'!$AS:$AS,"CAD",'E-book-Paperback Data'!$AF:$AF,Lookups!$A$13)*Lookups!$G$21,SUMIFS('E-book-Paperback Data'!$AR:$AR,'E-book-Paperback Data'!$AK:$AK,{"Standard","Pre Order"},'E-book-Paperback Data'!$AS:$AS,"BRL",'E-book-Paperback Data'!$AF:$AF,Lookups!$A$13)*Lookups!$G$22,SUMIFS('E-book-Paperback Data'!$AR:$AR,'E-book-Paperback Data'!$AK:$AK,{"Standard","Pre Order"},'E-book-Paperback Data'!$AS:$AS,"MXN",'E-book-Paperback Data'!$AF:$AF,Lookups!$A$13)*Lookups!$G$23,SUMIFS('E-book-Paperback Data'!$AR:$AR,'E-book-Paperback Data'!$AK:$AK,{"Standard","Pre Order"},'E-book-Paperback Data'!$AS:$AS,"AUD",'E-book-Paperback Data'!$AF:$AF,Lookups!$A$13)*Lookups!$G$24)</f>
        <v>0</v>
      </c>
      <c r="J58" s="13">
        <f>SUM(SUMIFS('E-book-Paperback Data'!$AN:$AN,'E-book-Paperback Data'!$AK:$AK,{"Standard","Pre Order"},'E-book-Paperback Data'!$AI:$AI,"Amazon.co.uk",'E-book-Paperback Data'!$AF:$AF,Lookups!$A$13))</f>
        <v>0</v>
      </c>
      <c r="K58" s="4">
        <f>SUM(SUMIFS('E-book-Paperback Data'!$AR:$AR,'E-book-Paperback Data'!$AK:$AK,{"Standard","Pre Order"},'E-book-Paperback Data'!$AI:$AI,"Amazon.co.uk",'E-book-Paperback Data'!$AF:$AF,Lookups!$A$13)*Lookups!$G$17)</f>
        <v>0</v>
      </c>
      <c r="L58" s="15">
        <f>SUM(SUMIFS('E-book-Paperback Data'!$AN:$AN,'E-book-Paperback Data'!$AK:$AK,{"Standard","Pre Order"},'E-book-Paperback Data'!$AI:$AI,"Amazon.com",'E-book-Paperback Data'!$AF:$AF,Lookups!$A$13))</f>
        <v>0</v>
      </c>
      <c r="M58" s="4">
        <f>SUM(SUMIFS('E-book-Paperback Data'!$AR:$AR,'E-book-Paperback Data'!$AK:$AK,{"Standard","Pre Order"},'E-book-Paperback Data'!$AI:$AI,"Amazon.cOM",'E-book-Paperback Data'!$AF:$AF,Lookups!$A$13))</f>
        <v>0</v>
      </c>
      <c r="N58" s="13">
        <f>SUM(SUMIFS('E-book-Paperback Data'!$AN:$AN,'E-book-Paperback Data'!$AK:$AK,{"Standard","Pre Order"},'E-book-Paperback Data'!$AI:$AI,"&lt;&gt;Amazon.co.uk",'E-book-Paperback Data'!$AI:$AI,"&lt;&gt;Amazon.com",'E-book-Paperback Data'!$AF:$AF,Lookups!$A$14))</f>
        <v>0</v>
      </c>
      <c r="O58" s="4">
        <f>SUM(SUMIFS('E-book-Paperback Data'!$AR:$AR,'E-book-Paperback Data'!$AK:$AK,{"Standard","Pre Order"},'E-book-Paperback Data'!$AS:$AS,"EUR",'E-book-Paperback Data'!$AF:$AF,Lookups!$A$14)*Lookups!$G$18,SUMIFS('E-book-Paperback Data'!$AR:$AR,'E-book-Paperback Data'!$AK:$AK,{"Standard","Pre Order"},'E-book-Paperback Data'!$AS:$AS,"JPY",'E-book-Paperback Data'!$AF:$AF,Lookups!$A$14)*Lookups!$G$19,SUMIFS('E-book-Paperback Data'!$AR:$AR,'E-book-Paperback Data'!$AK:$AK,{"Standard","Pre Order"},'E-book-Paperback Data'!$AS:$AS,"INR",'E-book-Paperback Data'!$AF:$AF,Lookups!$A$14)*Lookups!$G$20,SUMIFS('E-book-Paperback Data'!$AR:$AR,'E-book-Paperback Data'!$AK:$AK,{"Standard","Pre Order"},'E-book-Paperback Data'!$AS:$AS,"CAD",'E-book-Paperback Data'!$AF:$AF,Lookups!$A$14)*Lookups!$G$21,SUMIFS('E-book-Paperback Data'!$AR:$AR,'E-book-Paperback Data'!$AK:$AK,{"Standard","Pre Order"},'E-book-Paperback Data'!$AS:$AS,"BRL",'E-book-Paperback Data'!$AF:$AF,Lookups!$A$14)*Lookups!$G$22,SUMIFS('E-book-Paperback Data'!$AR:$AR,'E-book-Paperback Data'!$AK:$AK,{"Standard","Pre Order"},'E-book-Paperback Data'!$AS:$AS,"MXN",'E-book-Paperback Data'!$AF:$AF,Lookups!$A$14)*Lookups!$G$23,SUMIFS('E-book-Paperback Data'!$AR:$AR,'E-book-Paperback Data'!$AK:$AK,{"Standard","Pre Order"},'E-book-Paperback Data'!$AS:$AS,"AUD",'E-book-Paperback Data'!$AF:$AF,Lookups!$A$14)*Lookups!$G$24)</f>
        <v>0</v>
      </c>
      <c r="P58" s="13">
        <f>SUM(SUMIFS('E-book-Paperback Data'!$AN:$AN,'E-book-Paperback Data'!$AK:$AK,{"Standard","Pre Order"},'E-book-Paperback Data'!$AI:$AI,"Amazon.co.uk",'E-book-Paperback Data'!$AF:$AF,Lookups!$A$14))</f>
        <v>0</v>
      </c>
      <c r="Q58" s="4">
        <f>SUM(SUMIFS('E-book-Paperback Data'!$AR:$AR,'E-book-Paperback Data'!$AK:$AK,{"Standard","Pre Order"},'E-book-Paperback Data'!$AI:$AI,"Amazon.co.uk",'E-book-Paperback Data'!$AF:$AF,Lookups!$A$14)*Lookups!$G$17)</f>
        <v>0</v>
      </c>
      <c r="R58" s="15">
        <f>SUM(SUMIFS('E-book-Paperback Data'!$AN:$AN,'E-book-Paperback Data'!$AK:$AK,{"Standard","Pre Order"},'E-book-Paperback Data'!$AI:$AI,"Amazon.com",'E-book-Paperback Data'!$AF:$AF,Lookups!$A$14))</f>
        <v>0</v>
      </c>
      <c r="S58" s="4">
        <f>SUM(SUMIFS('E-book-Paperback Data'!$AR:$AR,'E-book-Paperback Data'!$AK:$AK,{"Standard","Pre Order"},'E-book-Paperback Data'!$AI:$AI,"Amazon.cOM",'E-book-Paperback Data'!$AF:$AF,Lookups!$A$14))</f>
        <v>0</v>
      </c>
    </row>
    <row r="59" spans="1:19" x14ac:dyDescent="0.25">
      <c r="A59" t="s">
        <v>22</v>
      </c>
      <c r="B59" s="13">
        <f>SUM(SUMIFS('E-book-Paperback Data'!$BC:$BC,'E-book-Paperback Data'!$AZ:$AZ,{"Standard","Pre Order"},'E-book-Paperback Data'!$AX:$AX,"&lt;&gt;Amazon.co.uk",'E-book-Paperback Data'!$AX:$AX,"&lt;&gt;Amazon.com",'E-book-Paperback Data'!$AU:$AU,Lookups!$A$12))</f>
        <v>0</v>
      </c>
      <c r="C59" s="4">
        <f>SUM(SUMIFS('E-book-Paperback Data'!$BG:$BG,'E-book-Paperback Data'!$AZ:$AZ,{"Standard","Pre Order"},'E-book-Paperback Data'!$BH:$BH,"EUR",'E-book-Paperback Data'!$AU:$AU,Lookups!$A$12)*Lookups!$G$18,SUMIFS('E-book-Paperback Data'!$BG:$BG,'E-book-Paperback Data'!$AZ:$AZ,{"Standard","Pre Order"},'E-book-Paperback Data'!$BH:$BH,"JPY",'E-book-Paperback Data'!$AU:$AU,Lookups!$A$12)*Lookups!$G$19,SUMIFS('E-book-Paperback Data'!$BG:$BG,'E-book-Paperback Data'!$AZ:$AZ,{"Standard","Pre Order"},'E-book-Paperback Data'!$BH:$BH,"INR",'E-book-Paperback Data'!$AU:$AU,Lookups!$A$12)*Lookups!$G$20,SUMIFS('E-book-Paperback Data'!$BG:$BG,'E-book-Paperback Data'!$AZ:$AZ,{"Standard","Pre Order"},'E-book-Paperback Data'!$BH:$BH,"CAD",'E-book-Paperback Data'!$AU:$AU,Lookups!$A$12)*Lookups!$G$21,SUMIFS('E-book-Paperback Data'!$BG:$BG,'E-book-Paperback Data'!$AZ:$AZ,{"Standard","Pre Order"},'E-book-Paperback Data'!$BH:$BH,"BRL",'E-book-Paperback Data'!$AU:$AU,Lookups!$A$12)*Lookups!$G$22,SUMIFS('E-book-Paperback Data'!$BG:$BG,'E-book-Paperback Data'!$AZ:$AZ,{"Standard","Pre Order"},'E-book-Paperback Data'!$BH:$BH,"MXN",'E-book-Paperback Data'!$AU:$AU,Lookups!$A$12)*Lookups!$G$23,SUMIFS('E-book-Paperback Data'!$BG:$BG,'E-book-Paperback Data'!$AZ:$AZ,{"Standard","Pre Order"},'E-book-Paperback Data'!$BH:$BH,"AUD",'E-book-Paperback Data'!$AU:$AU,Lookups!$A$12)*Lookups!$G$24)</f>
        <v>0</v>
      </c>
      <c r="D59" s="13">
        <f>SUM(SUMIFS('E-book-Paperback Data'!$BC:$BC,'E-book-Paperback Data'!$AZ:$AZ,{"Standard","Pre Order"},'E-book-Paperback Data'!$AX:$AX,"Amazon.co.uk",'E-book-Paperback Data'!$AU:$AU,Lookups!$A$12))</f>
        <v>0</v>
      </c>
      <c r="E59" s="4">
        <f>SUM(SUMIFS('E-book-Paperback Data'!$BG:$BG,'E-book-Paperback Data'!$AZ:$AZ,{"Standard","Pre Order"},'E-book-Paperback Data'!$AX:$AX,"Amazon.co.uk",'E-book-Paperback Data'!$AU:$AU,Lookups!$A$12)*Lookups!$G$17)</f>
        <v>0</v>
      </c>
      <c r="F59" s="15">
        <f>SUM(SUMIFS('E-book-Paperback Data'!$BC:$BC,'E-book-Paperback Data'!$AZ:$AZ,{"Standard","Pre Order"},'E-book-Paperback Data'!$AX:$AX,"Amazon.com",'E-book-Paperback Data'!$AU:$AU,Lookups!$A$12))</f>
        <v>0</v>
      </c>
      <c r="G59" s="4">
        <f>SUM(SUMIFS('E-book-Paperback Data'!$BG:$BG,'E-book-Paperback Data'!$AZ:$AZ,{"Standard","Pre Order"},'E-book-Paperback Data'!$AX:$AX,"Amazon.cOM",'E-book-Paperback Data'!$AU:$AU,Lookups!$A$12))</f>
        <v>0</v>
      </c>
      <c r="H59" s="13">
        <f>SUM(SUMIFS('E-book-Paperback Data'!$BC:$BC,'E-book-Paperback Data'!$AZ:$AZ,{"Standard","Pre Order"},'E-book-Paperback Data'!$AX:$AX,"&lt;&gt;Amazon.co.uk",'E-book-Paperback Data'!$AX:$AX,"&lt;&gt;Amazon.com",'E-book-Paperback Data'!$AU:$AU,Lookups!$A$13))</f>
        <v>0</v>
      </c>
      <c r="I59" s="4">
        <f>SUM(SUMIFS('E-book-Paperback Data'!$BG:$BG,'E-book-Paperback Data'!$AZ:$AZ,{"Standard","Pre Order"},'E-book-Paperback Data'!$BH:$BH,"EUR",'E-book-Paperback Data'!$AU:$AU,Lookups!$A$13)*Lookups!$G$18,SUMIFS('E-book-Paperback Data'!$BG:$BG,'E-book-Paperback Data'!$AZ:$AZ,{"Standard","Pre Order"},'E-book-Paperback Data'!$BH:$BH,"JPY",'E-book-Paperback Data'!$AU:$AU,Lookups!$A$13)*Lookups!$G$19,SUMIFS('E-book-Paperback Data'!$BG:$BG,'E-book-Paperback Data'!$AZ:$AZ,{"Standard","Pre Order"},'E-book-Paperback Data'!$BH:$BH,"INR",'E-book-Paperback Data'!$AU:$AU,Lookups!$A$13)*Lookups!$G$20,SUMIFS('E-book-Paperback Data'!$BG:$BG,'E-book-Paperback Data'!$AZ:$AZ,{"Standard","Pre Order"},'E-book-Paperback Data'!$BH:$BH,"CAD",'E-book-Paperback Data'!$AU:$AU,Lookups!$A$13)*Lookups!$G$21,SUMIFS('E-book-Paperback Data'!$BG:$BG,'E-book-Paperback Data'!$AZ:$AZ,{"Standard","Pre Order"},'E-book-Paperback Data'!$BH:$BH,"BRL",'E-book-Paperback Data'!$AU:$AU,Lookups!$A$13)*Lookups!$G$22,SUMIFS('E-book-Paperback Data'!$BG:$BG,'E-book-Paperback Data'!$AZ:$AZ,{"Standard","Pre Order"},'E-book-Paperback Data'!$BH:$BH,"MXN",'E-book-Paperback Data'!$AU:$AU,Lookups!$A$13)*Lookups!$G$23,SUMIFS('E-book-Paperback Data'!$BG:$BG,'E-book-Paperback Data'!$AZ:$AZ,{"Standard","Pre Order"},'E-book-Paperback Data'!$BH:$BH,"AUD",'E-book-Paperback Data'!$AU:$AU,Lookups!$A$13)*Lookups!$G$24)</f>
        <v>0</v>
      </c>
      <c r="J59" s="13">
        <f>SUM(SUMIFS('E-book-Paperback Data'!$BC:$BC,'E-book-Paperback Data'!$AZ:$AZ,{"Standard","Pre Order"},'E-book-Paperback Data'!$AX:$AX,"Amazon.co.uk",'E-book-Paperback Data'!$AU:$AU,Lookups!$A$13))</f>
        <v>0</v>
      </c>
      <c r="K59" s="4">
        <f>SUM(SUMIFS('E-book-Paperback Data'!$BG:$BG,'E-book-Paperback Data'!$AZ:$AZ,{"Standard","Pre Order"},'E-book-Paperback Data'!$AX:$AX,"Amazon.co.uk",'E-book-Paperback Data'!$AU:$AU,Lookups!$A$13)*Lookups!$G$17)</f>
        <v>0</v>
      </c>
      <c r="L59" s="15">
        <f>SUM(SUMIFS('E-book-Paperback Data'!$BC:$BC,'E-book-Paperback Data'!$AZ:$AZ,{"Standard","Pre Order"},'E-book-Paperback Data'!$AX:$AX,"Amazon.com",'E-book-Paperback Data'!$AU:$AU,Lookups!$A$13))</f>
        <v>0</v>
      </c>
      <c r="M59" s="4">
        <f>SUM(SUMIFS('E-book-Paperback Data'!$BG:$BG,'E-book-Paperback Data'!$AZ:$AZ,{"Standard","Pre Order"},'E-book-Paperback Data'!$AX:$AX,"Amazon.cOM",'E-book-Paperback Data'!$AU:$AU,Lookups!$A$13))</f>
        <v>0</v>
      </c>
      <c r="N59" s="13">
        <f>SUM(SUMIFS('E-book-Paperback Data'!$BC:$BC,'E-book-Paperback Data'!$AZ:$AZ,{"Standard","Pre Order"},'E-book-Paperback Data'!$AX:$AX,"&lt;&gt;Amazon.co.uk",'E-book-Paperback Data'!$AX:$AX,"&lt;&gt;Amazon.com",'E-book-Paperback Data'!$AU:$AU,Lookups!$A$14))</f>
        <v>0</v>
      </c>
      <c r="O59" s="4">
        <f>SUM(SUMIFS('E-book-Paperback Data'!$BG:$BG,'E-book-Paperback Data'!$AZ:$AZ,{"Standard","Pre Order"},'E-book-Paperback Data'!$BH:$BH,"EUR",'E-book-Paperback Data'!$AU:$AU,Lookups!$A$14)*Lookups!$G$18,SUMIFS('E-book-Paperback Data'!$BG:$BG,'E-book-Paperback Data'!$AZ:$AZ,{"Standard","Pre Order"},'E-book-Paperback Data'!$BH:$BH,"JPY",'E-book-Paperback Data'!$AU:$AU,Lookups!$A$14)*Lookups!$G$19,SUMIFS('E-book-Paperback Data'!$BG:$BG,'E-book-Paperback Data'!$AZ:$AZ,{"Standard","Pre Order"},'E-book-Paperback Data'!$BH:$BH,"INR",'E-book-Paperback Data'!$AU:$AU,Lookups!$A$14)*Lookups!$G$20,SUMIFS('E-book-Paperback Data'!$BG:$BG,'E-book-Paperback Data'!$AZ:$AZ,{"Standard","Pre Order"},'E-book-Paperback Data'!$BH:$BH,"CAD",'E-book-Paperback Data'!$AU:$AU,Lookups!$A$14)*Lookups!$G$21,SUMIFS('E-book-Paperback Data'!$BG:$BG,'E-book-Paperback Data'!$AZ:$AZ,{"Standard","Pre Order"},'E-book-Paperback Data'!$BH:$BH,"BRL",'E-book-Paperback Data'!$AU:$AU,Lookups!$A$14)*Lookups!$G$22,SUMIFS('E-book-Paperback Data'!$BG:$BG,'E-book-Paperback Data'!$AZ:$AZ,{"Standard","Pre Order"},'E-book-Paperback Data'!$BH:$BH,"MXN",'E-book-Paperback Data'!$AU:$AU,Lookups!$A$14)*Lookups!$G$23,SUMIFS('E-book-Paperback Data'!$BG:$BG,'E-book-Paperback Data'!$AZ:$AZ,{"Standard","Pre Order"},'E-book-Paperback Data'!$BH:$BH,"AUD",'E-book-Paperback Data'!$AU:$AU,Lookups!$A$14)*Lookups!$G$24)</f>
        <v>0</v>
      </c>
      <c r="P59" s="13">
        <f>SUM(SUMIFS('E-book-Paperback Data'!$BC:$BC,'E-book-Paperback Data'!$AZ:$AZ,{"Standard","Pre Order"},'E-book-Paperback Data'!$AX:$AX,"Amazon.co.uk",'E-book-Paperback Data'!$AU:$AU,Lookups!$A$14))</f>
        <v>0</v>
      </c>
      <c r="Q59" s="4">
        <f>SUM(SUMIFS('E-book-Paperback Data'!$BG:$BG,'E-book-Paperback Data'!$AZ:$AZ,{"Standard","Pre Order"},'E-book-Paperback Data'!$AX:$AX,"Amazon.co.uk",'E-book-Paperback Data'!$AU:$AU,Lookups!$A$14)*Lookups!$G$17)</f>
        <v>0</v>
      </c>
      <c r="R59" s="15">
        <f>SUM(SUMIFS('E-book-Paperback Data'!$BC:$BC,'E-book-Paperback Data'!$AZ:$AZ,{"Standard","Pre Order"},'E-book-Paperback Data'!$AX:$AX,"Amazon.com",'E-book-Paperback Data'!$AU:$AU,Lookups!$A$14))</f>
        <v>0</v>
      </c>
      <c r="S59" s="4">
        <f>SUM(SUMIFS('E-book-Paperback Data'!$BG:$BG,'E-book-Paperback Data'!$AZ:$AZ,{"Standard","Pre Order"},'E-book-Paperback Data'!$AX:$AX,"Amazon.cOM",'E-book-Paperback Data'!$AU:$AU,Lookups!$A$14))</f>
        <v>0</v>
      </c>
    </row>
    <row r="60" spans="1:19" x14ac:dyDescent="0.25">
      <c r="A60" t="s">
        <v>23</v>
      </c>
      <c r="B60" s="13">
        <f>SUM(SUMIFS('E-book-Paperback Data'!$BR:$BR,'E-book-Paperback Data'!$BO:$BO,{"Standard","Pre Order"},'E-book-Paperback Data'!$BM:$BM,"&lt;&gt;Amazon.co.uk",'E-book-Paperback Data'!$BM:$BM,"&lt;&gt;Amazon.com",'E-book-Paperback Data'!$BJ:$BJ,Lookups!$A$12))</f>
        <v>0</v>
      </c>
      <c r="C60" s="4">
        <f>SUM(SUMIFS('E-book-Paperback Data'!$BV:$BV,'E-book-Paperback Data'!$BO:$BO,{"Standard","Pre Order"},'E-book-Paperback Data'!$BW:$BW,"EUR",'E-book-Paperback Data'!$BJ:$BJ,Lookups!$A$12)*Lookups!$G$18,SUMIFS('E-book-Paperback Data'!$BV:$BV,'E-book-Paperback Data'!$BO:$BO,{"Standard","Pre Order"},'E-book-Paperback Data'!$BW:$BW,"JPY",'E-book-Paperback Data'!$BJ:$BJ,Lookups!$A$12)*Lookups!$G$19,SUMIFS('E-book-Paperback Data'!$BV:$BV,'E-book-Paperback Data'!$BO:$BO,{"Standard","Pre Order"},'E-book-Paperback Data'!$BW:$BW,"INR",'E-book-Paperback Data'!$BJ:$BJ,Lookups!$A$12)*Lookups!$G$20,SUMIFS('E-book-Paperback Data'!$BV:$BV,'E-book-Paperback Data'!$BO:$BO,{"Standard","Pre Order"},'E-book-Paperback Data'!$BW:$BW,"CAD",'E-book-Paperback Data'!$BJ:$BJ,Lookups!$A$12)*Lookups!$G$21,SUMIFS('E-book-Paperback Data'!$BV:$BV,'E-book-Paperback Data'!$BO:$BO,{"Standard","Pre Order"},'E-book-Paperback Data'!$BW:$BW,"BRL",'E-book-Paperback Data'!$BJ:$BJ,Lookups!$A$12)*Lookups!$G$22,SUMIFS('E-book-Paperback Data'!$BV:$BV,'E-book-Paperback Data'!$BO:$BO,{"Standard","Pre Order"},'E-book-Paperback Data'!$BW:$BW,"MXN",'E-book-Paperback Data'!$BJ:$BJ,Lookups!$A$12)*Lookups!$G$23,SUMIFS('E-book-Paperback Data'!$BV:$BV,'E-book-Paperback Data'!$BO:$BO,{"Standard","Pre Order"},'E-book-Paperback Data'!$BW:$BW,"AUD",'E-book-Paperback Data'!$BJ:$BJ,Lookups!$A$12)*Lookups!$G$24)</f>
        <v>0</v>
      </c>
      <c r="D60" s="13">
        <f>SUM(SUMIFS('E-book-Paperback Data'!$BR:$BR,'E-book-Paperback Data'!$BO:$BO,{"Standard","Pre Order"},'E-book-Paperback Data'!$BM:$BM,"Amazon.co.uk",'E-book-Paperback Data'!$BJ:$BJ,Lookups!$A$12))</f>
        <v>0</v>
      </c>
      <c r="E60" s="4">
        <f>SUM(SUMIFS('E-book-Paperback Data'!$BV:$BV,'E-book-Paperback Data'!$BO:$BO,{"Standard","Pre Order"},'E-book-Paperback Data'!$BM:$BM,"Amazon.co.uk",'E-book-Paperback Data'!$BJ:$BJ,Lookups!$A$12)*Lookups!$G$17)</f>
        <v>0</v>
      </c>
      <c r="F60" s="15">
        <f>SUM(SUMIFS('E-book-Paperback Data'!$BR:$BR,'E-book-Paperback Data'!$BO:$BO,{"Standard","Pre Order"},'E-book-Paperback Data'!$BM:$BM,"Amazon.com",'E-book-Paperback Data'!$BJ:$BJ,Lookups!$A$12))</f>
        <v>0</v>
      </c>
      <c r="G60" s="4">
        <f>SUM(SUMIFS('E-book-Paperback Data'!$BV:$BV,'E-book-Paperback Data'!$BO:$BO,{"Standard","Pre Order"},'E-book-Paperback Data'!$BM:$BM,"Amazon.cOM",'E-book-Paperback Data'!$BJ:$BJ,Lookups!$A$12))</f>
        <v>0</v>
      </c>
      <c r="H60" s="13">
        <f>SUM(SUMIFS('E-book-Paperback Data'!$BR:$BR,'E-book-Paperback Data'!$BO:$BO,{"Standard","Pre Order"},'E-book-Paperback Data'!$BM:$BM,"&lt;&gt;Amazon.co.uk",'E-book-Paperback Data'!$BM:$BM,"&lt;&gt;Amazon.com",'E-book-Paperback Data'!$BJ:$BJ,Lookups!$A$13))</f>
        <v>0</v>
      </c>
      <c r="I60" s="4">
        <f>SUM(SUMIFS('E-book-Paperback Data'!$BV:$BV,'E-book-Paperback Data'!$BO:$BO,{"Standard","Pre Order"},'E-book-Paperback Data'!$BW:$BW,"EUR",'E-book-Paperback Data'!$BJ:$BJ,Lookups!$A$13)*Lookups!$G$18,SUMIFS('E-book-Paperback Data'!$BV:$BV,'E-book-Paperback Data'!$BO:$BO,{"Standard","Pre Order"},'E-book-Paperback Data'!$BW:$BW,"JPY",'E-book-Paperback Data'!$BJ:$BJ,Lookups!$A$13)*Lookups!$G$19,SUMIFS('E-book-Paperback Data'!$BV:$BV,'E-book-Paperback Data'!$BO:$BO,{"Standard","Pre Order"},'E-book-Paperback Data'!$BW:$BW,"INR",'E-book-Paperback Data'!$BJ:$BJ,Lookups!$A$13)*Lookups!$G$20,SUMIFS('E-book-Paperback Data'!$BV:$BV,'E-book-Paperback Data'!$BO:$BO,{"Standard","Pre Order"},'E-book-Paperback Data'!$BW:$BW,"CAD",'E-book-Paperback Data'!$BJ:$BJ,Lookups!$A$13)*Lookups!$G$21,SUMIFS('E-book-Paperback Data'!$BV:$BV,'E-book-Paperback Data'!$BO:$BO,{"Standard","Pre Order"},'E-book-Paperback Data'!$BW:$BW,"BRL",'E-book-Paperback Data'!$BJ:$BJ,Lookups!$A$13)*Lookups!$G$22,SUMIFS('E-book-Paperback Data'!$BV:$BV,'E-book-Paperback Data'!$BO:$BO,{"Standard","Pre Order"},'E-book-Paperback Data'!$BW:$BW,"MXN",'E-book-Paperback Data'!$BJ:$BJ,Lookups!$A$13)*Lookups!$G$23,SUMIFS('E-book-Paperback Data'!$BV:$BV,'E-book-Paperback Data'!$BO:$BO,{"Standard","Pre Order"},'E-book-Paperback Data'!$BW:$BW,"AUD",'E-book-Paperback Data'!$BJ:$BJ,Lookups!$A$13)*Lookups!$G$24)</f>
        <v>0</v>
      </c>
      <c r="J60" s="13">
        <f>SUM(SUMIFS('E-book-Paperback Data'!$BR:$BR,'E-book-Paperback Data'!$BO:$BO,{"Standard","Pre Order"},'E-book-Paperback Data'!$BM:$BM,"Amazon.co.uk",'E-book-Paperback Data'!$BJ:$BJ,Lookups!$A$13))</f>
        <v>0</v>
      </c>
      <c r="K60" s="4">
        <f>SUM(SUMIFS('E-book-Paperback Data'!$BV:$BV,'E-book-Paperback Data'!$BO:$BO,{"Standard","Pre Order"},'E-book-Paperback Data'!$BM:$BM,"Amazon.co.uk",'E-book-Paperback Data'!$BJ:$BJ,Lookups!$A$13)*Lookups!$G$17)</f>
        <v>0</v>
      </c>
      <c r="L60" s="15">
        <f>SUM(SUMIFS('E-book-Paperback Data'!$BR:$BR,'E-book-Paperback Data'!$BO:$BO,{"Standard","Pre Order"},'E-book-Paperback Data'!$BM:$BM,"Amazon.com",'E-book-Paperback Data'!$BJ:$BJ,Lookups!$A$13))</f>
        <v>0</v>
      </c>
      <c r="M60" s="4">
        <f>SUM(SUMIFS('E-book-Paperback Data'!$BV:$BV,'E-book-Paperback Data'!$BO:$BO,{"Standard","Pre Order"},'E-book-Paperback Data'!$BM:$BM,"Amazon.cOM",'E-book-Paperback Data'!$BJ:$BJ,Lookups!$A$13))</f>
        <v>0</v>
      </c>
      <c r="N60" s="13">
        <f>SUM(SUMIFS('E-book-Paperback Data'!$BR:$BR,'E-book-Paperback Data'!$BO:$BO,{"Standard","Pre Order"},'E-book-Paperback Data'!$BM:$BM,"&lt;&gt;Amazon.co.uk",'E-book-Paperback Data'!$BM:$BM,"&lt;&gt;Amazon.com",'E-book-Paperback Data'!$BJ:$BJ,Lookups!$A$14))</f>
        <v>0</v>
      </c>
      <c r="O60" s="4">
        <f>SUM(SUMIFS('E-book-Paperback Data'!$BV:$BV,'E-book-Paperback Data'!$BO:$BO,{"Standard","Pre Order"},'E-book-Paperback Data'!$BW:$BW,"EUR",'E-book-Paperback Data'!$BJ:$BJ,Lookups!$A$14)*Lookups!$G$18,SUMIFS('E-book-Paperback Data'!$BV:$BV,'E-book-Paperback Data'!$BO:$BO,{"Standard","Pre Order"},'E-book-Paperback Data'!$BW:$BW,"JPY",'E-book-Paperback Data'!$BJ:$BJ,Lookups!$A$14)*Lookups!$G$19,SUMIFS('E-book-Paperback Data'!$BV:$BV,'E-book-Paperback Data'!$BO:$BO,{"Standard","Pre Order"},'E-book-Paperback Data'!$BW:$BW,"INR",'E-book-Paperback Data'!$BJ:$BJ,Lookups!$A$14)*Lookups!$G$20,SUMIFS('E-book-Paperback Data'!$BV:$BV,'E-book-Paperback Data'!$BO:$BO,{"Standard","Pre Order"},'E-book-Paperback Data'!$BW:$BW,"CAD",'E-book-Paperback Data'!$BJ:$BJ,Lookups!$A$14)*Lookups!$G$21,SUMIFS('E-book-Paperback Data'!$BV:$BV,'E-book-Paperback Data'!$BO:$BO,{"Standard","Pre Order"},'E-book-Paperback Data'!$BW:$BW,"BRL",'E-book-Paperback Data'!$BJ:$BJ,Lookups!$A$14)*Lookups!$G$22,SUMIFS('E-book-Paperback Data'!$BV:$BV,'E-book-Paperback Data'!$BO:$BO,{"Standard","Pre Order"},'E-book-Paperback Data'!$BW:$BW,"MXN",'E-book-Paperback Data'!$BJ:$BJ,Lookups!$A$14)*Lookups!$G$23,SUMIFS('E-book-Paperback Data'!$BV:$BV,'E-book-Paperback Data'!$BO:$BO,{"Standard","Pre Order"},'E-book-Paperback Data'!$BW:$BW,"AUD",'E-book-Paperback Data'!$BJ:$BJ,Lookups!$A$14)*Lookups!$G$24)</f>
        <v>0</v>
      </c>
      <c r="P60" s="13">
        <f>SUM(SUMIFS('E-book-Paperback Data'!$BR:$BR,'E-book-Paperback Data'!$BO:$BO,{"Standard","Pre Order"},'E-book-Paperback Data'!$BM:$BM,"Amazon.co.uk",'E-book-Paperback Data'!$BJ:$BJ,Lookups!$A$14))</f>
        <v>0</v>
      </c>
      <c r="Q60" s="4">
        <f>SUM(SUMIFS('E-book-Paperback Data'!$BV:$BV,'E-book-Paperback Data'!$BO:$BO,{"Standard","Pre Order"},'E-book-Paperback Data'!$BM:$BM,"Amazon.co.uk",'E-book-Paperback Data'!$BJ:$BJ,Lookups!$A$14)*Lookups!$G$17)</f>
        <v>0</v>
      </c>
      <c r="R60" s="15">
        <f>SUM(SUMIFS('E-book-Paperback Data'!$BR:$BR,'E-book-Paperback Data'!$BO:$BO,{"Standard","Pre Order"},'E-book-Paperback Data'!$BM:$BM,"Amazon.com",'E-book-Paperback Data'!$BJ:$BJ,Lookups!$A$14))</f>
        <v>0</v>
      </c>
      <c r="S60" s="4">
        <f>SUM(SUMIFS('E-book-Paperback Data'!$BV:$BV,'E-book-Paperback Data'!$BO:$BO,{"Standard","Pre Order"},'E-book-Paperback Data'!$BM:$BM,"Amazon.cOM",'E-book-Paperback Data'!$BJ:$BJ,Lookups!$A$14))</f>
        <v>0</v>
      </c>
    </row>
    <row r="61" spans="1:19" x14ac:dyDescent="0.25">
      <c r="A61" t="s">
        <v>24</v>
      </c>
      <c r="B61" s="13">
        <f>SUM(SUMIFS('E-book-Paperback Data'!$CG:$CG,'E-book-Paperback Data'!$CD:$CD,{"Standard","Pre Order"},'E-book-Paperback Data'!$CB:$CB,"&lt;&gt;Amazon.co.uk",'E-book-Paperback Data'!$CB:$CB,"&lt;&gt;Amazon.com",'E-book-Paperback Data'!$BY:$BY,Lookups!$A$12))</f>
        <v>0</v>
      </c>
      <c r="C61" s="4">
        <f>SUM(SUMIFS('E-book-Paperback Data'!$CK:$CK,'E-book-Paperback Data'!$CD:$CD,{"Standard","Pre Order"},'E-book-Paperback Data'!$CL:$CL,"EUR",'E-book-Paperback Data'!$BY:$BY,Lookups!$A$12)*Lookups!$G$18,SUMIFS('E-book-Paperback Data'!$CK:$CK,'E-book-Paperback Data'!$CD:$CD,{"Standard","Pre Order"},'E-book-Paperback Data'!$CL:$CL,"JPY",'E-book-Paperback Data'!$BY:$BY,Lookups!$A$12)*Lookups!$G$19,SUMIFS('E-book-Paperback Data'!$CK:$CK,'E-book-Paperback Data'!$CD:$CD,{"Standard","Pre Order"},'E-book-Paperback Data'!$CL:$CL,"INR",'E-book-Paperback Data'!$BY:$BY,Lookups!$A$12)*Lookups!$G$20,SUMIFS('E-book-Paperback Data'!$CK:$CK,'E-book-Paperback Data'!$CD:$CD,{"Standard","Pre Order"},'E-book-Paperback Data'!$CL:$CL,"CAD",'E-book-Paperback Data'!$BY:$BY,Lookups!$A$12)*Lookups!$G$21,SUMIFS('E-book-Paperback Data'!$CK:$CK,'E-book-Paperback Data'!$CD:$CD,{"Standard","Pre Order"},'E-book-Paperback Data'!$CL:$CL,"BRL",'E-book-Paperback Data'!$BY:$BY,Lookups!$A$12)*Lookups!$G$22,SUMIFS('E-book-Paperback Data'!$CK:$CK,'E-book-Paperback Data'!$CD:$CD,{"Standard","Pre Order"},'E-book-Paperback Data'!$CL:$CL,"MXN",'E-book-Paperback Data'!$BY:$BY,Lookups!$A$12)*Lookups!$G$23,SUMIFS('E-book-Paperback Data'!$CK:$CK,'E-book-Paperback Data'!$CD:$CD,{"Standard","Pre Order"},'E-book-Paperback Data'!$CL:$CL,"AUD",'E-book-Paperback Data'!$BY:$BY,Lookups!$A$12)*Lookups!$G$24)</f>
        <v>0</v>
      </c>
      <c r="D61" s="13">
        <f>SUM(SUMIFS('E-book-Paperback Data'!$CG:$CG,'E-book-Paperback Data'!$CD:$CD,{"Standard","Pre Order"},'E-book-Paperback Data'!$CB:$CB,"Amazon.co.uk",'E-book-Paperback Data'!$BY:$BY,Lookups!$A$12))</f>
        <v>0</v>
      </c>
      <c r="E61" s="4">
        <f>SUM(SUMIFS('E-book-Paperback Data'!$CK:$CK,'E-book-Paperback Data'!$CD:$CD,{"Standard","Pre Order"},'E-book-Paperback Data'!$CB:$CB,"Amazon.co.uk",'E-book-Paperback Data'!$BY:$BY,Lookups!$A$12)*Lookups!$G$17)</f>
        <v>0</v>
      </c>
      <c r="F61" s="15">
        <f>SUM(SUMIFS('E-book-Paperback Data'!$CG:$CG,'E-book-Paperback Data'!$CD:$CD,{"Standard","Pre Order"},'E-book-Paperback Data'!$CB:$CB,"Amazon.com",'E-book-Paperback Data'!$BY:$BY,Lookups!$A$12))</f>
        <v>0</v>
      </c>
      <c r="G61" s="4">
        <f>SUM(SUMIFS('E-book-Paperback Data'!$CK:$CK,'E-book-Paperback Data'!$CD:$CD,{"Standard","Pre Order"},'E-book-Paperback Data'!$CB:$CB,"Amazon.cOM",'E-book-Paperback Data'!$BY:$BY,Lookups!$A$12))</f>
        <v>0</v>
      </c>
      <c r="H61" s="13">
        <f>SUM(SUMIFS('E-book-Paperback Data'!$CG:$CG,'E-book-Paperback Data'!$CD:$CD,{"Standard","Pre Order"},'E-book-Paperback Data'!$CB:$CB,"&lt;&gt;Amazon.co.uk",'E-book-Paperback Data'!$CB:$CB,"&lt;&gt;Amazon.com",'E-book-Paperback Data'!$BY:$BY,Lookups!$A$13))</f>
        <v>0</v>
      </c>
      <c r="I61" s="4">
        <f>SUM(SUMIFS('E-book-Paperback Data'!$CK:$CK,'E-book-Paperback Data'!$CD:$CD,{"Standard","Pre Order"},'E-book-Paperback Data'!$CL:$CL,"EUR",'E-book-Paperback Data'!$BY:$BY,Lookups!$A$13)*Lookups!$G$18,SUMIFS('E-book-Paperback Data'!$CK:$CK,'E-book-Paperback Data'!$CD:$CD,{"Standard","Pre Order"},'E-book-Paperback Data'!$CL:$CL,"JPY",'E-book-Paperback Data'!$BY:$BY,Lookups!$A$13)*Lookups!$G$19,SUMIFS('E-book-Paperback Data'!$CK:$CK,'E-book-Paperback Data'!$CD:$CD,{"Standard","Pre Order"},'E-book-Paperback Data'!$CL:$CL,"INR",'E-book-Paperback Data'!$BY:$BY,Lookups!$A$13)*Lookups!$G$20,SUMIFS('E-book-Paperback Data'!$CK:$CK,'E-book-Paperback Data'!$CD:$CD,{"Standard","Pre Order"},'E-book-Paperback Data'!$CL:$CL,"CAD",'E-book-Paperback Data'!$BY:$BY,Lookups!$A$13)*Lookups!$G$21,SUMIFS('E-book-Paperback Data'!$CK:$CK,'E-book-Paperback Data'!$CD:$CD,{"Standard","Pre Order"},'E-book-Paperback Data'!$CL:$CL,"BRL",'E-book-Paperback Data'!$BY:$BY,Lookups!$A$13)*Lookups!$G$22,SUMIFS('E-book-Paperback Data'!$CK:$CK,'E-book-Paperback Data'!$CD:$CD,{"Standard","Pre Order"},'E-book-Paperback Data'!$CL:$CL,"MXN",'E-book-Paperback Data'!$BY:$BY,Lookups!$A$13)*Lookups!$G$23,SUMIFS('E-book-Paperback Data'!$CK:$CK,'E-book-Paperback Data'!$CD:$CD,{"Standard","Pre Order"},'E-book-Paperback Data'!$CL:$CL,"AUD",'E-book-Paperback Data'!$BY:$BY,Lookups!$A$13)*Lookups!$G$24)</f>
        <v>0</v>
      </c>
      <c r="J61" s="13">
        <f>SUM(SUMIFS('E-book-Paperback Data'!$CG:$CG,'E-book-Paperback Data'!$CD:$CD,{"Standard","Pre Order"},'E-book-Paperback Data'!$CB:$CB,"Amazon.co.uk",'E-book-Paperback Data'!$BY:$BY,Lookups!$A$13))</f>
        <v>0</v>
      </c>
      <c r="K61" s="4">
        <f>SUM(SUMIFS('E-book-Paperback Data'!$CK:$CK,'E-book-Paperback Data'!$CD:$CD,{"Standard","Pre Order"},'E-book-Paperback Data'!$CB:$CB,"Amazon.co.uk",'E-book-Paperback Data'!$BY:$BY,Lookups!$A$13)*Lookups!$G$17)</f>
        <v>0</v>
      </c>
      <c r="L61" s="15">
        <f>SUM(SUMIFS('E-book-Paperback Data'!$CG:$CG,'E-book-Paperback Data'!$CD:$CD,{"Standard","Pre Order"},'E-book-Paperback Data'!$CB:$CB,"Amazon.com",'E-book-Paperback Data'!$BY:$BY,Lookups!$A$13))</f>
        <v>0</v>
      </c>
      <c r="M61" s="4">
        <f>SUM(SUMIFS('E-book-Paperback Data'!$CK:$CK,'E-book-Paperback Data'!$CD:$CD,{"Standard","Pre Order"},'E-book-Paperback Data'!$CB:$CB,"Amazon.cOM",'E-book-Paperback Data'!$BY:$BY,Lookups!$A$13))</f>
        <v>0</v>
      </c>
      <c r="N61" s="13">
        <f>SUM(SUMIFS('E-book-Paperback Data'!$CG:$CG,'E-book-Paperback Data'!$CD:$CD,{"Standard","Pre Order"},'E-book-Paperback Data'!$CB:$CB,"&lt;&gt;Amazon.co.uk",'E-book-Paperback Data'!$CB:$CB,"&lt;&gt;Amazon.com",'E-book-Paperback Data'!$BY:$BY,Lookups!$A$14))</f>
        <v>0</v>
      </c>
      <c r="O61" s="4">
        <f>SUM(SUMIFS('E-book-Paperback Data'!$CK:$CK,'E-book-Paperback Data'!$CD:$CD,{"Standard","Pre Order"},'E-book-Paperback Data'!$CL:$CL,"EUR",'E-book-Paperback Data'!$BY:$BY,Lookups!$A$14)*Lookups!$G$18,SUMIFS('E-book-Paperback Data'!$CK:$CK,'E-book-Paperback Data'!$CD:$CD,{"Standard","Pre Order"},'E-book-Paperback Data'!$CL:$CL,"JPY",'E-book-Paperback Data'!$BY:$BY,Lookups!$A$14)*Lookups!$G$19,SUMIFS('E-book-Paperback Data'!$CK:$CK,'E-book-Paperback Data'!$CD:$CD,{"Standard","Pre Order"},'E-book-Paperback Data'!$CL:$CL,"INR",'E-book-Paperback Data'!$BY:$BY,Lookups!$A$14)*Lookups!$G$20,SUMIFS('E-book-Paperback Data'!$CK:$CK,'E-book-Paperback Data'!$CD:$CD,{"Standard","Pre Order"},'E-book-Paperback Data'!$CL:$CL,"CAD",'E-book-Paperback Data'!$BY:$BY,Lookups!$A$14)*Lookups!$G$21,SUMIFS('E-book-Paperback Data'!$CK:$CK,'E-book-Paperback Data'!$CD:$CD,{"Standard","Pre Order"},'E-book-Paperback Data'!$CL:$CL,"BRL",'E-book-Paperback Data'!$BY:$BY,Lookups!$A$14)*Lookups!$G$22,SUMIFS('E-book-Paperback Data'!$CK:$CK,'E-book-Paperback Data'!$CD:$CD,{"Standard","Pre Order"},'E-book-Paperback Data'!$CL:$CL,"MXN",'E-book-Paperback Data'!$BY:$BY,Lookups!$A$14)*Lookups!$G$23,SUMIFS('E-book-Paperback Data'!$CK:$CK,'E-book-Paperback Data'!$CD:$CD,{"Standard","Pre Order"},'E-book-Paperback Data'!$CL:$CL,"AUD",'E-book-Paperback Data'!$BY:$BY,Lookups!$A$14)*Lookups!$G$24)</f>
        <v>0</v>
      </c>
      <c r="P61" s="13">
        <f>SUM(SUMIFS('E-book-Paperback Data'!$CG:$CG,'E-book-Paperback Data'!$CD:$CD,{"Standard","Pre Order"},'E-book-Paperback Data'!$CB:$CB,"Amazon.co.uk",'E-book-Paperback Data'!$BY:$BY,Lookups!$A$14))</f>
        <v>0</v>
      </c>
      <c r="Q61" s="4">
        <f>SUM(SUMIFS('E-book-Paperback Data'!$CK:$CK,'E-book-Paperback Data'!$CD:$CD,{"Standard","Pre Order"},'E-book-Paperback Data'!$CB:$CB,"Amazon.co.uk",'E-book-Paperback Data'!$BY:$BY,Lookups!$A$14)*Lookups!$G$17)</f>
        <v>0</v>
      </c>
      <c r="R61" s="15">
        <f>SUM(SUMIFS('E-book-Paperback Data'!$CG:$CG,'E-book-Paperback Data'!$CD:$CD,{"Standard","Pre Order"},'E-book-Paperback Data'!$CB:$CB,"Amazon.com",'E-book-Paperback Data'!$BY:$BY,Lookups!$A$14))</f>
        <v>0</v>
      </c>
      <c r="S61" s="4">
        <f>SUM(SUMIFS('E-book-Paperback Data'!$CK:$CK,'E-book-Paperback Data'!$CD:$CD,{"Standard","Pre Order"},'E-book-Paperback Data'!$CB:$CB,"Amazon.cOM",'E-book-Paperback Data'!$BY:$BY,Lookups!$A$14))</f>
        <v>0</v>
      </c>
    </row>
    <row r="62" spans="1:19" x14ac:dyDescent="0.25">
      <c r="A62" t="s">
        <v>25</v>
      </c>
      <c r="B62" s="13">
        <f>SUM(SUMIFS('E-book-Paperback Data'!$CV:$CV,'E-book-Paperback Data'!$CS:$CS,{"Standard","Pre Order"},'E-book-Paperback Data'!$CQ:$CQ,"&lt;&gt;Amazon.co.uk",'E-book-Paperback Data'!$CQ:$CQ,"&lt;&gt;Amazon.com",'E-book-Paperback Data'!$CN:$CN,Lookups!$A$12))</f>
        <v>0</v>
      </c>
      <c r="C62" s="4">
        <f>SUM(SUMIFS('E-book-Paperback Data'!$CZ:$CZ,'E-book-Paperback Data'!$CS:$CS,{"Standard","Pre Order"},'E-book-Paperback Data'!$DA:$DA,"EUR",'E-book-Paperback Data'!$CN:$CN,Lookups!$A$12)*Lookups!$G$18,SUMIFS('E-book-Paperback Data'!$CZ:$CZ,'E-book-Paperback Data'!$CS:$CS,{"Standard","Pre Order"},'E-book-Paperback Data'!$DA:$DA,"JPY",'E-book-Paperback Data'!$CN:$CN,Lookups!$A$12)*Lookups!$G$19,SUMIFS('E-book-Paperback Data'!$CZ:$CZ,'E-book-Paperback Data'!$CS:$CS,{"Standard","Pre Order"},'E-book-Paperback Data'!$DA:$DA,"INR",'E-book-Paperback Data'!$CN:$CN,Lookups!$A$12)*Lookups!$G$20,SUMIFS('E-book-Paperback Data'!$CZ:$CZ,'E-book-Paperback Data'!$CS:$CS,{"Standard","Pre Order"},'E-book-Paperback Data'!$DA:$DA,"CAD",'E-book-Paperback Data'!$CN:$CN,Lookups!$A$12)*Lookups!$G$21,SUMIFS('E-book-Paperback Data'!$CZ:$CZ,'E-book-Paperback Data'!$CS:$CS,{"Standard","Pre Order"},'E-book-Paperback Data'!$DA:$DA,"BRL",'E-book-Paperback Data'!$CN:$CN,Lookups!$A$12)*Lookups!$G$22,SUMIFS('E-book-Paperback Data'!$CZ:$CZ,'E-book-Paperback Data'!$CS:$CS,{"Standard","Pre Order"},'E-book-Paperback Data'!$DA:$DA,"MXN",'E-book-Paperback Data'!$CN:$CN,Lookups!$A$12)*Lookups!$G$23,SUMIFS('E-book-Paperback Data'!$CZ:$CZ,'E-book-Paperback Data'!$CS:$CS,{"Standard","Pre Order"},'E-book-Paperback Data'!$DA:$DA,"AUD",'E-book-Paperback Data'!$CN:$CN,Lookups!$A$12)*Lookups!$G$24)</f>
        <v>0</v>
      </c>
      <c r="D62" s="13">
        <f>SUM(SUMIFS('E-book-Paperback Data'!$CV:$CV,'E-book-Paperback Data'!$CS:$CS,{"Standard","Pre Order"},'E-book-Paperback Data'!$CQ:$CQ,"Amazon.co.uk",'E-book-Paperback Data'!$CN:$CN,Lookups!$A$12))</f>
        <v>0</v>
      </c>
      <c r="E62" s="4">
        <f>SUM(SUMIFS('E-book-Paperback Data'!$CZ:$CZ,'E-book-Paperback Data'!$CS:$CS,{"Standard","Pre Order"},'E-book-Paperback Data'!$CQ:$CQ,"Amazon.co.uk",'E-book-Paperback Data'!$CN:$CN,Lookups!$A$12)*Lookups!$G$17)</f>
        <v>0</v>
      </c>
      <c r="F62" s="15">
        <f>SUM(SUMIFS('E-book-Paperback Data'!$CV:$CV,'E-book-Paperback Data'!$CS:$CS,{"Standard","Pre Order"},'E-book-Paperback Data'!$CQ:$CQ,"Amazon.com",'E-book-Paperback Data'!$CN:$CN,Lookups!$A$12))</f>
        <v>0</v>
      </c>
      <c r="G62" s="4">
        <f>SUM(SUMIFS('E-book-Paperback Data'!$CZ:$CZ,'E-book-Paperback Data'!$CS:$CS,{"Standard","Pre Order"},'E-book-Paperback Data'!$CQ:$CQ,"Amazon.cOM",'E-book-Paperback Data'!$CN:$CN,Lookups!$A$12))</f>
        <v>0</v>
      </c>
      <c r="H62" s="13">
        <f>SUM(SUMIFS('E-book-Paperback Data'!$CV:$CV,'E-book-Paperback Data'!$CS:$CS,{"Standard","Pre Order"},'E-book-Paperback Data'!$CQ:$CQ,"&lt;&gt;Amazon.co.uk",'E-book-Paperback Data'!$CQ:$CQ,"&lt;&gt;Amazon.com",'E-book-Paperback Data'!$CN:$CN,Lookups!$A$13))</f>
        <v>0</v>
      </c>
      <c r="I62" s="4">
        <f>SUM(SUMIFS('E-book-Paperback Data'!$CZ:$CZ,'E-book-Paperback Data'!$CS:$CS,{"Standard","Pre Order"},'E-book-Paperback Data'!$DA:$DA,"EUR",'E-book-Paperback Data'!$CN:$CN,Lookups!$A$13)*Lookups!$G$18,SUMIFS('E-book-Paperback Data'!$CZ:$CZ,'E-book-Paperback Data'!$CS:$CS,{"Standard","Pre Order"},'E-book-Paperback Data'!$DA:$DA,"JPY",'E-book-Paperback Data'!$CN:$CN,Lookups!$A$13)*Lookups!$G$19,SUMIFS('E-book-Paperback Data'!$CZ:$CZ,'E-book-Paperback Data'!$CS:$CS,{"Standard","Pre Order"},'E-book-Paperback Data'!$DA:$DA,"INR",'E-book-Paperback Data'!$CN:$CN,Lookups!$A$13)*Lookups!$G$20,SUMIFS('E-book-Paperback Data'!$CZ:$CZ,'E-book-Paperback Data'!$CS:$CS,{"Standard","Pre Order"},'E-book-Paperback Data'!$DA:$DA,"CAD",'E-book-Paperback Data'!$CN:$CN,Lookups!$A$13)*Lookups!$G$21,SUMIFS('E-book-Paperback Data'!$CZ:$CZ,'E-book-Paperback Data'!$CS:$CS,{"Standard","Pre Order"},'E-book-Paperback Data'!$DA:$DA,"BRL",'E-book-Paperback Data'!$CN:$CN,Lookups!$A$13)*Lookups!$G$22,SUMIFS('E-book-Paperback Data'!$CZ:$CZ,'E-book-Paperback Data'!$CS:$CS,{"Standard","Pre Order"},'E-book-Paperback Data'!$DA:$DA,"MXN",'E-book-Paperback Data'!$CN:$CN,Lookups!$A$13)*Lookups!$G$23,SUMIFS('E-book-Paperback Data'!$CZ:$CZ,'E-book-Paperback Data'!$CS:$CS,{"Standard","Pre Order"},'E-book-Paperback Data'!$DA:$DA,"AUD",'E-book-Paperback Data'!$CN:$CN,Lookups!$A$13)*Lookups!$G$24)</f>
        <v>0</v>
      </c>
      <c r="J62" s="13">
        <f>SUM(SUMIFS('E-book-Paperback Data'!$CV:$CV,'E-book-Paperback Data'!$CS:$CS,{"Standard","Pre Order"},'E-book-Paperback Data'!$CQ:$CQ,"Amazon.co.uk",'E-book-Paperback Data'!$CN:$CN,Lookups!$A$13))</f>
        <v>0</v>
      </c>
      <c r="K62" s="4">
        <f>SUM(SUMIFS('E-book-Paperback Data'!$CZ:$CZ,'E-book-Paperback Data'!$CS:$CS,{"Standard","Pre Order"},'E-book-Paperback Data'!$CQ:$CQ,"Amazon.co.uk",'E-book-Paperback Data'!$CN:$CN,Lookups!$A$13)*Lookups!$G$17)</f>
        <v>0</v>
      </c>
      <c r="L62" s="15">
        <f>SUM(SUMIFS('E-book-Paperback Data'!$CV:$CV,'E-book-Paperback Data'!$CS:$CS,{"Standard","Pre Order"},'E-book-Paperback Data'!$CQ:$CQ,"Amazon.com",'E-book-Paperback Data'!$CN:$CN,Lookups!$A$13))</f>
        <v>0</v>
      </c>
      <c r="M62" s="4">
        <f>SUM(SUMIFS('E-book-Paperback Data'!$CZ:$CZ,'E-book-Paperback Data'!$CS:$CS,{"Standard","Pre Order"},'E-book-Paperback Data'!$CQ:$CQ,"Amazon.cOM",'E-book-Paperback Data'!$CN:$CN,Lookups!$A$13))</f>
        <v>0</v>
      </c>
      <c r="N62" s="13">
        <f>SUM(SUMIFS('E-book-Paperback Data'!$CV:$CV,'E-book-Paperback Data'!$CS:$CS,{"Standard","Pre Order"},'E-book-Paperback Data'!$CQ:$CQ,"&lt;&gt;Amazon.co.uk",'E-book-Paperback Data'!$CQ:$CQ,"&lt;&gt;Amazon.com",'E-book-Paperback Data'!$CN:$CN,Lookups!$A$14))</f>
        <v>0</v>
      </c>
      <c r="O62" s="4">
        <f>SUM(SUMIFS('E-book-Paperback Data'!$CZ:$CZ,'E-book-Paperback Data'!$CS:$CS,{"Standard","Pre Order"},'E-book-Paperback Data'!$DA:$DA,"EUR",'E-book-Paperback Data'!$CN:$CN,Lookups!$A$14)*Lookups!$G$18,SUMIFS('E-book-Paperback Data'!$CZ:$CZ,'E-book-Paperback Data'!$CS:$CS,{"Standard","Pre Order"},'E-book-Paperback Data'!$DA:$DA,"JPY",'E-book-Paperback Data'!$CN:$CN,Lookups!$A$14)*Lookups!$G$19,SUMIFS('E-book-Paperback Data'!$CZ:$CZ,'E-book-Paperback Data'!$CS:$CS,{"Standard","Pre Order"},'E-book-Paperback Data'!$DA:$DA,"INR",'E-book-Paperback Data'!$CN:$CN,Lookups!$A$14)*Lookups!$G$20,SUMIFS('E-book-Paperback Data'!$CZ:$CZ,'E-book-Paperback Data'!$CS:$CS,{"Standard","Pre Order"},'E-book-Paperback Data'!$DA:$DA,"CAD",'E-book-Paperback Data'!$CN:$CN,Lookups!$A$14)*Lookups!$G$21,SUMIFS('E-book-Paperback Data'!$CZ:$CZ,'E-book-Paperback Data'!$CS:$CS,{"Standard","Pre Order"},'E-book-Paperback Data'!$DA:$DA,"BRL",'E-book-Paperback Data'!$CN:$CN,Lookups!$A$14)*Lookups!$G$22,SUMIFS('E-book-Paperback Data'!$CZ:$CZ,'E-book-Paperback Data'!$CS:$CS,{"Standard","Pre Order"},'E-book-Paperback Data'!$DA:$DA,"MXN",'E-book-Paperback Data'!$CN:$CN,Lookups!$A$14)*Lookups!$G$23,SUMIFS('E-book-Paperback Data'!$CZ:$CZ,'E-book-Paperback Data'!$CS:$CS,{"Standard","Pre Order"},'E-book-Paperback Data'!$DA:$DA,"AUD",'E-book-Paperback Data'!$CN:$CN,Lookups!$A$14)*Lookups!$G$24)</f>
        <v>0</v>
      </c>
      <c r="P62" s="13">
        <f>SUM(SUMIFS('E-book-Paperback Data'!$CV:$CV,'E-book-Paperback Data'!$CS:$CS,{"Standard","Pre Order"},'E-book-Paperback Data'!$CQ:$CQ,"Amazon.co.uk",'E-book-Paperback Data'!$CN:$CN,Lookups!$A$14))</f>
        <v>0</v>
      </c>
      <c r="Q62" s="4">
        <f>SUM(SUMIFS('E-book-Paperback Data'!$CZ:$CZ,'E-book-Paperback Data'!$CS:$CS,{"Standard","Pre Order"},'E-book-Paperback Data'!$CQ:$CQ,"Amazon.co.uk",'E-book-Paperback Data'!$CN:$CN,Lookups!$A$14)*Lookups!$G$17)</f>
        <v>0</v>
      </c>
      <c r="R62" s="15">
        <f>SUM(SUMIFS('E-book-Paperback Data'!$CV:$CV,'E-book-Paperback Data'!$CS:$CS,{"Standard","Pre Order"},'E-book-Paperback Data'!$CQ:$CQ,"Amazon.com",'E-book-Paperback Data'!$CN:$CN,Lookups!$A$14))</f>
        <v>0</v>
      </c>
      <c r="S62" s="4">
        <f>SUM(SUMIFS('E-book-Paperback Data'!$CZ:$CZ,'E-book-Paperback Data'!$CS:$CS,{"Standard","Pre Order"},'E-book-Paperback Data'!$CQ:$CQ,"Amazon.cOM",'E-book-Paperback Data'!$CN:$CN,Lookups!$A$14))</f>
        <v>0</v>
      </c>
    </row>
    <row r="63" spans="1:19" x14ac:dyDescent="0.25">
      <c r="A63" t="s">
        <v>26</v>
      </c>
      <c r="B63" s="13">
        <f>SUM(SUMIFS('E-book-Paperback Data'!$DK:$DK,'E-book-Paperback Data'!$DH:$DH,{"Standard","Pre Order"},'E-book-Paperback Data'!$DF:$DF,"&lt;&gt;Amazon.co.uk",'E-book-Paperback Data'!$DF:$DF,"&lt;&gt;Amazon.com",'E-book-Paperback Data'!$DC:$DC,Lookups!$A$12))</f>
        <v>0</v>
      </c>
      <c r="C63" s="4">
        <f>SUM(SUMIFS('E-book-Paperback Data'!$DO:$DO,'E-book-Paperback Data'!$DH:$DH,{"Standard","Pre Order"},'E-book-Paperback Data'!$DP:$DP,"EUR",'E-book-Paperback Data'!$DC:$DC,Lookups!$A$12)*Lookups!$G$18,SUMIFS('E-book-Paperback Data'!$DO:$DO,'E-book-Paperback Data'!$DH:$DH,{"Standard","Pre Order"},'E-book-Paperback Data'!$DP:$DP,"JPY",'E-book-Paperback Data'!$DC:$DC,Lookups!$A$12)*Lookups!$G$19,SUMIFS('E-book-Paperback Data'!$DO:$DO,'E-book-Paperback Data'!$DH:$DH,{"Standard","Pre Order"},'E-book-Paperback Data'!$DP:$DP,"INR",'E-book-Paperback Data'!$DC:$DC,Lookups!$A$12)*Lookups!$G$20,SUMIFS('E-book-Paperback Data'!$DO:$DO,'E-book-Paperback Data'!$DH:$DH,{"Standard","Pre Order"},'E-book-Paperback Data'!$DP:$DP,"CAD",'E-book-Paperback Data'!$DC:$DC,Lookups!$A$12)*Lookups!$G$21,SUMIFS('E-book-Paperback Data'!$DO:$DO,'E-book-Paperback Data'!$DH:$DH,{"Standard","Pre Order"},'E-book-Paperback Data'!$DP:$DP,"BRL",'E-book-Paperback Data'!$DC:$DC,Lookups!$A$12)*Lookups!$G$22,SUMIFS('E-book-Paperback Data'!$DO:$DO,'E-book-Paperback Data'!$DH:$DH,{"Standard","Pre Order"},'E-book-Paperback Data'!$DP:$DP,"MXN",'E-book-Paperback Data'!$DC:$DC,Lookups!$A$12)*Lookups!$G$23,SUMIFS('E-book-Paperback Data'!$DO:$DO,'E-book-Paperback Data'!$DH:$DH,{"Standard","Pre Order"},'E-book-Paperback Data'!$DP:$DP,"AUD",'E-book-Paperback Data'!$DC:$DC,Lookups!$A$12)*Lookups!$G$24)</f>
        <v>0</v>
      </c>
      <c r="D63" s="13">
        <f>SUM(SUMIFS('E-book-Paperback Data'!$DK:$DK,'E-book-Paperback Data'!$DH:$DH,{"Standard","Pre Order"},'E-book-Paperback Data'!$DF:$DF,"Amazon.co.uk",'E-book-Paperback Data'!$DC:$DC,Lookups!$A$12))</f>
        <v>0</v>
      </c>
      <c r="E63" s="4">
        <f>SUM(SUMIFS('E-book-Paperback Data'!$DO:$DO,'E-book-Paperback Data'!$DH:$DH,{"Standard","Pre Order"},'E-book-Paperback Data'!$DF:$DF,"Amazon.co.uk",'E-book-Paperback Data'!$DC:$DC,Lookups!$A$12)*Lookups!$G$17)</f>
        <v>0</v>
      </c>
      <c r="F63" s="15">
        <f>SUM(SUMIFS('E-book-Paperback Data'!$DK:$DK,'E-book-Paperback Data'!$DH:$DH,{"Standard","Pre Order"},'E-book-Paperback Data'!$DF:$DF,"Amazon.com",'E-book-Paperback Data'!$DC:$DC,Lookups!$A$12))</f>
        <v>0</v>
      </c>
      <c r="G63" s="4">
        <f>SUM(SUMIFS('E-book-Paperback Data'!$DO:$DO,'E-book-Paperback Data'!$DH:$DH,{"Standard","Pre Order"},'E-book-Paperback Data'!$DF:$DF,"Amazon.cOM",'E-book-Paperback Data'!$DC:$DC,Lookups!$A$12))</f>
        <v>0</v>
      </c>
      <c r="H63" s="13">
        <f>SUM(SUMIFS('E-book-Paperback Data'!$DK:$DK,'E-book-Paperback Data'!$DH:$DH,{"Standard","Pre Order"},'E-book-Paperback Data'!$DF:$DF,"&lt;&gt;Amazon.co.uk",'E-book-Paperback Data'!$DF:$DF,"&lt;&gt;Amazon.com",'E-book-Paperback Data'!$DC:$DC,Lookups!$A$13))</f>
        <v>0</v>
      </c>
      <c r="I63" s="4">
        <f>SUM(SUMIFS('E-book-Paperback Data'!$DO:$DO,'E-book-Paperback Data'!$DH:$DH,{"Standard","Pre Order"},'E-book-Paperback Data'!$DP:$DP,"EUR",'E-book-Paperback Data'!$DC:$DC,Lookups!$A$13)*Lookups!$G$18,SUMIFS('E-book-Paperback Data'!$DO:$DO,'E-book-Paperback Data'!$DH:$DH,{"Standard","Pre Order"},'E-book-Paperback Data'!$DP:$DP,"JPY",'E-book-Paperback Data'!$DC:$DC,Lookups!$A$13)*Lookups!$G$19,SUMIFS('E-book-Paperback Data'!$DO:$DO,'E-book-Paperback Data'!$DH:$DH,{"Standard","Pre Order"},'E-book-Paperback Data'!$DP:$DP,"INR",'E-book-Paperback Data'!$DC:$DC,Lookups!$A$13)*Lookups!$G$20,SUMIFS('E-book-Paperback Data'!$DO:$DO,'E-book-Paperback Data'!$DH:$DH,{"Standard","Pre Order"},'E-book-Paperback Data'!$DP:$DP,"CAD",'E-book-Paperback Data'!$DC:$DC,Lookups!$A$13)*Lookups!$G$21,SUMIFS('E-book-Paperback Data'!$DO:$DO,'E-book-Paperback Data'!$DH:$DH,{"Standard","Pre Order"},'E-book-Paperback Data'!$DP:$DP,"BRL",'E-book-Paperback Data'!$DC:$DC,Lookups!$A$13)*Lookups!$G$22,SUMIFS('E-book-Paperback Data'!$DO:$DO,'E-book-Paperback Data'!$DH:$DH,{"Standard","Pre Order"},'E-book-Paperback Data'!$DP:$DP,"MXN",'E-book-Paperback Data'!$DC:$DC,Lookups!$A$13)*Lookups!$G$23,SUMIFS('E-book-Paperback Data'!$DO:$DO,'E-book-Paperback Data'!$DH:$DH,{"Standard","Pre Order"},'E-book-Paperback Data'!$DP:$DP,"AUD",'E-book-Paperback Data'!$DC:$DC,Lookups!$A$13)*Lookups!$G$24)</f>
        <v>0</v>
      </c>
      <c r="J63" s="13">
        <f>SUM(SUMIFS('E-book-Paperback Data'!$DK:$DK,'E-book-Paperback Data'!$DH:$DH,{"Standard","Pre Order"},'E-book-Paperback Data'!$DF:$DF,"Amazon.co.uk",'E-book-Paperback Data'!$DC:$DC,Lookups!$A$13))</f>
        <v>0</v>
      </c>
      <c r="K63" s="4">
        <f>SUM(SUMIFS('E-book-Paperback Data'!$DO:$DO,'E-book-Paperback Data'!$DH:$DH,{"Standard","Pre Order"},'E-book-Paperback Data'!$DF:$DF,"Amazon.co.uk",'E-book-Paperback Data'!$DC:$DC,Lookups!$A$13)*Lookups!$G$17)</f>
        <v>0</v>
      </c>
      <c r="L63" s="15">
        <f>SUM(SUMIFS('E-book-Paperback Data'!$DK:$DK,'E-book-Paperback Data'!$DH:$DH,{"Standard","Pre Order"},'E-book-Paperback Data'!$DF:$DF,"Amazon.com",'E-book-Paperback Data'!$DC:$DC,Lookups!$A$13))</f>
        <v>0</v>
      </c>
      <c r="M63" s="4">
        <f>SUM(SUMIFS('E-book-Paperback Data'!$DO:$DO,'E-book-Paperback Data'!$DH:$DH,{"Standard","Pre Order"},'E-book-Paperback Data'!$DF:$DF,"Amazon.cOM",'E-book-Paperback Data'!$DC:$DC,Lookups!$A$13))</f>
        <v>0</v>
      </c>
      <c r="N63" s="13">
        <f>SUM(SUMIFS('E-book-Paperback Data'!$DK:$DK,'E-book-Paperback Data'!$DH:$DH,{"Standard","Pre Order"},'E-book-Paperback Data'!$DF:$DF,"&lt;&gt;Amazon.co.uk",'E-book-Paperback Data'!$DF:$DF,"&lt;&gt;Amazon.com",'E-book-Paperback Data'!$DC:$DC,Lookups!$A$14))</f>
        <v>0</v>
      </c>
      <c r="O63" s="4">
        <f>SUM(SUMIFS('E-book-Paperback Data'!$DO:$DO,'E-book-Paperback Data'!$DH:$DH,{"Standard","Pre Order"},'E-book-Paperback Data'!$DP:$DP,"EUR",'E-book-Paperback Data'!$DC:$DC,Lookups!$A$14)*Lookups!$G$18,SUMIFS('E-book-Paperback Data'!$DO:$DO,'E-book-Paperback Data'!$DH:$DH,{"Standard","Pre Order"},'E-book-Paperback Data'!$DP:$DP,"JPY",'E-book-Paperback Data'!$DC:$DC,Lookups!$A$14)*Lookups!$G$19,SUMIFS('E-book-Paperback Data'!$DO:$DO,'E-book-Paperback Data'!$DH:$DH,{"Standard","Pre Order"},'E-book-Paperback Data'!$DP:$DP,"INR",'E-book-Paperback Data'!$DC:$DC,Lookups!$A$14)*Lookups!$G$20,SUMIFS('E-book-Paperback Data'!$DO:$DO,'E-book-Paperback Data'!$DH:$DH,{"Standard","Pre Order"},'E-book-Paperback Data'!$DP:$DP,"CAD",'E-book-Paperback Data'!$DC:$DC,Lookups!$A$14)*Lookups!$G$21,SUMIFS('E-book-Paperback Data'!$DO:$DO,'E-book-Paperback Data'!$DH:$DH,{"Standard","Pre Order"},'E-book-Paperback Data'!$DP:$DP,"BRL",'E-book-Paperback Data'!$DC:$DC,Lookups!$A$14)*Lookups!$G$22,SUMIFS('E-book-Paperback Data'!$DO:$DO,'E-book-Paperback Data'!$DH:$DH,{"Standard","Pre Order"},'E-book-Paperback Data'!$DP:$DP,"MXN",'E-book-Paperback Data'!$DC:$DC,Lookups!$A$14)*Lookups!$G$23,SUMIFS('E-book-Paperback Data'!$DO:$DO,'E-book-Paperback Data'!$DH:$DH,{"Standard","Pre Order"},'E-book-Paperback Data'!$DP:$DP,"AUD",'E-book-Paperback Data'!$DC:$DC,Lookups!$A$14)*Lookups!$G$24)</f>
        <v>0</v>
      </c>
      <c r="P63" s="13">
        <f>SUM(SUMIFS('E-book-Paperback Data'!$DK:$DK,'E-book-Paperback Data'!$DH:$DH,{"Standard","Pre Order"},'E-book-Paperback Data'!$DF:$DF,"Amazon.co.uk",'E-book-Paperback Data'!$DC:$DC,Lookups!$A$14))</f>
        <v>0</v>
      </c>
      <c r="Q63" s="4">
        <f>SUM(SUMIFS('E-book-Paperback Data'!$DO:$DO,'E-book-Paperback Data'!$DH:$DH,{"Standard","Pre Order"},'E-book-Paperback Data'!$DF:$DF,"Amazon.co.uk",'E-book-Paperback Data'!$DC:$DC,Lookups!$A$14)*Lookups!$G$17)</f>
        <v>0</v>
      </c>
      <c r="R63" s="15">
        <f>SUM(SUMIFS('E-book-Paperback Data'!$DK:$DK,'E-book-Paperback Data'!$DH:$DH,{"Standard","Pre Order"},'E-book-Paperback Data'!$DF:$DF,"Amazon.com",'E-book-Paperback Data'!$DC:$DC,Lookups!$A$14))</f>
        <v>0</v>
      </c>
      <c r="S63" s="4">
        <f>SUM(SUMIFS('E-book-Paperback Data'!$DO:$DO,'E-book-Paperback Data'!$DH:$DH,{"Standard","Pre Order"},'E-book-Paperback Data'!$DF:$DF,"Amazon.cOM",'E-book-Paperback Data'!$DC:$DC,Lookups!$A$14))</f>
        <v>0</v>
      </c>
    </row>
    <row r="64" spans="1:19" x14ac:dyDescent="0.25">
      <c r="A64" t="s">
        <v>27</v>
      </c>
      <c r="B64" s="13">
        <f>SUM(SUMIFS('E-book-Paperback Data'!$DZ:$DZ,'E-book-Paperback Data'!$DW:$DW,{"Standard","Pre Order"},'E-book-Paperback Data'!$DU:$DU,"&lt;&gt;Amazon.co.uk",'E-book-Paperback Data'!$DU:$DU,"&lt;&gt;Amazon.com",'E-book-Paperback Data'!$DR:$DR,Lookups!$A$12))</f>
        <v>0</v>
      </c>
      <c r="C64" s="4">
        <f>SUM(SUMIFS('E-book-Paperback Data'!$ED:$ED,'E-book-Paperback Data'!$DW:$DW,{"Standard","Pre Order"},'E-book-Paperback Data'!$EE:$EE,"EUR",'E-book-Paperback Data'!$DR:$DR,Lookups!$A$12)*Lookups!$G$18,SUMIFS('E-book-Paperback Data'!$ED:$ED,'E-book-Paperback Data'!$DW:$DW,{"Standard","Pre Order"},'E-book-Paperback Data'!$EE:$EE,"JPY",'E-book-Paperback Data'!$DR:$DR,Lookups!$A$12)*Lookups!$G$19,SUMIFS('E-book-Paperback Data'!$ED:$ED,'E-book-Paperback Data'!$DW:$DW,{"Standard","Pre Order"},'E-book-Paperback Data'!$EE:$EE,"INR",'E-book-Paperback Data'!$DR:$DR,Lookups!$A$12)*Lookups!$G$20,SUMIFS('E-book-Paperback Data'!$ED:$ED,'E-book-Paperback Data'!$DW:$DW,{"Standard","Pre Order"},'E-book-Paperback Data'!$EE:$EE,"CAD",'E-book-Paperback Data'!$DR:$DR,Lookups!$A$12)*Lookups!$G$21,SUMIFS('E-book-Paperback Data'!$ED:$ED,'E-book-Paperback Data'!$DW:$DW,{"Standard","Pre Order"},'E-book-Paperback Data'!$EE:$EE,"BRL",'E-book-Paperback Data'!$DR:$DR,Lookups!$A$12)*Lookups!$G$22,SUMIFS('E-book-Paperback Data'!$ED:$ED,'E-book-Paperback Data'!$DW:$DW,{"Standard","Pre Order"},'E-book-Paperback Data'!$EE:$EE,"MXN",'E-book-Paperback Data'!$DR:$DR,Lookups!$A$12)*Lookups!$G$23,SUMIFS('E-book-Paperback Data'!$ED:$ED,'E-book-Paperback Data'!$DW:$DW,{"Standard","Pre Order"},'E-book-Paperback Data'!$EE:$EE,"AUD",'E-book-Paperback Data'!$DR:$DR,Lookups!$A$12)*Lookups!$G$24)</f>
        <v>0</v>
      </c>
      <c r="D64" s="13">
        <f>SUM(SUMIFS('E-book-Paperback Data'!$DZ:$DZ,'E-book-Paperback Data'!$DW:$DW,{"Standard","Pre Order"},'E-book-Paperback Data'!$DU:$DU,"Amazon.co.uk",'E-book-Paperback Data'!$DR:$DR,Lookups!$A$12))</f>
        <v>0</v>
      </c>
      <c r="E64" s="4">
        <f>SUM(SUMIFS('E-book-Paperback Data'!$ED:$ED,'E-book-Paperback Data'!$DW:$DW,{"Standard","Pre Order"},'E-book-Paperback Data'!$DU:$DU,"Amazon.co.uk",'E-book-Paperback Data'!$DR:$DR,Lookups!$A$12)*Lookups!$G$17)</f>
        <v>0</v>
      </c>
      <c r="F64" s="15">
        <f>SUM(SUMIFS('E-book-Paperback Data'!$DZ:$DZ,'E-book-Paperback Data'!$DW:$DW,{"Standard","Pre Order"},'E-book-Paperback Data'!$DU:$DU,"Amazon.com",'E-book-Paperback Data'!$DR:$DR,Lookups!$A$12))</f>
        <v>0</v>
      </c>
      <c r="G64" s="4">
        <f>SUM(SUMIFS('E-book-Paperback Data'!$ED:$ED,'E-book-Paperback Data'!$DW:$DW,{"Standard","Pre Order"},'E-book-Paperback Data'!$DU:$DU,"Amazon.cOM",'E-book-Paperback Data'!$DR:$DR,Lookups!$A$12))</f>
        <v>0</v>
      </c>
      <c r="H64" s="13">
        <f>SUM(SUMIFS('E-book-Paperback Data'!$DZ:$DZ,'E-book-Paperback Data'!$DW:$DW,{"Standard","Pre Order"},'E-book-Paperback Data'!$DU:$DU,"&lt;&gt;Amazon.co.uk",'E-book-Paperback Data'!$DU:$DU,"&lt;&gt;Amazon.com",'E-book-Paperback Data'!$DR:$DR,Lookups!$A$13))</f>
        <v>0</v>
      </c>
      <c r="I64" s="4">
        <f>SUM(SUMIFS('E-book-Paperback Data'!$ED:$ED,'E-book-Paperback Data'!$DW:$DW,{"Standard","Pre Order"},'E-book-Paperback Data'!$EE:$EE,"EUR",'E-book-Paperback Data'!$DR:$DR,Lookups!$A$13)*Lookups!$G$18,SUMIFS('E-book-Paperback Data'!$ED:$ED,'E-book-Paperback Data'!$DW:$DW,{"Standard","Pre Order"},'E-book-Paperback Data'!$EE:$EE,"JPY",'E-book-Paperback Data'!$DR:$DR,Lookups!$A$13)*Lookups!$G$19,SUMIFS('E-book-Paperback Data'!$ED:$ED,'E-book-Paperback Data'!$DW:$DW,{"Standard","Pre Order"},'E-book-Paperback Data'!$EE:$EE,"INR",'E-book-Paperback Data'!$DR:$DR,Lookups!$A$13)*Lookups!$G$20,SUMIFS('E-book-Paperback Data'!$ED:$ED,'E-book-Paperback Data'!$DW:$DW,{"Standard","Pre Order"},'E-book-Paperback Data'!$EE:$EE,"CAD",'E-book-Paperback Data'!$DR:$DR,Lookups!$A$13)*Lookups!$G$21,SUMIFS('E-book-Paperback Data'!$ED:$ED,'E-book-Paperback Data'!$DW:$DW,{"Standard","Pre Order"},'E-book-Paperback Data'!$EE:$EE,"BRL",'E-book-Paperback Data'!$DR:$DR,Lookups!$A$13)*Lookups!$G$22,SUMIFS('E-book-Paperback Data'!$ED:$ED,'E-book-Paperback Data'!$DW:$DW,{"Standard","Pre Order"},'E-book-Paperback Data'!$EE:$EE,"MXN",'E-book-Paperback Data'!$DR:$DR,Lookups!$A$13)*Lookups!$G$23,SUMIFS('E-book-Paperback Data'!$ED:$ED,'E-book-Paperback Data'!$DW:$DW,{"Standard","Pre Order"},'E-book-Paperback Data'!$EE:$EE,"AUD",'E-book-Paperback Data'!$DR:$DR,Lookups!$A$13)*Lookups!$G$24)</f>
        <v>0</v>
      </c>
      <c r="J64" s="13">
        <f>SUM(SUMIFS('E-book-Paperback Data'!$DZ:$DZ,'E-book-Paperback Data'!$DW:$DW,{"Standard","Pre Order"},'E-book-Paperback Data'!$DU:$DU,"Amazon.co.uk",'E-book-Paperback Data'!$DR:$DR,Lookups!$A$13))</f>
        <v>0</v>
      </c>
      <c r="K64" s="4">
        <f>SUM(SUMIFS('E-book-Paperback Data'!$ED:$ED,'E-book-Paperback Data'!$DW:$DW,{"Standard","Pre Order"},'E-book-Paperback Data'!$DU:$DU,"Amazon.co.uk",'E-book-Paperback Data'!$DR:$DR,Lookups!$A$13)*Lookups!$G$17)</f>
        <v>0</v>
      </c>
      <c r="L64" s="15">
        <f>SUM(SUMIFS('E-book-Paperback Data'!$DZ:$DZ,'E-book-Paperback Data'!$DW:$DW,{"Standard","Pre Order"},'E-book-Paperback Data'!$DU:$DU,"Amazon.com",'E-book-Paperback Data'!$DR:$DR,Lookups!$A$13))</f>
        <v>0</v>
      </c>
      <c r="M64" s="4">
        <f>SUM(SUMIFS('E-book-Paperback Data'!$ED:$ED,'E-book-Paperback Data'!$DW:$DW,{"Standard","Pre Order"},'E-book-Paperback Data'!$DU:$DU,"Amazon.cOM",'E-book-Paperback Data'!$DR:$DR,Lookups!$A$13))</f>
        <v>0</v>
      </c>
      <c r="N64" s="13">
        <f>SUM(SUMIFS('E-book-Paperback Data'!$DZ:$DZ,'E-book-Paperback Data'!$DW:$DW,{"Standard","Pre Order"},'E-book-Paperback Data'!$DU:$DU,"&lt;&gt;Amazon.co.uk",'E-book-Paperback Data'!$DU:$DU,"&lt;&gt;Amazon.com",'E-book-Paperback Data'!$DR:$DR,Lookups!$A$14))</f>
        <v>0</v>
      </c>
      <c r="O64" s="4">
        <f>SUM(SUMIFS('E-book-Paperback Data'!$ED:$ED,'E-book-Paperback Data'!$DW:$DW,{"Standard","Pre Order"},'E-book-Paperback Data'!$EE:$EE,"EUR",'E-book-Paperback Data'!$DR:$DR,Lookups!$A$14)*Lookups!$G$18,SUMIFS('E-book-Paperback Data'!$ED:$ED,'E-book-Paperback Data'!$DW:$DW,{"Standard","Pre Order"},'E-book-Paperback Data'!$EE:$EE,"JPY",'E-book-Paperback Data'!$DR:$DR,Lookups!$A$14)*Lookups!$G$19,SUMIFS('E-book-Paperback Data'!$ED:$ED,'E-book-Paperback Data'!$DW:$DW,{"Standard","Pre Order"},'E-book-Paperback Data'!$EE:$EE,"INR",'E-book-Paperback Data'!$DR:$DR,Lookups!$A$14)*Lookups!$G$20,SUMIFS('E-book-Paperback Data'!$ED:$ED,'E-book-Paperback Data'!$DW:$DW,{"Standard","Pre Order"},'E-book-Paperback Data'!$EE:$EE,"CAD",'E-book-Paperback Data'!$DR:$DR,Lookups!$A$14)*Lookups!$G$21,SUMIFS('E-book-Paperback Data'!$ED:$ED,'E-book-Paperback Data'!$DW:$DW,{"Standard","Pre Order"},'E-book-Paperback Data'!$EE:$EE,"BRL",'E-book-Paperback Data'!$DR:$DR,Lookups!$A$14)*Lookups!$G$22,SUMIFS('E-book-Paperback Data'!$ED:$ED,'E-book-Paperback Data'!$DW:$DW,{"Standard","Pre Order"},'E-book-Paperback Data'!$EE:$EE,"MXN",'E-book-Paperback Data'!$DR:$DR,Lookups!$A$14)*Lookups!$G$23,SUMIFS('E-book-Paperback Data'!$ED:$ED,'E-book-Paperback Data'!$DW:$DW,{"Standard","Pre Order"},'E-book-Paperback Data'!$EE:$EE,"AUD",'E-book-Paperback Data'!$DR:$DR,Lookups!$A$14)*Lookups!$G$24)</f>
        <v>0</v>
      </c>
      <c r="P64" s="13">
        <f>SUM(SUMIFS('E-book-Paperback Data'!$DZ:$DZ,'E-book-Paperback Data'!$DW:$DW,{"Standard","Pre Order"},'E-book-Paperback Data'!$DU:$DU,"Amazon.co.uk",'E-book-Paperback Data'!$DR:$DR,Lookups!$A$14))</f>
        <v>0</v>
      </c>
      <c r="Q64" s="4">
        <f>SUM(SUMIFS('E-book-Paperback Data'!$ED:$ED,'E-book-Paperback Data'!$DW:$DW,{"Standard","Pre Order"},'E-book-Paperback Data'!$DU:$DU,"Amazon.co.uk",'E-book-Paperback Data'!$DR:$DR,Lookups!$A$14)*Lookups!$G$17)</f>
        <v>0</v>
      </c>
      <c r="R64" s="15">
        <f>SUM(SUMIFS('E-book-Paperback Data'!$DZ:$DZ,'E-book-Paperback Data'!$DW:$DW,{"Standard","Pre Order"},'E-book-Paperback Data'!$DU:$DU,"Amazon.com",'E-book-Paperback Data'!$DR:$DR,Lookups!$A$14))</f>
        <v>0</v>
      </c>
      <c r="S64" s="4">
        <f>SUM(SUMIFS('E-book-Paperback Data'!$ED:$ED,'E-book-Paperback Data'!$DW:$DW,{"Standard","Pre Order"},'E-book-Paperback Data'!$DU:$DU,"Amazon.cOM",'E-book-Paperback Data'!$DR:$DR,Lookups!$A$14))</f>
        <v>0</v>
      </c>
    </row>
    <row r="65" spans="1:19" x14ac:dyDescent="0.25">
      <c r="A65" t="s">
        <v>28</v>
      </c>
      <c r="B65" s="13">
        <f>SUM(SUMIFS('E-book-Paperback Data'!$EO:$EO,'E-book-Paperback Data'!$EL:$EL,{"Standard","Pre Order"},'E-book-Paperback Data'!$EJ:$EJ,"&lt;&gt;Amazon.co.uk",'E-book-Paperback Data'!$EJ:$EJ,"&lt;&gt;Amazon.com",'E-book-Paperback Data'!$EG:$EG,Lookups!$A$12))</f>
        <v>0</v>
      </c>
      <c r="C65" s="4">
        <f>SUM(SUMIFS('E-book-Paperback Data'!$ES:$ES,'E-book-Paperback Data'!$EL:$EL,{"Standard","Pre Order"},'E-book-Paperback Data'!$ET:$ET,"EUR",'E-book-Paperback Data'!$EG:$EG,Lookups!$A$12)*Lookups!$G$18,SUMIFS('E-book-Paperback Data'!$ES:$ES,'E-book-Paperback Data'!$EL:$EL,{"Standard","Pre Order"},'E-book-Paperback Data'!$ET:$ET,"JPY",'E-book-Paperback Data'!$EG:$EG,Lookups!$A$12)*Lookups!$G$19,SUMIFS('E-book-Paperback Data'!$ES:$ES,'E-book-Paperback Data'!$EL:$EL,{"Standard","Pre Order"},'E-book-Paperback Data'!$ET:$ET,"INR",'E-book-Paperback Data'!$EG:$EG,Lookups!$A$12)*Lookups!$G$20,SUMIFS('E-book-Paperback Data'!$ES:$ES,'E-book-Paperback Data'!$EL:$EL,{"Standard","Pre Order"},'E-book-Paperback Data'!$ET:$ET,"CAD",'E-book-Paperback Data'!$EG:$EG,Lookups!$A$12)*Lookups!$G$21,SUMIFS('E-book-Paperback Data'!$ES:$ES,'E-book-Paperback Data'!$EL:$EL,{"Standard","Pre Order"},'E-book-Paperback Data'!$ET:$ET,"BRL",'E-book-Paperback Data'!$EG:$EG,Lookups!$A$12)*Lookups!$G$22,SUMIFS('E-book-Paperback Data'!$ES:$ES,'E-book-Paperback Data'!$EL:$EL,{"Standard","Pre Order"},'E-book-Paperback Data'!$ET:$ET,"MXN",'E-book-Paperback Data'!$EG:$EG,Lookups!$A$12)*Lookups!$G$23,SUMIFS('E-book-Paperback Data'!$ES:$ES,'E-book-Paperback Data'!$EL:$EL,{"Standard","Pre Order"},'E-book-Paperback Data'!$ET:$ET,"AUD",'E-book-Paperback Data'!$EG:$EG,Lookups!$A$12)*Lookups!$G$24)</f>
        <v>0</v>
      </c>
      <c r="D65" s="13">
        <f>SUM(SUMIFS('E-book-Paperback Data'!$EO:$EO,'E-book-Paperback Data'!$EL:$EL,{"Standard","Pre Order"},'E-book-Paperback Data'!$EJ:$EJ,"Amazon.co.uk",'E-book-Paperback Data'!$EG:$EG,Lookups!$A$12))</f>
        <v>0</v>
      </c>
      <c r="E65" s="4">
        <f>SUM(SUMIFS('E-book-Paperback Data'!$ES:$ES,'E-book-Paperback Data'!$EL:$EL,{"Standard","Pre Order"},'E-book-Paperback Data'!$EJ:$EJ,"Amazon.co.uk",'E-book-Paperback Data'!$EG:$EG,Lookups!$A$12)*Lookups!$G$17)</f>
        <v>0</v>
      </c>
      <c r="F65" s="15">
        <f>SUM(SUMIFS('E-book-Paperback Data'!$EO:$EO,'E-book-Paperback Data'!$EL:$EL,{"Standard","Pre Order"},'E-book-Paperback Data'!$EJ:$EJ,"Amazon.com",'E-book-Paperback Data'!$EG:$EG,Lookups!$A$12))</f>
        <v>0</v>
      </c>
      <c r="G65" s="4">
        <f>SUM(SUMIFS('E-book-Paperback Data'!$ES:$ES,'E-book-Paperback Data'!$EL:$EL,{"Standard","Pre Order"},'E-book-Paperback Data'!$EJ:$EJ,"Amazon.cOM",'E-book-Paperback Data'!$EG:$EG,Lookups!$A$12))</f>
        <v>0</v>
      </c>
      <c r="H65" s="13">
        <f>SUM(SUMIFS('E-book-Paperback Data'!$EO:$EO,'E-book-Paperback Data'!$EL:$EL,{"Standard","Pre Order"},'E-book-Paperback Data'!$EJ:$EJ,"&lt;&gt;Amazon.co.uk",'E-book-Paperback Data'!$EJ:$EJ,"&lt;&gt;Amazon.com",'E-book-Paperback Data'!$EG:$EG,Lookups!$A$13))</f>
        <v>0</v>
      </c>
      <c r="I65" s="4">
        <f>SUM(SUMIFS('E-book-Paperback Data'!$ES:$ES,'E-book-Paperback Data'!$EL:$EL,{"Standard","Pre Order"},'E-book-Paperback Data'!$ET:$ET,"EUR",'E-book-Paperback Data'!$EG:$EG,Lookups!$A$13)*Lookups!$G$18,SUMIFS('E-book-Paperback Data'!$ES:$ES,'E-book-Paperback Data'!$EL:$EL,{"Standard","Pre Order"},'E-book-Paperback Data'!$ET:$ET,"JPY",'E-book-Paperback Data'!$EG:$EG,Lookups!$A$13)*Lookups!$G$19,SUMIFS('E-book-Paperback Data'!$ES:$ES,'E-book-Paperback Data'!$EL:$EL,{"Standard","Pre Order"},'E-book-Paperback Data'!$ET:$ET,"INR",'E-book-Paperback Data'!$EG:$EG,Lookups!$A$13)*Lookups!$G$20,SUMIFS('E-book-Paperback Data'!$ES:$ES,'E-book-Paperback Data'!$EL:$EL,{"Standard","Pre Order"},'E-book-Paperback Data'!$ET:$ET,"CAD",'E-book-Paperback Data'!$EG:$EG,Lookups!$A$13)*Lookups!$G$21,SUMIFS('E-book-Paperback Data'!$ES:$ES,'E-book-Paperback Data'!$EL:$EL,{"Standard","Pre Order"},'E-book-Paperback Data'!$ET:$ET,"BRL",'E-book-Paperback Data'!$EG:$EG,Lookups!$A$13)*Lookups!$G$22,SUMIFS('E-book-Paperback Data'!$ES:$ES,'E-book-Paperback Data'!$EL:$EL,{"Standard","Pre Order"},'E-book-Paperback Data'!$ET:$ET,"MXN",'E-book-Paperback Data'!$EG:$EG,Lookups!$A$13)*Lookups!$G$23,SUMIFS('E-book-Paperback Data'!$ES:$ES,'E-book-Paperback Data'!$EL:$EL,{"Standard","Pre Order"},'E-book-Paperback Data'!$ET:$ET,"AUD",'E-book-Paperback Data'!$EG:$EG,Lookups!$A$13)*Lookups!$G$24)</f>
        <v>0</v>
      </c>
      <c r="J65" s="13">
        <f>SUM(SUMIFS('E-book-Paperback Data'!$EO:$EO,'E-book-Paperback Data'!$EL:$EL,{"Standard","Pre Order"},'E-book-Paperback Data'!$EJ:$EJ,"Amazon.co.uk",'E-book-Paperback Data'!$EG:$EG,Lookups!$A$13))</f>
        <v>0</v>
      </c>
      <c r="K65" s="4">
        <f>SUM(SUMIFS('E-book-Paperback Data'!$ES:$ES,'E-book-Paperback Data'!$EL:$EL,{"Standard","Pre Order"},'E-book-Paperback Data'!$EJ:$EJ,"Amazon.co.uk",'E-book-Paperback Data'!$EG:$EG,Lookups!$A$13)*Lookups!$G$17)</f>
        <v>0</v>
      </c>
      <c r="L65" s="15">
        <f>SUM(SUMIFS('E-book-Paperback Data'!$EO:$EO,'E-book-Paperback Data'!$EL:$EL,{"Standard","Pre Order"},'E-book-Paperback Data'!$EJ:$EJ,"Amazon.com",'E-book-Paperback Data'!$EG:$EG,Lookups!$A$13))</f>
        <v>0</v>
      </c>
      <c r="M65" s="4">
        <f>SUM(SUMIFS('E-book-Paperback Data'!$ES:$ES,'E-book-Paperback Data'!$EL:$EL,{"Standard","Pre Order"},'E-book-Paperback Data'!$EJ:$EJ,"Amazon.cOM",'E-book-Paperback Data'!$EG:$EG,Lookups!$A$13))</f>
        <v>0</v>
      </c>
      <c r="N65" s="13">
        <f>SUM(SUMIFS('E-book-Paperback Data'!$EO:$EO,'E-book-Paperback Data'!$EL:$EL,{"Standard","Pre Order"},'E-book-Paperback Data'!$EJ:$EJ,"&lt;&gt;Amazon.co.uk",'E-book-Paperback Data'!$EJ:$EJ,"&lt;&gt;Amazon.com",'E-book-Paperback Data'!$EG:$EG,Lookups!$A$14))</f>
        <v>0</v>
      </c>
      <c r="O65" s="4">
        <f>SUM(SUMIFS('E-book-Paperback Data'!$ES:$ES,'E-book-Paperback Data'!$EL:$EL,{"Standard","Pre Order"},'E-book-Paperback Data'!$ET:$ET,"EUR",'E-book-Paperback Data'!$EG:$EG,Lookups!$A$14)*Lookups!$G$18,SUMIFS('E-book-Paperback Data'!$ES:$ES,'E-book-Paperback Data'!$EL:$EL,{"Standard","Pre Order"},'E-book-Paperback Data'!$ET:$ET,"JPY",'E-book-Paperback Data'!$EG:$EG,Lookups!$A$14)*Lookups!$G$19,SUMIFS('E-book-Paperback Data'!$ES:$ES,'E-book-Paperback Data'!$EL:$EL,{"Standard","Pre Order"},'E-book-Paperback Data'!$ET:$ET,"INR",'E-book-Paperback Data'!$EG:$EG,Lookups!$A$14)*Lookups!$G$20,SUMIFS('E-book-Paperback Data'!$ES:$ES,'E-book-Paperback Data'!$EL:$EL,{"Standard","Pre Order"},'E-book-Paperback Data'!$ET:$ET,"CAD",'E-book-Paperback Data'!$EG:$EG,Lookups!$A$14)*Lookups!$G$21,SUMIFS('E-book-Paperback Data'!$ES:$ES,'E-book-Paperback Data'!$EL:$EL,{"Standard","Pre Order"},'E-book-Paperback Data'!$ET:$ET,"BRL",'E-book-Paperback Data'!$EG:$EG,Lookups!$A$14)*Lookups!$G$22,SUMIFS('E-book-Paperback Data'!$ES:$ES,'E-book-Paperback Data'!$EL:$EL,{"Standard","Pre Order"},'E-book-Paperback Data'!$ET:$ET,"MXN",'E-book-Paperback Data'!$EG:$EG,Lookups!$A$14)*Lookups!$G$23,SUMIFS('E-book-Paperback Data'!$ES:$ES,'E-book-Paperback Data'!$EL:$EL,{"Standard","Pre Order"},'E-book-Paperback Data'!$ET:$ET,"AUD",'E-book-Paperback Data'!$EG:$EG,Lookups!$A$14)*Lookups!$G$24)</f>
        <v>0</v>
      </c>
      <c r="P65" s="13">
        <f>SUM(SUMIFS('E-book-Paperback Data'!$EO:$EO,'E-book-Paperback Data'!$EL:$EL,{"Standard","Pre Order"},'E-book-Paperback Data'!$EJ:$EJ,"Amazon.co.uk",'E-book-Paperback Data'!$EG:$EG,Lookups!$A$14))</f>
        <v>0</v>
      </c>
      <c r="Q65" s="4">
        <f>SUM(SUMIFS('E-book-Paperback Data'!$ES:$ES,'E-book-Paperback Data'!$EL:$EL,{"Standard","Pre Order"},'E-book-Paperback Data'!$EJ:$EJ,"Amazon.co.uk",'E-book-Paperback Data'!$EG:$EG,Lookups!$A$14)*Lookups!$G$17)</f>
        <v>0</v>
      </c>
      <c r="R65" s="15">
        <f>SUM(SUMIFS('E-book-Paperback Data'!$EO:$EO,'E-book-Paperback Data'!$EL:$EL,{"Standard","Pre Order"},'E-book-Paperback Data'!$EJ:$EJ,"Amazon.com",'E-book-Paperback Data'!$EG:$EG,Lookups!$A$14))</f>
        <v>0</v>
      </c>
      <c r="S65" s="4">
        <f>SUM(SUMIFS('E-book-Paperback Data'!$ES:$ES,'E-book-Paperback Data'!$EL:$EL,{"Standard","Pre Order"},'E-book-Paperback Data'!$EJ:$EJ,"Amazon.cOM",'E-book-Paperback Data'!$EG:$EG,Lookups!$A$14))</f>
        <v>0</v>
      </c>
    </row>
    <row r="66" spans="1:19" x14ac:dyDescent="0.25">
      <c r="A66" t="s">
        <v>29</v>
      </c>
      <c r="B66" s="13">
        <f>SUM(SUMIFS('E-book-Paperback Data'!$FD:$FD,'E-book-Paperback Data'!$FA:$FA,{"Standard","Pre Order"},'E-book-Paperback Data'!$EY:$EY,"&lt;&gt;Amazon.co.uk",'E-book-Paperback Data'!$EY:$EY,"&lt;&gt;Amazon.com",'E-book-Paperback Data'!$EV:$EV,Lookups!$A$12))</f>
        <v>0</v>
      </c>
      <c r="C66" s="4">
        <f>SUM(SUMIFS('E-book-Paperback Data'!$FH:$FH,'E-book-Paperback Data'!$FA:$FA,{"Standard","Pre Order"},'E-book-Paperback Data'!$FI:$FI,"EUR",'E-book-Paperback Data'!$EV:$EV,Lookups!$A$12)*Lookups!$G$18,SUMIFS('E-book-Paperback Data'!$FH:$FH,'E-book-Paperback Data'!$FA:$FA,{"Standard","Pre Order"},'E-book-Paperback Data'!$FI:$FI,"JPY",'E-book-Paperback Data'!$EV:$EV,Lookups!$A$12)*Lookups!$G$19,SUMIFS('E-book-Paperback Data'!$FH:$FH,'E-book-Paperback Data'!$FA:$FA,{"Standard","Pre Order"},'E-book-Paperback Data'!$FI:$FI,"INR",'E-book-Paperback Data'!$EV:$EV,Lookups!$A$12)*Lookups!$G$20,SUMIFS('E-book-Paperback Data'!$FH:$FH,'E-book-Paperback Data'!$FA:$FA,{"Standard","Pre Order"},'E-book-Paperback Data'!$FI:$FI,"CAD",'E-book-Paperback Data'!$EV:$EV,Lookups!$A$12)*Lookups!$G$21,SUMIFS('E-book-Paperback Data'!$FH:$FH,'E-book-Paperback Data'!$FA:$FA,{"Standard","Pre Order"},'E-book-Paperback Data'!$FI:$FI,"BRL",'E-book-Paperback Data'!$EV:$EV,Lookups!$A$12)*Lookups!$G$22,SUMIFS('E-book-Paperback Data'!$FH:$FH,'E-book-Paperback Data'!$FA:$FA,{"Standard","Pre Order"},'E-book-Paperback Data'!$FI:$FI,"MXN",'E-book-Paperback Data'!$EV:$EV,Lookups!$A$12)*Lookups!$G$23,SUMIFS('E-book-Paperback Data'!$FH:$FH,'E-book-Paperback Data'!$FA:$FA,{"Standard","Pre Order"},'E-book-Paperback Data'!$FI:$FI,"AUD",'E-book-Paperback Data'!$EV:$EV,Lookups!$A$12)*Lookups!$G$24)</f>
        <v>0</v>
      </c>
      <c r="D66" s="13">
        <f>SUM(SUMIFS('E-book-Paperback Data'!$FD:$FD,'E-book-Paperback Data'!$FA:$FA,{"Standard","Pre Order"},'E-book-Paperback Data'!$EY:$EY,"Amazon.co.uk",'E-book-Paperback Data'!$EV:$EV,Lookups!$A$12))</f>
        <v>0</v>
      </c>
      <c r="E66" s="4">
        <f>SUM(SUMIFS('E-book-Paperback Data'!$FH:$FH,'E-book-Paperback Data'!$FA:$FA,{"Standard","Pre Order"},'E-book-Paperback Data'!$EY:$EY,"Amazon.co.uk",'E-book-Paperback Data'!$EV:$EV,Lookups!$A$12)*Lookups!$G$17)</f>
        <v>0</v>
      </c>
      <c r="F66" s="15">
        <f>SUM(SUMIFS('E-book-Paperback Data'!$FD:$FD,'E-book-Paperback Data'!$FA:$FA,{"Standard","Pre Order"},'E-book-Paperback Data'!$EY:$EY,"Amazon.com",'E-book-Paperback Data'!$EV:$EV,Lookups!$A$12))</f>
        <v>0</v>
      </c>
      <c r="G66" s="4">
        <f>SUM(SUMIFS('E-book-Paperback Data'!$FH:$FH,'E-book-Paperback Data'!$FA:$FA,{"Standard","Pre Order"},'E-book-Paperback Data'!$EY:$EY,"Amazon.cOM",'E-book-Paperback Data'!$EV:$EV,Lookups!$A$12))</f>
        <v>0</v>
      </c>
      <c r="H66" s="13">
        <f>SUM(SUMIFS('E-book-Paperback Data'!$FD:$FD,'E-book-Paperback Data'!$FA:$FA,{"Standard","Pre Order"},'E-book-Paperback Data'!$EY:$EY,"&lt;&gt;Amazon.co.uk",'E-book-Paperback Data'!$EY:$EY,"&lt;&gt;Amazon.com",'E-book-Paperback Data'!$EV:$EV,Lookups!$A$13))</f>
        <v>0</v>
      </c>
      <c r="I66" s="4">
        <f>SUM(SUMIFS('E-book-Paperback Data'!$FH:$FH,'E-book-Paperback Data'!$FA:$FA,{"Standard","Pre Order"},'E-book-Paperback Data'!$FI:$FI,"EUR",'E-book-Paperback Data'!$EV:$EV,Lookups!$A$13)*Lookups!$G$18,SUMIFS('E-book-Paperback Data'!$FH:$FH,'E-book-Paperback Data'!$FA:$FA,{"Standard","Pre Order"},'E-book-Paperback Data'!$FI:$FI,"JPY",'E-book-Paperback Data'!$EV:$EV,Lookups!$A$13)*Lookups!$G$19,SUMIFS('E-book-Paperback Data'!$FH:$FH,'E-book-Paperback Data'!$FA:$FA,{"Standard","Pre Order"},'E-book-Paperback Data'!$FI:$FI,"INR",'E-book-Paperback Data'!$EV:$EV,Lookups!$A$13)*Lookups!$G$20,SUMIFS('E-book-Paperback Data'!$FH:$FH,'E-book-Paperback Data'!$FA:$FA,{"Standard","Pre Order"},'E-book-Paperback Data'!$FI:$FI,"CAD",'E-book-Paperback Data'!$EV:$EV,Lookups!$A$13)*Lookups!$G$21,SUMIFS('E-book-Paperback Data'!$FH:$FH,'E-book-Paperback Data'!$FA:$FA,{"Standard","Pre Order"},'E-book-Paperback Data'!$FI:$FI,"BRL",'E-book-Paperback Data'!$EV:$EV,Lookups!$A$13)*Lookups!$G$22,SUMIFS('E-book-Paperback Data'!$FH:$FH,'E-book-Paperback Data'!$FA:$FA,{"Standard","Pre Order"},'E-book-Paperback Data'!$FI:$FI,"MXN",'E-book-Paperback Data'!$EV:$EV,Lookups!$A$13)*Lookups!$G$23,SUMIFS('E-book-Paperback Data'!$FH:$FH,'E-book-Paperback Data'!$FA:$FA,{"Standard","Pre Order"},'E-book-Paperback Data'!$FI:$FI,"AUD",'E-book-Paperback Data'!$EV:$EV,Lookups!$A$13)*Lookups!$G$24)</f>
        <v>0</v>
      </c>
      <c r="J66" s="13">
        <f>SUM(SUMIFS('E-book-Paperback Data'!$FD:$FD,'E-book-Paperback Data'!$FA:$FA,{"Standard","Pre Order"},'E-book-Paperback Data'!$EY:$EY,"Amazon.co.uk",'E-book-Paperback Data'!$EV:$EV,Lookups!$A$13))</f>
        <v>0</v>
      </c>
      <c r="K66" s="4">
        <f>SUM(SUMIFS('E-book-Paperback Data'!$FH:$FH,'E-book-Paperback Data'!$FA:$FA,{"Standard","Pre Order"},'E-book-Paperback Data'!$EY:$EY,"Amazon.co.uk",'E-book-Paperback Data'!$EV:$EV,Lookups!$A$13)*Lookups!$G$17)</f>
        <v>0</v>
      </c>
      <c r="L66" s="15">
        <f>SUM(SUMIFS('E-book-Paperback Data'!$FD:$FD,'E-book-Paperback Data'!$FA:$FA,{"Standard","Pre Order"},'E-book-Paperback Data'!$EY:$EY,"Amazon.com",'E-book-Paperback Data'!$EV:$EV,Lookups!$A$13))</f>
        <v>0</v>
      </c>
      <c r="M66" s="4">
        <f>SUM(SUMIFS('E-book-Paperback Data'!$FH:$FH,'E-book-Paperback Data'!$FA:$FA,{"Standard","Pre Order"},'E-book-Paperback Data'!$EY:$EY,"Amazon.cOM",'E-book-Paperback Data'!$EV:$EV,Lookups!$A$13))</f>
        <v>0</v>
      </c>
      <c r="N66" s="13">
        <f>SUM(SUMIFS('E-book-Paperback Data'!$FD:$FD,'E-book-Paperback Data'!$FA:$FA,{"Standard","Pre Order"},'E-book-Paperback Data'!$EY:$EY,"&lt;&gt;Amazon.co.uk",'E-book-Paperback Data'!$EY:$EY,"&lt;&gt;Amazon.com",'E-book-Paperback Data'!$EV:$EV,Lookups!$A$14))</f>
        <v>0</v>
      </c>
      <c r="O66" s="4">
        <f>SUM(SUMIFS('E-book-Paperback Data'!$FH:$FH,'E-book-Paperback Data'!$FA:$FA,{"Standard","Pre Order"},'E-book-Paperback Data'!$FI:$FI,"EUR",'E-book-Paperback Data'!$EV:$EV,Lookups!$A$14)*Lookups!$G$18,SUMIFS('E-book-Paperback Data'!$FH:$FH,'E-book-Paperback Data'!$FA:$FA,{"Standard","Pre Order"},'E-book-Paperback Data'!$FI:$FI,"JPY",'E-book-Paperback Data'!$EV:$EV,Lookups!$A$14)*Lookups!$G$19,SUMIFS('E-book-Paperback Data'!$FH:$FH,'E-book-Paperback Data'!$FA:$FA,{"Standard","Pre Order"},'E-book-Paperback Data'!$FI:$FI,"INR",'E-book-Paperback Data'!$EV:$EV,Lookups!$A$14)*Lookups!$G$20,SUMIFS('E-book-Paperback Data'!$FH:$FH,'E-book-Paperback Data'!$FA:$FA,{"Standard","Pre Order"},'E-book-Paperback Data'!$FI:$FI,"CAD",'E-book-Paperback Data'!$EV:$EV,Lookups!$A$14)*Lookups!$G$21,SUMIFS('E-book-Paperback Data'!$FH:$FH,'E-book-Paperback Data'!$FA:$FA,{"Standard","Pre Order"},'E-book-Paperback Data'!$FI:$FI,"BRL",'E-book-Paperback Data'!$EV:$EV,Lookups!$A$14)*Lookups!$G$22,SUMIFS('E-book-Paperback Data'!$FH:$FH,'E-book-Paperback Data'!$FA:$FA,{"Standard","Pre Order"},'E-book-Paperback Data'!$FI:$FI,"MXN",'E-book-Paperback Data'!$EV:$EV,Lookups!$A$14)*Lookups!$G$23,SUMIFS('E-book-Paperback Data'!$FH:$FH,'E-book-Paperback Data'!$FA:$FA,{"Standard","Pre Order"},'E-book-Paperback Data'!$FI:$FI,"AUD",'E-book-Paperback Data'!$EV:$EV,Lookups!$A$14)*Lookups!$G$24)</f>
        <v>0</v>
      </c>
      <c r="P66" s="13">
        <f>SUM(SUMIFS('E-book-Paperback Data'!$FD:$FD,'E-book-Paperback Data'!$FA:$FA,{"Standard","Pre Order"},'E-book-Paperback Data'!$EY:$EY,"Amazon.co.uk",'E-book-Paperback Data'!$EV:$EV,Lookups!$A$14))</f>
        <v>0</v>
      </c>
      <c r="Q66" s="4">
        <f>SUM(SUMIFS('E-book-Paperback Data'!$FH:$FH,'E-book-Paperback Data'!$FA:$FA,{"Standard","Pre Order"},'E-book-Paperback Data'!$EY:$EY,"Amazon.co.uk",'E-book-Paperback Data'!$EV:$EV,Lookups!$A$14)*Lookups!$G$17)</f>
        <v>0</v>
      </c>
      <c r="R66" s="15">
        <f>SUM(SUMIFS('E-book-Paperback Data'!$FD:$FD,'E-book-Paperback Data'!$FA:$FA,{"Standard","Pre Order"},'E-book-Paperback Data'!$EY:$EY,"Amazon.com",'E-book-Paperback Data'!$EV:$EV,Lookups!$A$14))</f>
        <v>0</v>
      </c>
      <c r="S66" s="4">
        <f>SUM(SUMIFS('E-book-Paperback Data'!$FH:$FH,'E-book-Paperback Data'!$FA:$FA,{"Standard","Pre Order"},'E-book-Paperback Data'!$EY:$EY,"Amazon.cOM",'E-book-Paperback Data'!$EV:$EV,Lookups!$A$14))</f>
        <v>0</v>
      </c>
    </row>
    <row r="67" spans="1:19" x14ac:dyDescent="0.25">
      <c r="A67" t="s">
        <v>30</v>
      </c>
      <c r="B67" s="13">
        <f>SUM(SUMIFS('E-book-Paperback Data'!$FS:$FS,'E-book-Paperback Data'!$FP:$FP,{"Standard","Pre Order"},'E-book-Paperback Data'!$FN:$FN,"&lt;&gt;Amazon.co.uk",'E-book-Paperback Data'!$FN:$FN,"&lt;&gt;Amazon.com",'E-book-Paperback Data'!$FK:$FK,Lookups!$A$12))</f>
        <v>0</v>
      </c>
      <c r="C67" s="4">
        <f>SUM(SUMIFS('E-book-Paperback Data'!$FW:$FW,'E-book-Paperback Data'!$FP:$FP,{"Standard","Pre Order"},'E-book-Paperback Data'!$FX:$FX,"EUR",'E-book-Paperback Data'!$FK:$FK,Lookups!$A$12)*Lookups!$G$18,SUMIFS('E-book-Paperback Data'!$FW:$FW,'E-book-Paperback Data'!$FP:$FP,{"Standard","Pre Order"},'E-book-Paperback Data'!$FX:$FX,"JPY",'E-book-Paperback Data'!$FK:$FK,Lookups!$A$12)*Lookups!$G$19,SUMIFS('E-book-Paperback Data'!$FW:$FW,'E-book-Paperback Data'!$FP:$FP,{"Standard","Pre Order"},'E-book-Paperback Data'!$FX:$FX,"INR",'E-book-Paperback Data'!$FK:$FK,Lookups!$A$12)*Lookups!$G$20,SUMIFS('E-book-Paperback Data'!$FW:$FW,'E-book-Paperback Data'!$FP:$FP,{"Standard","Pre Order"},'E-book-Paperback Data'!$FX:$FX,"CAD",'E-book-Paperback Data'!$FK:$FK,Lookups!$A$12)*Lookups!$G$21,SUMIFS('E-book-Paperback Data'!$FW:$FW,'E-book-Paperback Data'!$FP:$FP,{"Standard","Pre Order"},'E-book-Paperback Data'!$FX:$FX,"BRL",'E-book-Paperback Data'!$FK:$FK,Lookups!$A$12)*Lookups!$G$22,SUMIFS('E-book-Paperback Data'!$FW:$FW,'E-book-Paperback Data'!$FP:$FP,{"Standard","Pre Order"},'E-book-Paperback Data'!$FX:$FX,"MXN",'E-book-Paperback Data'!$FK:$FK,Lookups!$A$12)*Lookups!$G$23,SUMIFS('E-book-Paperback Data'!$FW:$FW,'E-book-Paperback Data'!$FP:$FP,{"Standard","Pre Order"},'E-book-Paperback Data'!$FX:$FX,"AUD",'E-book-Paperback Data'!$FK:$FK,Lookups!$A$12)*Lookups!$G$24)</f>
        <v>0</v>
      </c>
      <c r="D67" s="13">
        <f>SUM(SUMIFS('E-book-Paperback Data'!$FS:$FS,'E-book-Paperback Data'!$FP:$FP,{"Standard","Pre Order"},'E-book-Paperback Data'!$FN:$FN,"Amazon.co.uk",'E-book-Paperback Data'!$FK:$FK,Lookups!$A$12))</f>
        <v>0</v>
      </c>
      <c r="E67" s="4">
        <f>SUM(SUMIFS('E-book-Paperback Data'!$FW:$FW,'E-book-Paperback Data'!$FP:$FP,{"Standard","Pre Order"},'E-book-Paperback Data'!$FN:$FN,"Amazon.co.uk",'E-book-Paperback Data'!$FK:$FK,Lookups!$A$12)*Lookups!$G$17)</f>
        <v>0</v>
      </c>
      <c r="F67" s="15">
        <f>SUM(SUMIFS('E-book-Paperback Data'!$FS:$FS,'E-book-Paperback Data'!$FP:$FP,{"Standard","Pre Order"},'E-book-Paperback Data'!$FN:$FN,"Amazon.com",'E-book-Paperback Data'!$FK:$FK,Lookups!$A$12))</f>
        <v>0</v>
      </c>
      <c r="G67" s="4">
        <f>SUM(SUMIFS('E-book-Paperback Data'!$FW:$FW,'E-book-Paperback Data'!$FP:$FP,{"Standard","Pre Order"},'E-book-Paperback Data'!$FN:$FN,"Amazon.cOM",'E-book-Paperback Data'!$FK:$FK,Lookups!$A$12))</f>
        <v>0</v>
      </c>
      <c r="H67" s="13">
        <f>SUM(SUMIFS('E-book-Paperback Data'!$FS:$FS,'E-book-Paperback Data'!$FP:$FP,{"Standard","Pre Order"},'E-book-Paperback Data'!$FN:$FN,"&lt;&gt;Amazon.co.uk",'E-book-Paperback Data'!$FN:$FN,"&lt;&gt;Amazon.com",'E-book-Paperback Data'!$FK:$FK,Lookups!$A$13))</f>
        <v>0</v>
      </c>
      <c r="I67" s="4">
        <f>SUM(SUMIFS('E-book-Paperback Data'!$FW:$FW,'E-book-Paperback Data'!$FP:$FP,{"Standard","Pre Order"},'E-book-Paperback Data'!$FX:$FX,"EUR",'E-book-Paperback Data'!$FK:$FK,Lookups!$A$13)*Lookups!$G$18,SUMIFS('E-book-Paperback Data'!$FW:$FW,'E-book-Paperback Data'!$FP:$FP,{"Standard","Pre Order"},'E-book-Paperback Data'!$FX:$FX,"JPY",'E-book-Paperback Data'!$FK:$FK,Lookups!$A$13)*Lookups!$G$19,SUMIFS('E-book-Paperback Data'!$FW:$FW,'E-book-Paperback Data'!$FP:$FP,{"Standard","Pre Order"},'E-book-Paperback Data'!$FX:$FX,"INR",'E-book-Paperback Data'!$FK:$FK,Lookups!$A$13)*Lookups!$G$20,SUMIFS('E-book-Paperback Data'!$FW:$FW,'E-book-Paperback Data'!$FP:$FP,{"Standard","Pre Order"},'E-book-Paperback Data'!$FX:$FX,"CAD",'E-book-Paperback Data'!$FK:$FK,Lookups!$A$13)*Lookups!$G$21,SUMIFS('E-book-Paperback Data'!$FW:$FW,'E-book-Paperback Data'!$FP:$FP,{"Standard","Pre Order"},'E-book-Paperback Data'!$FX:$FX,"BRL",'E-book-Paperback Data'!$FK:$FK,Lookups!$A$13)*Lookups!$G$22,SUMIFS('E-book-Paperback Data'!$FW:$FW,'E-book-Paperback Data'!$FP:$FP,{"Standard","Pre Order"},'E-book-Paperback Data'!$FX:$FX,"MXN",'E-book-Paperback Data'!$FK:$FK,Lookups!$A$13)*Lookups!$G$23,SUMIFS('E-book-Paperback Data'!$FW:$FW,'E-book-Paperback Data'!$FP:$FP,{"Standard","Pre Order"},'E-book-Paperback Data'!$FX:$FX,"AUD",'E-book-Paperback Data'!$FK:$FK,Lookups!$A$13)*Lookups!$G$24)</f>
        <v>0</v>
      </c>
      <c r="J67" s="13">
        <f>SUM(SUMIFS('E-book-Paperback Data'!$FS:$FS,'E-book-Paperback Data'!$FP:$FP,{"Standard","Pre Order"},'E-book-Paperback Data'!$FN:$FN,"Amazon.co.uk",'E-book-Paperback Data'!$FK:$FK,Lookups!$A$13))</f>
        <v>0</v>
      </c>
      <c r="K67" s="4">
        <f>SUM(SUMIFS('E-book-Paperback Data'!$FW:$FW,'E-book-Paperback Data'!$FP:$FP,{"Standard","Pre Order"},'E-book-Paperback Data'!$FN:$FN,"Amazon.co.uk",'E-book-Paperback Data'!$FK:$FK,Lookups!$A$13)*Lookups!$G$17)</f>
        <v>0</v>
      </c>
      <c r="L67" s="15">
        <f>SUM(SUMIFS('E-book-Paperback Data'!$FS:$FS,'E-book-Paperback Data'!$FP:$FP,{"Standard","Pre Order"},'E-book-Paperback Data'!$FN:$FN,"Amazon.com",'E-book-Paperback Data'!$FK:$FK,Lookups!$A$13))</f>
        <v>0</v>
      </c>
      <c r="M67" s="4">
        <f>SUM(SUMIFS('E-book-Paperback Data'!$FW:$FW,'E-book-Paperback Data'!$FP:$FP,{"Standard","Pre Order"},'E-book-Paperback Data'!$FN:$FN,"Amazon.cOM",'E-book-Paperback Data'!$FK:$FK,Lookups!$A$13))</f>
        <v>0</v>
      </c>
      <c r="N67" s="13">
        <f>SUM(SUMIFS('E-book-Paperback Data'!$FS:$FS,'E-book-Paperback Data'!$FP:$FP,{"Standard","Pre Order"},'E-book-Paperback Data'!$FN:$FN,"&lt;&gt;Amazon.co.uk",'E-book-Paperback Data'!$FN:$FN,"&lt;&gt;Amazon.com",'E-book-Paperback Data'!$FK:$FK,Lookups!$A$14))</f>
        <v>0</v>
      </c>
      <c r="O67" s="4">
        <f>SUM(SUMIFS('E-book-Paperback Data'!$FW:$FW,'E-book-Paperback Data'!$FP:$FP,{"Standard","Pre Order"},'E-book-Paperback Data'!$FX:$FX,"EUR",'E-book-Paperback Data'!$FK:$FK,Lookups!$A$14)*Lookups!$G$18,SUMIFS('E-book-Paperback Data'!$FW:$FW,'E-book-Paperback Data'!$FP:$FP,{"Standard","Pre Order"},'E-book-Paperback Data'!$FX:$FX,"JPY",'E-book-Paperback Data'!$FK:$FK,Lookups!$A$14)*Lookups!$G$19,SUMIFS('E-book-Paperback Data'!$FW:$FW,'E-book-Paperback Data'!$FP:$FP,{"Standard","Pre Order"},'E-book-Paperback Data'!$FX:$FX,"INR",'E-book-Paperback Data'!$FK:$FK,Lookups!$A$14)*Lookups!$G$20,SUMIFS('E-book-Paperback Data'!$FW:$FW,'E-book-Paperback Data'!$FP:$FP,{"Standard","Pre Order"},'E-book-Paperback Data'!$FX:$FX,"CAD",'E-book-Paperback Data'!$FK:$FK,Lookups!$A$14)*Lookups!$G$21,SUMIFS('E-book-Paperback Data'!$FW:$FW,'E-book-Paperback Data'!$FP:$FP,{"Standard","Pre Order"},'E-book-Paperback Data'!$FX:$FX,"BRL",'E-book-Paperback Data'!$FK:$FK,Lookups!$A$14)*Lookups!$G$22,SUMIFS('E-book-Paperback Data'!$FW:$FW,'E-book-Paperback Data'!$FP:$FP,{"Standard","Pre Order"},'E-book-Paperback Data'!$FX:$FX,"MXN",'E-book-Paperback Data'!$FK:$FK,Lookups!$A$14)*Lookups!$G$23,SUMIFS('E-book-Paperback Data'!$FW:$FW,'E-book-Paperback Data'!$FP:$FP,{"Standard","Pre Order"},'E-book-Paperback Data'!$FX:$FX,"AUD",'E-book-Paperback Data'!$FK:$FK,Lookups!$A$14)*Lookups!$G$24)</f>
        <v>0</v>
      </c>
      <c r="P67" s="13">
        <f>SUM(SUMIFS('E-book-Paperback Data'!$FS:$FS,'E-book-Paperback Data'!$FP:$FP,{"Standard","Pre Order"},'E-book-Paperback Data'!$FN:$FN,"Amazon.co.uk",'E-book-Paperback Data'!$FK:$FK,Lookups!$A$14))</f>
        <v>0</v>
      </c>
      <c r="Q67" s="4">
        <f>SUM(SUMIFS('E-book-Paperback Data'!$FW:$FW,'E-book-Paperback Data'!$FP:$FP,{"Standard","Pre Order"},'E-book-Paperback Data'!$FN:$FN,"Amazon.co.uk",'E-book-Paperback Data'!$FK:$FK,Lookups!$A$14)*Lookups!$G$17)</f>
        <v>0</v>
      </c>
      <c r="R67" s="15">
        <f>SUM(SUMIFS('E-book-Paperback Data'!$FS:$FS,'E-book-Paperback Data'!$FP:$FP,{"Standard","Pre Order"},'E-book-Paperback Data'!$FN:$FN,"Amazon.com",'E-book-Paperback Data'!$FK:$FK,Lookups!$A$14))</f>
        <v>0</v>
      </c>
      <c r="S67" s="4">
        <f>SUM(SUMIFS('E-book-Paperback Data'!$FW:$FW,'E-book-Paperback Data'!$FP:$FP,{"Standard","Pre Order"},'E-book-Paperback Data'!$FN:$FN,"Amazon.cOM",'E-book-Paperback Data'!$FK:$FK,Lookups!$A$14))</f>
        <v>0</v>
      </c>
    </row>
    <row r="68" spans="1:19" x14ac:dyDescent="0.25">
      <c r="B68" s="13"/>
      <c r="C68" s="7"/>
      <c r="D68" s="13"/>
      <c r="E68" s="16"/>
      <c r="F68" s="15"/>
      <c r="G68" s="16"/>
      <c r="H68" s="13"/>
      <c r="I68" s="7"/>
      <c r="J68" s="13"/>
      <c r="K68" s="16"/>
      <c r="L68" s="15"/>
      <c r="M68" s="16"/>
      <c r="N68" s="13"/>
      <c r="O68" s="7"/>
      <c r="P68" s="13"/>
      <c r="Q68" s="16"/>
      <c r="R68" s="15"/>
      <c r="S68" s="16"/>
    </row>
    <row r="69" spans="1:19" x14ac:dyDescent="0.25">
      <c r="B69" s="329">
        <f>Lookups!$A$15</f>
        <v>0</v>
      </c>
      <c r="C69" s="329"/>
      <c r="D69" s="329"/>
      <c r="E69" s="329"/>
      <c r="F69" s="329"/>
      <c r="G69" s="329"/>
      <c r="H69" s="329">
        <f>Lookups!$A$16</f>
        <v>0</v>
      </c>
      <c r="I69" s="329"/>
      <c r="J69" s="329"/>
      <c r="K69" s="329"/>
      <c r="L69" s="329"/>
      <c r="M69" s="329"/>
      <c r="N69" s="329">
        <f>Lookups!$A$17</f>
        <v>0</v>
      </c>
      <c r="O69" s="329"/>
      <c r="P69" s="329"/>
      <c r="Q69" s="329"/>
      <c r="R69" s="329"/>
      <c r="S69" s="329"/>
    </row>
    <row r="70" spans="1:19" x14ac:dyDescent="0.25">
      <c r="B70" s="329" t="s">
        <v>44</v>
      </c>
      <c r="C70" s="329"/>
      <c r="D70" s="329" t="s">
        <v>14</v>
      </c>
      <c r="E70" s="329"/>
      <c r="F70" s="329" t="s">
        <v>15</v>
      </c>
      <c r="G70" s="329"/>
      <c r="H70" s="329" t="s">
        <v>44</v>
      </c>
      <c r="I70" s="329"/>
      <c r="J70" s="329" t="s">
        <v>14</v>
      </c>
      <c r="K70" s="329"/>
      <c r="L70" s="329" t="s">
        <v>15</v>
      </c>
      <c r="M70" s="329"/>
      <c r="N70" s="329" t="s">
        <v>44</v>
      </c>
      <c r="O70" s="329"/>
      <c r="P70" s="329" t="s">
        <v>14</v>
      </c>
      <c r="Q70" s="329"/>
      <c r="R70" s="329" t="s">
        <v>15</v>
      </c>
      <c r="S70" s="329"/>
    </row>
    <row r="71" spans="1:19" x14ac:dyDescent="0.25">
      <c r="A71" t="s">
        <v>19</v>
      </c>
      <c r="B71" s="13">
        <f>SUM(SUMIFS('E-book-Paperback Data'!$J:$J,'E-book-Paperback Data'!$G:$G,{"Standard","Pre Order"},'E-book-Paperback Data'!$E:$E,"&lt;&gt;Amazon.co.uk",'E-book-Paperback Data'!$E:$E,"&lt;&gt;Amazon.com",'E-book-Paperback Data'!$B:$B,Lookups!$A$15))</f>
        <v>0</v>
      </c>
      <c r="C71" s="4">
        <f>SUM(SUMIFS('E-book-Paperback Data'!$N:$N,'E-book-Paperback Data'!$G:$G,{"Standard","Pre Order"},'E-book-Paperback Data'!$O:$O,"EUR",'E-book-Paperback Data'!$B:$B,Lookups!$A$15)*Lookups!$G$18,SUMIFS('E-book-Paperback Data'!$N:$N,'E-book-Paperback Data'!$G:$G,{"Standard","Pre Order"},'E-book-Paperback Data'!$O:$O,"JPY",'E-book-Paperback Data'!$B:$B,Lookups!$A$15)*Lookups!$G$19,SUMIFS('E-book-Paperback Data'!$N:$N,'E-book-Paperback Data'!$G:$G,{"Standard","Pre Order"},'E-book-Paperback Data'!$O:$O,"INR",'E-book-Paperback Data'!$B:$B,Lookups!$A$15)*Lookups!$G$20,SUMIFS('E-book-Paperback Data'!$N:$N,'E-book-Paperback Data'!$G:$G,{"Standard","Pre Order"},'E-book-Paperback Data'!$O:$O,"CAD",'E-book-Paperback Data'!$B:$B,Lookups!$A$15)*Lookups!$G$21,SUMIFS('E-book-Paperback Data'!$N:$N,'E-book-Paperback Data'!$G:$G,{"Standard","Pre Order"},'E-book-Paperback Data'!$O:$O,"BRL",'E-book-Paperback Data'!$B:$B,Lookups!$A$15)*Lookups!$G$22,SUMIFS('E-book-Paperback Data'!$N:$N,'E-book-Paperback Data'!$G:$G,{"Standard","Pre Order"},'E-book-Paperback Data'!$O:$O,"MXN",'E-book-Paperback Data'!$B:$B,Lookups!$A$15)*Lookups!$G$23,SUMIFS('E-book-Paperback Data'!$N:$N,'E-book-Paperback Data'!$G:$G,{"Standard","Pre Order"},'E-book-Paperback Data'!$O:$O,"AUD",'E-book-Paperback Data'!$B:$B,Lookups!$A$15)*Lookups!$G$24)</f>
        <v>0</v>
      </c>
      <c r="D71" s="13">
        <f>SUM(SUMIFS('E-book-Paperback Data'!$J:$J,'E-book-Paperback Data'!$G:$G,{"Standard","Pre Order"},'E-book-Paperback Data'!$E:$E,"Amazon.co.uk",'E-book-Paperback Data'!$B:$B,Lookups!$A$15))</f>
        <v>0</v>
      </c>
      <c r="E71" s="4">
        <f>SUM(SUMIFS('E-book-Paperback Data'!$N:$N,'E-book-Paperback Data'!$G:$G,{"Standard","Pre Order"},'E-book-Paperback Data'!$E:$E,"Amazon.co.uk",'E-book-Paperback Data'!$B:$B,Lookups!$A$15)*Lookups!$G$17)</f>
        <v>0</v>
      </c>
      <c r="F71" s="15">
        <f>SUM(SUMIFS('E-book-Paperback Data'!$J:$J,'E-book-Paperback Data'!$G:$G,{"Standard","Pre Order"},'E-book-Paperback Data'!$E:$E,"Amazon.com",'E-book-Paperback Data'!$B:$B,Lookups!$A$15))</f>
        <v>0</v>
      </c>
      <c r="G71" s="4">
        <f>SUM(SUMIFS('E-book-Paperback Data'!$N:$N,'E-book-Paperback Data'!$G:$G,{"Standard","Pre Order"},'E-book-Paperback Data'!$E:$E,"Amazon.cOM",'E-book-Paperback Data'!$B:$B,Lookups!$A$15))</f>
        <v>0</v>
      </c>
      <c r="H71" s="13">
        <f>SUM(SUMIFS('E-book-Paperback Data'!$J:$J,'E-book-Paperback Data'!$G:$G,{"Standard","Pre Order"},'E-book-Paperback Data'!$E:$E,"&lt;&gt;Amazon.co.uk",'E-book-Paperback Data'!$E:$E,"&lt;&gt;Amazon.com",'E-book-Paperback Data'!$B:$B,Lookups!$A$16))</f>
        <v>0</v>
      </c>
      <c r="I71" s="4">
        <f>SUM(SUMIFS('E-book-Paperback Data'!$N:$N,'E-book-Paperback Data'!$G:$G,{"Standard","Pre Order"},'E-book-Paperback Data'!$O:$O,"EUR",'E-book-Paperback Data'!$B:$B,Lookups!$A$16)*Lookups!$G$18,SUMIFS('E-book-Paperback Data'!$N:$N,'E-book-Paperback Data'!$G:$G,{"Standard","Pre Order"},'E-book-Paperback Data'!$O:$O,"JPY",'E-book-Paperback Data'!$B:$B,Lookups!$A$16)*Lookups!$G$19,SUMIFS('E-book-Paperback Data'!$N:$N,'E-book-Paperback Data'!$G:$G,{"Standard","Pre Order"},'E-book-Paperback Data'!$O:$O,"INR",'E-book-Paperback Data'!$B:$B,Lookups!$A$16)*Lookups!$G$20,SUMIFS('E-book-Paperback Data'!$N:$N,'E-book-Paperback Data'!$G:$G,{"Standard","Pre Order"},'E-book-Paperback Data'!$O:$O,"CAD",'E-book-Paperback Data'!$B:$B,Lookups!$A$16)*Lookups!$G$21,SUMIFS('E-book-Paperback Data'!$N:$N,'E-book-Paperback Data'!$G:$G,{"Standard","Pre Order"},'E-book-Paperback Data'!$O:$O,"BRL",'E-book-Paperback Data'!$B:$B,Lookups!$A$16)*Lookups!$G$22,SUMIFS('E-book-Paperback Data'!$N:$N,'E-book-Paperback Data'!$G:$G,{"Standard","Pre Order"},'E-book-Paperback Data'!$O:$O,"MXN",'E-book-Paperback Data'!$B:$B,Lookups!$A$16)*Lookups!$G$23,SUMIFS('E-book-Paperback Data'!$N:$N,'E-book-Paperback Data'!$G:$G,{"Standard","Pre Order"},'E-book-Paperback Data'!$O:$O,"AUD",'E-book-Paperback Data'!$B:$B,Lookups!$A$16)*Lookups!$G$24)</f>
        <v>0</v>
      </c>
      <c r="J71" s="13">
        <f>SUM(SUMIFS('E-book-Paperback Data'!$J:$J,'E-book-Paperback Data'!$G:$G,{"Standard","Pre Order"},'E-book-Paperback Data'!$E:$E,"Amazon.co.uk",'E-book-Paperback Data'!$B:$B,Lookups!$A$16))</f>
        <v>0</v>
      </c>
      <c r="K71" s="4">
        <f>SUM(SUMIFS('E-book-Paperback Data'!$N:$N,'E-book-Paperback Data'!$G:$G,{"Standard","Pre Order"},'E-book-Paperback Data'!$E:$E,"Amazon.co.uk",'E-book-Paperback Data'!$B:$B,Lookups!$A$16)*Lookups!$G$17)</f>
        <v>0</v>
      </c>
      <c r="L71" s="15">
        <f>SUM(SUMIFS('E-book-Paperback Data'!$J:$J,'E-book-Paperback Data'!$G:$G,{"Standard","Pre Order"},'E-book-Paperback Data'!$E:$E,"Amazon.com",'E-book-Paperback Data'!$B:$B,Lookups!$A$16))</f>
        <v>0</v>
      </c>
      <c r="M71" s="4">
        <f>SUM(SUMIFS('E-book-Paperback Data'!$N:$N,'E-book-Paperback Data'!$G:$G,{"Standard","Pre Order"},'E-book-Paperback Data'!$E:$E,"Amazon.cOM",'E-book-Paperback Data'!$B:$B,Lookups!$A$16))</f>
        <v>0</v>
      </c>
      <c r="N71" s="13">
        <f>SUM(SUMIFS('E-book-Paperback Data'!$J:$J,'E-book-Paperback Data'!$G:$G,{"Standard","Pre Order"},'E-book-Paperback Data'!$E:$E,"&lt;&gt;Amazon.co.uk",'E-book-Paperback Data'!$E:$E,"&lt;&gt;Amazon.com",'E-book-Paperback Data'!$B:$B,Lookups!$A$17))</f>
        <v>0</v>
      </c>
      <c r="O71" s="4">
        <f>SUM(SUMIFS('E-book-Paperback Data'!$N:$N,'E-book-Paperback Data'!$G:$G,{"Standard","Pre Order"},'E-book-Paperback Data'!$O:$O,"EUR",'E-book-Paperback Data'!$B:$B,Lookups!$A$17)*Lookups!$G$18,SUMIFS('E-book-Paperback Data'!$N:$N,'E-book-Paperback Data'!$G:$G,{"Standard","Pre Order"},'E-book-Paperback Data'!$O:$O,"JPY",'E-book-Paperback Data'!$B:$B,Lookups!$A$17)*Lookups!$G$19,SUMIFS('E-book-Paperback Data'!$N:$N,'E-book-Paperback Data'!$G:$G,{"Standard","Pre Order"},'E-book-Paperback Data'!$O:$O,"INR",'E-book-Paperback Data'!$B:$B,Lookups!$A$17)*Lookups!$G$20,SUMIFS('E-book-Paperback Data'!$N:$N,'E-book-Paperback Data'!$G:$G,{"Standard","Pre Order"},'E-book-Paperback Data'!$O:$O,"CAD",'E-book-Paperback Data'!$B:$B,Lookups!$A$17)*Lookups!$G$21,SUMIFS('E-book-Paperback Data'!$N:$N,'E-book-Paperback Data'!$G:$G,{"Standard","Pre Order"},'E-book-Paperback Data'!$O:$O,"BRL",'E-book-Paperback Data'!$B:$B,Lookups!$A$17)*Lookups!$G$22,SUMIFS('E-book-Paperback Data'!$N:$N,'E-book-Paperback Data'!$G:$G,{"Standard","Pre Order"},'E-book-Paperback Data'!$O:$O,"MXN",'E-book-Paperback Data'!$B:$B,Lookups!$A$17)*Lookups!$G$23,SUMIFS('E-book-Paperback Data'!$N:$N,'E-book-Paperback Data'!$G:$G,{"Standard","Pre Order"},'E-book-Paperback Data'!$O:$O,"AUD",'E-book-Paperback Data'!$B:$B,Lookups!$A$17)*Lookups!$G$24)</f>
        <v>0</v>
      </c>
      <c r="P71" s="13">
        <f>SUM(SUMIFS('E-book-Paperback Data'!$J:$J,'E-book-Paperback Data'!$G:$G,{"Standard","Pre Order"},'E-book-Paperback Data'!$E:$E,"Amazon.co.uk",'E-book-Paperback Data'!$B:$B,Lookups!$A$17))</f>
        <v>0</v>
      </c>
      <c r="Q71" s="4">
        <f>SUM(SUMIFS('E-book-Paperback Data'!$N:$N,'E-book-Paperback Data'!$G:$G,{"Standard","Pre Order"},'E-book-Paperback Data'!$E:$E,"Amazon.co.uk",'E-book-Paperback Data'!$B:$B,Lookups!$A$17)*Lookups!$G$17)</f>
        <v>0</v>
      </c>
      <c r="R71" s="15">
        <f>SUM(SUMIFS('E-book-Paperback Data'!$J:$J,'E-book-Paperback Data'!$G:$G,{"Standard","Pre Order"},'E-book-Paperback Data'!$E:$E,"Amazon.com",'E-book-Paperback Data'!$B:$B,Lookups!$A$17))</f>
        <v>0</v>
      </c>
      <c r="S71" s="4">
        <f>SUM(SUMIFS('E-book-Paperback Data'!$N:$N,'E-book-Paperback Data'!$G:$G,{"Standard","Pre Order"},'E-book-Paperback Data'!$E:$E,"Amazon.cOM",'E-book-Paperback Data'!$B:$B,Lookups!$A$17))</f>
        <v>0</v>
      </c>
    </row>
    <row r="72" spans="1:19" x14ac:dyDescent="0.25">
      <c r="A72" t="s">
        <v>20</v>
      </c>
      <c r="B72" s="13">
        <f>SUM(SUMIFS('E-book-Paperback Data'!$Y:$Y,'E-book-Paperback Data'!$V:$V,{"Standard","Pre Order"},'E-book-Paperback Data'!$T:$T,"&lt;&gt;Amazon.co.uk",'E-book-Paperback Data'!$T:$T,"&lt;&gt;Amazon.com",'E-book-Paperback Data'!$Q:$Q,Lookups!$A$15))</f>
        <v>0</v>
      </c>
      <c r="C72" s="4">
        <f>SUM(SUMIFS('E-book-Paperback Data'!$AC:$AC,'E-book-Paperback Data'!$V:$V,{"Standard","Pre Order"},'E-book-Paperback Data'!$AD:$AD,"EUR",'E-book-Paperback Data'!$Q:$Q,Lookups!$A$15)*Lookups!$G$18,SUMIFS('E-book-Paperback Data'!$AC:$AC,'E-book-Paperback Data'!$V:$V,{"Standard","Pre Order"},'E-book-Paperback Data'!$AD:$AD,"JPY",'E-book-Paperback Data'!$Q:$Q,Lookups!$A$15)*Lookups!$G$19,SUMIFS('E-book-Paperback Data'!$AC:$AC,'E-book-Paperback Data'!$V:$V,{"Standard","Pre Order"},'E-book-Paperback Data'!$AD:$AD,"INR",'E-book-Paperback Data'!$Q:$Q,Lookups!$A$15)*Lookups!$G$20,SUMIFS('E-book-Paperback Data'!$AC:$AC,'E-book-Paperback Data'!$V:$V,{"Standard","Pre Order"},'E-book-Paperback Data'!$AD:$AD,"CAD",'E-book-Paperback Data'!$Q:$Q,Lookups!$A$15)*Lookups!$G$21,SUMIFS('E-book-Paperback Data'!$AC:$AC,'E-book-Paperback Data'!$V:$V,{"Standard","Pre Order"},'E-book-Paperback Data'!$AD:$AD,"BRL",'E-book-Paperback Data'!$Q:$Q,Lookups!$A$15)*Lookups!$G$22,SUMIFS('E-book-Paperback Data'!$AC:$AC,'E-book-Paperback Data'!$V:$V,{"Standard","Pre Order"},'E-book-Paperback Data'!$AD:$AD,"MXN",'E-book-Paperback Data'!$Q:$Q,Lookups!$A$15)*Lookups!$G$23,SUMIFS('E-book-Paperback Data'!$AC:$AC,'E-book-Paperback Data'!$V:$V,{"Standard","Pre Order"},'E-book-Paperback Data'!$AD:$AD,"AUD",'E-book-Paperback Data'!$Q:$Q,Lookups!$A$15)*Lookups!$G$24)</f>
        <v>0</v>
      </c>
      <c r="D72" s="13">
        <f>SUM(SUMIFS('E-book-Paperback Data'!$Y:$Y,'E-book-Paperback Data'!$V:$V,{"Standard","Pre Order"},'E-book-Paperback Data'!$T:$T,"Amazon.co.uk",'E-book-Paperback Data'!$Q:$Q,Lookups!$A$15))</f>
        <v>0</v>
      </c>
      <c r="E72" s="4">
        <f>SUM(SUMIFS('E-book-Paperback Data'!$AC:$AC,'E-book-Paperback Data'!$V:$V,{"Standard","Pre Order"},'E-book-Paperback Data'!$T:$T,"Amazon.co.uk",'E-book-Paperback Data'!$Q:$Q,Lookups!$A$15)*Lookups!$G$17)</f>
        <v>0</v>
      </c>
      <c r="F72" s="15">
        <f>SUM(SUMIFS('E-book-Paperback Data'!$Y:$Y,'E-book-Paperback Data'!$V:$V,{"Standard","Pre Order"},'E-book-Paperback Data'!$T:$T,"Amazon.com",'E-book-Paperback Data'!$Q:$Q,Lookups!$A$15))</f>
        <v>0</v>
      </c>
      <c r="G72" s="4">
        <f>SUM(SUMIFS('E-book-Paperback Data'!$AC:$AC,'E-book-Paperback Data'!$V:$V,{"Standard","Pre Order"},'E-book-Paperback Data'!$T:$T,"Amazon.cOM",'E-book-Paperback Data'!$Q:$Q,Lookups!$A$15))</f>
        <v>0</v>
      </c>
      <c r="H72" s="13">
        <f>SUM(SUMIFS('E-book-Paperback Data'!$Y:$Y,'E-book-Paperback Data'!$V:$V,{"Standard","Pre Order"},'E-book-Paperback Data'!$T:$T,"&lt;&gt;Amazon.co.uk",'E-book-Paperback Data'!$T:$T,"&lt;&gt;Amazon.com",'E-book-Paperback Data'!$Q:$Q,Lookups!$A$16))</f>
        <v>0</v>
      </c>
      <c r="I72" s="4">
        <f>SUM(SUMIFS('E-book-Paperback Data'!$AC:$AC,'E-book-Paperback Data'!$V:$V,{"Standard","Pre Order"},'E-book-Paperback Data'!$AD:$AD,"EUR",'E-book-Paperback Data'!$Q:$Q,Lookups!$A$16)*Lookups!$G$18,SUMIFS('E-book-Paperback Data'!$AC:$AC,'E-book-Paperback Data'!$V:$V,{"Standard","Pre Order"},'E-book-Paperback Data'!$AD:$AD,"JPY",'E-book-Paperback Data'!$Q:$Q,Lookups!$A$16)*Lookups!$G$19,SUMIFS('E-book-Paperback Data'!$AC:$AC,'E-book-Paperback Data'!$V:$V,{"Standard","Pre Order"},'E-book-Paperback Data'!$AD:$AD,"INR",'E-book-Paperback Data'!$Q:$Q,Lookups!$A$16)*Lookups!$G$20,SUMIFS('E-book-Paperback Data'!$AC:$AC,'E-book-Paperback Data'!$V:$V,{"Standard","Pre Order"},'E-book-Paperback Data'!$AD:$AD,"CAD",'E-book-Paperback Data'!$Q:$Q,Lookups!$A$16)*Lookups!$G$21,SUMIFS('E-book-Paperback Data'!$AC:$AC,'E-book-Paperback Data'!$V:$V,{"Standard","Pre Order"},'E-book-Paperback Data'!$AD:$AD,"BRL",'E-book-Paperback Data'!$Q:$Q,Lookups!$A$16)*Lookups!$G$22,SUMIFS('E-book-Paperback Data'!$AC:$AC,'E-book-Paperback Data'!$V:$V,{"Standard","Pre Order"},'E-book-Paperback Data'!$AD:$AD,"MXN",'E-book-Paperback Data'!$Q:$Q,Lookups!$A$16)*Lookups!$G$23,SUMIFS('E-book-Paperback Data'!$AC:$AC,'E-book-Paperback Data'!$V:$V,{"Standard","Pre Order"},'E-book-Paperback Data'!$AD:$AD,"AUD",'E-book-Paperback Data'!$Q:$Q,Lookups!$A$16)*Lookups!$G$24)</f>
        <v>0</v>
      </c>
      <c r="J72" s="13">
        <f>SUM(SUMIFS('E-book-Paperback Data'!$Y:$Y,'E-book-Paperback Data'!$V:$V,{"Standard","Pre Order"},'E-book-Paperback Data'!$T:$T,"Amazon.co.uk",'E-book-Paperback Data'!$Q:$Q,Lookups!$A$16))</f>
        <v>0</v>
      </c>
      <c r="K72" s="4">
        <f>SUM(SUMIFS('E-book-Paperback Data'!$AC:$AC,'E-book-Paperback Data'!$V:$V,{"Standard","Pre Order"},'E-book-Paperback Data'!$T:$T,"Amazon.co.uk",'E-book-Paperback Data'!$Q:$Q,Lookups!$A$16)*Lookups!$G$17)</f>
        <v>0</v>
      </c>
      <c r="L72" s="15">
        <f>SUM(SUMIFS('E-book-Paperback Data'!$Y:$Y,'E-book-Paperback Data'!$V:$V,{"Standard","Pre Order"},'E-book-Paperback Data'!$T:$T,"Amazon.com",'E-book-Paperback Data'!$Q:$Q,Lookups!$A$16))</f>
        <v>0</v>
      </c>
      <c r="M72" s="4">
        <f>SUM(SUMIFS('E-book-Paperback Data'!$AC:$AC,'E-book-Paperback Data'!$V:$V,{"Standard","Pre Order"},'E-book-Paperback Data'!$T:$T,"Amazon.cOM",'E-book-Paperback Data'!$Q:$Q,Lookups!$A$16))</f>
        <v>0</v>
      </c>
      <c r="N72" s="13">
        <f>SUM(SUMIFS('E-book-Paperback Data'!$Y:$Y,'E-book-Paperback Data'!$V:$V,{"Standard","Pre Order"},'E-book-Paperback Data'!$T:$T,"&lt;&gt;Amazon.co.uk",'E-book-Paperback Data'!$T:$T,"&lt;&gt;Amazon.com",'E-book-Paperback Data'!$Q:$Q,Lookups!$A$17))</f>
        <v>0</v>
      </c>
      <c r="O72" s="4">
        <f>SUM(SUMIFS('E-book-Paperback Data'!$AC:$AC,'E-book-Paperback Data'!$V:$V,{"Standard","Pre Order"},'E-book-Paperback Data'!$AD:$AD,"EUR",'E-book-Paperback Data'!$Q:$Q,Lookups!$A$17)*Lookups!$G$18,SUMIFS('E-book-Paperback Data'!$AC:$AC,'E-book-Paperback Data'!$V:$V,{"Standard","Pre Order"},'E-book-Paperback Data'!$AD:$AD,"JPY",'E-book-Paperback Data'!$Q:$Q,Lookups!$A$17)*Lookups!$G$19,SUMIFS('E-book-Paperback Data'!$AC:$AC,'E-book-Paperback Data'!$V:$V,{"Standard","Pre Order"},'E-book-Paperback Data'!$AD:$AD,"INR",'E-book-Paperback Data'!$Q:$Q,Lookups!$A$17)*Lookups!$G$20,SUMIFS('E-book-Paperback Data'!$AC:$AC,'E-book-Paperback Data'!$V:$V,{"Standard","Pre Order"},'E-book-Paperback Data'!$AD:$AD,"CAD",'E-book-Paperback Data'!$Q:$Q,Lookups!$A$17)*Lookups!$G$21,SUMIFS('E-book-Paperback Data'!$AC:$AC,'E-book-Paperback Data'!$V:$V,{"Standard","Pre Order"},'E-book-Paperback Data'!$AD:$AD,"BRL",'E-book-Paperback Data'!$Q:$Q,Lookups!$A$17)*Lookups!$G$22,SUMIFS('E-book-Paperback Data'!$AC:$AC,'E-book-Paperback Data'!$V:$V,{"Standard","Pre Order"},'E-book-Paperback Data'!$AD:$AD,"MXN",'E-book-Paperback Data'!$Q:$Q,Lookups!$A$17)*Lookups!$G$23,SUMIFS('E-book-Paperback Data'!$AC:$AC,'E-book-Paperback Data'!$V:$V,{"Standard","Pre Order"},'E-book-Paperback Data'!$AD:$AD,"AUD",'E-book-Paperback Data'!$Q:$Q,Lookups!$A$17)*Lookups!$G$24)</f>
        <v>0</v>
      </c>
      <c r="P72" s="13">
        <f>SUM(SUMIFS('E-book-Paperback Data'!$Y:$Y,'E-book-Paperback Data'!$V:$V,{"Standard","Pre Order"},'E-book-Paperback Data'!$T:$T,"Amazon.co.uk",'E-book-Paperback Data'!$Q:$Q,Lookups!$A$17))</f>
        <v>0</v>
      </c>
      <c r="Q72" s="4">
        <f>SUM(SUMIFS('E-book-Paperback Data'!$AC:$AC,'E-book-Paperback Data'!$V:$V,{"Standard","Pre Order"},'E-book-Paperback Data'!$T:$T,"Amazon.co.uk",'E-book-Paperback Data'!$Q:$Q,Lookups!$A$17)*Lookups!$G$17)</f>
        <v>0</v>
      </c>
      <c r="R72" s="15">
        <f>SUM(SUMIFS('E-book-Paperback Data'!$Y:$Y,'E-book-Paperback Data'!$V:$V,{"Standard","Pre Order"},'E-book-Paperback Data'!$T:$T,"Amazon.com",'E-book-Paperback Data'!$Q:$Q,Lookups!$A$17))</f>
        <v>0</v>
      </c>
      <c r="S72" s="4">
        <f>SUM(SUMIFS('E-book-Paperback Data'!$AC:$AC,'E-book-Paperback Data'!$V:$V,{"Standard","Pre Order"},'E-book-Paperback Data'!$T:$T,"Amazon.cOM",'E-book-Paperback Data'!$Q:$Q,Lookups!$A$17))</f>
        <v>0</v>
      </c>
    </row>
    <row r="73" spans="1:19" x14ac:dyDescent="0.25">
      <c r="A73" t="s">
        <v>21</v>
      </c>
      <c r="B73" s="13">
        <f>SUM(SUMIFS('E-book-Paperback Data'!$AN:$AN,'E-book-Paperback Data'!$AK:$AK,{"Standard","Pre Order"},'E-book-Paperback Data'!$AI:$AI,"&lt;&gt;Amazon.co.uk",'E-book-Paperback Data'!$AI:$AI,"&lt;&gt;Amazon.com",'E-book-Paperback Data'!$AF:$AF,Lookups!$A$15))</f>
        <v>0</v>
      </c>
      <c r="C73" s="4">
        <f>SUM(SUMIFS('E-book-Paperback Data'!$AR:$AR,'E-book-Paperback Data'!$AK:$AK,{"Standard","Pre Order"},'E-book-Paperback Data'!$AS:$AS,"EUR",'E-book-Paperback Data'!$AF:$AF,Lookups!$A$15)*Lookups!$G$18,SUMIFS('E-book-Paperback Data'!$AR:$AR,'E-book-Paperback Data'!$AK:$AK,{"Standard","Pre Order"},'E-book-Paperback Data'!$AS:$AS,"JPY",'E-book-Paperback Data'!$AF:$AF,Lookups!$A$15)*Lookups!$G$19,SUMIFS('E-book-Paperback Data'!$AR:$AR,'E-book-Paperback Data'!$AK:$AK,{"Standard","Pre Order"},'E-book-Paperback Data'!$AS:$AS,"INR",'E-book-Paperback Data'!$AF:$AF,Lookups!$A$15)*Lookups!$G$20,SUMIFS('E-book-Paperback Data'!$AR:$AR,'E-book-Paperback Data'!$AK:$AK,{"Standard","Pre Order"},'E-book-Paperback Data'!$AS:$AS,"CAD",'E-book-Paperback Data'!$AF:$AF,Lookups!$A$15)*Lookups!$G$21,SUMIFS('E-book-Paperback Data'!$AR:$AR,'E-book-Paperback Data'!$AK:$AK,{"Standard","Pre Order"},'E-book-Paperback Data'!$AS:$AS,"BRL",'E-book-Paperback Data'!$AF:$AF,Lookups!$A$15)*Lookups!$G$22,SUMIFS('E-book-Paperback Data'!$AR:$AR,'E-book-Paperback Data'!$AK:$AK,{"Standard","Pre Order"},'E-book-Paperback Data'!$AS:$AS,"MXN",'E-book-Paperback Data'!$AF:$AF,Lookups!$A$15)*Lookups!$G$23,SUMIFS('E-book-Paperback Data'!$AR:$AR,'E-book-Paperback Data'!$AK:$AK,{"Standard","Pre Order"},'E-book-Paperback Data'!$AS:$AS,"AUD",'E-book-Paperback Data'!$AF:$AF,Lookups!$A$15)*Lookups!$G$24)</f>
        <v>0</v>
      </c>
      <c r="D73" s="13">
        <f>SUM(SUMIFS('E-book-Paperback Data'!$AN:$AN,'E-book-Paperback Data'!$AK:$AK,{"Standard","Pre Order"},'E-book-Paperback Data'!$AI:$AI,"Amazon.co.uk",'E-book-Paperback Data'!$AF:$AF,Lookups!$A$15))</f>
        <v>0</v>
      </c>
      <c r="E73" s="4">
        <f>SUM(SUMIFS('E-book-Paperback Data'!$AR:$AR,'E-book-Paperback Data'!$AK:$AK,{"Standard","Pre Order"},'E-book-Paperback Data'!$AI:$AI,"Amazon.co.uk",'E-book-Paperback Data'!$AF:$AF,Lookups!$A$15)*Lookups!$G$17)</f>
        <v>0</v>
      </c>
      <c r="F73" s="15">
        <f>SUM(SUMIFS('E-book-Paperback Data'!$AN:$AN,'E-book-Paperback Data'!$AK:$AK,{"Standard","Pre Order"},'E-book-Paperback Data'!$AI:$AI,"Amazon.com",'E-book-Paperback Data'!$AF:$AF,Lookups!$A$15))</f>
        <v>0</v>
      </c>
      <c r="G73" s="4">
        <f>SUM(SUMIFS('E-book-Paperback Data'!$AR:$AR,'E-book-Paperback Data'!$AK:$AK,{"Standard","Pre Order"},'E-book-Paperback Data'!$AI:$AI,"Amazon.cOM",'E-book-Paperback Data'!$AF:$AF,Lookups!$A$15))</f>
        <v>0</v>
      </c>
      <c r="H73" s="13">
        <f>SUM(SUMIFS('E-book-Paperback Data'!$AN:$AN,'E-book-Paperback Data'!$AK:$AK,{"Standard","Pre Order"},'E-book-Paperback Data'!$AI:$AI,"&lt;&gt;Amazon.co.uk",'E-book-Paperback Data'!$AI:$AI,"&lt;&gt;Amazon.com",'E-book-Paperback Data'!$AF:$AF,Lookups!$A$16))</f>
        <v>0</v>
      </c>
      <c r="I73" s="4">
        <f>SUM(SUMIFS('E-book-Paperback Data'!$AR:$AR,'E-book-Paperback Data'!$AK:$AK,{"Standard","Pre Order"},'E-book-Paperback Data'!$AS:$AS,"EUR",'E-book-Paperback Data'!$AF:$AF,Lookups!$A$16)*Lookups!$G$18,SUMIFS('E-book-Paperback Data'!$AR:$AR,'E-book-Paperback Data'!$AK:$AK,{"Standard","Pre Order"},'E-book-Paperback Data'!$AS:$AS,"JPY",'E-book-Paperback Data'!$AF:$AF,Lookups!$A$16)*Lookups!$G$19,SUMIFS('E-book-Paperback Data'!$AR:$AR,'E-book-Paperback Data'!$AK:$AK,{"Standard","Pre Order"},'E-book-Paperback Data'!$AS:$AS,"INR",'E-book-Paperback Data'!$AF:$AF,Lookups!$A$16)*Lookups!$G$20,SUMIFS('E-book-Paperback Data'!$AR:$AR,'E-book-Paperback Data'!$AK:$AK,{"Standard","Pre Order"},'E-book-Paperback Data'!$AS:$AS,"CAD",'E-book-Paperback Data'!$AF:$AF,Lookups!$A$16)*Lookups!$G$21,SUMIFS('E-book-Paperback Data'!$AR:$AR,'E-book-Paperback Data'!$AK:$AK,{"Standard","Pre Order"},'E-book-Paperback Data'!$AS:$AS,"BRL",'E-book-Paperback Data'!$AF:$AF,Lookups!$A$16)*Lookups!$G$22,SUMIFS('E-book-Paperback Data'!$AR:$AR,'E-book-Paperback Data'!$AK:$AK,{"Standard","Pre Order"},'E-book-Paperback Data'!$AS:$AS,"MXN",'E-book-Paperback Data'!$AF:$AF,Lookups!$A$16)*Lookups!$G$23,SUMIFS('E-book-Paperback Data'!$AR:$AR,'E-book-Paperback Data'!$AK:$AK,{"Standard","Pre Order"},'E-book-Paperback Data'!$AS:$AS,"AUD",'E-book-Paperback Data'!$AF:$AF,Lookups!$A$16)*Lookups!$G$24)</f>
        <v>0</v>
      </c>
      <c r="J73" s="13">
        <f>SUM(SUMIFS('E-book-Paperback Data'!$AN:$AN,'E-book-Paperback Data'!$AK:$AK,{"Standard","Pre Order"},'E-book-Paperback Data'!$AI:$AI,"Amazon.co.uk",'E-book-Paperback Data'!$AF:$AF,Lookups!$A$16))</f>
        <v>0</v>
      </c>
      <c r="K73" s="4">
        <f>SUM(SUMIFS('E-book-Paperback Data'!$AR:$AR,'E-book-Paperback Data'!$AK:$AK,{"Standard","Pre Order"},'E-book-Paperback Data'!$AI:$AI,"Amazon.co.uk",'E-book-Paperback Data'!$AF:$AF,Lookups!$A$16)*Lookups!$G$17)</f>
        <v>0</v>
      </c>
      <c r="L73" s="15">
        <f>SUM(SUMIFS('E-book-Paperback Data'!$AN:$AN,'E-book-Paperback Data'!$AK:$AK,{"Standard","Pre Order"},'E-book-Paperback Data'!$AI:$AI,"Amazon.com",'E-book-Paperback Data'!$AF:$AF,Lookups!$A$16))</f>
        <v>0</v>
      </c>
      <c r="M73" s="4">
        <f>SUM(SUMIFS('E-book-Paperback Data'!$AR:$AR,'E-book-Paperback Data'!$AK:$AK,{"Standard","Pre Order"},'E-book-Paperback Data'!$AI:$AI,"Amazon.cOM",'E-book-Paperback Data'!$AF:$AF,Lookups!$A$16))</f>
        <v>0</v>
      </c>
      <c r="N73" s="13">
        <f>SUM(SUMIFS('E-book-Paperback Data'!$AN:$AN,'E-book-Paperback Data'!$AK:$AK,{"Standard","Pre Order"},'E-book-Paperback Data'!$AI:$AI,"&lt;&gt;Amazon.co.uk",'E-book-Paperback Data'!$AI:$AI,"&lt;&gt;Amazon.com",'E-book-Paperback Data'!$AF:$AF,Lookups!$A$17))</f>
        <v>0</v>
      </c>
      <c r="O73" s="4">
        <f>SUM(SUMIFS('E-book-Paperback Data'!$AR:$AR,'E-book-Paperback Data'!$AK:$AK,{"Standard","Pre Order"},'E-book-Paperback Data'!$AS:$AS,"EUR",'E-book-Paperback Data'!$AF:$AF,Lookups!$A$17)*Lookups!$G$18,SUMIFS('E-book-Paperback Data'!$AR:$AR,'E-book-Paperback Data'!$AK:$AK,{"Standard","Pre Order"},'E-book-Paperback Data'!$AS:$AS,"JPY",'E-book-Paperback Data'!$AF:$AF,Lookups!$A$17)*Lookups!$G$19,SUMIFS('E-book-Paperback Data'!$AR:$AR,'E-book-Paperback Data'!$AK:$AK,{"Standard","Pre Order"},'E-book-Paperback Data'!$AS:$AS,"INR",'E-book-Paperback Data'!$AF:$AF,Lookups!$A$17)*Lookups!$G$20,SUMIFS('E-book-Paperback Data'!$AR:$AR,'E-book-Paperback Data'!$AK:$AK,{"Standard","Pre Order"},'E-book-Paperback Data'!$AS:$AS,"CAD",'E-book-Paperback Data'!$AF:$AF,Lookups!$A$17)*Lookups!$G$21,SUMIFS('E-book-Paperback Data'!$AR:$AR,'E-book-Paperback Data'!$AK:$AK,{"Standard","Pre Order"},'E-book-Paperback Data'!$AS:$AS,"BRL",'E-book-Paperback Data'!$AF:$AF,Lookups!$A$17)*Lookups!$G$22,SUMIFS('E-book-Paperback Data'!$AR:$AR,'E-book-Paperback Data'!$AK:$AK,{"Standard","Pre Order"},'E-book-Paperback Data'!$AS:$AS,"MXN",'E-book-Paperback Data'!$AF:$AF,Lookups!$A$17)*Lookups!$G$23,SUMIFS('E-book-Paperback Data'!$AR:$AR,'E-book-Paperback Data'!$AK:$AK,{"Standard","Pre Order"},'E-book-Paperback Data'!$AS:$AS,"AUD",'E-book-Paperback Data'!$AF:$AF,Lookups!$A$17)*Lookups!$G$24)</f>
        <v>0</v>
      </c>
      <c r="P73" s="13">
        <f>SUM(SUMIFS('E-book-Paperback Data'!$AN:$AN,'E-book-Paperback Data'!$AK:$AK,{"Standard","Pre Order"},'E-book-Paperback Data'!$AI:$AI,"Amazon.co.uk",'E-book-Paperback Data'!$AF:$AF,Lookups!$A$17))</f>
        <v>0</v>
      </c>
      <c r="Q73" s="4">
        <f>SUM(SUMIFS('E-book-Paperback Data'!$AR:$AR,'E-book-Paperback Data'!$AK:$AK,{"Standard","Pre Order"},'E-book-Paperback Data'!$AI:$AI,"Amazon.co.uk",'E-book-Paperback Data'!$AF:$AF,Lookups!$A$17)*Lookups!$G$17)</f>
        <v>0</v>
      </c>
      <c r="R73" s="15">
        <f>SUM(SUMIFS('E-book-Paperback Data'!$AN:$AN,'E-book-Paperback Data'!$AK:$AK,{"Standard","Pre Order"},'E-book-Paperback Data'!$AI:$AI,"Amazon.com",'E-book-Paperback Data'!$AF:$AF,Lookups!$A$17))</f>
        <v>0</v>
      </c>
      <c r="S73" s="4">
        <f>SUM(SUMIFS('E-book-Paperback Data'!$AR:$AR,'E-book-Paperback Data'!$AK:$AK,{"Standard","Pre Order"},'E-book-Paperback Data'!$AI:$AI,"Amazon.cOM",'E-book-Paperback Data'!$AF:$AF,Lookups!$A$17))</f>
        <v>0</v>
      </c>
    </row>
    <row r="74" spans="1:19" x14ac:dyDescent="0.25">
      <c r="A74" t="s">
        <v>22</v>
      </c>
      <c r="B74" s="13">
        <f>SUM(SUMIFS('E-book-Paperback Data'!$BC:$BC,'E-book-Paperback Data'!$AZ:$AZ,{"Standard","Pre Order"},'E-book-Paperback Data'!$AX:$AX,"&lt;&gt;Amazon.co.uk",'E-book-Paperback Data'!$AX:$AX,"&lt;&gt;Amazon.com",'E-book-Paperback Data'!$AU:$AU,Lookups!$A$15))</f>
        <v>0</v>
      </c>
      <c r="C74" s="4">
        <f>SUM(SUMIFS('E-book-Paperback Data'!$BG:$BG,'E-book-Paperback Data'!$AZ:$AZ,{"Standard","Pre Order"},'E-book-Paperback Data'!$BH:$BH,"EUR",'E-book-Paperback Data'!$AU:$AU,Lookups!$A$15)*Lookups!$G$18,SUMIFS('E-book-Paperback Data'!$BG:$BG,'E-book-Paperback Data'!$AZ:$AZ,{"Standard","Pre Order"},'E-book-Paperback Data'!$BH:$BH,"JPY",'E-book-Paperback Data'!$AU:$AU,Lookups!$A$15)*Lookups!$G$19,SUMIFS('E-book-Paperback Data'!$BG:$BG,'E-book-Paperback Data'!$AZ:$AZ,{"Standard","Pre Order"},'E-book-Paperback Data'!$BH:$BH,"INR",'E-book-Paperback Data'!$AU:$AU,Lookups!$A$15)*Lookups!$G$20,SUMIFS('E-book-Paperback Data'!$BG:$BG,'E-book-Paperback Data'!$AZ:$AZ,{"Standard","Pre Order"},'E-book-Paperback Data'!$BH:$BH,"CAD",'E-book-Paperback Data'!$AU:$AU,Lookups!$A$15)*Lookups!$G$21,SUMIFS('E-book-Paperback Data'!$BG:$BG,'E-book-Paperback Data'!$AZ:$AZ,{"Standard","Pre Order"},'E-book-Paperback Data'!$BH:$BH,"BRL",'E-book-Paperback Data'!$AU:$AU,Lookups!$A$15)*Lookups!$G$22,SUMIFS('E-book-Paperback Data'!$BG:$BG,'E-book-Paperback Data'!$AZ:$AZ,{"Standard","Pre Order"},'E-book-Paperback Data'!$BH:$BH,"MXN",'E-book-Paperback Data'!$AU:$AU,Lookups!$A$15)*Lookups!$G$23,SUMIFS('E-book-Paperback Data'!$BG:$BG,'E-book-Paperback Data'!$AZ:$AZ,{"Standard","Pre Order"},'E-book-Paperback Data'!$BH:$BH,"AUD",'E-book-Paperback Data'!$AU:$AU,Lookups!$A$15)*Lookups!$G$24)</f>
        <v>0</v>
      </c>
      <c r="D74" s="13">
        <f>SUM(SUMIFS('E-book-Paperback Data'!$BC:$BC,'E-book-Paperback Data'!$AZ:$AZ,{"Standard","Pre Order"},'E-book-Paperback Data'!$AX:$AX,"Amazon.co.uk",'E-book-Paperback Data'!$AU:$AU,Lookups!$A$15))</f>
        <v>0</v>
      </c>
      <c r="E74" s="4">
        <f>SUM(SUMIFS('E-book-Paperback Data'!$BG:$BG,'E-book-Paperback Data'!$AZ:$AZ,{"Standard","Pre Order"},'E-book-Paperback Data'!$AX:$AX,"Amazon.co.uk",'E-book-Paperback Data'!$AU:$AU,Lookups!$A$15)*Lookups!$G$17)</f>
        <v>0</v>
      </c>
      <c r="F74" s="15">
        <f>SUM(SUMIFS('E-book-Paperback Data'!$BC:$BC,'E-book-Paperback Data'!$AZ:$AZ,{"Standard","Pre Order"},'E-book-Paperback Data'!$AX:$AX,"Amazon.com",'E-book-Paperback Data'!$AU:$AU,Lookups!$A$15))</f>
        <v>0</v>
      </c>
      <c r="G74" s="4">
        <f>SUM(SUMIFS('E-book-Paperback Data'!$BG:$BG,'E-book-Paperback Data'!$AZ:$AZ,{"Standard","Pre Order"},'E-book-Paperback Data'!$AX:$AX,"Amazon.cOM",'E-book-Paperback Data'!$AU:$AU,Lookups!$A$15))</f>
        <v>0</v>
      </c>
      <c r="H74" s="13">
        <f>SUM(SUMIFS('E-book-Paperback Data'!$BC:$BC,'E-book-Paperback Data'!$AZ:$AZ,{"Standard","Pre Order"},'E-book-Paperback Data'!$AX:$AX,"&lt;&gt;Amazon.co.uk",'E-book-Paperback Data'!$AX:$AX,"&lt;&gt;Amazon.com",'E-book-Paperback Data'!$AU:$AU,Lookups!$A$16))</f>
        <v>0</v>
      </c>
      <c r="I74" s="4">
        <f>SUM(SUMIFS('E-book-Paperback Data'!$BG:$BG,'E-book-Paperback Data'!$AZ:$AZ,{"Standard","Pre Order"},'E-book-Paperback Data'!$BH:$BH,"EUR",'E-book-Paperback Data'!$AU:$AU,Lookups!$A$16)*Lookups!$G$18,SUMIFS('E-book-Paperback Data'!$BG:$BG,'E-book-Paperback Data'!$AZ:$AZ,{"Standard","Pre Order"},'E-book-Paperback Data'!$BH:$BH,"JPY",'E-book-Paperback Data'!$AU:$AU,Lookups!$A$16)*Lookups!$G$19,SUMIFS('E-book-Paperback Data'!$BG:$BG,'E-book-Paperback Data'!$AZ:$AZ,{"Standard","Pre Order"},'E-book-Paperback Data'!$BH:$BH,"INR",'E-book-Paperback Data'!$AU:$AU,Lookups!$A$16)*Lookups!$G$20,SUMIFS('E-book-Paperback Data'!$BG:$BG,'E-book-Paperback Data'!$AZ:$AZ,{"Standard","Pre Order"},'E-book-Paperback Data'!$BH:$BH,"CAD",'E-book-Paperback Data'!$AU:$AU,Lookups!$A$16)*Lookups!$G$21,SUMIFS('E-book-Paperback Data'!$BG:$BG,'E-book-Paperback Data'!$AZ:$AZ,{"Standard","Pre Order"},'E-book-Paperback Data'!$BH:$BH,"BRL",'E-book-Paperback Data'!$AU:$AU,Lookups!$A$16)*Lookups!$G$22,SUMIFS('E-book-Paperback Data'!$BG:$BG,'E-book-Paperback Data'!$AZ:$AZ,{"Standard","Pre Order"},'E-book-Paperback Data'!$BH:$BH,"MXN",'E-book-Paperback Data'!$AU:$AU,Lookups!$A$16)*Lookups!$G$23,SUMIFS('E-book-Paperback Data'!$BG:$BG,'E-book-Paperback Data'!$AZ:$AZ,{"Standard","Pre Order"},'E-book-Paperback Data'!$BH:$BH,"AUD",'E-book-Paperback Data'!$AU:$AU,Lookups!$A$16)*Lookups!$G$24)</f>
        <v>0</v>
      </c>
      <c r="J74" s="13">
        <f>SUM(SUMIFS('E-book-Paperback Data'!$BC:$BC,'E-book-Paperback Data'!$AZ:$AZ,{"Standard","Pre Order"},'E-book-Paperback Data'!$AX:$AX,"Amazon.co.uk",'E-book-Paperback Data'!$AU:$AU,Lookups!$A$16))</f>
        <v>0</v>
      </c>
      <c r="K74" s="4">
        <f>SUM(SUMIFS('E-book-Paperback Data'!$BG:$BG,'E-book-Paperback Data'!$AZ:$AZ,{"Standard","Pre Order"},'E-book-Paperback Data'!$AX:$AX,"Amazon.co.uk",'E-book-Paperback Data'!$AU:$AU,Lookups!$A$16)*Lookups!$G$17)</f>
        <v>0</v>
      </c>
      <c r="L74" s="15">
        <f>SUM(SUMIFS('E-book-Paperback Data'!$BC:$BC,'E-book-Paperback Data'!$AZ:$AZ,{"Standard","Pre Order"},'E-book-Paperback Data'!$AX:$AX,"Amazon.com",'E-book-Paperback Data'!$AU:$AU,Lookups!$A$16))</f>
        <v>0</v>
      </c>
      <c r="M74" s="4">
        <f>SUM(SUMIFS('E-book-Paperback Data'!$BG:$BG,'E-book-Paperback Data'!$AZ:$AZ,{"Standard","Pre Order"},'E-book-Paperback Data'!$AX:$AX,"Amazon.cOM",'E-book-Paperback Data'!$AU:$AU,Lookups!$A$16))</f>
        <v>0</v>
      </c>
      <c r="N74" s="13">
        <f>SUM(SUMIFS('E-book-Paperback Data'!$BC:$BC,'E-book-Paperback Data'!$AZ:$AZ,{"Standard","Pre Order"},'E-book-Paperback Data'!$AX:$AX,"&lt;&gt;Amazon.co.uk",'E-book-Paperback Data'!$AX:$AX,"&lt;&gt;Amazon.com",'E-book-Paperback Data'!$AU:$AU,Lookups!$A$17))</f>
        <v>0</v>
      </c>
      <c r="O74" s="4">
        <f>SUM(SUMIFS('E-book-Paperback Data'!$BG:$BG,'E-book-Paperback Data'!$AZ:$AZ,{"Standard","Pre Order"},'E-book-Paperback Data'!$BH:$BH,"EUR",'E-book-Paperback Data'!$AU:$AU,Lookups!$A$17)*Lookups!$G$18,SUMIFS('E-book-Paperback Data'!$BG:$BG,'E-book-Paperback Data'!$AZ:$AZ,{"Standard","Pre Order"},'E-book-Paperback Data'!$BH:$BH,"JPY",'E-book-Paperback Data'!$AU:$AU,Lookups!$A$17)*Lookups!$G$19,SUMIFS('E-book-Paperback Data'!$BG:$BG,'E-book-Paperback Data'!$AZ:$AZ,{"Standard","Pre Order"},'E-book-Paperback Data'!$BH:$BH,"INR",'E-book-Paperback Data'!$AU:$AU,Lookups!$A$17)*Lookups!$G$20,SUMIFS('E-book-Paperback Data'!$BG:$BG,'E-book-Paperback Data'!$AZ:$AZ,{"Standard","Pre Order"},'E-book-Paperback Data'!$BH:$BH,"CAD",'E-book-Paperback Data'!$AU:$AU,Lookups!$A$17)*Lookups!$G$21,SUMIFS('E-book-Paperback Data'!$BG:$BG,'E-book-Paperback Data'!$AZ:$AZ,{"Standard","Pre Order"},'E-book-Paperback Data'!$BH:$BH,"BRL",'E-book-Paperback Data'!$AU:$AU,Lookups!$A$17)*Lookups!$G$22,SUMIFS('E-book-Paperback Data'!$BG:$BG,'E-book-Paperback Data'!$AZ:$AZ,{"Standard","Pre Order"},'E-book-Paperback Data'!$BH:$BH,"MXN",'E-book-Paperback Data'!$AU:$AU,Lookups!$A$17)*Lookups!$G$23,SUMIFS('E-book-Paperback Data'!$BG:$BG,'E-book-Paperback Data'!$AZ:$AZ,{"Standard","Pre Order"},'E-book-Paperback Data'!$BH:$BH,"AUD",'E-book-Paperback Data'!$AU:$AU,Lookups!$A$17)*Lookups!$G$24)</f>
        <v>0</v>
      </c>
      <c r="P74" s="13">
        <f>SUM(SUMIFS('E-book-Paperback Data'!$BC:$BC,'E-book-Paperback Data'!$AZ:$AZ,{"Standard","Pre Order"},'E-book-Paperback Data'!$AX:$AX,"Amazon.co.uk",'E-book-Paperback Data'!$AU:$AU,Lookups!$A$17))</f>
        <v>0</v>
      </c>
      <c r="Q74" s="4">
        <f>SUM(SUMIFS('E-book-Paperback Data'!$BG:$BG,'E-book-Paperback Data'!$AZ:$AZ,{"Standard","Pre Order"},'E-book-Paperback Data'!$AX:$AX,"Amazon.co.uk",'E-book-Paperback Data'!$AU:$AU,Lookups!$A$17)*Lookups!$G$17)</f>
        <v>0</v>
      </c>
      <c r="R74" s="15">
        <f>SUM(SUMIFS('E-book-Paperback Data'!$BC:$BC,'E-book-Paperback Data'!$AZ:$AZ,{"Standard","Pre Order"},'E-book-Paperback Data'!$AX:$AX,"Amazon.com",'E-book-Paperback Data'!$AU:$AU,Lookups!$A$17))</f>
        <v>0</v>
      </c>
      <c r="S74" s="4">
        <f>SUM(SUMIFS('E-book-Paperback Data'!$BG:$BG,'E-book-Paperback Data'!$AZ:$AZ,{"Standard","Pre Order"},'E-book-Paperback Data'!$AX:$AX,"Amazon.cOM",'E-book-Paperback Data'!$AU:$AU,Lookups!$A$17))</f>
        <v>0</v>
      </c>
    </row>
    <row r="75" spans="1:19" x14ac:dyDescent="0.25">
      <c r="A75" t="s">
        <v>23</v>
      </c>
      <c r="B75" s="13">
        <f>SUM(SUMIFS('E-book-Paperback Data'!$BR:$BR,'E-book-Paperback Data'!$BO:$BO,{"Standard","Pre Order"},'E-book-Paperback Data'!$BM:$BM,"&lt;&gt;Amazon.co.uk",'E-book-Paperback Data'!$BM:$BM,"&lt;&gt;Amazon.com",'E-book-Paperback Data'!$BJ:$BJ,Lookups!$A$15))</f>
        <v>0</v>
      </c>
      <c r="C75" s="4">
        <f>SUM(SUMIFS('E-book-Paperback Data'!$BV:$BV,'E-book-Paperback Data'!$BO:$BO,{"Standard","Pre Order"},'E-book-Paperback Data'!$BW:$BW,"EUR",'E-book-Paperback Data'!$BJ:$BJ,Lookups!$A$15)*Lookups!$G$18,SUMIFS('E-book-Paperback Data'!$BV:$BV,'E-book-Paperback Data'!$BO:$BO,{"Standard","Pre Order"},'E-book-Paperback Data'!$BW:$BW,"JPY",'E-book-Paperback Data'!$BJ:$BJ,Lookups!$A$15)*Lookups!$G$19,SUMIFS('E-book-Paperback Data'!$BV:$BV,'E-book-Paperback Data'!$BO:$BO,{"Standard","Pre Order"},'E-book-Paperback Data'!$BW:$BW,"INR",'E-book-Paperback Data'!$BJ:$BJ,Lookups!$A$15)*Lookups!$G$20,SUMIFS('E-book-Paperback Data'!$BV:$BV,'E-book-Paperback Data'!$BO:$BO,{"Standard","Pre Order"},'E-book-Paperback Data'!$BW:$BW,"CAD",'E-book-Paperback Data'!$BJ:$BJ,Lookups!$A$15)*Lookups!$G$21,SUMIFS('E-book-Paperback Data'!$BV:$BV,'E-book-Paperback Data'!$BO:$BO,{"Standard","Pre Order"},'E-book-Paperback Data'!$BW:$BW,"BRL",'E-book-Paperback Data'!$BJ:$BJ,Lookups!$A$15)*Lookups!$G$22,SUMIFS('E-book-Paperback Data'!$BV:$BV,'E-book-Paperback Data'!$BO:$BO,{"Standard","Pre Order"},'E-book-Paperback Data'!$BW:$BW,"MXN",'E-book-Paperback Data'!$BJ:$BJ,Lookups!$A$15)*Lookups!$G$23,SUMIFS('E-book-Paperback Data'!$BV:$BV,'E-book-Paperback Data'!$BO:$BO,{"Standard","Pre Order"},'E-book-Paperback Data'!$BW:$BW,"AUD",'E-book-Paperback Data'!$BJ:$BJ,Lookups!$A$15)*Lookups!$G$24)</f>
        <v>0</v>
      </c>
      <c r="D75" s="13">
        <f>SUM(SUMIFS('E-book-Paperback Data'!$BR:$BR,'E-book-Paperback Data'!$BO:$BO,{"Standard","Pre Order"},'E-book-Paperback Data'!$BM:$BM,"Amazon.co.uk",'E-book-Paperback Data'!$BJ:$BJ,Lookups!$A$15))</f>
        <v>0</v>
      </c>
      <c r="E75" s="4">
        <f>SUM(SUMIFS('E-book-Paperback Data'!$BV:$BV,'E-book-Paperback Data'!$BO:$BO,{"Standard","Pre Order"},'E-book-Paperback Data'!$BM:$BM,"Amazon.co.uk",'E-book-Paperback Data'!$BJ:$BJ,Lookups!$A$15)*Lookups!$G$17)</f>
        <v>0</v>
      </c>
      <c r="F75" s="15">
        <f>SUM(SUMIFS('E-book-Paperback Data'!$BR:$BR,'E-book-Paperback Data'!$BO:$BO,{"Standard","Pre Order"},'E-book-Paperback Data'!$BM:$BM,"Amazon.com",'E-book-Paperback Data'!$BJ:$BJ,Lookups!$A$15))</f>
        <v>0</v>
      </c>
      <c r="G75" s="4">
        <f>SUM(SUMIFS('E-book-Paperback Data'!$BV:$BV,'E-book-Paperback Data'!$BO:$BO,{"Standard","Pre Order"},'E-book-Paperback Data'!$BM:$BM,"Amazon.cOM",'E-book-Paperback Data'!$BJ:$BJ,Lookups!$A$15))</f>
        <v>0</v>
      </c>
      <c r="H75" s="13">
        <f>SUM(SUMIFS('E-book-Paperback Data'!$BR:$BR,'E-book-Paperback Data'!$BO:$BO,{"Standard","Pre Order"},'E-book-Paperback Data'!$BM:$BM,"&lt;&gt;Amazon.co.uk",'E-book-Paperback Data'!$BM:$BM,"&lt;&gt;Amazon.com",'E-book-Paperback Data'!$BJ:$BJ,Lookups!$A$16))</f>
        <v>0</v>
      </c>
      <c r="I75" s="4">
        <f>SUM(SUMIFS('E-book-Paperback Data'!$BV:$BV,'E-book-Paperback Data'!$BO:$BO,{"Standard","Pre Order"},'E-book-Paperback Data'!$BW:$BW,"EUR",'E-book-Paperback Data'!$BJ:$BJ,Lookups!$A$16)*Lookups!$G$18,SUMIFS('E-book-Paperback Data'!$BV:$BV,'E-book-Paperback Data'!$BO:$BO,{"Standard","Pre Order"},'E-book-Paperback Data'!$BW:$BW,"JPY",'E-book-Paperback Data'!$BJ:$BJ,Lookups!$A$16)*Lookups!$G$19,SUMIFS('E-book-Paperback Data'!$BV:$BV,'E-book-Paperback Data'!$BO:$BO,{"Standard","Pre Order"},'E-book-Paperback Data'!$BW:$BW,"INR",'E-book-Paperback Data'!$BJ:$BJ,Lookups!$A$16)*Lookups!$G$20,SUMIFS('E-book-Paperback Data'!$BV:$BV,'E-book-Paperback Data'!$BO:$BO,{"Standard","Pre Order"},'E-book-Paperback Data'!$BW:$BW,"CAD",'E-book-Paperback Data'!$BJ:$BJ,Lookups!$A$16)*Lookups!$G$21,SUMIFS('E-book-Paperback Data'!$BV:$BV,'E-book-Paperback Data'!$BO:$BO,{"Standard","Pre Order"},'E-book-Paperback Data'!$BW:$BW,"BRL",'E-book-Paperback Data'!$BJ:$BJ,Lookups!$A$16)*Lookups!$G$22,SUMIFS('E-book-Paperback Data'!$BV:$BV,'E-book-Paperback Data'!$BO:$BO,{"Standard","Pre Order"},'E-book-Paperback Data'!$BW:$BW,"MXN",'E-book-Paperback Data'!$BJ:$BJ,Lookups!$A$16)*Lookups!$G$23,SUMIFS('E-book-Paperback Data'!$BV:$BV,'E-book-Paperback Data'!$BO:$BO,{"Standard","Pre Order"},'E-book-Paperback Data'!$BW:$BW,"AUD",'E-book-Paperback Data'!$BJ:$BJ,Lookups!$A$16)*Lookups!$G$24)</f>
        <v>0</v>
      </c>
      <c r="J75" s="13">
        <f>SUM(SUMIFS('E-book-Paperback Data'!$BR:$BR,'E-book-Paperback Data'!$BO:$BO,{"Standard","Pre Order"},'E-book-Paperback Data'!$BM:$BM,"Amazon.co.uk",'E-book-Paperback Data'!$BJ:$BJ,Lookups!$A$16))</f>
        <v>0</v>
      </c>
      <c r="K75" s="4">
        <f>SUM(SUMIFS('E-book-Paperback Data'!$BV:$BV,'E-book-Paperback Data'!$BO:$BO,{"Standard","Pre Order"},'E-book-Paperback Data'!$BM:$BM,"Amazon.co.uk",'E-book-Paperback Data'!$BJ:$BJ,Lookups!$A$16)*Lookups!$G$17)</f>
        <v>0</v>
      </c>
      <c r="L75" s="15">
        <f>SUM(SUMIFS('E-book-Paperback Data'!$BR:$BR,'E-book-Paperback Data'!$BO:$BO,{"Standard","Pre Order"},'E-book-Paperback Data'!$BM:$BM,"Amazon.com",'E-book-Paperback Data'!$BJ:$BJ,Lookups!$A$16))</f>
        <v>0</v>
      </c>
      <c r="M75" s="4">
        <f>SUM(SUMIFS('E-book-Paperback Data'!$BV:$BV,'E-book-Paperback Data'!$BO:$BO,{"Standard","Pre Order"},'E-book-Paperback Data'!$BM:$BM,"Amazon.cOM",'E-book-Paperback Data'!$BJ:$BJ,Lookups!$A$16))</f>
        <v>0</v>
      </c>
      <c r="N75" s="13">
        <f>SUM(SUMIFS('E-book-Paperback Data'!$BR:$BR,'E-book-Paperback Data'!$BO:$BO,{"Standard","Pre Order"},'E-book-Paperback Data'!$BM:$BM,"&lt;&gt;Amazon.co.uk",'E-book-Paperback Data'!$BM:$BM,"&lt;&gt;Amazon.com",'E-book-Paperback Data'!$BJ:$BJ,Lookups!$A$17))</f>
        <v>0</v>
      </c>
      <c r="O75" s="4">
        <f>SUM(SUMIFS('E-book-Paperback Data'!$BV:$BV,'E-book-Paperback Data'!$BO:$BO,{"Standard","Pre Order"},'E-book-Paperback Data'!$BW:$BW,"EUR",'E-book-Paperback Data'!$BJ:$BJ,Lookups!$A$17)*Lookups!$G$18,SUMIFS('E-book-Paperback Data'!$BV:$BV,'E-book-Paperback Data'!$BO:$BO,{"Standard","Pre Order"},'E-book-Paperback Data'!$BW:$BW,"JPY",'E-book-Paperback Data'!$BJ:$BJ,Lookups!$A$17)*Lookups!$G$19,SUMIFS('E-book-Paperback Data'!$BV:$BV,'E-book-Paperback Data'!$BO:$BO,{"Standard","Pre Order"},'E-book-Paperback Data'!$BW:$BW,"INR",'E-book-Paperback Data'!$BJ:$BJ,Lookups!$A$17)*Lookups!$G$20,SUMIFS('E-book-Paperback Data'!$BV:$BV,'E-book-Paperback Data'!$BO:$BO,{"Standard","Pre Order"},'E-book-Paperback Data'!$BW:$BW,"CAD",'E-book-Paperback Data'!$BJ:$BJ,Lookups!$A$17)*Lookups!$G$21,SUMIFS('E-book-Paperback Data'!$BV:$BV,'E-book-Paperback Data'!$BO:$BO,{"Standard","Pre Order"},'E-book-Paperback Data'!$BW:$BW,"BRL",'E-book-Paperback Data'!$BJ:$BJ,Lookups!$A$17)*Lookups!$G$22,SUMIFS('E-book-Paperback Data'!$BV:$BV,'E-book-Paperback Data'!$BO:$BO,{"Standard","Pre Order"},'E-book-Paperback Data'!$BW:$BW,"MXN",'E-book-Paperback Data'!$BJ:$BJ,Lookups!$A$17)*Lookups!$G$23,SUMIFS('E-book-Paperback Data'!$BV:$BV,'E-book-Paperback Data'!$BO:$BO,{"Standard","Pre Order"},'E-book-Paperback Data'!$BW:$BW,"AUD",'E-book-Paperback Data'!$BJ:$BJ,Lookups!$A$17)*Lookups!$G$24)</f>
        <v>0</v>
      </c>
      <c r="P75" s="13">
        <f>SUM(SUMIFS('E-book-Paperback Data'!$BR:$BR,'E-book-Paperback Data'!$BO:$BO,{"Standard","Pre Order"},'E-book-Paperback Data'!$BM:$BM,"Amazon.co.uk",'E-book-Paperback Data'!$BJ:$BJ,Lookups!$A$17))</f>
        <v>0</v>
      </c>
      <c r="Q75" s="4">
        <f>SUM(SUMIFS('E-book-Paperback Data'!$BV:$BV,'E-book-Paperback Data'!$BO:$BO,{"Standard","Pre Order"},'E-book-Paperback Data'!$BM:$BM,"Amazon.co.uk",'E-book-Paperback Data'!$BJ:$BJ,Lookups!$A$17)*Lookups!$G$17)</f>
        <v>0</v>
      </c>
      <c r="R75" s="15">
        <f>SUM(SUMIFS('E-book-Paperback Data'!$BR:$BR,'E-book-Paperback Data'!$BO:$BO,{"Standard","Pre Order"},'E-book-Paperback Data'!$BM:$BM,"Amazon.com",'E-book-Paperback Data'!$BJ:$BJ,Lookups!$A$17))</f>
        <v>0</v>
      </c>
      <c r="S75" s="4">
        <f>SUM(SUMIFS('E-book-Paperback Data'!$BV:$BV,'E-book-Paperback Data'!$BO:$BO,{"Standard","Pre Order"},'E-book-Paperback Data'!$BM:$BM,"Amazon.cOM",'E-book-Paperback Data'!$BJ:$BJ,Lookups!$A$17))</f>
        <v>0</v>
      </c>
    </row>
    <row r="76" spans="1:19" x14ac:dyDescent="0.25">
      <c r="A76" t="s">
        <v>24</v>
      </c>
      <c r="B76" s="13">
        <f>SUM(SUMIFS('E-book-Paperback Data'!$CG:$CG,'E-book-Paperback Data'!$CD:$CD,{"Standard","Pre Order"},'E-book-Paperback Data'!$CB:$CB,"&lt;&gt;Amazon.co.uk",'E-book-Paperback Data'!$CB:$CB,"&lt;&gt;Amazon.com",'E-book-Paperback Data'!$BY:$BY,Lookups!$A$15))</f>
        <v>0</v>
      </c>
      <c r="C76" s="4">
        <f>SUM(SUMIFS('E-book-Paperback Data'!$CK:$CK,'E-book-Paperback Data'!$CD:$CD,{"Standard","Pre Order"},'E-book-Paperback Data'!$CL:$CL,"EUR",'E-book-Paperback Data'!$BY:$BY,Lookups!$A$15)*Lookups!$G$18,SUMIFS('E-book-Paperback Data'!$CK:$CK,'E-book-Paperback Data'!$CD:$CD,{"Standard","Pre Order"},'E-book-Paperback Data'!$CL:$CL,"JPY",'E-book-Paperback Data'!$BY:$BY,Lookups!$A$15)*Lookups!$G$19,SUMIFS('E-book-Paperback Data'!$CK:$CK,'E-book-Paperback Data'!$CD:$CD,{"Standard","Pre Order"},'E-book-Paperback Data'!$CL:$CL,"INR",'E-book-Paperback Data'!$BY:$BY,Lookups!$A$15)*Lookups!$G$20,SUMIFS('E-book-Paperback Data'!$CK:$CK,'E-book-Paperback Data'!$CD:$CD,{"Standard","Pre Order"},'E-book-Paperback Data'!$CL:$CL,"CAD",'E-book-Paperback Data'!$BY:$BY,Lookups!$A$15)*Lookups!$G$21,SUMIFS('E-book-Paperback Data'!$CK:$CK,'E-book-Paperback Data'!$CD:$CD,{"Standard","Pre Order"},'E-book-Paperback Data'!$CL:$CL,"BRL",'E-book-Paperback Data'!$BY:$BY,Lookups!$A$15)*Lookups!$G$22,SUMIFS('E-book-Paperback Data'!$CK:$CK,'E-book-Paperback Data'!$CD:$CD,{"Standard","Pre Order"},'E-book-Paperback Data'!$CL:$CL,"MXN",'E-book-Paperback Data'!$BY:$BY,Lookups!$A$15)*Lookups!$G$23,SUMIFS('E-book-Paperback Data'!$CK:$CK,'E-book-Paperback Data'!$CD:$CD,{"Standard","Pre Order"},'E-book-Paperback Data'!$CL:$CL,"AUD",'E-book-Paperback Data'!$BY:$BY,Lookups!$A$15)*Lookups!$G$24)</f>
        <v>0</v>
      </c>
      <c r="D76" s="13">
        <f>SUM(SUMIFS('E-book-Paperback Data'!$CG:$CG,'E-book-Paperback Data'!$CD:$CD,{"Standard","Pre Order"},'E-book-Paperback Data'!$CB:$CB,"Amazon.co.uk",'E-book-Paperback Data'!$BY:$BY,Lookups!$A$15))</f>
        <v>0</v>
      </c>
      <c r="E76" s="4">
        <f>SUM(SUMIFS('E-book-Paperback Data'!$CK:$CK,'E-book-Paperback Data'!$CD:$CD,{"Standard","Pre Order"},'E-book-Paperback Data'!$CB:$CB,"Amazon.co.uk",'E-book-Paperback Data'!$BY:$BY,Lookups!$A$15)*Lookups!$G$17)</f>
        <v>0</v>
      </c>
      <c r="F76" s="15">
        <f>SUM(SUMIFS('E-book-Paperback Data'!$CG:$CG,'E-book-Paperback Data'!$CD:$CD,{"Standard","Pre Order"},'E-book-Paperback Data'!$CB:$CB,"Amazon.com",'E-book-Paperback Data'!$BY:$BY,Lookups!$A$15))</f>
        <v>0</v>
      </c>
      <c r="G76" s="4">
        <f>SUM(SUMIFS('E-book-Paperback Data'!$CK:$CK,'E-book-Paperback Data'!$CD:$CD,{"Standard","Pre Order"},'E-book-Paperback Data'!$CB:$CB,"Amazon.cOM",'E-book-Paperback Data'!$BY:$BY,Lookups!$A$15))</f>
        <v>0</v>
      </c>
      <c r="H76" s="13">
        <f>SUM(SUMIFS('E-book-Paperback Data'!$CG:$CG,'E-book-Paperback Data'!$CD:$CD,{"Standard","Pre Order"},'E-book-Paperback Data'!$CB:$CB,"&lt;&gt;Amazon.co.uk",'E-book-Paperback Data'!$CB:$CB,"&lt;&gt;Amazon.com",'E-book-Paperback Data'!$BY:$BY,Lookups!$A$16))</f>
        <v>0</v>
      </c>
      <c r="I76" s="4">
        <f>SUM(SUMIFS('E-book-Paperback Data'!$CK:$CK,'E-book-Paperback Data'!$CD:$CD,{"Standard","Pre Order"},'E-book-Paperback Data'!$CL:$CL,"EUR",'E-book-Paperback Data'!$BY:$BY,Lookups!$A$16)*Lookups!$G$18,SUMIFS('E-book-Paperback Data'!$CK:$CK,'E-book-Paperback Data'!$CD:$CD,{"Standard","Pre Order"},'E-book-Paperback Data'!$CL:$CL,"JPY",'E-book-Paperback Data'!$BY:$BY,Lookups!$A$16)*Lookups!$G$19,SUMIFS('E-book-Paperback Data'!$CK:$CK,'E-book-Paperback Data'!$CD:$CD,{"Standard","Pre Order"},'E-book-Paperback Data'!$CL:$CL,"INR",'E-book-Paperback Data'!$BY:$BY,Lookups!$A$16)*Lookups!$G$20,SUMIFS('E-book-Paperback Data'!$CK:$CK,'E-book-Paperback Data'!$CD:$CD,{"Standard","Pre Order"},'E-book-Paperback Data'!$CL:$CL,"CAD",'E-book-Paperback Data'!$BY:$BY,Lookups!$A$16)*Lookups!$G$21,SUMIFS('E-book-Paperback Data'!$CK:$CK,'E-book-Paperback Data'!$CD:$CD,{"Standard","Pre Order"},'E-book-Paperback Data'!$CL:$CL,"BRL",'E-book-Paperback Data'!$BY:$BY,Lookups!$A$16)*Lookups!$G$22,SUMIFS('E-book-Paperback Data'!$CK:$CK,'E-book-Paperback Data'!$CD:$CD,{"Standard","Pre Order"},'E-book-Paperback Data'!$CL:$CL,"MXN",'E-book-Paperback Data'!$BY:$BY,Lookups!$A$16)*Lookups!$G$23,SUMIFS('E-book-Paperback Data'!$CK:$CK,'E-book-Paperback Data'!$CD:$CD,{"Standard","Pre Order"},'E-book-Paperback Data'!$CL:$CL,"AUD",'E-book-Paperback Data'!$BY:$BY,Lookups!$A$16)*Lookups!$G$24)</f>
        <v>0</v>
      </c>
      <c r="J76" s="13">
        <f>SUM(SUMIFS('E-book-Paperback Data'!$CG:$CG,'E-book-Paperback Data'!$CD:$CD,{"Standard","Pre Order"},'E-book-Paperback Data'!$CB:$CB,"Amazon.co.uk",'E-book-Paperback Data'!$BY:$BY,Lookups!$A$16))</f>
        <v>0</v>
      </c>
      <c r="K76" s="4">
        <f>SUM(SUMIFS('E-book-Paperback Data'!$CK:$CK,'E-book-Paperback Data'!$CD:$CD,{"Standard","Pre Order"},'E-book-Paperback Data'!$CB:$CB,"Amazon.co.uk",'E-book-Paperback Data'!$BY:$BY,Lookups!$A$16)*Lookups!$G$17)</f>
        <v>0</v>
      </c>
      <c r="L76" s="15">
        <f>SUM(SUMIFS('E-book-Paperback Data'!$CG:$CG,'E-book-Paperback Data'!$CD:$CD,{"Standard","Pre Order"},'E-book-Paperback Data'!$CB:$CB,"Amazon.com",'E-book-Paperback Data'!$BY:$BY,Lookups!$A$16))</f>
        <v>0</v>
      </c>
      <c r="M76" s="4">
        <f>SUM(SUMIFS('E-book-Paperback Data'!$CK:$CK,'E-book-Paperback Data'!$CD:$CD,{"Standard","Pre Order"},'E-book-Paperback Data'!$CB:$CB,"Amazon.cOM",'E-book-Paperback Data'!$BY:$BY,Lookups!$A$16))</f>
        <v>0</v>
      </c>
      <c r="N76" s="13">
        <f>SUM(SUMIFS('E-book-Paperback Data'!$CG:$CG,'E-book-Paperback Data'!$CD:$CD,{"Standard","Pre Order"},'E-book-Paperback Data'!$CB:$CB,"&lt;&gt;Amazon.co.uk",'E-book-Paperback Data'!$CB:$CB,"&lt;&gt;Amazon.com",'E-book-Paperback Data'!$BY:$BY,Lookups!$A$17))</f>
        <v>0</v>
      </c>
      <c r="O76" s="4">
        <f>SUM(SUMIFS('E-book-Paperback Data'!$CK:$CK,'E-book-Paperback Data'!$CD:$CD,{"Standard","Pre Order"},'E-book-Paperback Data'!$CL:$CL,"EUR",'E-book-Paperback Data'!$BY:$BY,Lookups!$A$17)*Lookups!$G$18,SUMIFS('E-book-Paperback Data'!$CK:$CK,'E-book-Paperback Data'!$CD:$CD,{"Standard","Pre Order"},'E-book-Paperback Data'!$CL:$CL,"JPY",'E-book-Paperback Data'!$BY:$BY,Lookups!$A$17)*Lookups!$G$19,SUMIFS('E-book-Paperback Data'!$CK:$CK,'E-book-Paperback Data'!$CD:$CD,{"Standard","Pre Order"},'E-book-Paperback Data'!$CL:$CL,"INR",'E-book-Paperback Data'!$BY:$BY,Lookups!$A$17)*Lookups!$G$20,SUMIFS('E-book-Paperback Data'!$CK:$CK,'E-book-Paperback Data'!$CD:$CD,{"Standard","Pre Order"},'E-book-Paperback Data'!$CL:$CL,"CAD",'E-book-Paperback Data'!$BY:$BY,Lookups!$A$17)*Lookups!$G$21,SUMIFS('E-book-Paperback Data'!$CK:$CK,'E-book-Paperback Data'!$CD:$CD,{"Standard","Pre Order"},'E-book-Paperback Data'!$CL:$CL,"BRL",'E-book-Paperback Data'!$BY:$BY,Lookups!$A$17)*Lookups!$G$22,SUMIFS('E-book-Paperback Data'!$CK:$CK,'E-book-Paperback Data'!$CD:$CD,{"Standard","Pre Order"},'E-book-Paperback Data'!$CL:$CL,"MXN",'E-book-Paperback Data'!$BY:$BY,Lookups!$A$17)*Lookups!$G$23,SUMIFS('E-book-Paperback Data'!$CK:$CK,'E-book-Paperback Data'!$CD:$CD,{"Standard","Pre Order"},'E-book-Paperback Data'!$CL:$CL,"AUD",'E-book-Paperback Data'!$BY:$BY,Lookups!$A$17)*Lookups!$G$24)</f>
        <v>0</v>
      </c>
      <c r="P76" s="13">
        <f>SUM(SUMIFS('E-book-Paperback Data'!$CG:$CG,'E-book-Paperback Data'!$CD:$CD,{"Standard","Pre Order"},'E-book-Paperback Data'!$CB:$CB,"Amazon.co.uk",'E-book-Paperback Data'!$BY:$BY,Lookups!$A$17))</f>
        <v>0</v>
      </c>
      <c r="Q76" s="4">
        <f>SUM(SUMIFS('E-book-Paperback Data'!$CK:$CK,'E-book-Paperback Data'!$CD:$CD,{"Standard","Pre Order"},'E-book-Paperback Data'!$CB:$CB,"Amazon.co.uk",'E-book-Paperback Data'!$BY:$BY,Lookups!$A$17)*Lookups!$G$17)</f>
        <v>0</v>
      </c>
      <c r="R76" s="15">
        <f>SUM(SUMIFS('E-book-Paperback Data'!$CG:$CG,'E-book-Paperback Data'!$CD:$CD,{"Standard","Pre Order"},'E-book-Paperback Data'!$CB:$CB,"Amazon.com",'E-book-Paperback Data'!$BY:$BY,Lookups!$A$17))</f>
        <v>0</v>
      </c>
      <c r="S76" s="4">
        <f>SUM(SUMIFS('E-book-Paperback Data'!$CK:$CK,'E-book-Paperback Data'!$CD:$CD,{"Standard","Pre Order"},'E-book-Paperback Data'!$CB:$CB,"Amazon.cOM",'E-book-Paperback Data'!$BY:$BY,Lookups!$A$17))</f>
        <v>0</v>
      </c>
    </row>
    <row r="77" spans="1:19" x14ac:dyDescent="0.25">
      <c r="A77" t="s">
        <v>25</v>
      </c>
      <c r="B77" s="13">
        <f>SUM(SUMIFS('E-book-Paperback Data'!$CV:$CV,'E-book-Paperback Data'!$CS:$CS,{"Standard","Pre Order"},'E-book-Paperback Data'!$CQ:$CQ,"&lt;&gt;Amazon.co.uk",'E-book-Paperback Data'!$CQ:$CQ,"&lt;&gt;Amazon.com",'E-book-Paperback Data'!$CN:$CN,Lookups!$A$15))</f>
        <v>0</v>
      </c>
      <c r="C77" s="4">
        <f>SUM(SUMIFS('E-book-Paperback Data'!$CZ:$CZ,'E-book-Paperback Data'!$CS:$CS,{"Standard","Pre Order"},'E-book-Paperback Data'!$DA:$DA,"EUR",'E-book-Paperback Data'!$CN:$CN,Lookups!$A$15)*Lookups!$G$18,SUMIFS('E-book-Paperback Data'!$CZ:$CZ,'E-book-Paperback Data'!$CS:$CS,{"Standard","Pre Order"},'E-book-Paperback Data'!$DA:$DA,"JPY",'E-book-Paperback Data'!$CN:$CN,Lookups!$A$15)*Lookups!$G$19,SUMIFS('E-book-Paperback Data'!$CZ:$CZ,'E-book-Paperback Data'!$CS:$CS,{"Standard","Pre Order"},'E-book-Paperback Data'!$DA:$DA,"INR",'E-book-Paperback Data'!$CN:$CN,Lookups!$A$15)*Lookups!$G$20,SUMIFS('E-book-Paperback Data'!$CZ:$CZ,'E-book-Paperback Data'!$CS:$CS,{"Standard","Pre Order"},'E-book-Paperback Data'!$DA:$DA,"CAD",'E-book-Paperback Data'!$CN:$CN,Lookups!$A$15)*Lookups!$G$21,SUMIFS('E-book-Paperback Data'!$CZ:$CZ,'E-book-Paperback Data'!$CS:$CS,{"Standard","Pre Order"},'E-book-Paperback Data'!$DA:$DA,"BRL",'E-book-Paperback Data'!$CN:$CN,Lookups!$A$15)*Lookups!$G$22,SUMIFS('E-book-Paperback Data'!$CZ:$CZ,'E-book-Paperback Data'!$CS:$CS,{"Standard","Pre Order"},'E-book-Paperback Data'!$DA:$DA,"MXN",'E-book-Paperback Data'!$CN:$CN,Lookups!$A$15)*Lookups!$G$23,SUMIFS('E-book-Paperback Data'!$CZ:$CZ,'E-book-Paperback Data'!$CS:$CS,{"Standard","Pre Order"},'E-book-Paperback Data'!$DA:$DA,"AUD",'E-book-Paperback Data'!$CN:$CN,Lookups!$A$15)*Lookups!$G$24)</f>
        <v>0</v>
      </c>
      <c r="D77" s="13">
        <f>SUM(SUMIFS('E-book-Paperback Data'!$CV:$CV,'E-book-Paperback Data'!$CS:$CS,{"Standard","Pre Order"},'E-book-Paperback Data'!$CQ:$CQ,"Amazon.co.uk",'E-book-Paperback Data'!$CN:$CN,Lookups!$A$15))</f>
        <v>0</v>
      </c>
      <c r="E77" s="4">
        <f>SUM(SUMIFS('E-book-Paperback Data'!$CZ:$CZ,'E-book-Paperback Data'!$CS:$CS,{"Standard","Pre Order"},'E-book-Paperback Data'!$CQ:$CQ,"Amazon.co.uk",'E-book-Paperback Data'!$CN:$CN,Lookups!$A$15)*Lookups!$G$17)</f>
        <v>0</v>
      </c>
      <c r="F77" s="15">
        <f>SUM(SUMIFS('E-book-Paperback Data'!$CV:$CV,'E-book-Paperback Data'!$CS:$CS,{"Standard","Pre Order"},'E-book-Paperback Data'!$CQ:$CQ,"Amazon.com",'E-book-Paperback Data'!$CN:$CN,Lookups!$A$15))</f>
        <v>0</v>
      </c>
      <c r="G77" s="4">
        <f>SUM(SUMIFS('E-book-Paperback Data'!$CZ:$CZ,'E-book-Paperback Data'!$CS:$CS,{"Standard","Pre Order"},'E-book-Paperback Data'!$CQ:$CQ,"Amazon.cOM",'E-book-Paperback Data'!$CN:$CN,Lookups!$A$15))</f>
        <v>0</v>
      </c>
      <c r="H77" s="13">
        <f>SUM(SUMIFS('E-book-Paperback Data'!$CV:$CV,'E-book-Paperback Data'!$CS:$CS,{"Standard","Pre Order"},'E-book-Paperback Data'!$CQ:$CQ,"&lt;&gt;Amazon.co.uk",'E-book-Paperback Data'!$CQ:$CQ,"&lt;&gt;Amazon.com",'E-book-Paperback Data'!$CN:$CN,Lookups!$A$16))</f>
        <v>0</v>
      </c>
      <c r="I77" s="4">
        <f>SUM(SUMIFS('E-book-Paperback Data'!$CZ:$CZ,'E-book-Paperback Data'!$CS:$CS,{"Standard","Pre Order"},'E-book-Paperback Data'!$DA:$DA,"EUR",'E-book-Paperback Data'!$CN:$CN,Lookups!$A$16)*Lookups!$G$18,SUMIFS('E-book-Paperback Data'!$CZ:$CZ,'E-book-Paperback Data'!$CS:$CS,{"Standard","Pre Order"},'E-book-Paperback Data'!$DA:$DA,"JPY",'E-book-Paperback Data'!$CN:$CN,Lookups!$A$16)*Lookups!$G$19,SUMIFS('E-book-Paperback Data'!$CZ:$CZ,'E-book-Paperback Data'!$CS:$CS,{"Standard","Pre Order"},'E-book-Paperback Data'!$DA:$DA,"INR",'E-book-Paperback Data'!$CN:$CN,Lookups!$A$16)*Lookups!$G$20,SUMIFS('E-book-Paperback Data'!$CZ:$CZ,'E-book-Paperback Data'!$CS:$CS,{"Standard","Pre Order"},'E-book-Paperback Data'!$DA:$DA,"CAD",'E-book-Paperback Data'!$CN:$CN,Lookups!$A$16)*Lookups!$G$21,SUMIFS('E-book-Paperback Data'!$CZ:$CZ,'E-book-Paperback Data'!$CS:$CS,{"Standard","Pre Order"},'E-book-Paperback Data'!$DA:$DA,"BRL",'E-book-Paperback Data'!$CN:$CN,Lookups!$A$16)*Lookups!$G$22,SUMIFS('E-book-Paperback Data'!$CZ:$CZ,'E-book-Paperback Data'!$CS:$CS,{"Standard","Pre Order"},'E-book-Paperback Data'!$DA:$DA,"MXN",'E-book-Paperback Data'!$CN:$CN,Lookups!$A$16)*Lookups!$G$23,SUMIFS('E-book-Paperback Data'!$CZ:$CZ,'E-book-Paperback Data'!$CS:$CS,{"Standard","Pre Order"},'E-book-Paperback Data'!$DA:$DA,"AUD",'E-book-Paperback Data'!$CN:$CN,Lookups!$A$16)*Lookups!$G$24)</f>
        <v>0</v>
      </c>
      <c r="J77" s="13">
        <f>SUM(SUMIFS('E-book-Paperback Data'!$CV:$CV,'E-book-Paperback Data'!$CS:$CS,{"Standard","Pre Order"},'E-book-Paperback Data'!$CQ:$CQ,"Amazon.co.uk",'E-book-Paperback Data'!$CN:$CN,Lookups!$A$16))</f>
        <v>0</v>
      </c>
      <c r="K77" s="4">
        <f>SUM(SUMIFS('E-book-Paperback Data'!$CZ:$CZ,'E-book-Paperback Data'!$CS:$CS,{"Standard","Pre Order"},'E-book-Paperback Data'!$CQ:$CQ,"Amazon.co.uk",'E-book-Paperback Data'!$CN:$CN,Lookups!$A$16)*Lookups!$G$17)</f>
        <v>0</v>
      </c>
      <c r="L77" s="15">
        <f>SUM(SUMIFS('E-book-Paperback Data'!$CV:$CV,'E-book-Paperback Data'!$CS:$CS,{"Standard","Pre Order"},'E-book-Paperback Data'!$CQ:$CQ,"Amazon.com",'E-book-Paperback Data'!$CN:$CN,Lookups!$A$16))</f>
        <v>0</v>
      </c>
      <c r="M77" s="4">
        <f>SUM(SUMIFS('E-book-Paperback Data'!$CZ:$CZ,'E-book-Paperback Data'!$CS:$CS,{"Standard","Pre Order"},'E-book-Paperback Data'!$CQ:$CQ,"Amazon.cOM",'E-book-Paperback Data'!$CN:$CN,Lookups!$A$16))</f>
        <v>0</v>
      </c>
      <c r="N77" s="13">
        <f>SUM(SUMIFS('E-book-Paperback Data'!$CV:$CV,'E-book-Paperback Data'!$CS:$CS,{"Standard","Pre Order"},'E-book-Paperback Data'!$CQ:$CQ,"&lt;&gt;Amazon.co.uk",'E-book-Paperback Data'!$CQ:$CQ,"&lt;&gt;Amazon.com",'E-book-Paperback Data'!$CN:$CN,Lookups!$A$17))</f>
        <v>0</v>
      </c>
      <c r="O77" s="4">
        <f>SUM(SUMIFS('E-book-Paperback Data'!$CZ:$CZ,'E-book-Paperback Data'!$CS:$CS,{"Standard","Pre Order"},'E-book-Paperback Data'!$DA:$DA,"EUR",'E-book-Paperback Data'!$CN:$CN,Lookups!$A$17)*Lookups!$G$18,SUMIFS('E-book-Paperback Data'!$CZ:$CZ,'E-book-Paperback Data'!$CS:$CS,{"Standard","Pre Order"},'E-book-Paperback Data'!$DA:$DA,"JPY",'E-book-Paperback Data'!$CN:$CN,Lookups!$A$17)*Lookups!$G$19,SUMIFS('E-book-Paperback Data'!$CZ:$CZ,'E-book-Paperback Data'!$CS:$CS,{"Standard","Pre Order"},'E-book-Paperback Data'!$DA:$DA,"INR",'E-book-Paperback Data'!$CN:$CN,Lookups!$A$17)*Lookups!$G$20,SUMIFS('E-book-Paperback Data'!$CZ:$CZ,'E-book-Paperback Data'!$CS:$CS,{"Standard","Pre Order"},'E-book-Paperback Data'!$DA:$DA,"CAD",'E-book-Paperback Data'!$CN:$CN,Lookups!$A$17)*Lookups!$G$21,SUMIFS('E-book-Paperback Data'!$CZ:$CZ,'E-book-Paperback Data'!$CS:$CS,{"Standard","Pre Order"},'E-book-Paperback Data'!$DA:$DA,"BRL",'E-book-Paperback Data'!$CN:$CN,Lookups!$A$17)*Lookups!$G$22,SUMIFS('E-book-Paperback Data'!$CZ:$CZ,'E-book-Paperback Data'!$CS:$CS,{"Standard","Pre Order"},'E-book-Paperback Data'!$DA:$DA,"MXN",'E-book-Paperback Data'!$CN:$CN,Lookups!$A$17)*Lookups!$G$23,SUMIFS('E-book-Paperback Data'!$CZ:$CZ,'E-book-Paperback Data'!$CS:$CS,{"Standard","Pre Order"},'E-book-Paperback Data'!$DA:$DA,"AUD",'E-book-Paperback Data'!$CN:$CN,Lookups!$A$17)*Lookups!$G$24)</f>
        <v>0</v>
      </c>
      <c r="P77" s="13">
        <f>SUM(SUMIFS('E-book-Paperback Data'!$CV:$CV,'E-book-Paperback Data'!$CS:$CS,{"Standard","Pre Order"},'E-book-Paperback Data'!$CQ:$CQ,"Amazon.co.uk",'E-book-Paperback Data'!$CN:$CN,Lookups!$A$17))</f>
        <v>0</v>
      </c>
      <c r="Q77" s="4">
        <f>SUM(SUMIFS('E-book-Paperback Data'!$CZ:$CZ,'E-book-Paperback Data'!$CS:$CS,{"Standard","Pre Order"},'E-book-Paperback Data'!$CQ:$CQ,"Amazon.co.uk",'E-book-Paperback Data'!$CN:$CN,Lookups!$A$17)*Lookups!$G$17)</f>
        <v>0</v>
      </c>
      <c r="R77" s="15">
        <f>SUM(SUMIFS('E-book-Paperback Data'!$CV:$CV,'E-book-Paperback Data'!$CS:$CS,{"Standard","Pre Order"},'E-book-Paperback Data'!$CQ:$CQ,"Amazon.com",'E-book-Paperback Data'!$CN:$CN,Lookups!$A$17))</f>
        <v>0</v>
      </c>
      <c r="S77" s="4">
        <f>SUM(SUMIFS('E-book-Paperback Data'!$CZ:$CZ,'E-book-Paperback Data'!$CS:$CS,{"Standard","Pre Order"},'E-book-Paperback Data'!$CQ:$CQ,"Amazon.cOM",'E-book-Paperback Data'!$CN:$CN,Lookups!$A$17))</f>
        <v>0</v>
      </c>
    </row>
    <row r="78" spans="1:19" x14ac:dyDescent="0.25">
      <c r="A78" t="s">
        <v>26</v>
      </c>
      <c r="B78" s="13">
        <f>SUM(SUMIFS('E-book-Paperback Data'!$DK:$DK,'E-book-Paperback Data'!$DH:$DH,{"Standard","Pre Order"},'E-book-Paperback Data'!$DF:$DF,"&lt;&gt;Amazon.co.uk",'E-book-Paperback Data'!$DF:$DF,"&lt;&gt;Amazon.com",'E-book-Paperback Data'!$DC:$DC,Lookups!$A$15))</f>
        <v>0</v>
      </c>
      <c r="C78" s="4">
        <f>SUM(SUMIFS('E-book-Paperback Data'!$DO:$DO,'E-book-Paperback Data'!$DH:$DH,{"Standard","Pre Order"},'E-book-Paperback Data'!$DP:$DP,"EUR",'E-book-Paperback Data'!$DC:$DC,Lookups!$A$15)*Lookups!$G$18,SUMIFS('E-book-Paperback Data'!$DO:$DO,'E-book-Paperback Data'!$DH:$DH,{"Standard","Pre Order"},'E-book-Paperback Data'!$DP:$DP,"JPY",'E-book-Paperback Data'!$DC:$DC,Lookups!$A$15)*Lookups!$G$19,SUMIFS('E-book-Paperback Data'!$DO:$DO,'E-book-Paperback Data'!$DH:$DH,{"Standard","Pre Order"},'E-book-Paperback Data'!$DP:$DP,"INR",'E-book-Paperback Data'!$DC:$DC,Lookups!$A$15)*Lookups!$G$20,SUMIFS('E-book-Paperback Data'!$DO:$DO,'E-book-Paperback Data'!$DH:$DH,{"Standard","Pre Order"},'E-book-Paperback Data'!$DP:$DP,"CAD",'E-book-Paperback Data'!$DC:$DC,Lookups!$A$15)*Lookups!$G$21,SUMIFS('E-book-Paperback Data'!$DO:$DO,'E-book-Paperback Data'!$DH:$DH,{"Standard","Pre Order"},'E-book-Paperback Data'!$DP:$DP,"BRL",'E-book-Paperback Data'!$DC:$DC,Lookups!$A$15)*Lookups!$G$22,SUMIFS('E-book-Paperback Data'!$DO:$DO,'E-book-Paperback Data'!$DH:$DH,{"Standard","Pre Order"},'E-book-Paperback Data'!$DP:$DP,"MXN",'E-book-Paperback Data'!$DC:$DC,Lookups!$A$15)*Lookups!$G$23,SUMIFS('E-book-Paperback Data'!$DO:$DO,'E-book-Paperback Data'!$DH:$DH,{"Standard","Pre Order"},'E-book-Paperback Data'!$DP:$DP,"AUD",'E-book-Paperback Data'!$DC:$DC,Lookups!$A$15)*Lookups!$G$24)</f>
        <v>0</v>
      </c>
      <c r="D78" s="13">
        <f>SUM(SUMIFS('E-book-Paperback Data'!$DK:$DK,'E-book-Paperback Data'!$DH:$DH,{"Standard","Pre Order"},'E-book-Paperback Data'!$DF:$DF,"Amazon.co.uk",'E-book-Paperback Data'!$DC:$DC,Lookups!$A$15))</f>
        <v>0</v>
      </c>
      <c r="E78" s="4">
        <f>SUM(SUMIFS('E-book-Paperback Data'!$DO:$DO,'E-book-Paperback Data'!$DH:$DH,{"Standard","Pre Order"},'E-book-Paperback Data'!$DF:$DF,"Amazon.co.uk",'E-book-Paperback Data'!$DC:$DC,Lookups!$A$15)*Lookups!$G$17)</f>
        <v>0</v>
      </c>
      <c r="F78" s="15">
        <f>SUM(SUMIFS('E-book-Paperback Data'!$DK:$DK,'E-book-Paperback Data'!$DH:$DH,{"Standard","Pre Order"},'E-book-Paperback Data'!$DF:$DF,"Amazon.com",'E-book-Paperback Data'!$DC:$DC,Lookups!$A$15))</f>
        <v>0</v>
      </c>
      <c r="G78" s="4">
        <f>SUM(SUMIFS('E-book-Paperback Data'!$DO:$DO,'E-book-Paperback Data'!$DH:$DH,{"Standard","Pre Order"},'E-book-Paperback Data'!$DF:$DF,"Amazon.cOM",'E-book-Paperback Data'!$DC:$DC,Lookups!$A$15))</f>
        <v>0</v>
      </c>
      <c r="H78" s="13">
        <f>SUM(SUMIFS('E-book-Paperback Data'!$DK:$DK,'E-book-Paperback Data'!$DH:$DH,{"Standard","Pre Order"},'E-book-Paperback Data'!$DF:$DF,"&lt;&gt;Amazon.co.uk",'E-book-Paperback Data'!$DF:$DF,"&lt;&gt;Amazon.com",'E-book-Paperback Data'!$DC:$DC,Lookups!$A$16))</f>
        <v>0</v>
      </c>
      <c r="I78" s="4">
        <f>SUM(SUMIFS('E-book-Paperback Data'!$DO:$DO,'E-book-Paperback Data'!$DH:$DH,{"Standard","Pre Order"},'E-book-Paperback Data'!$DP:$DP,"EUR",'E-book-Paperback Data'!$DC:$DC,Lookups!$A$16)*Lookups!$G$18,SUMIFS('E-book-Paperback Data'!$DO:$DO,'E-book-Paperback Data'!$DH:$DH,{"Standard","Pre Order"},'E-book-Paperback Data'!$DP:$DP,"JPY",'E-book-Paperback Data'!$DC:$DC,Lookups!$A$16)*Lookups!$G$19,SUMIFS('E-book-Paperback Data'!$DO:$DO,'E-book-Paperback Data'!$DH:$DH,{"Standard","Pre Order"},'E-book-Paperback Data'!$DP:$DP,"INR",'E-book-Paperback Data'!$DC:$DC,Lookups!$A$16)*Lookups!$G$20,SUMIFS('E-book-Paperback Data'!$DO:$DO,'E-book-Paperback Data'!$DH:$DH,{"Standard","Pre Order"},'E-book-Paperback Data'!$DP:$DP,"CAD",'E-book-Paperback Data'!$DC:$DC,Lookups!$A$16)*Lookups!$G$21,SUMIFS('E-book-Paperback Data'!$DO:$DO,'E-book-Paperback Data'!$DH:$DH,{"Standard","Pre Order"},'E-book-Paperback Data'!$DP:$DP,"BRL",'E-book-Paperback Data'!$DC:$DC,Lookups!$A$16)*Lookups!$G$22,SUMIFS('E-book-Paperback Data'!$DO:$DO,'E-book-Paperback Data'!$DH:$DH,{"Standard","Pre Order"},'E-book-Paperback Data'!$DP:$DP,"MXN",'E-book-Paperback Data'!$DC:$DC,Lookups!$A$16)*Lookups!$G$23,SUMIFS('E-book-Paperback Data'!$DO:$DO,'E-book-Paperback Data'!$DH:$DH,{"Standard","Pre Order"},'E-book-Paperback Data'!$DP:$DP,"AUD",'E-book-Paperback Data'!$DC:$DC,Lookups!$A$16)*Lookups!$G$24)</f>
        <v>0</v>
      </c>
      <c r="J78" s="13">
        <f>SUM(SUMIFS('E-book-Paperback Data'!$DK:$DK,'E-book-Paperback Data'!$DH:$DH,{"Standard","Pre Order"},'E-book-Paperback Data'!$DF:$DF,"Amazon.co.uk",'E-book-Paperback Data'!$DC:$DC,Lookups!$A$16))</f>
        <v>0</v>
      </c>
      <c r="K78" s="4">
        <f>SUM(SUMIFS('E-book-Paperback Data'!$DO:$DO,'E-book-Paperback Data'!$DH:$DH,{"Standard","Pre Order"},'E-book-Paperback Data'!$DF:$DF,"Amazon.co.uk",'E-book-Paperback Data'!$DC:$DC,Lookups!$A$16)*Lookups!$G$17)</f>
        <v>0</v>
      </c>
      <c r="L78" s="15">
        <f>SUM(SUMIFS('E-book-Paperback Data'!$DK:$DK,'E-book-Paperback Data'!$DH:$DH,{"Standard","Pre Order"},'E-book-Paperback Data'!$DF:$DF,"Amazon.com",'E-book-Paperback Data'!$DC:$DC,Lookups!$A$16))</f>
        <v>0</v>
      </c>
      <c r="M78" s="4">
        <f>SUM(SUMIFS('E-book-Paperback Data'!$DO:$DO,'E-book-Paperback Data'!$DH:$DH,{"Standard","Pre Order"},'E-book-Paperback Data'!$DF:$DF,"Amazon.cOM",'E-book-Paperback Data'!$DC:$DC,Lookups!$A$16))</f>
        <v>0</v>
      </c>
      <c r="N78" s="13">
        <f>SUM(SUMIFS('E-book-Paperback Data'!$DK:$DK,'E-book-Paperback Data'!$DH:$DH,{"Standard","Pre Order"},'E-book-Paperback Data'!$DF:$DF,"&lt;&gt;Amazon.co.uk",'E-book-Paperback Data'!$DF:$DF,"&lt;&gt;Amazon.com",'E-book-Paperback Data'!$DC:$DC,Lookups!$A$17))</f>
        <v>0</v>
      </c>
      <c r="O78" s="4">
        <f>SUM(SUMIFS('E-book-Paperback Data'!$DO:$DO,'E-book-Paperback Data'!$DH:$DH,{"Standard","Pre Order"},'E-book-Paperback Data'!$DP:$DP,"EUR",'E-book-Paperback Data'!$DC:$DC,Lookups!$A$17)*Lookups!$G$18,SUMIFS('E-book-Paperback Data'!$DO:$DO,'E-book-Paperback Data'!$DH:$DH,{"Standard","Pre Order"},'E-book-Paperback Data'!$DP:$DP,"JPY",'E-book-Paperback Data'!$DC:$DC,Lookups!$A$17)*Lookups!$G$19,SUMIFS('E-book-Paperback Data'!$DO:$DO,'E-book-Paperback Data'!$DH:$DH,{"Standard","Pre Order"},'E-book-Paperback Data'!$DP:$DP,"INR",'E-book-Paperback Data'!$DC:$DC,Lookups!$A$17)*Lookups!$G$20,SUMIFS('E-book-Paperback Data'!$DO:$DO,'E-book-Paperback Data'!$DH:$DH,{"Standard","Pre Order"},'E-book-Paperback Data'!$DP:$DP,"CAD",'E-book-Paperback Data'!$DC:$DC,Lookups!$A$17)*Lookups!$G$21,SUMIFS('E-book-Paperback Data'!$DO:$DO,'E-book-Paperback Data'!$DH:$DH,{"Standard","Pre Order"},'E-book-Paperback Data'!$DP:$DP,"BRL",'E-book-Paperback Data'!$DC:$DC,Lookups!$A$17)*Lookups!$G$22,SUMIFS('E-book-Paperback Data'!$DO:$DO,'E-book-Paperback Data'!$DH:$DH,{"Standard","Pre Order"},'E-book-Paperback Data'!$DP:$DP,"MXN",'E-book-Paperback Data'!$DC:$DC,Lookups!$A$17)*Lookups!$G$23,SUMIFS('E-book-Paperback Data'!$DO:$DO,'E-book-Paperback Data'!$DH:$DH,{"Standard","Pre Order"},'E-book-Paperback Data'!$DP:$DP,"AUD",'E-book-Paperback Data'!$DC:$DC,Lookups!$A$17)*Lookups!$G$24)</f>
        <v>0</v>
      </c>
      <c r="P78" s="13">
        <f>SUM(SUMIFS('E-book-Paperback Data'!$DK:$DK,'E-book-Paperback Data'!$DH:$DH,{"Standard","Pre Order"},'E-book-Paperback Data'!$DF:$DF,"Amazon.co.uk",'E-book-Paperback Data'!$DC:$DC,Lookups!$A$17))</f>
        <v>0</v>
      </c>
      <c r="Q78" s="4">
        <f>SUM(SUMIFS('E-book-Paperback Data'!$DO:$DO,'E-book-Paperback Data'!$DH:$DH,{"Standard","Pre Order"},'E-book-Paperback Data'!$DF:$DF,"Amazon.co.uk",'E-book-Paperback Data'!$DC:$DC,Lookups!$A$17)*Lookups!$G$17)</f>
        <v>0</v>
      </c>
      <c r="R78" s="15">
        <f>SUM(SUMIFS('E-book-Paperback Data'!$DK:$DK,'E-book-Paperback Data'!$DH:$DH,{"Standard","Pre Order"},'E-book-Paperback Data'!$DF:$DF,"Amazon.com",'E-book-Paperback Data'!$DC:$DC,Lookups!$A$17))</f>
        <v>0</v>
      </c>
      <c r="S78" s="4">
        <f>SUM(SUMIFS('E-book-Paperback Data'!$DO:$DO,'E-book-Paperback Data'!$DH:$DH,{"Standard","Pre Order"},'E-book-Paperback Data'!$DF:$DF,"Amazon.cOM",'E-book-Paperback Data'!$DC:$DC,Lookups!$A$17))</f>
        <v>0</v>
      </c>
    </row>
    <row r="79" spans="1:19" x14ac:dyDescent="0.25">
      <c r="A79" t="s">
        <v>27</v>
      </c>
      <c r="B79" s="13">
        <f>SUM(SUMIFS('E-book-Paperback Data'!$DZ:$DZ,'E-book-Paperback Data'!$DW:$DW,{"Standard","Pre Order"},'E-book-Paperback Data'!$DU:$DU,"&lt;&gt;Amazon.co.uk",'E-book-Paperback Data'!$DU:$DU,"&lt;&gt;Amazon.com",'E-book-Paperback Data'!$DR:$DR,Lookups!$A$15))</f>
        <v>0</v>
      </c>
      <c r="C79" s="4">
        <f>SUM(SUMIFS('E-book-Paperback Data'!$ED:$ED,'E-book-Paperback Data'!$DW:$DW,{"Standard","Pre Order"},'E-book-Paperback Data'!$EE:$EE,"EUR",'E-book-Paperback Data'!$DR:$DR,Lookups!$A$15)*Lookups!$G$18,SUMIFS('E-book-Paperback Data'!$ED:$ED,'E-book-Paperback Data'!$DW:$DW,{"Standard","Pre Order"},'E-book-Paperback Data'!$EE:$EE,"JPY",'E-book-Paperback Data'!$DR:$DR,Lookups!$A$15)*Lookups!$G$19,SUMIFS('E-book-Paperback Data'!$ED:$ED,'E-book-Paperback Data'!$DW:$DW,{"Standard","Pre Order"},'E-book-Paperback Data'!$EE:$EE,"INR",'E-book-Paperback Data'!$DR:$DR,Lookups!$A$15)*Lookups!$G$20,SUMIFS('E-book-Paperback Data'!$ED:$ED,'E-book-Paperback Data'!$DW:$DW,{"Standard","Pre Order"},'E-book-Paperback Data'!$EE:$EE,"CAD",'E-book-Paperback Data'!$DR:$DR,Lookups!$A$15)*Lookups!$G$21,SUMIFS('E-book-Paperback Data'!$ED:$ED,'E-book-Paperback Data'!$DW:$DW,{"Standard","Pre Order"},'E-book-Paperback Data'!$EE:$EE,"BRL",'E-book-Paperback Data'!$DR:$DR,Lookups!$A$15)*Lookups!$G$22,SUMIFS('E-book-Paperback Data'!$ED:$ED,'E-book-Paperback Data'!$DW:$DW,{"Standard","Pre Order"},'E-book-Paperback Data'!$EE:$EE,"MXN",'E-book-Paperback Data'!$DR:$DR,Lookups!$A$15)*Lookups!$G$23,SUMIFS('E-book-Paperback Data'!$ED:$ED,'E-book-Paperback Data'!$DW:$DW,{"Standard","Pre Order"},'E-book-Paperback Data'!$EE:$EE,"AUD",'E-book-Paperback Data'!$DR:$DR,Lookups!$A$15)*Lookups!$G$24)</f>
        <v>0</v>
      </c>
      <c r="D79" s="13">
        <f>SUM(SUMIFS('E-book-Paperback Data'!$DZ:$DZ,'E-book-Paperback Data'!$DW:$DW,{"Standard","Pre Order"},'E-book-Paperback Data'!$DU:$DU,"Amazon.co.uk",'E-book-Paperback Data'!$DR:$DR,Lookups!$A$15))</f>
        <v>0</v>
      </c>
      <c r="E79" s="4">
        <f>SUM(SUMIFS('E-book-Paperback Data'!$ED:$ED,'E-book-Paperback Data'!$DW:$DW,{"Standard","Pre Order"},'E-book-Paperback Data'!$DU:$DU,"Amazon.co.uk",'E-book-Paperback Data'!$DR:$DR,Lookups!$A$15)*Lookups!$G$17)</f>
        <v>0</v>
      </c>
      <c r="F79" s="15">
        <f>SUM(SUMIFS('E-book-Paperback Data'!$DZ:$DZ,'E-book-Paperback Data'!$DW:$DW,{"Standard","Pre Order"},'E-book-Paperback Data'!$DU:$DU,"Amazon.com",'E-book-Paperback Data'!$DR:$DR,Lookups!$A$15))</f>
        <v>0</v>
      </c>
      <c r="G79" s="4">
        <f>SUM(SUMIFS('E-book-Paperback Data'!$ED:$ED,'E-book-Paperback Data'!$DW:$DW,{"Standard","Pre Order"},'E-book-Paperback Data'!$DU:$DU,"Amazon.cOM",'E-book-Paperback Data'!$DR:$DR,Lookups!$A$15))</f>
        <v>0</v>
      </c>
      <c r="H79" s="13">
        <f>SUM(SUMIFS('E-book-Paperback Data'!$DZ:$DZ,'E-book-Paperback Data'!$DW:$DW,{"Standard","Pre Order"},'E-book-Paperback Data'!$DU:$DU,"&lt;&gt;Amazon.co.uk",'E-book-Paperback Data'!$DU:$DU,"&lt;&gt;Amazon.com",'E-book-Paperback Data'!$DR:$DR,Lookups!$A$16))</f>
        <v>0</v>
      </c>
      <c r="I79" s="4">
        <f>SUM(SUMIFS('E-book-Paperback Data'!$ED:$ED,'E-book-Paperback Data'!$DW:$DW,{"Standard","Pre Order"},'E-book-Paperback Data'!$EE:$EE,"EUR",'E-book-Paperback Data'!$DR:$DR,Lookups!$A$16)*Lookups!$G$18,SUMIFS('E-book-Paperback Data'!$ED:$ED,'E-book-Paperback Data'!$DW:$DW,{"Standard","Pre Order"},'E-book-Paperback Data'!$EE:$EE,"JPY",'E-book-Paperback Data'!$DR:$DR,Lookups!$A$16)*Lookups!$G$19,SUMIFS('E-book-Paperback Data'!$ED:$ED,'E-book-Paperback Data'!$DW:$DW,{"Standard","Pre Order"},'E-book-Paperback Data'!$EE:$EE,"INR",'E-book-Paperback Data'!$DR:$DR,Lookups!$A$16)*Lookups!$G$20,SUMIFS('E-book-Paperback Data'!$ED:$ED,'E-book-Paperback Data'!$DW:$DW,{"Standard","Pre Order"},'E-book-Paperback Data'!$EE:$EE,"CAD",'E-book-Paperback Data'!$DR:$DR,Lookups!$A$16)*Lookups!$G$21,SUMIFS('E-book-Paperback Data'!$ED:$ED,'E-book-Paperback Data'!$DW:$DW,{"Standard","Pre Order"},'E-book-Paperback Data'!$EE:$EE,"BRL",'E-book-Paperback Data'!$DR:$DR,Lookups!$A$16)*Lookups!$G$22,SUMIFS('E-book-Paperback Data'!$ED:$ED,'E-book-Paperback Data'!$DW:$DW,{"Standard","Pre Order"},'E-book-Paperback Data'!$EE:$EE,"MXN",'E-book-Paperback Data'!$DR:$DR,Lookups!$A$16)*Lookups!$G$23,SUMIFS('E-book-Paperback Data'!$ED:$ED,'E-book-Paperback Data'!$DW:$DW,{"Standard","Pre Order"},'E-book-Paperback Data'!$EE:$EE,"AUD",'E-book-Paperback Data'!$DR:$DR,Lookups!$A$16)*Lookups!$G$24)</f>
        <v>0</v>
      </c>
      <c r="J79" s="13">
        <f>SUM(SUMIFS('E-book-Paperback Data'!$DZ:$DZ,'E-book-Paperback Data'!$DW:$DW,{"Standard","Pre Order"},'E-book-Paperback Data'!$DU:$DU,"Amazon.co.uk",'E-book-Paperback Data'!$DR:$DR,Lookups!$A$16))</f>
        <v>0</v>
      </c>
      <c r="K79" s="4">
        <f>SUM(SUMIFS('E-book-Paperback Data'!$ED:$ED,'E-book-Paperback Data'!$DW:$DW,{"Standard","Pre Order"},'E-book-Paperback Data'!$DU:$DU,"Amazon.co.uk",'E-book-Paperback Data'!$DR:$DR,Lookups!$A$16)*Lookups!$G$17)</f>
        <v>0</v>
      </c>
      <c r="L79" s="15">
        <f>SUM(SUMIFS('E-book-Paperback Data'!$DZ:$DZ,'E-book-Paperback Data'!$DW:$DW,{"Standard","Pre Order"},'E-book-Paperback Data'!$DU:$DU,"Amazon.com",'E-book-Paperback Data'!$DR:$DR,Lookups!$A$16))</f>
        <v>0</v>
      </c>
      <c r="M79" s="4">
        <f>SUM(SUMIFS('E-book-Paperback Data'!$ED:$ED,'E-book-Paperback Data'!$DW:$DW,{"Standard","Pre Order"},'E-book-Paperback Data'!$DU:$DU,"Amazon.cOM",'E-book-Paperback Data'!$DR:$DR,Lookups!$A$16))</f>
        <v>0</v>
      </c>
      <c r="N79" s="13">
        <f>SUM(SUMIFS('E-book-Paperback Data'!$DZ:$DZ,'E-book-Paperback Data'!$DW:$DW,{"Standard","Pre Order"},'E-book-Paperback Data'!$DU:$DU,"&lt;&gt;Amazon.co.uk",'E-book-Paperback Data'!$DU:$DU,"&lt;&gt;Amazon.com",'E-book-Paperback Data'!$DR:$DR,Lookups!$A$17))</f>
        <v>0</v>
      </c>
      <c r="O79" s="4">
        <f>SUM(SUMIFS('E-book-Paperback Data'!$ED:$ED,'E-book-Paperback Data'!$DW:$DW,{"Standard","Pre Order"},'E-book-Paperback Data'!$EE:$EE,"EUR",'E-book-Paperback Data'!$DR:$DR,Lookups!$A$17)*Lookups!$G$18,SUMIFS('E-book-Paperback Data'!$ED:$ED,'E-book-Paperback Data'!$DW:$DW,{"Standard","Pre Order"},'E-book-Paperback Data'!$EE:$EE,"JPY",'E-book-Paperback Data'!$DR:$DR,Lookups!$A$17)*Lookups!$G$19,SUMIFS('E-book-Paperback Data'!$ED:$ED,'E-book-Paperback Data'!$DW:$DW,{"Standard","Pre Order"},'E-book-Paperback Data'!$EE:$EE,"INR",'E-book-Paperback Data'!$DR:$DR,Lookups!$A$17)*Lookups!$G$20,SUMIFS('E-book-Paperback Data'!$ED:$ED,'E-book-Paperback Data'!$DW:$DW,{"Standard","Pre Order"},'E-book-Paperback Data'!$EE:$EE,"CAD",'E-book-Paperback Data'!$DR:$DR,Lookups!$A$17)*Lookups!$G$21,SUMIFS('E-book-Paperback Data'!$ED:$ED,'E-book-Paperback Data'!$DW:$DW,{"Standard","Pre Order"},'E-book-Paperback Data'!$EE:$EE,"BRL",'E-book-Paperback Data'!$DR:$DR,Lookups!$A$17)*Lookups!$G$22,SUMIFS('E-book-Paperback Data'!$ED:$ED,'E-book-Paperback Data'!$DW:$DW,{"Standard","Pre Order"},'E-book-Paperback Data'!$EE:$EE,"MXN",'E-book-Paperback Data'!$DR:$DR,Lookups!$A$17)*Lookups!$G$23,SUMIFS('E-book-Paperback Data'!$ED:$ED,'E-book-Paperback Data'!$DW:$DW,{"Standard","Pre Order"},'E-book-Paperback Data'!$EE:$EE,"AUD",'E-book-Paperback Data'!$DR:$DR,Lookups!$A$17)*Lookups!$G$24)</f>
        <v>0</v>
      </c>
      <c r="P79" s="13">
        <f>SUM(SUMIFS('E-book-Paperback Data'!$DZ:$DZ,'E-book-Paperback Data'!$DW:$DW,{"Standard","Pre Order"},'E-book-Paperback Data'!$DU:$DU,"Amazon.co.uk",'E-book-Paperback Data'!$DR:$DR,Lookups!$A$17))</f>
        <v>0</v>
      </c>
      <c r="Q79" s="4">
        <f>SUM(SUMIFS('E-book-Paperback Data'!$ED:$ED,'E-book-Paperback Data'!$DW:$DW,{"Standard","Pre Order"},'E-book-Paperback Data'!$DU:$DU,"Amazon.co.uk",'E-book-Paperback Data'!$DR:$DR,Lookups!$A$17)*Lookups!$G$17)</f>
        <v>0</v>
      </c>
      <c r="R79" s="15">
        <f>SUM(SUMIFS('E-book-Paperback Data'!$DZ:$DZ,'E-book-Paperback Data'!$DW:$DW,{"Standard","Pre Order"},'E-book-Paperback Data'!$DU:$DU,"Amazon.com",'E-book-Paperback Data'!$DR:$DR,Lookups!$A$17))</f>
        <v>0</v>
      </c>
      <c r="S79" s="4">
        <f>SUM(SUMIFS('E-book-Paperback Data'!$ED:$ED,'E-book-Paperback Data'!$DW:$DW,{"Standard","Pre Order"},'E-book-Paperback Data'!$DU:$DU,"Amazon.cOM",'E-book-Paperback Data'!$DR:$DR,Lookups!$A$17))</f>
        <v>0</v>
      </c>
    </row>
    <row r="80" spans="1:19" x14ac:dyDescent="0.25">
      <c r="A80" t="s">
        <v>28</v>
      </c>
      <c r="B80" s="13">
        <f>SUM(SUMIFS('E-book-Paperback Data'!$EO:$EO,'E-book-Paperback Data'!$EL:$EL,{"Standard","Pre Order"},'E-book-Paperback Data'!$EJ:$EJ,"&lt;&gt;Amazon.co.uk",'E-book-Paperback Data'!$EJ:$EJ,"&lt;&gt;Amazon.com",'E-book-Paperback Data'!$EG:$EG,Lookups!$A$15))</f>
        <v>0</v>
      </c>
      <c r="C80" s="4">
        <f>SUM(SUMIFS('E-book-Paperback Data'!$ES:$ES,'E-book-Paperback Data'!$EL:$EL,{"Standard","Pre Order"},'E-book-Paperback Data'!$ET:$ET,"EUR",'E-book-Paperback Data'!$EG:$EG,Lookups!$A$15)*Lookups!$G$18,SUMIFS('E-book-Paperback Data'!$ES:$ES,'E-book-Paperback Data'!$EL:$EL,{"Standard","Pre Order"},'E-book-Paperback Data'!$ET:$ET,"JPY",'E-book-Paperback Data'!$EG:$EG,Lookups!$A$15)*Lookups!$G$19,SUMIFS('E-book-Paperback Data'!$ES:$ES,'E-book-Paperback Data'!$EL:$EL,{"Standard","Pre Order"},'E-book-Paperback Data'!$ET:$ET,"INR",'E-book-Paperback Data'!$EG:$EG,Lookups!$A$15)*Lookups!$G$20,SUMIFS('E-book-Paperback Data'!$ES:$ES,'E-book-Paperback Data'!$EL:$EL,{"Standard","Pre Order"},'E-book-Paperback Data'!$ET:$ET,"CAD",'E-book-Paperback Data'!$EG:$EG,Lookups!$A$15)*Lookups!$G$21,SUMIFS('E-book-Paperback Data'!$ES:$ES,'E-book-Paperback Data'!$EL:$EL,{"Standard","Pre Order"},'E-book-Paperback Data'!$ET:$ET,"BRL",'E-book-Paperback Data'!$EG:$EG,Lookups!$A$15)*Lookups!$G$22,SUMIFS('E-book-Paperback Data'!$ES:$ES,'E-book-Paperback Data'!$EL:$EL,{"Standard","Pre Order"},'E-book-Paperback Data'!$ET:$ET,"MXN",'E-book-Paperback Data'!$EG:$EG,Lookups!$A$15)*Lookups!$G$23,SUMIFS('E-book-Paperback Data'!$ES:$ES,'E-book-Paperback Data'!$EL:$EL,{"Standard","Pre Order"},'E-book-Paperback Data'!$ET:$ET,"AUD",'E-book-Paperback Data'!$EG:$EG,Lookups!$A$15)*Lookups!$G$24)</f>
        <v>0</v>
      </c>
      <c r="D80" s="13">
        <f>SUM(SUMIFS('E-book-Paperback Data'!$EO:$EO,'E-book-Paperback Data'!$EL:$EL,{"Standard","Pre Order"},'E-book-Paperback Data'!$EJ:$EJ,"Amazon.co.uk",'E-book-Paperback Data'!$EG:$EG,Lookups!$A$15))</f>
        <v>0</v>
      </c>
      <c r="E80" s="4">
        <f>SUM(SUMIFS('E-book-Paperback Data'!$ES:$ES,'E-book-Paperback Data'!$EL:$EL,{"Standard","Pre Order"},'E-book-Paperback Data'!$EJ:$EJ,"Amazon.co.uk",'E-book-Paperback Data'!$EG:$EG,Lookups!$A$15)*Lookups!$G$17)</f>
        <v>0</v>
      </c>
      <c r="F80" s="15">
        <f>SUM(SUMIFS('E-book-Paperback Data'!$EO:$EO,'E-book-Paperback Data'!$EL:$EL,{"Standard","Pre Order"},'E-book-Paperback Data'!$EJ:$EJ,"Amazon.com",'E-book-Paperback Data'!$EG:$EG,Lookups!$A$15))</f>
        <v>0</v>
      </c>
      <c r="G80" s="4">
        <f>SUM(SUMIFS('E-book-Paperback Data'!$ES:$ES,'E-book-Paperback Data'!$EL:$EL,{"Standard","Pre Order"},'E-book-Paperback Data'!$EJ:$EJ,"Amazon.cOM",'E-book-Paperback Data'!$EG:$EG,Lookups!$A$15))</f>
        <v>0</v>
      </c>
      <c r="H80" s="13">
        <f>SUM(SUMIFS('E-book-Paperback Data'!$EO:$EO,'E-book-Paperback Data'!$EL:$EL,{"Standard","Pre Order"},'E-book-Paperback Data'!$EJ:$EJ,"&lt;&gt;Amazon.co.uk",'E-book-Paperback Data'!$EJ:$EJ,"&lt;&gt;Amazon.com",'E-book-Paperback Data'!$EG:$EG,Lookups!$A$16))</f>
        <v>0</v>
      </c>
      <c r="I80" s="4">
        <f>SUM(SUMIFS('E-book-Paperback Data'!$ES:$ES,'E-book-Paperback Data'!$EL:$EL,{"Standard","Pre Order"},'E-book-Paperback Data'!$ET:$ET,"EUR",'E-book-Paperback Data'!$EG:$EG,Lookups!$A$16)*Lookups!$G$18,SUMIFS('E-book-Paperback Data'!$ES:$ES,'E-book-Paperback Data'!$EL:$EL,{"Standard","Pre Order"},'E-book-Paperback Data'!$ET:$ET,"JPY",'E-book-Paperback Data'!$EG:$EG,Lookups!$A$16)*Lookups!$G$19,SUMIFS('E-book-Paperback Data'!$ES:$ES,'E-book-Paperback Data'!$EL:$EL,{"Standard","Pre Order"},'E-book-Paperback Data'!$ET:$ET,"INR",'E-book-Paperback Data'!$EG:$EG,Lookups!$A$16)*Lookups!$G$20,SUMIFS('E-book-Paperback Data'!$ES:$ES,'E-book-Paperback Data'!$EL:$EL,{"Standard","Pre Order"},'E-book-Paperback Data'!$ET:$ET,"CAD",'E-book-Paperback Data'!$EG:$EG,Lookups!$A$16)*Lookups!$G$21,SUMIFS('E-book-Paperback Data'!$ES:$ES,'E-book-Paperback Data'!$EL:$EL,{"Standard","Pre Order"},'E-book-Paperback Data'!$ET:$ET,"BRL",'E-book-Paperback Data'!$EG:$EG,Lookups!$A$16)*Lookups!$G$22,SUMIFS('E-book-Paperback Data'!$ES:$ES,'E-book-Paperback Data'!$EL:$EL,{"Standard","Pre Order"},'E-book-Paperback Data'!$ET:$ET,"MXN",'E-book-Paperback Data'!$EG:$EG,Lookups!$A$16)*Lookups!$G$23,SUMIFS('E-book-Paperback Data'!$ES:$ES,'E-book-Paperback Data'!$EL:$EL,{"Standard","Pre Order"},'E-book-Paperback Data'!$ET:$ET,"AUD",'E-book-Paperback Data'!$EG:$EG,Lookups!$A$16)*Lookups!$G$24)</f>
        <v>0</v>
      </c>
      <c r="J80" s="13">
        <f>SUM(SUMIFS('E-book-Paperback Data'!$EO:$EO,'E-book-Paperback Data'!$EL:$EL,{"Standard","Pre Order"},'E-book-Paperback Data'!$EJ:$EJ,"Amazon.co.uk",'E-book-Paperback Data'!$EG:$EG,Lookups!$A$16))</f>
        <v>0</v>
      </c>
      <c r="K80" s="4">
        <f>SUM(SUMIFS('E-book-Paperback Data'!$ES:$ES,'E-book-Paperback Data'!$EL:$EL,{"Standard","Pre Order"},'E-book-Paperback Data'!$EJ:$EJ,"Amazon.co.uk",'E-book-Paperback Data'!$EG:$EG,Lookups!$A$16)*Lookups!$G$17)</f>
        <v>0</v>
      </c>
      <c r="L80" s="15">
        <f>SUM(SUMIFS('E-book-Paperback Data'!$EO:$EO,'E-book-Paperback Data'!$EL:$EL,{"Standard","Pre Order"},'E-book-Paperback Data'!$EJ:$EJ,"Amazon.com",'E-book-Paperback Data'!$EG:$EG,Lookups!$A$16))</f>
        <v>0</v>
      </c>
      <c r="M80" s="4">
        <f>SUM(SUMIFS('E-book-Paperback Data'!$ES:$ES,'E-book-Paperback Data'!$EL:$EL,{"Standard","Pre Order"},'E-book-Paperback Data'!$EJ:$EJ,"Amazon.cOM",'E-book-Paperback Data'!$EG:$EG,Lookups!$A$16))</f>
        <v>0</v>
      </c>
      <c r="N80" s="13">
        <f>SUM(SUMIFS('E-book-Paperback Data'!$EO:$EO,'E-book-Paperback Data'!$EL:$EL,{"Standard","Pre Order"},'E-book-Paperback Data'!$EJ:$EJ,"&lt;&gt;Amazon.co.uk",'E-book-Paperback Data'!$EJ:$EJ,"&lt;&gt;Amazon.com",'E-book-Paperback Data'!$EG:$EG,Lookups!$A$17))</f>
        <v>0</v>
      </c>
      <c r="O80" s="4">
        <f>SUM(SUMIFS('E-book-Paperback Data'!$ES:$ES,'E-book-Paperback Data'!$EL:$EL,{"Standard","Pre Order"},'E-book-Paperback Data'!$ET:$ET,"EUR",'E-book-Paperback Data'!$EG:$EG,Lookups!$A$17)*Lookups!$G$18,SUMIFS('E-book-Paperback Data'!$ES:$ES,'E-book-Paperback Data'!$EL:$EL,{"Standard","Pre Order"},'E-book-Paperback Data'!$ET:$ET,"JPY",'E-book-Paperback Data'!$EG:$EG,Lookups!$A$17)*Lookups!$G$19,SUMIFS('E-book-Paperback Data'!$ES:$ES,'E-book-Paperback Data'!$EL:$EL,{"Standard","Pre Order"},'E-book-Paperback Data'!$ET:$ET,"INR",'E-book-Paperback Data'!$EG:$EG,Lookups!$A$17)*Lookups!$G$20,SUMIFS('E-book-Paperback Data'!$ES:$ES,'E-book-Paperback Data'!$EL:$EL,{"Standard","Pre Order"},'E-book-Paperback Data'!$ET:$ET,"CAD",'E-book-Paperback Data'!$EG:$EG,Lookups!$A$17)*Lookups!$G$21,SUMIFS('E-book-Paperback Data'!$ES:$ES,'E-book-Paperback Data'!$EL:$EL,{"Standard","Pre Order"},'E-book-Paperback Data'!$ET:$ET,"BRL",'E-book-Paperback Data'!$EG:$EG,Lookups!$A$17)*Lookups!$G$22,SUMIFS('E-book-Paperback Data'!$ES:$ES,'E-book-Paperback Data'!$EL:$EL,{"Standard","Pre Order"},'E-book-Paperback Data'!$ET:$ET,"MXN",'E-book-Paperback Data'!$EG:$EG,Lookups!$A$17)*Lookups!$G$23,SUMIFS('E-book-Paperback Data'!$ES:$ES,'E-book-Paperback Data'!$EL:$EL,{"Standard","Pre Order"},'E-book-Paperback Data'!$ET:$ET,"AUD",'E-book-Paperback Data'!$EG:$EG,Lookups!$A$17)*Lookups!$G$24)</f>
        <v>0</v>
      </c>
      <c r="P80" s="13">
        <f>SUM(SUMIFS('E-book-Paperback Data'!$EO:$EO,'E-book-Paperback Data'!$EL:$EL,{"Standard","Pre Order"},'E-book-Paperback Data'!$EJ:$EJ,"Amazon.co.uk",'E-book-Paperback Data'!$EG:$EG,Lookups!$A$17))</f>
        <v>0</v>
      </c>
      <c r="Q80" s="4">
        <f>SUM(SUMIFS('E-book-Paperback Data'!$ES:$ES,'E-book-Paperback Data'!$EL:$EL,{"Standard","Pre Order"},'E-book-Paperback Data'!$EJ:$EJ,"Amazon.co.uk",'E-book-Paperback Data'!$EG:$EG,Lookups!$A$17)*Lookups!$G$17)</f>
        <v>0</v>
      </c>
      <c r="R80" s="15">
        <f>SUM(SUMIFS('E-book-Paperback Data'!$EO:$EO,'E-book-Paperback Data'!$EL:$EL,{"Standard","Pre Order"},'E-book-Paperback Data'!$EJ:$EJ,"Amazon.com",'E-book-Paperback Data'!$EG:$EG,Lookups!$A$17))</f>
        <v>0</v>
      </c>
      <c r="S80" s="4">
        <f>SUM(SUMIFS('E-book-Paperback Data'!$ES:$ES,'E-book-Paperback Data'!$EL:$EL,{"Standard","Pre Order"},'E-book-Paperback Data'!$EJ:$EJ,"Amazon.cOM",'E-book-Paperback Data'!$EG:$EG,Lookups!$A$17))</f>
        <v>0</v>
      </c>
    </row>
    <row r="81" spans="1:19" x14ac:dyDescent="0.25">
      <c r="A81" t="s">
        <v>29</v>
      </c>
      <c r="B81" s="13">
        <f>SUM(SUMIFS('E-book-Paperback Data'!$FD:$FD,'E-book-Paperback Data'!$FA:$FA,{"Standard","Pre Order"},'E-book-Paperback Data'!$EY:$EY,"&lt;&gt;Amazon.co.uk",'E-book-Paperback Data'!$EY:$EY,"&lt;&gt;Amazon.com",'E-book-Paperback Data'!$EV:$EV,Lookups!$A$15))</f>
        <v>0</v>
      </c>
      <c r="C81" s="4">
        <f>SUM(SUMIFS('E-book-Paperback Data'!$FH:$FH,'E-book-Paperback Data'!$FA:$FA,{"Standard","Pre Order"},'E-book-Paperback Data'!$FI:$FI,"EUR",'E-book-Paperback Data'!$EV:$EV,Lookups!$A$15)*Lookups!$G$18,SUMIFS('E-book-Paperback Data'!$FH:$FH,'E-book-Paperback Data'!$FA:$FA,{"Standard","Pre Order"},'E-book-Paperback Data'!$FI:$FI,"JPY",'E-book-Paperback Data'!$EV:$EV,Lookups!$A$15)*Lookups!$G$19,SUMIFS('E-book-Paperback Data'!$FH:$FH,'E-book-Paperback Data'!$FA:$FA,{"Standard","Pre Order"},'E-book-Paperback Data'!$FI:$FI,"INR",'E-book-Paperback Data'!$EV:$EV,Lookups!$A$15)*Lookups!$G$20,SUMIFS('E-book-Paperback Data'!$FH:$FH,'E-book-Paperback Data'!$FA:$FA,{"Standard","Pre Order"},'E-book-Paperback Data'!$FI:$FI,"CAD",'E-book-Paperback Data'!$EV:$EV,Lookups!$A$15)*Lookups!$G$21,SUMIFS('E-book-Paperback Data'!$FH:$FH,'E-book-Paperback Data'!$FA:$FA,{"Standard","Pre Order"},'E-book-Paperback Data'!$FI:$FI,"BRL",'E-book-Paperback Data'!$EV:$EV,Lookups!$A$15)*Lookups!$G$22,SUMIFS('E-book-Paperback Data'!$FH:$FH,'E-book-Paperback Data'!$FA:$FA,{"Standard","Pre Order"},'E-book-Paperback Data'!$FI:$FI,"MXN",'E-book-Paperback Data'!$EV:$EV,Lookups!$A$15)*Lookups!$G$23,SUMIFS('E-book-Paperback Data'!$FH:$FH,'E-book-Paperback Data'!$FA:$FA,{"Standard","Pre Order"},'E-book-Paperback Data'!$FI:$FI,"AUD",'E-book-Paperback Data'!$EV:$EV,Lookups!$A$15)*Lookups!$G$24)</f>
        <v>0</v>
      </c>
      <c r="D81" s="13">
        <f>SUM(SUMIFS('E-book-Paperback Data'!$FD:$FD,'E-book-Paperback Data'!$FA:$FA,{"Standard","Pre Order"},'E-book-Paperback Data'!$EY:$EY,"Amazon.co.uk",'E-book-Paperback Data'!$EV:$EV,Lookups!$A$15))</f>
        <v>0</v>
      </c>
      <c r="E81" s="4">
        <f>SUM(SUMIFS('E-book-Paperback Data'!$FH:$FH,'E-book-Paperback Data'!$FA:$FA,{"Standard","Pre Order"},'E-book-Paperback Data'!$EY:$EY,"Amazon.co.uk",'E-book-Paperback Data'!$EV:$EV,Lookups!$A$15)*Lookups!$G$17)</f>
        <v>0</v>
      </c>
      <c r="F81" s="15">
        <f>SUM(SUMIFS('E-book-Paperback Data'!$FD:$FD,'E-book-Paperback Data'!$FA:$FA,{"Standard","Pre Order"},'E-book-Paperback Data'!$EY:$EY,"Amazon.com",'E-book-Paperback Data'!$EV:$EV,Lookups!$A$15))</f>
        <v>0</v>
      </c>
      <c r="G81" s="4">
        <f>SUM(SUMIFS('E-book-Paperback Data'!$FH:$FH,'E-book-Paperback Data'!$FA:$FA,{"Standard","Pre Order"},'E-book-Paperback Data'!$EY:$EY,"Amazon.cOM",'E-book-Paperback Data'!$EV:$EV,Lookups!$A$15))</f>
        <v>0</v>
      </c>
      <c r="H81" s="13">
        <f>SUM(SUMIFS('E-book-Paperback Data'!$FD:$FD,'E-book-Paperback Data'!$FA:$FA,{"Standard","Pre Order"},'E-book-Paperback Data'!$EY:$EY,"&lt;&gt;Amazon.co.uk",'E-book-Paperback Data'!$EY:$EY,"&lt;&gt;Amazon.com",'E-book-Paperback Data'!$EV:$EV,Lookups!$A$16))</f>
        <v>0</v>
      </c>
      <c r="I81" s="4">
        <f>SUM(SUMIFS('E-book-Paperback Data'!$FH:$FH,'E-book-Paperback Data'!$FA:$FA,{"Standard","Pre Order"},'E-book-Paperback Data'!$FI:$FI,"EUR",'E-book-Paperback Data'!$EV:$EV,Lookups!$A$16)*Lookups!$G$18,SUMIFS('E-book-Paperback Data'!$FH:$FH,'E-book-Paperback Data'!$FA:$FA,{"Standard","Pre Order"},'E-book-Paperback Data'!$FI:$FI,"JPY",'E-book-Paperback Data'!$EV:$EV,Lookups!$A$16)*Lookups!$G$19,SUMIFS('E-book-Paperback Data'!$FH:$FH,'E-book-Paperback Data'!$FA:$FA,{"Standard","Pre Order"},'E-book-Paperback Data'!$FI:$FI,"INR",'E-book-Paperback Data'!$EV:$EV,Lookups!$A$16)*Lookups!$G$20,SUMIFS('E-book-Paperback Data'!$FH:$FH,'E-book-Paperback Data'!$FA:$FA,{"Standard","Pre Order"},'E-book-Paperback Data'!$FI:$FI,"CAD",'E-book-Paperback Data'!$EV:$EV,Lookups!$A$16)*Lookups!$G$21,SUMIFS('E-book-Paperback Data'!$FH:$FH,'E-book-Paperback Data'!$FA:$FA,{"Standard","Pre Order"},'E-book-Paperback Data'!$FI:$FI,"BRL",'E-book-Paperback Data'!$EV:$EV,Lookups!$A$16)*Lookups!$G$22,SUMIFS('E-book-Paperback Data'!$FH:$FH,'E-book-Paperback Data'!$FA:$FA,{"Standard","Pre Order"},'E-book-Paperback Data'!$FI:$FI,"MXN",'E-book-Paperback Data'!$EV:$EV,Lookups!$A$16)*Lookups!$G$23,SUMIFS('E-book-Paperback Data'!$FH:$FH,'E-book-Paperback Data'!$FA:$FA,{"Standard","Pre Order"},'E-book-Paperback Data'!$FI:$FI,"AUD",'E-book-Paperback Data'!$EV:$EV,Lookups!$A$16)*Lookups!$G$24)</f>
        <v>0</v>
      </c>
      <c r="J81" s="13">
        <f>SUM(SUMIFS('E-book-Paperback Data'!$FD:$FD,'E-book-Paperback Data'!$FA:$FA,{"Standard","Pre Order"},'E-book-Paperback Data'!$EY:$EY,"Amazon.co.uk",'E-book-Paperback Data'!$EV:$EV,Lookups!$A$16))</f>
        <v>0</v>
      </c>
      <c r="K81" s="4">
        <f>SUM(SUMIFS('E-book-Paperback Data'!$FH:$FH,'E-book-Paperback Data'!$FA:$FA,{"Standard","Pre Order"},'E-book-Paperback Data'!$EY:$EY,"Amazon.co.uk",'E-book-Paperback Data'!$EV:$EV,Lookups!$A$16)*Lookups!$G$17)</f>
        <v>0</v>
      </c>
      <c r="L81" s="15">
        <f>SUM(SUMIFS('E-book-Paperback Data'!$FD:$FD,'E-book-Paperback Data'!$FA:$FA,{"Standard","Pre Order"},'E-book-Paperback Data'!$EY:$EY,"Amazon.com",'E-book-Paperback Data'!$EV:$EV,Lookups!$A$16))</f>
        <v>0</v>
      </c>
      <c r="M81" s="4">
        <f>SUM(SUMIFS('E-book-Paperback Data'!$FH:$FH,'E-book-Paperback Data'!$FA:$FA,{"Standard","Pre Order"},'E-book-Paperback Data'!$EY:$EY,"Amazon.cOM",'E-book-Paperback Data'!$EV:$EV,Lookups!$A$16))</f>
        <v>0</v>
      </c>
      <c r="N81" s="13">
        <f>SUM(SUMIFS('E-book-Paperback Data'!$FD:$FD,'E-book-Paperback Data'!$FA:$FA,{"Standard","Pre Order"},'E-book-Paperback Data'!$EY:$EY,"&lt;&gt;Amazon.co.uk",'E-book-Paperback Data'!$EY:$EY,"&lt;&gt;Amazon.com",'E-book-Paperback Data'!$EV:$EV,Lookups!$A$17))</f>
        <v>0</v>
      </c>
      <c r="O81" s="4">
        <f>SUM(SUMIFS('E-book-Paperback Data'!$FH:$FH,'E-book-Paperback Data'!$FA:$FA,{"Standard","Pre Order"},'E-book-Paperback Data'!$FI:$FI,"EUR",'E-book-Paperback Data'!$EV:$EV,Lookups!$A$17)*Lookups!$G$18,SUMIFS('E-book-Paperback Data'!$FH:$FH,'E-book-Paperback Data'!$FA:$FA,{"Standard","Pre Order"},'E-book-Paperback Data'!$FI:$FI,"JPY",'E-book-Paperback Data'!$EV:$EV,Lookups!$A$17)*Lookups!$G$19,SUMIFS('E-book-Paperback Data'!$FH:$FH,'E-book-Paperback Data'!$FA:$FA,{"Standard","Pre Order"},'E-book-Paperback Data'!$FI:$FI,"INR",'E-book-Paperback Data'!$EV:$EV,Lookups!$A$17)*Lookups!$G$20,SUMIFS('E-book-Paperback Data'!$FH:$FH,'E-book-Paperback Data'!$FA:$FA,{"Standard","Pre Order"},'E-book-Paperback Data'!$FI:$FI,"CAD",'E-book-Paperback Data'!$EV:$EV,Lookups!$A$17)*Lookups!$G$21,SUMIFS('E-book-Paperback Data'!$FH:$FH,'E-book-Paperback Data'!$FA:$FA,{"Standard","Pre Order"},'E-book-Paperback Data'!$FI:$FI,"BRL",'E-book-Paperback Data'!$EV:$EV,Lookups!$A$17)*Lookups!$G$22,SUMIFS('E-book-Paperback Data'!$FH:$FH,'E-book-Paperback Data'!$FA:$FA,{"Standard","Pre Order"},'E-book-Paperback Data'!$FI:$FI,"MXN",'E-book-Paperback Data'!$EV:$EV,Lookups!$A$17)*Lookups!$G$23,SUMIFS('E-book-Paperback Data'!$FH:$FH,'E-book-Paperback Data'!$FA:$FA,{"Standard","Pre Order"},'E-book-Paperback Data'!$FI:$FI,"AUD",'E-book-Paperback Data'!$EV:$EV,Lookups!$A$17)*Lookups!$G$24)</f>
        <v>0</v>
      </c>
      <c r="P81" s="13">
        <f>SUM(SUMIFS('E-book-Paperback Data'!$FD:$FD,'E-book-Paperback Data'!$FA:$FA,{"Standard","Pre Order"},'E-book-Paperback Data'!$EY:$EY,"Amazon.co.uk",'E-book-Paperback Data'!$EV:$EV,Lookups!$A$17))</f>
        <v>0</v>
      </c>
      <c r="Q81" s="4">
        <f>SUM(SUMIFS('E-book-Paperback Data'!$FH:$FH,'E-book-Paperback Data'!$FA:$FA,{"Standard","Pre Order"},'E-book-Paperback Data'!$EY:$EY,"Amazon.co.uk",'E-book-Paperback Data'!$EV:$EV,Lookups!$A$17)*Lookups!$G$17)</f>
        <v>0</v>
      </c>
      <c r="R81" s="15">
        <f>SUM(SUMIFS('E-book-Paperback Data'!$FD:$FD,'E-book-Paperback Data'!$FA:$FA,{"Standard","Pre Order"},'E-book-Paperback Data'!$EY:$EY,"Amazon.com",'E-book-Paperback Data'!$EV:$EV,Lookups!$A$17))</f>
        <v>0</v>
      </c>
      <c r="S81" s="4">
        <f>SUM(SUMIFS('E-book-Paperback Data'!$FH:$FH,'E-book-Paperback Data'!$FA:$FA,{"Standard","Pre Order"},'E-book-Paperback Data'!$EY:$EY,"Amazon.cOM",'E-book-Paperback Data'!$EV:$EV,Lookups!$A$17))</f>
        <v>0</v>
      </c>
    </row>
    <row r="82" spans="1:19" x14ac:dyDescent="0.25">
      <c r="A82" t="s">
        <v>30</v>
      </c>
      <c r="B82" s="13">
        <f>SUM(SUMIFS('E-book-Paperback Data'!$FS:$FS,'E-book-Paperback Data'!$FP:$FP,{"Standard","Pre Order"},'E-book-Paperback Data'!$FN:$FN,"&lt;&gt;Amazon.co.uk",'E-book-Paperback Data'!$FN:$FN,"&lt;&gt;Amazon.com",'E-book-Paperback Data'!$FK:$FK,Lookups!$A$15))</f>
        <v>0</v>
      </c>
      <c r="C82" s="4">
        <f>SUM(SUMIFS('E-book-Paperback Data'!$FW:$FW,'E-book-Paperback Data'!$FP:$FP,{"Standard","Pre Order"},'E-book-Paperback Data'!$FX:$FX,"EUR",'E-book-Paperback Data'!$FK:$FK,Lookups!$A$15)*Lookups!$G$18,SUMIFS('E-book-Paperback Data'!$FW:$FW,'E-book-Paperback Data'!$FP:$FP,{"Standard","Pre Order"},'E-book-Paperback Data'!$FX:$FX,"JPY",'E-book-Paperback Data'!$FK:$FK,Lookups!$A$15)*Lookups!$G$19,SUMIFS('E-book-Paperback Data'!$FW:$FW,'E-book-Paperback Data'!$FP:$FP,{"Standard","Pre Order"},'E-book-Paperback Data'!$FX:$FX,"INR",'E-book-Paperback Data'!$FK:$FK,Lookups!$A$15)*Lookups!$G$20,SUMIFS('E-book-Paperback Data'!$FW:$FW,'E-book-Paperback Data'!$FP:$FP,{"Standard","Pre Order"},'E-book-Paperback Data'!$FX:$FX,"CAD",'E-book-Paperback Data'!$FK:$FK,Lookups!$A$15)*Lookups!$G$21,SUMIFS('E-book-Paperback Data'!$FW:$FW,'E-book-Paperback Data'!$FP:$FP,{"Standard","Pre Order"},'E-book-Paperback Data'!$FX:$FX,"BRL",'E-book-Paperback Data'!$FK:$FK,Lookups!$A$15)*Lookups!$G$22,SUMIFS('E-book-Paperback Data'!$FW:$FW,'E-book-Paperback Data'!$FP:$FP,{"Standard","Pre Order"},'E-book-Paperback Data'!$FX:$FX,"MXN",'E-book-Paperback Data'!$FK:$FK,Lookups!$A$15)*Lookups!$G$23,SUMIFS('E-book-Paperback Data'!$FW:$FW,'E-book-Paperback Data'!$FP:$FP,{"Standard","Pre Order"},'E-book-Paperback Data'!$FX:$FX,"AUD",'E-book-Paperback Data'!$FK:$FK,Lookups!$A$15)*Lookups!$G$24)</f>
        <v>0</v>
      </c>
      <c r="D82" s="13">
        <f>SUM(SUMIFS('E-book-Paperback Data'!$FS:$FS,'E-book-Paperback Data'!$FP:$FP,{"Standard","Pre Order"},'E-book-Paperback Data'!$FN:$FN,"Amazon.co.uk",'E-book-Paperback Data'!$FK:$FK,Lookups!$A$15))</f>
        <v>0</v>
      </c>
      <c r="E82" s="4">
        <f>SUM(SUMIFS('E-book-Paperback Data'!$FW:$FW,'E-book-Paperback Data'!$FP:$FP,{"Standard","Pre Order"},'E-book-Paperback Data'!$FN:$FN,"Amazon.co.uk",'E-book-Paperback Data'!$FK:$FK,Lookups!$A$15)*Lookups!$G$17)</f>
        <v>0</v>
      </c>
      <c r="F82" s="15">
        <f>SUM(SUMIFS('E-book-Paperback Data'!$FS:$FS,'E-book-Paperback Data'!$FP:$FP,{"Standard","Pre Order"},'E-book-Paperback Data'!$FN:$FN,"Amazon.com",'E-book-Paperback Data'!$FK:$FK,Lookups!$A$15))</f>
        <v>0</v>
      </c>
      <c r="G82" s="4">
        <f>SUM(SUMIFS('E-book-Paperback Data'!$FW:$FW,'E-book-Paperback Data'!$FP:$FP,{"Standard","Pre Order"},'E-book-Paperback Data'!$FN:$FN,"Amazon.cOM",'E-book-Paperback Data'!$FK:$FK,Lookups!$A$15))</f>
        <v>0</v>
      </c>
      <c r="H82" s="13">
        <f>SUM(SUMIFS('E-book-Paperback Data'!$FS:$FS,'E-book-Paperback Data'!$FP:$FP,{"Standard","Pre Order"},'E-book-Paperback Data'!$FN:$FN,"&lt;&gt;Amazon.co.uk",'E-book-Paperback Data'!$FN:$FN,"&lt;&gt;Amazon.com",'E-book-Paperback Data'!$FK:$FK,Lookups!$A$16))</f>
        <v>0</v>
      </c>
      <c r="I82" s="4">
        <f>SUM(SUMIFS('E-book-Paperback Data'!$FW:$FW,'E-book-Paperback Data'!$FP:$FP,{"Standard","Pre Order"},'E-book-Paperback Data'!$FX:$FX,"EUR",'E-book-Paperback Data'!$FK:$FK,Lookups!$A$16)*Lookups!$G$18,SUMIFS('E-book-Paperback Data'!$FW:$FW,'E-book-Paperback Data'!$FP:$FP,{"Standard","Pre Order"},'E-book-Paperback Data'!$FX:$FX,"JPY",'E-book-Paperback Data'!$FK:$FK,Lookups!$A$16)*Lookups!$G$19,SUMIFS('E-book-Paperback Data'!$FW:$FW,'E-book-Paperback Data'!$FP:$FP,{"Standard","Pre Order"},'E-book-Paperback Data'!$FX:$FX,"INR",'E-book-Paperback Data'!$FK:$FK,Lookups!$A$16)*Lookups!$G$20,SUMIFS('E-book-Paperback Data'!$FW:$FW,'E-book-Paperback Data'!$FP:$FP,{"Standard","Pre Order"},'E-book-Paperback Data'!$FX:$FX,"CAD",'E-book-Paperback Data'!$FK:$FK,Lookups!$A$16)*Lookups!$G$21,SUMIFS('E-book-Paperback Data'!$FW:$FW,'E-book-Paperback Data'!$FP:$FP,{"Standard","Pre Order"},'E-book-Paperback Data'!$FX:$FX,"BRL",'E-book-Paperback Data'!$FK:$FK,Lookups!$A$16)*Lookups!$G$22,SUMIFS('E-book-Paperback Data'!$FW:$FW,'E-book-Paperback Data'!$FP:$FP,{"Standard","Pre Order"},'E-book-Paperback Data'!$FX:$FX,"MXN",'E-book-Paperback Data'!$FK:$FK,Lookups!$A$16)*Lookups!$G$23,SUMIFS('E-book-Paperback Data'!$FW:$FW,'E-book-Paperback Data'!$FP:$FP,{"Standard","Pre Order"},'E-book-Paperback Data'!$FX:$FX,"AUD",'E-book-Paperback Data'!$FK:$FK,Lookups!$A$16)*Lookups!$G$24)</f>
        <v>0</v>
      </c>
      <c r="J82" s="13">
        <f>SUM(SUMIFS('E-book-Paperback Data'!$FS:$FS,'E-book-Paperback Data'!$FP:$FP,{"Standard","Pre Order"},'E-book-Paperback Data'!$FN:$FN,"Amazon.co.uk",'E-book-Paperback Data'!$FK:$FK,Lookups!$A$16))</f>
        <v>0</v>
      </c>
      <c r="K82" s="4">
        <f>SUM(SUMIFS('E-book-Paperback Data'!$FW:$FW,'E-book-Paperback Data'!$FP:$FP,{"Standard","Pre Order"},'E-book-Paperback Data'!$FN:$FN,"Amazon.co.uk",'E-book-Paperback Data'!$FK:$FK,Lookups!$A$16)*Lookups!$G$17)</f>
        <v>0</v>
      </c>
      <c r="L82" s="15">
        <f>SUM(SUMIFS('E-book-Paperback Data'!$FS:$FS,'E-book-Paperback Data'!$FP:$FP,{"Standard","Pre Order"},'E-book-Paperback Data'!$FN:$FN,"Amazon.com",'E-book-Paperback Data'!$FK:$FK,Lookups!$A$16))</f>
        <v>0</v>
      </c>
      <c r="M82" s="4">
        <f>SUM(SUMIFS('E-book-Paperback Data'!$FW:$FW,'E-book-Paperback Data'!$FP:$FP,{"Standard","Pre Order"},'E-book-Paperback Data'!$FN:$FN,"Amazon.cOM",'E-book-Paperback Data'!$FK:$FK,Lookups!$A$16))</f>
        <v>0</v>
      </c>
      <c r="N82" s="13">
        <f>SUM(SUMIFS('E-book-Paperback Data'!$FS:$FS,'E-book-Paperback Data'!$FP:$FP,{"Standard","Pre Order"},'E-book-Paperback Data'!$FN:$FN,"&lt;&gt;Amazon.co.uk",'E-book-Paperback Data'!$FN:$FN,"&lt;&gt;Amazon.com",'E-book-Paperback Data'!$FK:$FK,Lookups!$A$17))</f>
        <v>0</v>
      </c>
      <c r="O82" s="4">
        <f>SUM(SUMIFS('E-book-Paperback Data'!$FW:$FW,'E-book-Paperback Data'!$FP:$FP,{"Standard","Pre Order"},'E-book-Paperback Data'!$FX:$FX,"EUR",'E-book-Paperback Data'!$FK:$FK,Lookups!$A$17)*Lookups!$G$18,SUMIFS('E-book-Paperback Data'!$FW:$FW,'E-book-Paperback Data'!$FP:$FP,{"Standard","Pre Order"},'E-book-Paperback Data'!$FX:$FX,"JPY",'E-book-Paperback Data'!$FK:$FK,Lookups!$A$17)*Lookups!$G$19,SUMIFS('E-book-Paperback Data'!$FW:$FW,'E-book-Paperback Data'!$FP:$FP,{"Standard","Pre Order"},'E-book-Paperback Data'!$FX:$FX,"INR",'E-book-Paperback Data'!$FK:$FK,Lookups!$A$17)*Lookups!$G$20,SUMIFS('E-book-Paperback Data'!$FW:$FW,'E-book-Paperback Data'!$FP:$FP,{"Standard","Pre Order"},'E-book-Paperback Data'!$FX:$FX,"CAD",'E-book-Paperback Data'!$FK:$FK,Lookups!$A$17)*Lookups!$G$21,SUMIFS('E-book-Paperback Data'!$FW:$FW,'E-book-Paperback Data'!$FP:$FP,{"Standard","Pre Order"},'E-book-Paperback Data'!$FX:$FX,"BRL",'E-book-Paperback Data'!$FK:$FK,Lookups!$A$17)*Lookups!$G$22,SUMIFS('E-book-Paperback Data'!$FW:$FW,'E-book-Paperback Data'!$FP:$FP,{"Standard","Pre Order"},'E-book-Paperback Data'!$FX:$FX,"MXN",'E-book-Paperback Data'!$FK:$FK,Lookups!$A$17)*Lookups!$G$23,SUMIFS('E-book-Paperback Data'!$FW:$FW,'E-book-Paperback Data'!$FP:$FP,{"Standard","Pre Order"},'E-book-Paperback Data'!$FX:$FX,"AUD",'E-book-Paperback Data'!$FK:$FK,Lookups!$A$17)*Lookups!$G$24)</f>
        <v>0</v>
      </c>
      <c r="P82" s="13">
        <f>SUM(SUMIFS('E-book-Paperback Data'!$FS:$FS,'E-book-Paperback Data'!$FP:$FP,{"Standard","Pre Order"},'E-book-Paperback Data'!$FN:$FN,"Amazon.co.uk",'E-book-Paperback Data'!$FK:$FK,Lookups!$A$17))</f>
        <v>0</v>
      </c>
      <c r="Q82" s="4">
        <f>SUM(SUMIFS('E-book-Paperback Data'!$FW:$FW,'E-book-Paperback Data'!$FP:$FP,{"Standard","Pre Order"},'E-book-Paperback Data'!$FN:$FN,"Amazon.co.uk",'E-book-Paperback Data'!$FK:$FK,Lookups!$A$17)*Lookups!$G$17)</f>
        <v>0</v>
      </c>
      <c r="R82" s="15">
        <f>SUM(SUMIFS('E-book-Paperback Data'!$FS:$FS,'E-book-Paperback Data'!$FP:$FP,{"Standard","Pre Order"},'E-book-Paperback Data'!$FN:$FN,"Amazon.com",'E-book-Paperback Data'!$FK:$FK,Lookups!$A$17))</f>
        <v>0</v>
      </c>
      <c r="S82" s="4">
        <f>SUM(SUMIFS('E-book-Paperback Data'!$FW:$FW,'E-book-Paperback Data'!$FP:$FP,{"Standard","Pre Order"},'E-book-Paperback Data'!$FN:$FN,"Amazon.cOM",'E-book-Paperback Data'!$FK:$FK,Lookups!$A$17))</f>
        <v>0</v>
      </c>
    </row>
  </sheetData>
  <mergeCells count="65">
    <mergeCell ref="N70:O70"/>
    <mergeCell ref="P70:Q70"/>
    <mergeCell ref="R70:S70"/>
    <mergeCell ref="B70:C70"/>
    <mergeCell ref="D70:E70"/>
    <mergeCell ref="F70:G70"/>
    <mergeCell ref="H70:I70"/>
    <mergeCell ref="J70:K70"/>
    <mergeCell ref="L70:M70"/>
    <mergeCell ref="N55:O55"/>
    <mergeCell ref="P55:Q55"/>
    <mergeCell ref="R55:S55"/>
    <mergeCell ref="B69:G69"/>
    <mergeCell ref="H69:M69"/>
    <mergeCell ref="N69:S69"/>
    <mergeCell ref="B55:C55"/>
    <mergeCell ref="D55:E55"/>
    <mergeCell ref="F55:G55"/>
    <mergeCell ref="H55:I55"/>
    <mergeCell ref="J55:K55"/>
    <mergeCell ref="L55:M55"/>
    <mergeCell ref="B54:G54"/>
    <mergeCell ref="H54:M54"/>
    <mergeCell ref="N54:S54"/>
    <mergeCell ref="B40:C40"/>
    <mergeCell ref="D40:E40"/>
    <mergeCell ref="F40:G40"/>
    <mergeCell ref="H40:I40"/>
    <mergeCell ref="J40:K40"/>
    <mergeCell ref="L40:M40"/>
    <mergeCell ref="B39:G39"/>
    <mergeCell ref="H39:M39"/>
    <mergeCell ref="N39:S39"/>
    <mergeCell ref="N40:O40"/>
    <mergeCell ref="P40:Q40"/>
    <mergeCell ref="R40:S40"/>
    <mergeCell ref="B24:G24"/>
    <mergeCell ref="H24:M24"/>
    <mergeCell ref="N24:S24"/>
    <mergeCell ref="B25:C25"/>
    <mergeCell ref="D25:E25"/>
    <mergeCell ref="F25:G25"/>
    <mergeCell ref="H25:I25"/>
    <mergeCell ref="J25:K25"/>
    <mergeCell ref="L25:M25"/>
    <mergeCell ref="N25:O25"/>
    <mergeCell ref="P25:Q25"/>
    <mergeCell ref="R25:S25"/>
    <mergeCell ref="H9:M9"/>
    <mergeCell ref="N9:S9"/>
    <mergeCell ref="B10:C10"/>
    <mergeCell ref="D10:E10"/>
    <mergeCell ref="F10:G10"/>
    <mergeCell ref="H10:I10"/>
    <mergeCell ref="J10:K10"/>
    <mergeCell ref="L10:M10"/>
    <mergeCell ref="N10:O10"/>
    <mergeCell ref="P10:Q10"/>
    <mergeCell ref="R10:S10"/>
    <mergeCell ref="A5:B5"/>
    <mergeCell ref="A6:B6"/>
    <mergeCell ref="A7:B7"/>
    <mergeCell ref="B9:G9"/>
    <mergeCell ref="A2:B2"/>
    <mergeCell ref="A3:B3"/>
  </mergeCells>
  <conditionalFormatting sqref="W4:W18">
    <cfRule type="cellIs" dxfId="8" priority="3" operator="equal">
      <formula>0</formula>
    </cfRule>
  </conditionalFormatting>
  <conditionalFormatting sqref="B9:S9 B24:S24 B39:S39 B54:S54 B69:S69">
    <cfRule type="cellIs" dxfId="7" priority="1" operator="equal">
      <formula>0</formula>
    </cfRule>
  </conditionalFormatting>
  <hyperlinks>
    <hyperlink ref="A1" location="Menu!A1" display="Menu" xr:uid="{2FCAF96A-074D-EC45-81A6-D111144CEEC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6B34F-F994-D748-AC58-801F9699A8AD}">
  <dimension ref="A1:W82"/>
  <sheetViews>
    <sheetView zoomScale="140" zoomScaleNormal="140" workbookViewId="0"/>
  </sheetViews>
  <sheetFormatPr defaultColWidth="11" defaultRowHeight="15.75" x14ac:dyDescent="0.25"/>
  <cols>
    <col min="1" max="1" width="14.625" customWidth="1"/>
    <col min="2" max="2" width="10.875" customWidth="1"/>
    <col min="3" max="3" width="11" style="9" customWidth="1"/>
    <col min="4" max="4" width="9" style="9" customWidth="1"/>
    <col min="5" max="5" width="10.625" style="11" customWidth="1"/>
    <col min="6" max="6" width="9" style="11" customWidth="1"/>
    <col min="7" max="7" width="10.375" style="11" customWidth="1"/>
    <col min="8" max="8" width="9" style="11" customWidth="1"/>
    <col min="9" max="9" width="11.375" style="11" customWidth="1"/>
    <col min="10" max="10" width="9" style="11" customWidth="1"/>
    <col min="11" max="11" width="10" style="11" customWidth="1"/>
    <col min="12" max="12" width="9" style="11" customWidth="1"/>
    <col min="13" max="13" width="10.375" style="11" customWidth="1"/>
    <col min="14" max="17" width="9" style="11" customWidth="1"/>
    <col min="18" max="18" width="9" style="12" customWidth="1"/>
    <col min="19" max="19" width="10.875" customWidth="1"/>
    <col min="20" max="21" width="9" customWidth="1"/>
    <col min="22" max="22" width="16.125" customWidth="1"/>
    <col min="23" max="23" width="18.875" customWidth="1"/>
  </cols>
  <sheetData>
    <row r="1" spans="1:23" ht="36" x14ac:dyDescent="0.25">
      <c r="A1" s="130" t="s">
        <v>185</v>
      </c>
      <c r="R1" s="116"/>
    </row>
    <row r="2" spans="1:23" x14ac:dyDescent="0.25">
      <c r="A2" s="330" t="s">
        <v>35</v>
      </c>
      <c r="B2" s="330"/>
      <c r="C2" s="14">
        <f>SUM(B11:B22,D11:D22,F11:F22,H11:H22,J11:J22,L11:L22,N11:N22,P11:P22,R11:R22,B26:B37,D26:D37,F26:F37,H26:H37,J26:J37,L26:L37,N26:N37,P26:P37,R26:R37,R41:R52,P41:P52,N41:N52,L41:L52,J41:J52,H41:H52,F41:F52,D41:D52,B41:B52,B56:B67,D56:D67,F56:F67,H56:H67,J56:J67,L56:L67,N56:N67,P56:P67,R56:R67,R71:R82,P71:P82,N71:N82,L71:L82,J71:J82,H71:H82,F71:F82,D71:D82,B71:B82)</f>
        <v>31622</v>
      </c>
      <c r="D2" s="123">
        <f>SUM(C11:C82,E11:E82,G11:G82,I11:I82,K11:K82,M11:M82,O11:O82,Q11:Q82,S11:S82)</f>
        <v>139.08261907904838</v>
      </c>
      <c r="F2" s="176" t="s">
        <v>353</v>
      </c>
    </row>
    <row r="3" spans="1:23" x14ac:dyDescent="0.25">
      <c r="A3" s="331"/>
      <c r="B3" s="331"/>
      <c r="D3" s="18"/>
      <c r="V3" t="s">
        <v>17</v>
      </c>
      <c r="W3" t="s">
        <v>18</v>
      </c>
    </row>
    <row r="4" spans="1:23" x14ac:dyDescent="0.25">
      <c r="D4" s="7"/>
      <c r="V4" t="str">
        <f>Lookups!$F$3</f>
        <v>January</v>
      </c>
      <c r="W4" s="82" t="str">
        <f>Lookups!$A$3</f>
        <v>Soulstealer: A Supernatural Thriller</v>
      </c>
    </row>
    <row r="5" spans="1:23" x14ac:dyDescent="0.25">
      <c r="A5" s="330" t="s">
        <v>46</v>
      </c>
      <c r="B5" s="330"/>
      <c r="C5" s="13">
        <f>SUM(B11:B82,H11:H82,N11:N82)</f>
        <v>472</v>
      </c>
      <c r="D5" s="4">
        <f>SUM(C11:C82,I11:I82,O11:O82)</f>
        <v>1.2250200000000002</v>
      </c>
      <c r="V5" t="str">
        <f>Lookups!$F$4</f>
        <v>February</v>
      </c>
      <c r="W5" t="str">
        <f>Lookups!$A$4</f>
        <v>Soulstealer</v>
      </c>
    </row>
    <row r="6" spans="1:23" x14ac:dyDescent="0.25">
      <c r="A6" s="330" t="s">
        <v>38</v>
      </c>
      <c r="B6" s="330"/>
      <c r="C6" s="13">
        <f>SUM(D11:D82,J11:J82,P11:P82)</f>
        <v>172</v>
      </c>
      <c r="D6" s="4">
        <f>SUM(E11:E82,K11:K82,Q11:Q82)</f>
        <v>0.70720000000000005</v>
      </c>
      <c r="V6" t="str">
        <f>Lookups!$F$5</f>
        <v>March</v>
      </c>
      <c r="W6" t="str">
        <f>Lookups!$A$5</f>
        <v>Soulstealer (Hardcover)</v>
      </c>
    </row>
    <row r="7" spans="1:23" x14ac:dyDescent="0.25">
      <c r="A7" s="330" t="s">
        <v>39</v>
      </c>
      <c r="B7" s="330"/>
      <c r="C7" s="13">
        <f>SUM(F11:F82,L11:L82,R11:R82)</f>
        <v>30978</v>
      </c>
      <c r="D7" s="4">
        <f>SUM(G11:G82,M11:M82,S11:S82)</f>
        <v>137.15039907904838</v>
      </c>
      <c r="V7" t="str">
        <f>Lookups!$F$6</f>
        <v>April</v>
      </c>
      <c r="W7" t="str">
        <f>Lookups!$A$6</f>
        <v>Soulstealer (Mass Market Paperback)</v>
      </c>
    </row>
    <row r="8" spans="1:23" x14ac:dyDescent="0.25">
      <c r="V8" t="str">
        <f>Lookups!$F$7</f>
        <v>May</v>
      </c>
      <c r="W8" t="str">
        <f>Lookups!$A$7</f>
        <v>Soulstealer (Travel Size Paperback)</v>
      </c>
    </row>
    <row r="9" spans="1:23" x14ac:dyDescent="0.25">
      <c r="B9" s="329" t="str">
        <f>Lookups!$A$3</f>
        <v>Soulstealer: A Supernatural Thriller</v>
      </c>
      <c r="C9" s="329"/>
      <c r="D9" s="329"/>
      <c r="E9" s="329"/>
      <c r="F9" s="329"/>
      <c r="G9" s="329"/>
      <c r="H9" s="329" t="str">
        <f>Lookups!$A$4</f>
        <v>Soulstealer</v>
      </c>
      <c r="I9" s="329"/>
      <c r="J9" s="329"/>
      <c r="K9" s="329"/>
      <c r="L9" s="329"/>
      <c r="M9" s="329"/>
      <c r="N9" s="329" t="str">
        <f>Lookups!$A$5</f>
        <v>Soulstealer (Hardcover)</v>
      </c>
      <c r="O9" s="329"/>
      <c r="P9" s="329"/>
      <c r="Q9" s="329"/>
      <c r="R9" s="329"/>
      <c r="S9" s="329"/>
      <c r="V9" t="str">
        <f>Lookups!$F$8</f>
        <v>June</v>
      </c>
      <c r="W9" t="str">
        <f>Lookups!$A$8</f>
        <v>Soulstealer (Trade Paperback)</v>
      </c>
    </row>
    <row r="10" spans="1:23" x14ac:dyDescent="0.25">
      <c r="A10" s="114"/>
      <c r="B10" s="329" t="s">
        <v>44</v>
      </c>
      <c r="C10" s="329"/>
      <c r="D10" s="329" t="s">
        <v>14</v>
      </c>
      <c r="E10" s="329"/>
      <c r="F10" s="329" t="s">
        <v>15</v>
      </c>
      <c r="G10" s="329"/>
      <c r="H10" s="329" t="s">
        <v>44</v>
      </c>
      <c r="I10" s="329"/>
      <c r="J10" s="329" t="s">
        <v>14</v>
      </c>
      <c r="K10" s="329"/>
      <c r="L10" s="329" t="s">
        <v>15</v>
      </c>
      <c r="M10" s="329"/>
      <c r="N10" s="329" t="s">
        <v>44</v>
      </c>
      <c r="O10" s="329"/>
      <c r="P10" s="329" t="s">
        <v>14</v>
      </c>
      <c r="Q10" s="329"/>
      <c r="R10" s="329" t="s">
        <v>15</v>
      </c>
      <c r="S10" s="329"/>
      <c r="V10" t="str">
        <f>Lookups!$F$9</f>
        <v>July</v>
      </c>
      <c r="W10">
        <f>Lookups!$A$9</f>
        <v>0</v>
      </c>
    </row>
    <row r="11" spans="1:23" x14ac:dyDescent="0.25">
      <c r="A11" t="s">
        <v>19</v>
      </c>
      <c r="B11" s="13">
        <f>SUM(SUMIFS('KENP Data'!$F:$F,'KENP Data'!$E:$E,"&lt;&gt;Amazon.co.uk",'KENP Data'!$E:$E,"&lt;&gt;Amazon.com",'KENP Data'!$B:$B,Lookups!$A$3))</f>
        <v>0</v>
      </c>
      <c r="C11" s="4">
        <f>SUM(SUMIFS('KENP Data'!$F:$F,'KENP Data'!$E:$E,"Amazon.de",'KENP Data'!$B:$B,Lookups!$A$3)*Lookups!$I$3*Lookups!$G$18,SUMIFS('KENP Data'!$F:$F,'KENP Data'!$E:$E,"Amazon.fr",'KENP Data'!$B:$B,Lookups!$A$3)*Lookups!$M$3*Lookups!$G$18,SUMIFS('KENP Data'!$F:$F,'KENP Data'!$E:$E,"Amazon.es",'KENP Data'!$B:$B,Lookups!$A$3)*Lookups!$P$3*Lookups!$G$18,SUMIFS('KENP Data'!$F:$F,'KENP Data'!$E:$E,"Amazon.it",'KENP Data'!$B:$B,Lookups!$A$3)*Lookups!$O$3*Lookups!$G$18,SUMIFS('KENP Data'!$F:$F,'KENP Data'!$E:$E,"Amazon.co.jp",'KENP Data'!$B:$B,Lookups!$A$3)*Lookups!$N$3*Lookups!$G$19,SUMIFS('KENP Data'!$F:$F,'KENP Data'!$E:$E,"Amazon.in",'KENP Data'!$B:$B,Lookups!$A$3)*Lookups!$K$3*Lookups!$G$20,SUMIFS('KENP Data'!$F:$F,'KENP Data'!$E:$E,"Amazon.ca",'KENP Data'!$B:$B,Lookups!$A$3)*Lookups!$J$3*Lookups!$G$21,SUMIFS('KENP Data'!$F:$F,'KENP Data'!$E:$E,"Amazon.com.br",'KENP Data'!$B:$B,Lookups!$A$3)*Lookups!$Q$3*Lookups!$G$22,SUMIFS('KENP Data'!$F:$F,'KENP Data'!$E:$E,"Amazon.com.mx",'KENP Data'!$B:$B,Lookups!$A$3)*Lookups!$R$3*Lookups!$G$23,SUMIFS('KENP Data'!$F:$F,'KENP Data'!$E:$E,"Amazon.com.au",'KENP Data'!$B:$B,Lookups!$A$3)*Lookups!$L$3*Lookups!$G$24,SUMIFS('KENP Data'!$F:$F,'KENP Data'!$E:$E,"Amazon.nl",'KENP Data'!$B:$B,Lookups!$A$3)*Lookups!$S$3*Lookups!$G$18)</f>
        <v>0</v>
      </c>
      <c r="D11" s="13">
        <f>SUM(SUMIFS('KENP Data'!$F:$F,'KENP Data'!$E:$E,"Amazon.co.uk",'KENP Data'!$B:$B,Lookups!$A$3))</f>
        <v>0</v>
      </c>
      <c r="E11" s="4">
        <f>D11*Lookups!$H$3*Lookups!$G$17</f>
        <v>0</v>
      </c>
      <c r="F11" s="15">
        <f>SUM(SUMIFS('KENP Data'!$F:$F,'KENP Data'!$E:$E,"Amazon.com",'KENP Data'!$B:$B,Lookups!$A$3))</f>
        <v>0</v>
      </c>
      <c r="G11" s="4">
        <f>F11*Lookups!$G$3</f>
        <v>0</v>
      </c>
      <c r="H11" s="13">
        <f>SUM(SUMIFS('KENP Data'!$F:$F,'KENP Data'!$E:$E,"&lt;&gt;Amazon.co.uk",'KENP Data'!$E:$E,"&lt;&gt;Amazon.com",'KENP Data'!$B:$B,Lookups!$A$4))</f>
        <v>0</v>
      </c>
      <c r="I11" s="4">
        <f>SUM(SUMIFS('KENP Data'!$F:$F,'KENP Data'!$E:$E,"Amazon.de",'KENP Data'!$B:$B,Lookups!$A$4)*Lookups!$I$3*Lookups!$G$18,SUMIFS('KENP Data'!$F:$F,'KENP Data'!$E:$E,"Amazon.fr",'KENP Data'!$B:$B,Lookups!$A$4)*Lookups!$M$3*Lookups!$G$18,SUMIFS('KENP Data'!$F:$F,'KENP Data'!$E:$E,"Amazon.es",'KENP Data'!$B:$B,Lookups!$A$4)*Lookups!$P$3*Lookups!$G$18,SUMIFS('KENP Data'!$F:$F,'KENP Data'!$E:$E,"Amazon.it",'KENP Data'!$B:$B,Lookups!$A$4)*Lookups!$O$3*Lookups!$G$18,SUMIFS('KENP Data'!$F:$F,'KENP Data'!$E:$E,"Amazon.co.jp",'KENP Data'!$B:$B,Lookups!$A$4)*Lookups!$N$3*Lookups!$G$19,SUMIFS('KENP Data'!$F:$F,'KENP Data'!$E:$E,"Amazon.in",'KENP Data'!$B:$B,Lookups!$A$4)*Lookups!$K$3*Lookups!$G$20,SUMIFS('KENP Data'!$F:$F,'KENP Data'!$E:$E,"Amazon.ca",'KENP Data'!$B:$B,Lookups!$A$4)*Lookups!$J$3*Lookups!$G$21,SUMIFS('KENP Data'!$F:$F,'KENP Data'!$E:$E,"Amazon.com.br",'KENP Data'!$B:$B,Lookups!$A$4)*Lookups!$Q$3*Lookups!$G$22,SUMIFS('KENP Data'!$F:$F,'KENP Data'!$E:$E,"Amazon.com.mx",'KENP Data'!$B:$B,Lookups!$A$4)*Lookups!$R$3*Lookups!$G$23,SUMIFS('KENP Data'!$F:$F,'KENP Data'!$E:$E,"Amazon.com.au",'KENP Data'!$B:$B,Lookups!$A$4)*Lookups!$L$3*Lookups!$G$24,SUMIFS('KENP Data'!$F:$F,'KENP Data'!$E:$E,"Amazon.nl",'KENP Data'!$B:$B,Lookups!$A$4)*Lookups!$S$3*Lookups!$G$18)</f>
        <v>0</v>
      </c>
      <c r="J11" s="13">
        <f>SUM(SUMIFS('KENP Data'!$F:$F,'KENP Data'!$E:$E,"Amazon.co.uk",'KENP Data'!$B:$B,Lookups!$A$4))</f>
        <v>0</v>
      </c>
      <c r="K11" s="4">
        <f>J11*Lookups!$H$3*Lookups!$G$17</f>
        <v>0</v>
      </c>
      <c r="L11" s="15">
        <f>SUM(SUMIFS('KENP Data'!$F:$F,'KENP Data'!$E:$E,"Amazon.com",'KENP Data'!$B:$B,Lookups!$A$4))</f>
        <v>0</v>
      </c>
      <c r="M11" s="4">
        <f>L11*Lookups!$G$3</f>
        <v>0</v>
      </c>
      <c r="N11" s="13">
        <f>SUM(SUMIFS('KENP Data'!$F:$F,'KENP Data'!$E:$E,"&lt;&gt;Amazon.co.uk",'KENP Data'!$E:$E,"&lt;&gt;Amazon.com",'KENP Data'!$B:$B,Lookups!$A$5))</f>
        <v>0</v>
      </c>
      <c r="O11" s="4">
        <f>SUM(SUMIFS('KENP Data'!$F:$F,'KENP Data'!$E:$E,"Amazon.de",'KENP Data'!$B:$B,Lookups!$A$5)*Lookups!$I$3*Lookups!$G$18,SUMIFS('KENP Data'!$F:$F,'KENP Data'!$E:$E,"Amazon.fr",'KENP Data'!$B:$B,Lookups!$A$5)*Lookups!$M$3*Lookups!$G$18,SUMIFS('KENP Data'!$F:$F,'KENP Data'!$E:$E,"Amazon.es",'KENP Data'!$B:$B,Lookups!$A$5)*Lookups!$P$3*Lookups!$G$18,SUMIFS('KENP Data'!$F:$F,'KENP Data'!$E:$E,"Amazon.it",'KENP Data'!$B:$B,Lookups!$A$5)*Lookups!$O$3*Lookups!$G$18,SUMIFS('KENP Data'!$F:$F,'KENP Data'!$E:$E,"Amazon.co.jp",'KENP Data'!$B:$B,Lookups!$A$5)*Lookups!$N$3*Lookups!$G$19,SUMIFS('KENP Data'!$F:$F,'KENP Data'!$E:$E,"Amazon.in",'KENP Data'!$B:$B,Lookups!$A$5)*Lookups!$K$3*Lookups!$G$20,SUMIFS('KENP Data'!$F:$F,'KENP Data'!$E:$E,"Amazon.ca",'KENP Data'!$B:$B,Lookups!$A$5)*Lookups!$J$3*Lookups!$G$21,SUMIFS('KENP Data'!$F:$F,'KENP Data'!$E:$E,"Amazon.com.br",'KENP Data'!$B:$B,Lookups!$A$5)*Lookups!$Q$3*Lookups!$G$22,SUMIFS('KENP Data'!$F:$F,'KENP Data'!$E:$E,"Amazon.com.mx",'KENP Data'!$B:$B,Lookups!$A$5)*Lookups!$R$3*Lookups!$G$23,SUMIFS('KENP Data'!$F:$F,'KENP Data'!$E:$E,"Amazon.com.au",'KENP Data'!$B:$B,Lookups!$A$5)*Lookups!$L$3*Lookups!$G$24,SUMIFS('KENP Data'!$F:$F,'KENP Data'!$E:$E,"Amazon.nl",'KENP Data'!$B:$B,Lookups!$A$5)*Lookups!$S$3*Lookups!$G$18)</f>
        <v>0</v>
      </c>
      <c r="P11" s="13">
        <f>SUM(SUMIFS('KENP Data'!$F:$F,'KENP Data'!$E:$E,"Amazon.co.uk",'KENP Data'!$B:$B,Lookups!$A$5))</f>
        <v>0</v>
      </c>
      <c r="Q11" s="4">
        <f>P11*Lookups!$H$3*Lookups!$G$17</f>
        <v>0</v>
      </c>
      <c r="R11" s="15">
        <f>SUM(SUMIFS('KENP Data'!$F:$F,'KENP Data'!$E:$E,"Amazon.com",'KENP Data'!$B:$B,Lookups!$A$5))</f>
        <v>0</v>
      </c>
      <c r="S11" s="4">
        <f>R11*Lookups!$G$3</f>
        <v>0</v>
      </c>
      <c r="V11" t="str">
        <f>Lookups!$F$10</f>
        <v>August</v>
      </c>
      <c r="W11">
        <f>Lookups!$A$10</f>
        <v>0</v>
      </c>
    </row>
    <row r="12" spans="1:23" x14ac:dyDescent="0.25">
      <c r="A12" t="s">
        <v>20</v>
      </c>
      <c r="B12" s="13">
        <f>SUM(SUMIFS('KENP Data'!$L:$L,'KENP Data'!$K:$K,"&lt;&gt;Amazon.co.uk",'KENP Data'!$K:$K,"&lt;&gt;Amazon.com",'KENP Data'!$H:$H,Lookups!$A$3))</f>
        <v>0</v>
      </c>
      <c r="C12" s="4">
        <f>SUM(SUMIFS('KENP Data'!$L:$L,'KENP Data'!$K:$K,"Amazon.de",'KENP Data'!$H:$H,Lookups!$A$3)*Lookups!$I$4*Lookups!$G$18,SUMIFS('KENP Data'!$L:$L,'KENP Data'!$K:$K,"Amazon.fr",'KENP Data'!$H:$H,Lookups!$A$3)*Lookups!$M$4*Lookups!$G$18,SUMIFS('KENP Data'!$L:$L,'KENP Data'!$K:$K,"Amazon.es",'KENP Data'!$H:$H,Lookups!$A$3)*Lookups!$P$4*Lookups!$G$18,SUMIFS('KENP Data'!$L:$L,'KENP Data'!$K:$K,"Amazon.it",'KENP Data'!$H:$H,Lookups!$A$3)*Lookups!$O$4*Lookups!$G$18,SUMIFS('KENP Data'!$L:$L,'KENP Data'!$K:$K,"Amazon.co.jp",'KENP Data'!$H:$H,Lookups!$A$3)*Lookups!$N$4*Lookups!$G$19,SUMIFS('KENP Data'!$L:$L,'KENP Data'!$K:$K,"Amazon.in",'KENP Data'!$H:$H,Lookups!$A$3)*Lookups!$K$4*Lookups!$G$20,SUMIFS('KENP Data'!$L:$L,'KENP Data'!$K:$K,"Amazon.ca",'KENP Data'!$H:$H,Lookups!$A$3)*Lookups!$J$4*Lookups!$G$21,SUMIFS('KENP Data'!$L:$L,'KENP Data'!$K:$K,"Amazon.com.br",'KENP Data'!$H:$H,Lookups!$A$3)*Lookups!$Q$4*Lookups!$G$22,SUMIFS('KENP Data'!$L:$L,'KENP Data'!$K:$K,"Amazon.com.mx",'KENP Data'!$H:$H,Lookups!$A$3)*Lookups!$R$4*Lookups!$G$23,SUMIFS('KENP Data'!$L:$L,'KENP Data'!$K:$K,"Amazon.com.au",'KENP Data'!$H:$H,Lookups!$A$3)*Lookups!$L$4*Lookups!$G$24,SUMIFS('KENP Data'!$L:$L,'KENP Data'!$K:$K,"Amazon.nl",'KENP Data'!$H:$H,Lookups!$A$3)*Lookups!$S$4*Lookups!$G$18)</f>
        <v>0</v>
      </c>
      <c r="D12" s="13">
        <f>SUM(SUMIFS('KENP Data'!$L:$L,'KENP Data'!$K:$K,"Amazon.co.uk",'KENP Data'!$H:$H,Lookups!$A$3))</f>
        <v>0</v>
      </c>
      <c r="E12" s="4">
        <f>D12*Lookups!$H$4*Lookups!$G$17</f>
        <v>0</v>
      </c>
      <c r="F12" s="15">
        <f>SUM(SUMIFS('KENP Data'!$L:$L,'KENP Data'!$K:$K,"Amazon.com",'KENP Data'!$H:$H,Lookups!$A$3))</f>
        <v>0</v>
      </c>
      <c r="G12" s="4">
        <f>F12*Lookups!$G$4</f>
        <v>0</v>
      </c>
      <c r="H12" s="13">
        <f>SUM(SUMIFS('KENP Data'!$L:$L,'KENP Data'!$K:$K,"&lt;&gt;Amazon.co.uk",'KENP Data'!$K:$K,"&lt;&gt;Amazon.com",'KENP Data'!$H:$H,Lookups!$A$4))</f>
        <v>0</v>
      </c>
      <c r="I12" s="4">
        <f>SUM(SUMIFS('KENP Data'!$L:$L,'KENP Data'!$K:$K,"Amazon.de",'KENP Data'!$H:$H,Lookups!$A$4)*Lookups!$I$4*Lookups!$G$18,SUMIFS('KENP Data'!$L:$L,'KENP Data'!$K:$K,"Amazon.fr",'KENP Data'!$H:$H,Lookups!$A$4)*Lookups!$M$4*Lookups!$G$18,SUMIFS('KENP Data'!$L:$L,'KENP Data'!$K:$K,"Amazon.es",'KENP Data'!$H:$H,Lookups!$A$4)*Lookups!$P$4*Lookups!$G$18,SUMIFS('KENP Data'!$L:$L,'KENP Data'!$K:$K,"Amazon.it",'KENP Data'!$H:$H,Lookups!$A$4)*Lookups!$O$4*Lookups!$G$18,SUMIFS('KENP Data'!$L:$L,'KENP Data'!$K:$K,"Amazon.co.jp",'KENP Data'!$H:$H,Lookups!$A$4)*Lookups!$N$4*Lookups!$G$19,SUMIFS('KENP Data'!$L:$L,'KENP Data'!$K:$K,"Amazon.in",'KENP Data'!$H:$H,Lookups!$A$4)*Lookups!$K$4*Lookups!$G$20,SUMIFS('KENP Data'!$L:$L,'KENP Data'!$K:$K,"Amazon.ca",'KENP Data'!$H:$H,Lookups!$A$4)*Lookups!$J$4*Lookups!$G$21,SUMIFS('KENP Data'!$L:$L,'KENP Data'!$K:$K,"Amazon.com.br",'KENP Data'!$H:$H,Lookups!$A$4)*Lookups!$Q$4*Lookups!$G$22,SUMIFS('KENP Data'!$L:$L,'KENP Data'!$K:$K,"Amazon.com.mx",'KENP Data'!$H:$H,Lookups!$A$4)*Lookups!$R$4*Lookups!$G$23,SUMIFS('KENP Data'!$L:$L,'KENP Data'!$K:$K,"Amazon.com.au",'KENP Data'!$H:$H,Lookups!$A$4)*Lookups!$L$4*Lookups!$G$24,SUMIFS('KENP Data'!$L:$L,'KENP Data'!$K:$K,"Amazon.nl",'KENP Data'!$H:$H,Lookups!$A$4)*Lookups!$S$4*Lookups!$G$18)</f>
        <v>0</v>
      </c>
      <c r="J12" s="13">
        <f>SUM(SUMIFS('KENP Data'!$L:$L,'KENP Data'!$K:$K,"Amazon.co.uk",'KENP Data'!$H:$H,Lookups!$A$4))</f>
        <v>0</v>
      </c>
      <c r="K12" s="4">
        <f>J12*Lookups!$H$4*Lookups!$G$17</f>
        <v>0</v>
      </c>
      <c r="L12" s="15">
        <f>SUM(SUMIFS('KENP Data'!$L:$L,'KENP Data'!$K:$K,"Amazon.com",'KENP Data'!$H:$H,Lookups!$A$4))</f>
        <v>0</v>
      </c>
      <c r="M12" s="4">
        <f>L12*Lookups!$G$4</f>
        <v>0</v>
      </c>
      <c r="N12" s="13">
        <f>SUM(SUMIFS('KENP Data'!$L:$L,'KENP Data'!$K:$K,"&lt;&gt;Amazon.co.uk",'KENP Data'!$K:$K,"&lt;&gt;Amazon.com",'KENP Data'!$H:$H,Lookups!$A$5))</f>
        <v>0</v>
      </c>
      <c r="O12" s="4">
        <f>SUM(SUMIFS('KENP Data'!$L:$L,'KENP Data'!$K:$K,"Amazon.de",'KENP Data'!$H:$H,Lookups!$A$5)*Lookups!$I$4*Lookups!$G$18,SUMIFS('KENP Data'!$L:$L,'KENP Data'!$K:$K,"Amazon.fr",'KENP Data'!$H:$H,Lookups!$A$5)*Lookups!$M$4*Lookups!$G$18,SUMIFS('KENP Data'!$L:$L,'KENP Data'!$K:$K,"Amazon.es",'KENP Data'!$H:$H,Lookups!$A$5)*Lookups!$P$4*Lookups!$G$18,SUMIFS('KENP Data'!$L:$L,'KENP Data'!$K:$K,"Amazon.it",'KENP Data'!$H:$H,Lookups!$A$5)*Lookups!$O$4*Lookups!$G$18,SUMIFS('KENP Data'!$L:$L,'KENP Data'!$K:$K,"Amazon.co.jp",'KENP Data'!$H:$H,Lookups!$A$5)*Lookups!$N$4*Lookups!$G$19,SUMIFS('KENP Data'!$L:$L,'KENP Data'!$K:$K,"Amazon.in",'KENP Data'!$H:$H,Lookups!$A$5)*Lookups!$K$4*Lookups!$G$20,SUMIFS('KENP Data'!$L:$L,'KENP Data'!$K:$K,"Amazon.ca",'KENP Data'!$H:$H,Lookups!$A$5)*Lookups!$J$4*Lookups!$G$21,SUMIFS('KENP Data'!$L:$L,'KENP Data'!$K:$K,"Amazon.com.br",'KENP Data'!$H:$H,Lookups!$A$5)*Lookups!$Q$4*Lookups!$G$22,SUMIFS('KENP Data'!$L:$L,'KENP Data'!$K:$K,"Amazon.com.mx",'KENP Data'!$H:$H,Lookups!$A$5)*Lookups!$R$4*Lookups!$G$23,SUMIFS('KENP Data'!$L:$L,'KENP Data'!$K:$K,"Amazon.com.au",'KENP Data'!$H:$H,Lookups!$A$5)*Lookups!$L$4*Lookups!$G$24,SUMIFS('KENP Data'!$L:$L,'KENP Data'!$K:$K,"Amazon.nl",'KENP Data'!$H:$H,Lookups!$A$5)*Lookups!$S$4*Lookups!$G$18)</f>
        <v>0</v>
      </c>
      <c r="P12" s="13">
        <f>SUM(SUMIFS('KENP Data'!$L:$L,'KENP Data'!$K:$K,"Amazon.co.uk",'KENP Data'!$H:$H,Lookups!$A$5))</f>
        <v>0</v>
      </c>
      <c r="Q12" s="4">
        <f>P12*Lookups!$H$4*Lookups!$G$17</f>
        <v>0</v>
      </c>
      <c r="R12" s="15">
        <f>SUM(SUMIFS('KENP Data'!$L:$L,'KENP Data'!$K:$K,"Amazon.com",'KENP Data'!$H:$H,Lookups!$A$5))</f>
        <v>0</v>
      </c>
      <c r="S12" s="4">
        <f>R12*Lookups!$G$4</f>
        <v>0</v>
      </c>
      <c r="V12" t="str">
        <f>Lookups!$F$11</f>
        <v>September</v>
      </c>
      <c r="W12">
        <f>Lookups!$A$11</f>
        <v>0</v>
      </c>
    </row>
    <row r="13" spans="1:23" x14ac:dyDescent="0.25">
      <c r="A13" t="s">
        <v>21</v>
      </c>
      <c r="B13" s="13">
        <f>SUM(SUMIFS('KENP Data'!$R:$R,'KENP Data'!$Q:$Q,"&lt;&gt;Amazon.co.uk",'KENP Data'!$Q:$Q,"&lt;&gt;Amazon.com",'KENP Data'!$N:$N,Lookups!$A$3))</f>
        <v>0</v>
      </c>
      <c r="C13" s="4">
        <f>SUM(SUMIFS('KENP Data'!$R:$R,'KENP Data'!$Q:$Q,"Amazon.de",'KENP Data'!$N:$N,Lookups!$A$3)*Lookups!$I$5*Lookups!$G$18,SUMIFS('KENP Data'!$R:$R,'KENP Data'!$Q:$Q,"Amazon.fr",'KENP Data'!$N:$N,Lookups!$A$3)*Lookups!$M$5*Lookups!$G$18,SUMIFS('KENP Data'!$R:$R,'KENP Data'!$Q:$Q,"Amazon.es",'KENP Data'!$N:$N,Lookups!$A$3)*Lookups!$P$5*Lookups!$G$18,SUMIFS('KENP Data'!$R:$R,'KENP Data'!$Q:$Q,"Amazon.it",'KENP Data'!$N:$N,Lookups!$A$3)*Lookups!$O$5*Lookups!$G$18,SUMIFS('KENP Data'!$R:$R,'KENP Data'!$Q:$Q,"Amazon.co.jp",'KENP Data'!$N:$N,Lookups!$A$3)*Lookups!$N$5*Lookups!$G$19,SUMIFS('KENP Data'!$R:$R,'KENP Data'!$Q:$Q,"Amazon.in",'KENP Data'!$N:$N,Lookups!$A$3)*Lookups!$K$5*Lookups!$G$20,SUMIFS('KENP Data'!$R:$R,'KENP Data'!$Q:$Q,"Amazon.ca",'KENP Data'!$N:$N,Lookups!$A$3)*Lookups!$J$5*Lookups!$G$21,SUMIFS('KENP Data'!$R:$R,'KENP Data'!$Q:$Q,"Amazon.com.br",'KENP Data'!$N:$N,Lookups!$A$3)*Lookups!$Q$5*Lookups!$G$22,SUMIFS('KENP Data'!$R:$R,'KENP Data'!$Q:$Q,"Amazon.com.mx",'KENP Data'!$N:$N,Lookups!$A$3)*Lookups!$R$5*Lookups!$G$23,SUMIFS('KENP Data'!$R:$R,'KENP Data'!$Q:$Q,"Amazon.com.au",'KENP Data'!$N:$N,Lookups!$A$3)*Lookups!$L$5*Lookups!$G$24,SUMIFS('KENP Data'!$R:$R,'KENP Data'!$Q:$Q,"Amazon.nl",'KENP Data'!$N:$N,Lookups!$A$3)*Lookups!$S$5*Lookups!$G$18)</f>
        <v>0</v>
      </c>
      <c r="D13" s="13">
        <f>SUM(SUMIFS('KENP Data'!$R:$R,'KENP Data'!$Q:$Q,"Amazon.co.uk",'KENP Data'!$N:$N,Lookups!$A$3))</f>
        <v>0</v>
      </c>
      <c r="E13" s="4">
        <f>D13*Lookups!$H$5*Lookups!$G$17</f>
        <v>0</v>
      </c>
      <c r="F13" s="15">
        <f>SUM(SUMIFS('KENP Data'!$R:$R,'KENP Data'!$Q:$Q,"Amazon.com",'KENP Data'!$N:$N,Lookups!$A$3))</f>
        <v>0</v>
      </c>
      <c r="G13" s="4">
        <f>F13*Lookups!$G$5</f>
        <v>0</v>
      </c>
      <c r="H13" s="13">
        <f>SUM(SUMIFS('KENP Data'!$R:$R,'KENP Data'!$Q:$Q,"&lt;&gt;Amazon.co.uk",'KENP Data'!$Q:$Q,"&lt;&gt;Amazon.com",'KENP Data'!$N:$N,Lookups!$A$4))</f>
        <v>0</v>
      </c>
      <c r="I13" s="4">
        <f>SUM(SUMIFS('KENP Data'!$R:$R,'KENP Data'!$Q:$Q,"Amazon.de",'KENP Data'!$N:$N,Lookups!$A$4)*Lookups!$I$5*Lookups!$G$18,SUMIFS('KENP Data'!$R:$R,'KENP Data'!$Q:$Q,"Amazon.fr",'KENP Data'!$N:$N,Lookups!$A$4)*Lookups!$M$5*Lookups!$G$18,SUMIFS('KENP Data'!$R:$R,'KENP Data'!$Q:$Q,"Amazon.es",'KENP Data'!$N:$N,Lookups!$A$4)*Lookups!$P$5*Lookups!$G$18,SUMIFS('KENP Data'!$R:$R,'KENP Data'!$Q:$Q,"Amazon.it",'KENP Data'!$N:$N,Lookups!$A$4)*Lookups!$O$5*Lookups!$G$18,SUMIFS('KENP Data'!$R:$R,'KENP Data'!$Q:$Q,"Amazon.co.jp",'KENP Data'!$N:$N,Lookups!$A$4)*Lookups!$N$5*Lookups!$G$19,SUMIFS('KENP Data'!$R:$R,'KENP Data'!$Q:$Q,"Amazon.in",'KENP Data'!$N:$N,Lookups!$A$4)*Lookups!$K$5*Lookups!$G$20,SUMIFS('KENP Data'!$R:$R,'KENP Data'!$Q:$Q,"Amazon.ca",'KENP Data'!$N:$N,Lookups!$A$4)*Lookups!$J$5*Lookups!$G$21,SUMIFS('KENP Data'!$R:$R,'KENP Data'!$Q:$Q,"Amazon.com.br",'KENP Data'!$N:$N,Lookups!$A$4)*Lookups!$Q$5*Lookups!$G$22,SUMIFS('KENP Data'!$R:$R,'KENP Data'!$Q:$Q,"Amazon.com.mx",'KENP Data'!$N:$N,Lookups!$A$4)*Lookups!$R$5*Lookups!$G$23,SUMIFS('KENP Data'!$R:$R,'KENP Data'!$Q:$Q,"Amazon.com.au",'KENP Data'!$N:$N,Lookups!$A$4)*Lookups!$L$5*Lookups!$G$24,SUMIFS('KENP Data'!$R:$R,'KENP Data'!$Q:$Q,"Amazon.nl",'KENP Data'!$N:$N,Lookups!$A$4)*Lookups!$S$5*Lookups!$G$18)</f>
        <v>0</v>
      </c>
      <c r="J13" s="13">
        <f>SUM(SUMIFS('KENP Data'!$R:$R,'KENP Data'!$Q:$Q,"Amazon.co.uk",'KENP Data'!$N:$N,Lookups!$A$4))</f>
        <v>0</v>
      </c>
      <c r="K13" s="4">
        <f>J13*Lookups!$H$5*Lookups!$G$17</f>
        <v>0</v>
      </c>
      <c r="L13" s="15">
        <f>SUM(SUMIFS('KENP Data'!$R:$R,'KENP Data'!$Q:$Q,"Amazon.com",'KENP Data'!$N:$N,Lookups!$A$4))</f>
        <v>0</v>
      </c>
      <c r="M13" s="4">
        <f>L13*Lookups!$G$5</f>
        <v>0</v>
      </c>
      <c r="N13" s="13">
        <f>SUM(SUMIFS('KENP Data'!$R:$R,'KENP Data'!$Q:$Q,"&lt;&gt;Amazon.co.uk",'KENP Data'!$Q:$Q,"&lt;&gt;Amazon.com",'KENP Data'!$N:$N,Lookups!$A$5))</f>
        <v>0</v>
      </c>
      <c r="O13" s="4">
        <f>SUM(SUMIFS('KENP Data'!$R:$R,'KENP Data'!$Q:$Q,"Amazon.de",'KENP Data'!$N:$N,Lookups!$A$5)*Lookups!$I$5*Lookups!$G$18,SUMIFS('KENP Data'!$R:$R,'KENP Data'!$Q:$Q,"Amazon.fr",'KENP Data'!$N:$N,Lookups!$A$5)*Lookups!$M$5*Lookups!$G$18,SUMIFS('KENP Data'!$R:$R,'KENP Data'!$Q:$Q,"Amazon.es",'KENP Data'!$N:$N,Lookups!$A$5)*Lookups!$P$5*Lookups!$G$18,SUMIFS('KENP Data'!$R:$R,'KENP Data'!$Q:$Q,"Amazon.it",'KENP Data'!$N:$N,Lookups!$A$5)*Lookups!$O$5*Lookups!$G$18,SUMIFS('KENP Data'!$R:$R,'KENP Data'!$Q:$Q,"Amazon.co.jp",'KENP Data'!$N:$N,Lookups!$A$5)*Lookups!$N$5*Lookups!$G$19,SUMIFS('KENP Data'!$R:$R,'KENP Data'!$Q:$Q,"Amazon.in",'KENP Data'!$N:$N,Lookups!$A$5)*Lookups!$K$5*Lookups!$G$20,SUMIFS('KENP Data'!$R:$R,'KENP Data'!$Q:$Q,"Amazon.ca",'KENP Data'!$N:$N,Lookups!$A$5)*Lookups!$J$5*Lookups!$G$21,SUMIFS('KENP Data'!$R:$R,'KENP Data'!$Q:$Q,"Amazon.com.br",'KENP Data'!$N:$N,Lookups!$A$5)*Lookups!$Q$5*Lookups!$G$22,SUMIFS('KENP Data'!$R:$R,'KENP Data'!$Q:$Q,"Amazon.com.mx",'KENP Data'!$N:$N,Lookups!$A$5)*Lookups!$R$5*Lookups!$G$23,SUMIFS('KENP Data'!$R:$R,'KENP Data'!$Q:$Q,"Amazon.com.au",'KENP Data'!$N:$N,Lookups!$A$5)*Lookups!$L$5*Lookups!$G$24,SUMIFS('KENP Data'!$R:$R,'KENP Data'!$Q:$Q,"Amazon.nl",'KENP Data'!$N:$N,Lookups!$A$5)*Lookups!$S$5*Lookups!$G$18)</f>
        <v>0</v>
      </c>
      <c r="P13" s="13">
        <f>SUM(SUMIFS('KENP Data'!$R:$R,'KENP Data'!$Q:$Q,"Amazon.co.uk",'KENP Data'!$N:$N,Lookups!$A$5))</f>
        <v>0</v>
      </c>
      <c r="Q13" s="4">
        <f>P13*Lookups!$H$5*Lookups!$G$17</f>
        <v>0</v>
      </c>
      <c r="R13" s="15">
        <f>SUM(SUMIFS('KENP Data'!$R:$R,'KENP Data'!$Q:$Q,"Amazon.com",'KENP Data'!$N:$N,Lookups!$A$5))</f>
        <v>0</v>
      </c>
      <c r="S13" s="4">
        <f>R13*Lookups!$G$5</f>
        <v>0</v>
      </c>
      <c r="V13" t="str">
        <f>Lookups!$F$12</f>
        <v>October</v>
      </c>
      <c r="W13">
        <f>Lookups!$A$12</f>
        <v>0</v>
      </c>
    </row>
    <row r="14" spans="1:23" x14ac:dyDescent="0.25">
      <c r="A14" t="s">
        <v>22</v>
      </c>
      <c r="B14" s="13">
        <f>SUM(SUMIFS('KENP Data'!$X:$X,'KENP Data'!$W:$W,"&lt;&gt;Amazon.co.uk",'KENP Data'!$W:$W,"&lt;&gt;Amazon.com",'KENP Data'!$T:$T,Lookups!$A$3))</f>
        <v>0</v>
      </c>
      <c r="C14" s="4">
        <f>SUM(SUMIFS('KENP Data'!$X:$X,'KENP Data'!$W:$W,"Amazon.de",'KENP Data'!$T:$T,Lookups!$A$3)*Lookups!$I$6*Lookups!$G$18,SUMIFS('KENP Data'!$X:$X,'KENP Data'!$W:$W,"Amazon.fr",'KENP Data'!$T:$T,Lookups!$A$3)*Lookups!$M$6*Lookups!$G$18,SUMIFS('KENP Data'!$X:$X,'KENP Data'!$W:$W,"Amazon.es",'KENP Data'!$T:$T,Lookups!$A$3)*Lookups!$P$6*Lookups!$G$18,SUMIFS('KENP Data'!$X:$X,'KENP Data'!$W:$W,"Amazon.it",'KENP Data'!$T:$T,Lookups!$A$3)*Lookups!$O$6*Lookups!$G$18,SUMIFS('KENP Data'!$X:$X,'KENP Data'!$W:$W,"Amazon.co.jp",'KENP Data'!$T:$T,Lookups!$A$3)*Lookups!$N$6*Lookups!$G$19,SUMIFS('KENP Data'!$X:$X,'KENP Data'!$W:$W,"Amazon.in",'KENP Data'!$T:$T,Lookups!$A$3)*Lookups!$K$6*Lookups!$G$20,SUMIFS('KENP Data'!$X:$X,'KENP Data'!$W:$W,"Amazon.ca",'KENP Data'!$T:$T,Lookups!$A$3)*Lookups!$J$6*Lookups!$G$21,SUMIFS('KENP Data'!$X:$X,'KENP Data'!$W:$W,"Amazon.com.br",'KENP Data'!$T:$T,Lookups!$A$3)*Lookups!$Q$6*Lookups!$G$22,SUMIFS('KENP Data'!$X:$X,'KENP Data'!$W:$W,"Amazon.com.mx",'KENP Data'!$T:$T,Lookups!$A$3)*Lookups!$R$6*Lookups!$G$23,SUMIFS('KENP Data'!$X:$X,'KENP Data'!$W:$W,"Amazon.com.au",'KENP Data'!$T:$T,Lookups!$A$3)*Lookups!$L$6*Lookups!$G$24,SUMIFS('KENP Data'!$X:$X,'KENP Data'!$W:$W,"Amazon.nl",'KENP Data'!$T:$T,Lookups!$A$3)*Lookups!$S$6*Lookups!$G$18)</f>
        <v>0</v>
      </c>
      <c r="D14" s="13">
        <f>SUM(SUMIFS('KENP Data'!$X:$X,'KENP Data'!$W:$W,"Amazon.co.uk",'KENP Data'!$T:$T,Lookups!$A$3))</f>
        <v>0</v>
      </c>
      <c r="E14" s="4">
        <f>D14*Lookups!$H$6*Lookups!$G$17</f>
        <v>0</v>
      </c>
      <c r="F14" s="15">
        <f>SUM(SUMIFS('KENP Data'!$X:$X,'KENP Data'!$W:$W,"Amazon.com",'KENP Data'!$T:$T,Lookups!$A$3))</f>
        <v>0</v>
      </c>
      <c r="G14" s="4">
        <f>F14*Lookups!$G$6</f>
        <v>0</v>
      </c>
      <c r="H14" s="13">
        <f>SUM(SUMIFS('KENP Data'!$X:$X,'KENP Data'!$W:$W,"&lt;&gt;Amazon.co.uk",'KENP Data'!$W:$W,"&lt;&gt;Amazon.com",'KENP Data'!$T:$T,Lookups!$A$4))</f>
        <v>0</v>
      </c>
      <c r="I14" s="4">
        <f>SUM(SUMIFS('KENP Data'!$X:$X,'KENP Data'!$W:$W,"Amazon.de",'KENP Data'!$T:$T,Lookups!$A$4)*Lookups!$I$6*Lookups!$G$18,SUMIFS('KENP Data'!$X:$X,'KENP Data'!$W:$W,"Amazon.fr",'KENP Data'!$T:$T,Lookups!$A$4)*Lookups!$M$6*Lookups!$G$18,SUMIFS('KENP Data'!$X:$X,'KENP Data'!$W:$W,"Amazon.es",'KENP Data'!$T:$T,Lookups!$A$4)*Lookups!$P$6*Lookups!$G$18,SUMIFS('KENP Data'!$X:$X,'KENP Data'!$W:$W,"Amazon.it",'KENP Data'!$T:$T,Lookups!$A$4)*Lookups!$O$6*Lookups!$G$18,SUMIFS('KENP Data'!$X:$X,'KENP Data'!$W:$W,"Amazon.co.jp",'KENP Data'!$T:$T,Lookups!$A$4)*Lookups!$N$6*Lookups!$G$19,SUMIFS('KENP Data'!$X:$X,'KENP Data'!$W:$W,"Amazon.in",'KENP Data'!$T:$T,Lookups!$A$4)*Lookups!$K$6*Lookups!$G$20,SUMIFS('KENP Data'!$X:$X,'KENP Data'!$W:$W,"Amazon.ca",'KENP Data'!$T:$T,Lookups!$A$4)*Lookups!$J$6*Lookups!$G$21,SUMIFS('KENP Data'!$X:$X,'KENP Data'!$W:$W,"Amazon.com.br",'KENP Data'!$T:$T,Lookups!$A$4)*Lookups!$Q$6*Lookups!$G$22,SUMIFS('KENP Data'!$X:$X,'KENP Data'!$W:$W,"Amazon.com.mx",'KENP Data'!$T:$T,Lookups!$A$4)*Lookups!$R$6*Lookups!$G$23,SUMIFS('KENP Data'!$X:$X,'KENP Data'!$W:$W,"Amazon.com.au",'KENP Data'!$T:$T,Lookups!$A$4)*Lookups!$L$6*Lookups!$G$24,SUMIFS('KENP Data'!$X:$X,'KENP Data'!$W:$W,"Amazon.nl",'KENP Data'!$T:$T,Lookups!$A$4)*Lookups!$S$6*Lookups!$G$18)</f>
        <v>0</v>
      </c>
      <c r="J14" s="13">
        <f>SUM(SUMIFS('KENP Data'!$X:$X,'KENP Data'!$W:$W,"Amazon.co.uk",'KENP Data'!$T:$T,Lookups!$A$4))</f>
        <v>0</v>
      </c>
      <c r="K14" s="4">
        <f>J14*Lookups!$H$6*Lookups!$G$17</f>
        <v>0</v>
      </c>
      <c r="L14" s="15">
        <f>SUM(SUMIFS('KENP Data'!$X:$X,'KENP Data'!$W:$W,"Amazon.com",'KENP Data'!$T:$T,Lookups!$A$4))</f>
        <v>0</v>
      </c>
      <c r="M14" s="4">
        <f>L14*Lookups!$G$6</f>
        <v>0</v>
      </c>
      <c r="N14" s="13">
        <f>SUM(SUMIFS('KENP Data'!$X:$X,'KENP Data'!$W:$W,"&lt;&gt;Amazon.co.uk",'KENP Data'!$W:$W,"&lt;&gt;Amazon.com",'KENP Data'!$T:$T,Lookups!$A$5))</f>
        <v>0</v>
      </c>
      <c r="O14" s="4">
        <f>SUM(SUMIFS('KENP Data'!$X:$X,'KENP Data'!$W:$W,"Amazon.de",'KENP Data'!$T:$T,Lookups!$A$5)*Lookups!$I$6*Lookups!$G$18,SUMIFS('KENP Data'!$X:$X,'KENP Data'!$W:$W,"Amazon.fr",'KENP Data'!$T:$T,Lookups!$A$5)*Lookups!$M$6*Lookups!$G$18,SUMIFS('KENP Data'!$X:$X,'KENP Data'!$W:$W,"Amazon.es",'KENP Data'!$T:$T,Lookups!$A$5)*Lookups!$P$6*Lookups!$G$18,SUMIFS('KENP Data'!$X:$X,'KENP Data'!$W:$W,"Amazon.it",'KENP Data'!$T:$T,Lookups!$A$5)*Lookups!$O$6*Lookups!$G$18,SUMIFS('KENP Data'!$X:$X,'KENP Data'!$W:$W,"Amazon.co.jp",'KENP Data'!$T:$T,Lookups!$A$5)*Lookups!$N$6*Lookups!$G$19,SUMIFS('KENP Data'!$X:$X,'KENP Data'!$W:$W,"Amazon.in",'KENP Data'!$T:$T,Lookups!$A$5)*Lookups!$K$6*Lookups!$G$20,SUMIFS('KENP Data'!$X:$X,'KENP Data'!$W:$W,"Amazon.ca",'KENP Data'!$T:$T,Lookups!$A$5)*Lookups!$J$6*Lookups!$G$21,SUMIFS('KENP Data'!$X:$X,'KENP Data'!$W:$W,"Amazon.com.br",'KENP Data'!$T:$T,Lookups!$A$5)*Lookups!$Q$6*Lookups!$G$22,SUMIFS('KENP Data'!$X:$X,'KENP Data'!$W:$W,"Amazon.com.mx",'KENP Data'!$T:$T,Lookups!$A$5)*Lookups!$R$6*Lookups!$G$23,SUMIFS('KENP Data'!$X:$X,'KENP Data'!$W:$W,"Amazon.com.au",'KENP Data'!$T:$T,Lookups!$A$5)*Lookups!$L$6*Lookups!$G$24,SUMIFS('KENP Data'!$X:$X,'KENP Data'!$W:$W,"Amazon.nl",'KENP Data'!$T:$T,Lookups!$A$5)*Lookups!$S$6*Lookups!$G$18)</f>
        <v>0</v>
      </c>
      <c r="P14" s="13">
        <f>SUM(SUMIFS('KENP Data'!$X:$X,'KENP Data'!$W:$W,"Amazon.co.uk",'KENP Data'!$T:$T,Lookups!$A$5))</f>
        <v>0</v>
      </c>
      <c r="Q14" s="4">
        <f>P14*Lookups!$H$6*Lookups!$G$17</f>
        <v>0</v>
      </c>
      <c r="R14" s="15">
        <f>SUM(SUMIFS('KENP Data'!$X:$X,'KENP Data'!$W:$W,"Amazon.com",'KENP Data'!$T:$T,Lookups!$A$5))</f>
        <v>0</v>
      </c>
      <c r="S14" s="4">
        <f>R14*Lookups!$G$6</f>
        <v>0</v>
      </c>
      <c r="V14" t="str">
        <f>Lookups!$F$13</f>
        <v>November</v>
      </c>
      <c r="W14">
        <f>Lookups!$A$13</f>
        <v>0</v>
      </c>
    </row>
    <row r="15" spans="1:23" x14ac:dyDescent="0.25">
      <c r="A15" t="s">
        <v>23</v>
      </c>
      <c r="B15" s="13">
        <f>SUM(SUMIFS('KENP Data'!$AD:$AD,'KENP Data'!$AC:$AC,"&lt;&gt;Amazon.co.uk",'KENP Data'!$AC:$AC,"&lt;&gt;Amazon.com",'KENP Data'!$Z:$Z,Lookups!$A$3))</f>
        <v>313</v>
      </c>
      <c r="C15" s="4">
        <f>SUM(SUMIFS('KENP Data'!$AD:$AD,'KENP Data'!$AC:$AC,"Amazon.de",'KENP Data'!$Z:$Z,Lookups!$A$3)*Lookups!$I$7*Lookups!$G$18,SUMIFS('KENP Data'!$AD:$AD,'KENP Data'!$AC:$AC,"Amazon.fr",'KENP Data'!$Z:$Z,Lookups!$A$3)*Lookups!$M$7*Lookups!$G$18,SUMIFS('KENP Data'!$AD:$AD,'KENP Data'!$AC:$AC,"Amazon.es",'KENP Data'!$Z:$Z,Lookups!$A$3)*Lookups!$P$7*Lookups!$G$18,SUMIFS('KENP Data'!$AD:$AD,'KENP Data'!$AC:$AC,"Amazon.it",'KENP Data'!$Z:$Z,Lookups!$A$3)*Lookups!$O$7*Lookups!$G$18,SUMIFS('KENP Data'!$AD:$AD,'KENP Data'!$AC:$AC,"Amazon.co.jp",'KENP Data'!$Z:$Z,Lookups!$A$3)*Lookups!$N$7*Lookups!$G$19,SUMIFS('KENP Data'!$AD:$AD,'KENP Data'!$AC:$AC,"Amazon.in",'KENP Data'!$Z:$Z,Lookups!$A$3)*Lookups!$K$7*Lookups!$G$20,SUMIFS('KENP Data'!$AD:$AD,'KENP Data'!$AC:$AC,"Amazon.ca",'KENP Data'!$Z:$Z,Lookups!$A$3)*Lookups!$J$7*Lookups!$G$21,SUMIFS('KENP Data'!$AD:$AD,'KENP Data'!$AC:$AC,"Amazon.com.br",'KENP Data'!$Z:$Z,Lookups!$A$3)*Lookups!$Q$7*Lookups!$G$22,SUMIFS('KENP Data'!$AD:$AD,'KENP Data'!$AC:$AC,"Amazon.com.mx",'KENP Data'!$Z:$Z,Lookups!$A$3)*Lookups!$R$7*Lookups!$G$23,SUMIFS('KENP Data'!$AD:$AD,'KENP Data'!$AC:$AC,"Amazon.com.au",'KENP Data'!$Z:$Z,Lookups!$A$3)*Lookups!$L$7*Lookups!$G$24,SUMIFS('KENP Data'!$AD:$AD,'KENP Data'!$AC:$AC,"Amazon.nl",'KENP Data'!$Z:$Z,Lookups!$A$3)*Lookups!$S$7*Lookups!$G$18)</f>
        <v>0.7180200000000001</v>
      </c>
      <c r="D15" s="13">
        <f>SUM(SUMIFS('KENP Data'!$AD:$AD,'KENP Data'!$AC:$AC,"Amazon.co.uk",'KENP Data'!$Z:$Z,Lookups!$A$3))</f>
        <v>172</v>
      </c>
      <c r="E15" s="4">
        <f>D15*Lookups!$H$7*Lookups!$G$17</f>
        <v>0.70720000000000005</v>
      </c>
      <c r="F15" s="15">
        <f>SUM(SUMIFS('KENP Data'!$AD:$AD,'KENP Data'!$AC:$AC,"Amazon.com",'KENP Data'!$Z:$Z,Lookups!$A$3))</f>
        <v>3909</v>
      </c>
      <c r="G15" s="4">
        <f>F15*Lookups!$G$7</f>
        <v>16.440000000000001</v>
      </c>
      <c r="H15" s="13">
        <f>SUM(SUMIFS('KENP Data'!$AD:$AD,'KENP Data'!$AC:$AC,"&lt;&gt;Amazon.co.uk",'KENP Data'!$AC:$AC,"&lt;&gt;Amazon.com",'KENP Data'!$Z:$Z,Lookups!$A$4))</f>
        <v>0</v>
      </c>
      <c r="I15" s="4">
        <f>SUM(SUMIFS('KENP Data'!$AD:$AD,'KENP Data'!$AC:$AC,"Amazon.de",'KENP Data'!$Z:$Z,Lookups!$A$4)*Lookups!$I$7*Lookups!$G$18,SUMIFS('KENP Data'!$AD:$AD,'KENP Data'!$AC:$AC,"Amazon.fr",'KENP Data'!$Z:$Z,Lookups!$A$4)*Lookups!$M$7*Lookups!$G$18,SUMIFS('KENP Data'!$AD:$AD,'KENP Data'!$AC:$AC,"Amazon.es",'KENP Data'!$Z:$Z,Lookups!$A$4)*Lookups!$P$7*Lookups!$G$18,SUMIFS('KENP Data'!$AD:$AD,'KENP Data'!$AC:$AC,"Amazon.it",'KENP Data'!$Z:$Z,Lookups!$A$4)*Lookups!$O$7*Lookups!$G$18,SUMIFS('KENP Data'!$AD:$AD,'KENP Data'!$AC:$AC,"Amazon.co.jp",'KENP Data'!$Z:$Z,Lookups!$A$4)*Lookups!$N$7*Lookups!$G$19,SUMIFS('KENP Data'!$AD:$AD,'KENP Data'!$AC:$AC,"Amazon.in",'KENP Data'!$Z:$Z,Lookups!$A$4)*Lookups!$K$7*Lookups!$G$20,SUMIFS('KENP Data'!$AD:$AD,'KENP Data'!$AC:$AC,"Amazon.ca",'KENP Data'!$Z:$Z,Lookups!$A$4)*Lookups!$J$7*Lookups!$G$21,SUMIFS('KENP Data'!$AD:$AD,'KENP Data'!$AC:$AC,"Amazon.com.br",'KENP Data'!$Z:$Z,Lookups!$A$4)*Lookups!$Q$7*Lookups!$G$22,SUMIFS('KENP Data'!$AD:$AD,'KENP Data'!$AC:$AC,"Amazon.com.mx",'KENP Data'!$Z:$Z,Lookups!$A$4)*Lookups!$R$7*Lookups!$G$23,SUMIFS('KENP Data'!$AD:$AD,'KENP Data'!$AC:$AC,"Amazon.com.au",'KENP Data'!$Z:$Z,Lookups!$A$4)*Lookups!$L$7*Lookups!$G$24,SUMIFS('KENP Data'!$AD:$AD,'KENP Data'!$AC:$AC,"Amazon.nl",'KENP Data'!$Z:$Z,Lookups!$A$4)*Lookups!$S$7*Lookups!$G$18)</f>
        <v>0</v>
      </c>
      <c r="J15" s="13">
        <f>SUM(SUMIFS('KENP Data'!$AD:$AD,'KENP Data'!$AC:$AC,"Amazon.co.uk",'KENP Data'!$Z:$Z,Lookups!$A$4))</f>
        <v>0</v>
      </c>
      <c r="K15" s="4">
        <f>J15*Lookups!$H$7*Lookups!$G$17</f>
        <v>0</v>
      </c>
      <c r="L15" s="15">
        <f>SUM(SUMIFS('KENP Data'!$AD:$AD,'KENP Data'!$AC:$AC,"Amazon.com",'KENP Data'!$Z:$Z,Lookups!$A$4))</f>
        <v>0</v>
      </c>
      <c r="M15" s="4">
        <f>L15*Lookups!$G$7</f>
        <v>0</v>
      </c>
      <c r="N15" s="13">
        <f>SUM(SUMIFS('KENP Data'!$AD:$AD,'KENP Data'!$AC:$AC,"&lt;&gt;Amazon.co.uk",'KENP Data'!$AC:$AC,"&lt;&gt;Amazon.com",'KENP Data'!$Z:$Z,Lookups!$A$5))</f>
        <v>0</v>
      </c>
      <c r="O15" s="4">
        <f>SUM(SUMIFS('KENP Data'!$AD:$AD,'KENP Data'!$AC:$AC,"Amazon.de",'KENP Data'!$Z:$Z,Lookups!$A$5)*Lookups!$I$7*Lookups!$G$18,SUMIFS('KENP Data'!$AD:$AD,'KENP Data'!$AC:$AC,"Amazon.fr",'KENP Data'!$Z:$Z,Lookups!$A$5)*Lookups!$M$7*Lookups!$G$18,SUMIFS('KENP Data'!$AD:$AD,'KENP Data'!$AC:$AC,"Amazon.es",'KENP Data'!$Z:$Z,Lookups!$A$5)*Lookups!$P$7*Lookups!$G$18,SUMIFS('KENP Data'!$AD:$AD,'KENP Data'!$AC:$AC,"Amazon.it",'KENP Data'!$Z:$Z,Lookups!$A$5)*Lookups!$O$7*Lookups!$G$18,SUMIFS('KENP Data'!$AD:$AD,'KENP Data'!$AC:$AC,"Amazon.co.jp",'KENP Data'!$Z:$Z,Lookups!$A$5)*Lookups!$N$7*Lookups!$G$19,SUMIFS('KENP Data'!$AD:$AD,'KENP Data'!$AC:$AC,"Amazon.in",'KENP Data'!$Z:$Z,Lookups!$A$5)*Lookups!$K$7*Lookups!$G$20,SUMIFS('KENP Data'!$AD:$AD,'KENP Data'!$AC:$AC,"Amazon.ca",'KENP Data'!$Z:$Z,Lookups!$A$5)*Lookups!$J$7*Lookups!$G$21,SUMIFS('KENP Data'!$AD:$AD,'KENP Data'!$AC:$AC,"Amazon.com.br",'KENP Data'!$Z:$Z,Lookups!$A$5)*Lookups!$Q$7*Lookups!$G$22,SUMIFS('KENP Data'!$AD:$AD,'KENP Data'!$AC:$AC,"Amazon.com.mx",'KENP Data'!$Z:$Z,Lookups!$A$5)*Lookups!$R$7*Lookups!$G$23,SUMIFS('KENP Data'!$AD:$AD,'KENP Data'!$AC:$AC,"Amazon.com.au",'KENP Data'!$Z:$Z,Lookups!$A$5)*Lookups!$L$7*Lookups!$G$24,SUMIFS('KENP Data'!$AD:$AD,'KENP Data'!$AC:$AC,"Amazon.nl",'KENP Data'!$Z:$Z,Lookups!$A$5)*Lookups!$S$7*Lookups!$G$18)</f>
        <v>0</v>
      </c>
      <c r="P15" s="13">
        <f>SUM(SUMIFS('KENP Data'!$AD:$AD,'KENP Data'!$AC:$AC,"Amazon.co.uk",'KENP Data'!$Z:$Z,Lookups!$A$5))</f>
        <v>0</v>
      </c>
      <c r="Q15" s="4">
        <f>P15*Lookups!$H$7*Lookups!$G$17</f>
        <v>0</v>
      </c>
      <c r="R15" s="15">
        <f>SUM(SUMIFS('KENP Data'!$AD:$AD,'KENP Data'!$AC:$AC,"Amazon.com",'KENP Data'!$Z:$Z,Lookups!$A$5))</f>
        <v>0</v>
      </c>
      <c r="S15" s="4">
        <f>R15*Lookups!$G$7</f>
        <v>0</v>
      </c>
      <c r="V15" t="str">
        <f>Lookups!$F$14</f>
        <v>December</v>
      </c>
      <c r="W15">
        <f>Lookups!$A$14</f>
        <v>0</v>
      </c>
    </row>
    <row r="16" spans="1:23" x14ac:dyDescent="0.25">
      <c r="A16" t="s">
        <v>24</v>
      </c>
      <c r="B16" s="13">
        <f>SUM(SUMIFS('KENP Data'!$AJ:$AJ,'KENP Data'!$AI:$AI,"&lt;&gt;Amazon.co.uk",'KENP Data'!$AI:$AI,"&lt;&gt;Amazon.com",'KENP Data'!$AF:$AF,Lookups!$A$3))</f>
        <v>0</v>
      </c>
      <c r="C16" s="4">
        <f>SUM(SUMIFS('KENP Data'!$AJ:$AJ,'KENP Data'!$AI:$AI,"Amazon.de",'KENP Data'!$AF:$AF,Lookups!$A$3)*Lookups!$I$8*Lookups!$G$18,SUMIFS('KENP Data'!$AJ:$AJ,'KENP Data'!$AI:$AI,"Amazon.fr",'KENP Data'!$AF:$AF,Lookups!$A$3)*Lookups!$M$8*Lookups!$G$18,SUMIFS('KENP Data'!$AJ:$AJ,'KENP Data'!$AI:$AI,"Amazon.es",'KENP Data'!$AF:$AF,Lookups!$A$3)*Lookups!$P$8*Lookups!$G$18,SUMIFS('KENP Data'!$AJ:$AJ,'KENP Data'!$AI:$AI,"Amazon.it",'KENP Data'!$AF:$AF,Lookups!$A$3)*Lookups!$O$8*Lookups!$G$18,SUMIFS('KENP Data'!$AJ:$AJ,'KENP Data'!$AI:$AI,"Amazon.co.jp",'KENP Data'!$AF:$AF,Lookups!$A$3)*Lookups!$N$8*Lookups!$G$19,SUMIFS('KENP Data'!$AJ:$AJ,'KENP Data'!$AI:$AI,"Amazon.in",'KENP Data'!$AF:$AF,Lookups!$A$3)*Lookups!$K$8*Lookups!$G$20,SUMIFS('KENP Data'!$AJ:$AJ,'KENP Data'!$AI:$AI,"Amazon.ca",'KENP Data'!$AF:$AF,Lookups!$A$3)*Lookups!$J$8*Lookups!$G$21,SUMIFS('KENP Data'!$AJ:$AJ,'KENP Data'!$AI:$AI,"Amazon.com.br",'KENP Data'!$AF:$AF,Lookups!$A$3)*Lookups!$Q$8*Lookups!$G$22,SUMIFS('KENP Data'!$AJ:$AJ,'KENP Data'!$AI:$AI,"Amazon.com.mx",'KENP Data'!$AF:$AF,Lookups!$A$3)*Lookups!$R$8*Lookups!$G$23,SUMIFS('KENP Data'!$AJ:$AJ,'KENP Data'!$AI:$AI,"Amazon.com.au",'KENP Data'!$AF:$AF,Lookups!$A$3)*Lookups!$L$8*Lookups!$G$24,SUMIFS('KENP Data'!$AJ:$AJ,'KENP Data'!$AI:$AI,"Amazon.nl",'KENP Data'!$AF:$AF,Lookups!$A$3)*Lookups!$S$8*Lookups!$G$18)</f>
        <v>0</v>
      </c>
      <c r="D16" s="13">
        <f>SUM(SUMIFS('KENP Data'!$AJ:$AJ,'KENP Data'!$AI:$AI,"Amazon.co.uk",'KENP Data'!$AF:$AF,Lookups!$A$3))</f>
        <v>0</v>
      </c>
      <c r="E16" s="4">
        <f>D16*Lookups!$H$8*Lookups!$G$17</f>
        <v>0</v>
      </c>
      <c r="F16" s="15">
        <f>SUM(SUMIFS('KENP Data'!$AJ:$AJ,'KENP Data'!$AI:$AI,"Amazon.com",'KENP Data'!$AF:$AF,Lookups!$A$3))</f>
        <v>16421</v>
      </c>
      <c r="G16" s="4">
        <f>F16*Lookups!$G$8</f>
        <v>74.680000000000007</v>
      </c>
      <c r="H16" s="13">
        <f>SUM(SUMIFS('KENP Data'!$AJ:$AJ,'KENP Data'!$AI:$AI,"&lt;&gt;Amazon.co.uk",'KENP Data'!$AI:$AI,"&lt;&gt;Amazon.com",'KENP Data'!$AF:$AF,Lookups!$A$4))</f>
        <v>0</v>
      </c>
      <c r="I16" s="4">
        <f>SUM(SUMIFS('KENP Data'!$AJ:$AJ,'KENP Data'!$AI:$AI,"Amazon.de",'KENP Data'!$AF:$AF,Lookups!$A$4)*Lookups!$I$8*Lookups!$G$18,SUMIFS('KENP Data'!$AJ:$AJ,'KENP Data'!$AI:$AI,"Amazon.fr",'KENP Data'!$AF:$AF,Lookups!$A$4)*Lookups!$M$8*Lookups!$G$18,SUMIFS('KENP Data'!$AJ:$AJ,'KENP Data'!$AI:$AI,"Amazon.es",'KENP Data'!$AF:$AF,Lookups!$A$4)*Lookups!$P$8*Lookups!$G$18,SUMIFS('KENP Data'!$AJ:$AJ,'KENP Data'!$AI:$AI,"Amazon.it",'KENP Data'!$AF:$AF,Lookups!$A$4)*Lookups!$O$8*Lookups!$G$18,SUMIFS('KENP Data'!$AJ:$AJ,'KENP Data'!$AI:$AI,"Amazon.co.jp",'KENP Data'!$AF:$AF,Lookups!$A$4)*Lookups!$N$8*Lookups!$G$19,SUMIFS('KENP Data'!$AJ:$AJ,'KENP Data'!$AI:$AI,"Amazon.in",'KENP Data'!$AF:$AF,Lookups!$A$4)*Lookups!$K$8*Lookups!$G$20,SUMIFS('KENP Data'!$AJ:$AJ,'KENP Data'!$AI:$AI,"Amazon.ca",'KENP Data'!$AF:$AF,Lookups!$A$4)*Lookups!$J$8*Lookups!$G$21,SUMIFS('KENP Data'!$AJ:$AJ,'KENP Data'!$AI:$AI,"Amazon.com.br",'KENP Data'!$AF:$AF,Lookups!$A$4)*Lookups!$Q$8*Lookups!$G$22,SUMIFS('KENP Data'!$AJ:$AJ,'KENP Data'!$AI:$AI,"Amazon.com.mx",'KENP Data'!$AF:$AF,Lookups!$A$4)*Lookups!$R$8*Lookups!$G$23,SUMIFS('KENP Data'!$AJ:$AJ,'KENP Data'!$AI:$AI,"Amazon.com.au",'KENP Data'!$AF:$AF,Lookups!$A$4)*Lookups!$L$8*Lookups!$G$24,SUMIFS('KENP Data'!$AJ:$AJ,'KENP Data'!$AI:$AI,"Amazon.nl",'KENP Data'!$AF:$AF,Lookups!$A$4)*Lookups!$S$8*Lookups!$G$18)</f>
        <v>0</v>
      </c>
      <c r="J16" s="13">
        <f>SUM(SUMIFS('KENP Data'!$AJ:$AJ,'KENP Data'!$AI:$AI,"Amazon.co.uk",'KENP Data'!$AF:$AF,Lookups!$A$4))</f>
        <v>0</v>
      </c>
      <c r="K16" s="4">
        <f>J16*Lookups!$H$8*Lookups!$G$17</f>
        <v>0</v>
      </c>
      <c r="L16" s="15">
        <f>SUM(SUMIFS('KENP Data'!$AJ:$AJ,'KENP Data'!$AI:$AI,"Amazon.com",'KENP Data'!$AF:$AF,Lookups!$A$4))</f>
        <v>0</v>
      </c>
      <c r="M16" s="4">
        <f>L16*Lookups!$G$8</f>
        <v>0</v>
      </c>
      <c r="N16" s="13">
        <f>SUM(SUMIFS('KENP Data'!$AJ:$AJ,'KENP Data'!$AI:$AI,"&lt;&gt;Amazon.co.uk",'KENP Data'!$AI:$AI,"&lt;&gt;Amazon.com",'KENP Data'!$AF:$AF,Lookups!$A$5))</f>
        <v>0</v>
      </c>
      <c r="O16" s="4">
        <f>SUM(SUMIFS('KENP Data'!$AJ:$AJ,'KENP Data'!$AI:$AI,"Amazon.de",'KENP Data'!$AF:$AF,Lookups!$A$5)*Lookups!$I$8*Lookups!$G$18,SUMIFS('KENP Data'!$AJ:$AJ,'KENP Data'!$AI:$AI,"Amazon.fr",'KENP Data'!$AF:$AF,Lookups!$A$5)*Lookups!$M$8*Lookups!$G$18,SUMIFS('KENP Data'!$AJ:$AJ,'KENP Data'!$AI:$AI,"Amazon.es",'KENP Data'!$AF:$AF,Lookups!$A$5)*Lookups!$P$8*Lookups!$G$18,SUMIFS('KENP Data'!$AJ:$AJ,'KENP Data'!$AI:$AI,"Amazon.it",'KENP Data'!$AF:$AF,Lookups!$A$5)*Lookups!$O$8*Lookups!$G$18,SUMIFS('KENP Data'!$AJ:$AJ,'KENP Data'!$AI:$AI,"Amazon.co.jp",'KENP Data'!$AF:$AF,Lookups!$A$5)*Lookups!$N$8*Lookups!$G$19,SUMIFS('KENP Data'!$AJ:$AJ,'KENP Data'!$AI:$AI,"Amazon.in",'KENP Data'!$AF:$AF,Lookups!$A$5)*Lookups!$K$8*Lookups!$G$20,SUMIFS('KENP Data'!$AJ:$AJ,'KENP Data'!$AI:$AI,"Amazon.ca",'KENP Data'!$AF:$AF,Lookups!$A$5)*Lookups!$J$8*Lookups!$G$21,SUMIFS('KENP Data'!$AJ:$AJ,'KENP Data'!$AI:$AI,"Amazon.com.br",'KENP Data'!$AF:$AF,Lookups!$A$5)*Lookups!$Q$8*Lookups!$G$22,SUMIFS('KENP Data'!$AJ:$AJ,'KENP Data'!$AI:$AI,"Amazon.com.mx",'KENP Data'!$AF:$AF,Lookups!$A$5)*Lookups!$R$8*Lookups!$G$23,SUMIFS('KENP Data'!$AJ:$AJ,'KENP Data'!$AI:$AI,"Amazon.com.au",'KENP Data'!$AF:$AF,Lookups!$A$5)*Lookups!$L$8*Lookups!$G$24,SUMIFS('KENP Data'!$AJ:$AJ,'KENP Data'!$AI:$AI,"Amazon.nl",'KENP Data'!$AF:$AF,Lookups!$A$5)*Lookups!$S$8*Lookups!$G$18)</f>
        <v>0</v>
      </c>
      <c r="P16" s="13">
        <f>SUM(SUMIFS('KENP Data'!$AJ:$AJ,'KENP Data'!$AI:$AI,"Amazon.co.uk",'KENP Data'!$AF:$AF,Lookups!$A$5))</f>
        <v>0</v>
      </c>
      <c r="Q16" s="4">
        <f>P16*Lookups!$H$8*Lookups!$G$17</f>
        <v>0</v>
      </c>
      <c r="R16" s="15">
        <f>SUM(SUMIFS('KENP Data'!$AJ:$AJ,'KENP Data'!$AI:$AI,"Amazon.com",'KENP Data'!$AF:$AF,Lookups!$A$5))</f>
        <v>0</v>
      </c>
      <c r="S16" s="4">
        <f>R16*Lookups!$G$8</f>
        <v>0</v>
      </c>
      <c r="W16">
        <f>Lookups!$A$15</f>
        <v>0</v>
      </c>
    </row>
    <row r="17" spans="1:23" x14ac:dyDescent="0.25">
      <c r="A17" t="s">
        <v>25</v>
      </c>
      <c r="B17" s="13">
        <f>SUM(SUMIFS('KENP Data'!$AP:$AP,'KENP Data'!$AO:$AO,"&lt;&gt;Amazon.co.uk",'KENP Data'!$AO:$AO,"&lt;&gt;Amazon.com",'KENP Data'!$AL:$AL,Lookups!$A$3))</f>
        <v>0</v>
      </c>
      <c r="C17" s="4">
        <f>SUM(SUMIFS('KENP Data'!$AP:$AP,'KENP Data'!$AO:$AO,"Amazon.de",'KENP Data'!$AL:$AL,Lookups!$A$3)*Lookups!$I$9*Lookups!$G$18,SUMIFS('KENP Data'!$AP:$AP,'KENP Data'!$AO:$AO,"Amazon.fr",'KENP Data'!$AL:$AL,Lookups!$A$3)*Lookups!$M$9*Lookups!$G$18,SUMIFS('KENP Data'!$AP:$AP,'KENP Data'!$AO:$AO,"Amazon.es",'KENP Data'!$AL:$AL,Lookups!$A$3)*Lookups!$P$9*Lookups!$G$18,SUMIFS('KENP Data'!$AP:$AP,'KENP Data'!$AO:$AO,"Amazon.it",'KENP Data'!$AL:$AL,Lookups!$A$3)*Lookups!$O$9*Lookups!$G$18,SUMIFS('KENP Data'!$AP:$AP,'KENP Data'!$AO:$AO,"Amazon.co.jp",'KENP Data'!$AL:$AL,Lookups!$A$3)*Lookups!$N$9*Lookups!$G$19,SUMIFS('KENP Data'!$AP:$AP,'KENP Data'!$AO:$AO,"Amazon.in",'KENP Data'!$AL:$AL,Lookups!$A$3)*Lookups!$K$9*Lookups!$G$20,SUMIFS('KENP Data'!$AP:$AP,'KENP Data'!$AO:$AO,"Amazon.ca",'KENP Data'!$AL:$AL,Lookups!$A$3)*Lookups!$J$9*Lookups!$G$21,SUMIFS('KENP Data'!$AP:$AP,'KENP Data'!$AO:$AO,"Amazon.com.br",'KENP Data'!$AL:$AL,Lookups!$A$3)*Lookups!$Q$9*Lookups!$G$22,SUMIFS('KENP Data'!$AP:$AP,'KENP Data'!$AO:$AO,"Amazon.com.mx",'KENP Data'!$AL:$AL,Lookups!$A$3)*Lookups!$R$9*Lookups!$G$23,SUMIFS('KENP Data'!$AP:$AP,'KENP Data'!$AO:$AO,"Amazon.com.au",'KENP Data'!$AL:$AL,Lookups!$A$3)*Lookups!$L$9*Lookups!$G$24,SUMIFS('KENP Data'!$AP:$AP,'KENP Data'!$AO:$AO,"Amazon.nl",'KENP Data'!$AL:$AL,Lookups!$A$3)*Lookups!$S$9*Lookups!$G$18)</f>
        <v>0</v>
      </c>
      <c r="D17" s="13">
        <f>SUM(SUMIFS('KENP Data'!$AP:$AP,'KENP Data'!$AO:$AO,"Amazon.co.uk",'KENP Data'!$AL:$AL,Lookups!$A$3))</f>
        <v>0</v>
      </c>
      <c r="E17" s="4">
        <f>D17*Lookups!$H$9*Lookups!$G$17</f>
        <v>0</v>
      </c>
      <c r="F17" s="15">
        <f>SUM(SUMIFS('KENP Data'!$AP:$AP,'KENP Data'!$AO:$AO,"Amazon.com",'KENP Data'!$AL:$AL,Lookups!$A$3))</f>
        <v>3884</v>
      </c>
      <c r="G17" s="4">
        <f>F17*Lookups!$G$9</f>
        <v>16.68</v>
      </c>
      <c r="H17" s="13">
        <f>SUM(SUMIFS('KENP Data'!$AP:$AP,'KENP Data'!$AO:$AO,"&lt;&gt;Amazon.co.uk",'KENP Data'!$AO:$AO,"&lt;&gt;Amazon.com",'KENP Data'!$AL:$AL,Lookups!$A$4))</f>
        <v>0</v>
      </c>
      <c r="I17" s="4">
        <f>SUM(SUMIFS('KENP Data'!$AP:$AP,'KENP Data'!$AO:$AO,"Amazon.de",'KENP Data'!$AL:$AL,Lookups!$A$4)*Lookups!$I$9*Lookups!$G$18,SUMIFS('KENP Data'!$AP:$AP,'KENP Data'!$AO:$AO,"Amazon.fr",'KENP Data'!$AL:$AL,Lookups!$A$4)*Lookups!$M$9*Lookups!$G$18,SUMIFS('KENP Data'!$AP:$AP,'KENP Data'!$AO:$AO,"Amazon.es",'KENP Data'!$AL:$AL,Lookups!$A$4)*Lookups!$P$9*Lookups!$G$18,SUMIFS('KENP Data'!$AP:$AP,'KENP Data'!$AO:$AO,"Amazon.it",'KENP Data'!$AL:$AL,Lookups!$A$4)*Lookups!$O$9*Lookups!$G$18,SUMIFS('KENP Data'!$AP:$AP,'KENP Data'!$AO:$AO,"Amazon.co.jp",'KENP Data'!$AL:$AL,Lookups!$A$4)*Lookups!$N$9*Lookups!$G$19,SUMIFS('KENP Data'!$AP:$AP,'KENP Data'!$AO:$AO,"Amazon.in",'KENP Data'!$AL:$AL,Lookups!$A$4)*Lookups!$K$9*Lookups!$G$20,SUMIFS('KENP Data'!$AP:$AP,'KENP Data'!$AO:$AO,"Amazon.ca",'KENP Data'!$AL:$AL,Lookups!$A$4)*Lookups!$J$9*Lookups!$G$21,SUMIFS('KENP Data'!$AP:$AP,'KENP Data'!$AO:$AO,"Amazon.com.br",'KENP Data'!$AL:$AL,Lookups!$A$4)*Lookups!$Q$9*Lookups!$G$22,SUMIFS('KENP Data'!$AP:$AP,'KENP Data'!$AO:$AO,"Amazon.com.mx",'KENP Data'!$AL:$AL,Lookups!$A$4)*Lookups!$R$9*Lookups!$G$23,SUMIFS('KENP Data'!$AP:$AP,'KENP Data'!$AO:$AO,"Amazon.com.au",'KENP Data'!$AL:$AL,Lookups!$A$4)*Lookups!$L$9*Lookups!$G$24,SUMIFS('KENP Data'!$AP:$AP,'KENP Data'!$AO:$AO,"Amazon.nl",'KENP Data'!$AL:$AL,Lookups!$A$4)*Lookups!$S$9*Lookups!$G$18)</f>
        <v>0</v>
      </c>
      <c r="J17" s="13">
        <f>SUM(SUMIFS('KENP Data'!$AP:$AP,'KENP Data'!$AO:$AO,"Amazon.co.uk",'KENP Data'!$AL:$AL,Lookups!$A$4))</f>
        <v>0</v>
      </c>
      <c r="K17" s="4">
        <f>J17*Lookups!$H$9*Lookups!$G$17</f>
        <v>0</v>
      </c>
      <c r="L17" s="15">
        <f>SUM(SUMIFS('KENP Data'!$AP:$AP,'KENP Data'!$AO:$AO,"Amazon.com",'KENP Data'!$AL:$AL,Lookups!$A$4))</f>
        <v>0</v>
      </c>
      <c r="M17" s="4">
        <f>L17*Lookups!$G$9</f>
        <v>0</v>
      </c>
      <c r="N17" s="13">
        <f>SUM(SUMIFS('KENP Data'!$AP:$AP,'KENP Data'!$AO:$AO,"&lt;&gt;Amazon.co.uk",'KENP Data'!$AO:$AO,"&lt;&gt;Amazon.com",'KENP Data'!$AL:$AL,Lookups!$A$5))</f>
        <v>0</v>
      </c>
      <c r="O17" s="4">
        <f>SUM(SUMIFS('KENP Data'!$AP:$AP,'KENP Data'!$AO:$AO,"Amazon.de",'KENP Data'!$AL:$AL,Lookups!$A$5)*Lookups!$I$9*Lookups!$G$18,SUMIFS('KENP Data'!$AP:$AP,'KENP Data'!$AO:$AO,"Amazon.fr",'KENP Data'!$AL:$AL,Lookups!$A$5)*Lookups!$M$9*Lookups!$G$18,SUMIFS('KENP Data'!$AP:$AP,'KENP Data'!$AO:$AO,"Amazon.es",'KENP Data'!$AL:$AL,Lookups!$A$5)*Lookups!$P$9*Lookups!$G$18,SUMIFS('KENP Data'!$AP:$AP,'KENP Data'!$AO:$AO,"Amazon.it",'KENP Data'!$AL:$AL,Lookups!$A$5)*Lookups!$O$9*Lookups!$G$18,SUMIFS('KENP Data'!$AP:$AP,'KENP Data'!$AO:$AO,"Amazon.co.jp",'KENP Data'!$AL:$AL,Lookups!$A$5)*Lookups!$N$9*Lookups!$G$19,SUMIFS('KENP Data'!$AP:$AP,'KENP Data'!$AO:$AO,"Amazon.in",'KENP Data'!$AL:$AL,Lookups!$A$5)*Lookups!$K$9*Lookups!$G$20,SUMIFS('KENP Data'!$AP:$AP,'KENP Data'!$AO:$AO,"Amazon.ca",'KENP Data'!$AL:$AL,Lookups!$A$5)*Lookups!$J$9*Lookups!$G$21,SUMIFS('KENP Data'!$AP:$AP,'KENP Data'!$AO:$AO,"Amazon.com.br",'KENP Data'!$AL:$AL,Lookups!$A$5)*Lookups!$Q$9*Lookups!$G$22,SUMIFS('KENP Data'!$AP:$AP,'KENP Data'!$AO:$AO,"Amazon.com.mx",'KENP Data'!$AL:$AL,Lookups!$A$5)*Lookups!$R$9*Lookups!$G$23,SUMIFS('KENP Data'!$AP:$AP,'KENP Data'!$AO:$AO,"Amazon.com.au",'KENP Data'!$AL:$AL,Lookups!$A$5)*Lookups!$L$9*Lookups!$G$24,SUMIFS('KENP Data'!$AP:$AP,'KENP Data'!$AO:$AO,"Amazon.nl",'KENP Data'!$AL:$AL,Lookups!$A$5)*Lookups!$S$9*Lookups!$G$18)</f>
        <v>0</v>
      </c>
      <c r="P17" s="13">
        <f>SUM(SUMIFS('KENP Data'!$AP:$AP,'KENP Data'!$AO:$AO,"Amazon.co.uk",'KENP Data'!$AL:$AL,Lookups!$A$5))</f>
        <v>0</v>
      </c>
      <c r="Q17" s="4">
        <f>P17*Lookups!$H$9*Lookups!$G$17</f>
        <v>0</v>
      </c>
      <c r="R17" s="15">
        <f>SUM(SUMIFS('KENP Data'!$AP:$AP,'KENP Data'!$AO:$AO,"Amazon.com",'KENP Data'!$AL:$AL,Lookups!$A$5))</f>
        <v>0</v>
      </c>
      <c r="S17" s="4">
        <f>R17*Lookups!$G$9</f>
        <v>0</v>
      </c>
      <c r="W17">
        <f>Lookups!$A$16</f>
        <v>0</v>
      </c>
    </row>
    <row r="18" spans="1:23" x14ac:dyDescent="0.25">
      <c r="A18" t="s">
        <v>26</v>
      </c>
      <c r="B18" s="13">
        <f>SUM(SUMIFS('KENP Data'!$AV:$AV,'KENP Data'!$AU:$AU,"&lt;&gt;Amazon.co.uk",'KENP Data'!$AU:$AU,"&lt;&gt;Amazon.com",'KENP Data'!$AR:$AR,Lookups!$A$3))</f>
        <v>0</v>
      </c>
      <c r="C18" s="4">
        <f>SUM(SUMIFS('KENP Data'!$AV:$AV,'KENP Data'!$AU:$AU,"Amazon.de",'KENP Data'!$AR:$AR,Lookups!$A$3)*Lookups!$I$10*Lookups!$G$18,SUMIFS('KENP Data'!$AV:$AV,'KENP Data'!$AU:$AU,"Amazon.fr",'KENP Data'!$AR:$AR,Lookups!$A$3)*Lookups!$M$10*Lookups!$G$18,SUMIFS('KENP Data'!$AV:$AV,'KENP Data'!$AU:$AU,"Amazon.es",'KENP Data'!$AR:$AR,Lookups!$A$3)*Lookups!$P$10*Lookups!$G$18,SUMIFS('KENP Data'!$AV:$AV,'KENP Data'!$AU:$AU,"Amazon.it",'KENP Data'!$AR:$AR,Lookups!$A$3)*Lookups!$O$10*Lookups!$G$18,SUMIFS('KENP Data'!$AV:$AV,'KENP Data'!$AU:$AU,"Amazon.co.jp",'KENP Data'!$AR:$AR,Lookups!$A$3)*Lookups!$N$10*Lookups!$G$19,SUMIFS('KENP Data'!$AV:$AV,'KENP Data'!$AU:$AU,"Amazon.in",'KENP Data'!$AR:$AR,Lookups!$A$3)*Lookups!$K$10*Lookups!$G$20,SUMIFS('KENP Data'!$AV:$AV,'KENP Data'!$AU:$AU,"Amazon.ca",'KENP Data'!$AR:$AR,Lookups!$A$3)*Lookups!$J$10*Lookups!$G$21,SUMIFS('KENP Data'!$AV:$AV,'KENP Data'!$AU:$AU,"Amazon.com.br",'KENP Data'!$AR:$AR,Lookups!$A$3)*Lookups!$Q$10*Lookups!$G$22,SUMIFS('KENP Data'!$AV:$AV,'KENP Data'!$AU:$AU,"Amazon.com.mx",'KENP Data'!$AR:$AR,Lookups!$A$3)*Lookups!$R$10*Lookups!$G$23,SUMIFS('KENP Data'!$AV:$AV,'KENP Data'!$AU:$AU,"Amazon.com.au",'KENP Data'!$AR:$AR,Lookups!$A$3)*Lookups!$L$10*Lookups!$G$24,SUMIFS('KENP Data'!$AV:$AV,'KENP Data'!$AU:$AU,"Amazon.nl",'KENP Data'!$AR:$AR,Lookups!$A$3)*Lookups!$S$10*Lookups!$G$18)</f>
        <v>0</v>
      </c>
      <c r="D18" s="13">
        <f>SUM(SUMIFS('KENP Data'!$AV:$AV,'KENP Data'!$AU:$AU,"Amazon.co.uk",'KENP Data'!$AR:$AR,Lookups!$A$3))</f>
        <v>0</v>
      </c>
      <c r="E18" s="4">
        <f>D18*Lookups!$H$10*Lookups!$G$17</f>
        <v>0</v>
      </c>
      <c r="F18" s="15">
        <f>SUM(SUMIFS('KENP Data'!$AV:$AV,'KENP Data'!$AU:$AU,"Amazon.com",'KENP Data'!$AR:$AR,Lookups!$A$3))</f>
        <v>2987</v>
      </c>
      <c r="G18" s="4">
        <f>F18*Lookups!$G$10</f>
        <v>12.909999999999998</v>
      </c>
      <c r="H18" s="13">
        <f>SUM(SUMIFS('KENP Data'!$AV:$AV,'KENP Data'!$AU:$AU,"&lt;&gt;Amazon.co.uk",'KENP Data'!$AU:$AU,"&lt;&gt;Amazon.com",'KENP Data'!$AR:$AR,Lookups!$A$4))</f>
        <v>0</v>
      </c>
      <c r="I18" s="4">
        <f>SUM(SUMIFS('KENP Data'!$AV:$AV,'KENP Data'!$AU:$AU,"Amazon.de",'KENP Data'!$AR:$AR,Lookups!$A$4)*Lookups!$I$10*Lookups!$G$18,SUMIFS('KENP Data'!$AV:$AV,'KENP Data'!$AU:$AU,"Amazon.fr",'KENP Data'!$AR:$AR,Lookups!$A$4)*Lookups!$M$10*Lookups!$G$18,SUMIFS('KENP Data'!$AV:$AV,'KENP Data'!$AU:$AU,"Amazon.es",'KENP Data'!$AR:$AR,Lookups!$A$4)*Lookups!$P$10*Lookups!$G$18,SUMIFS('KENP Data'!$AV:$AV,'KENP Data'!$AU:$AU,"Amazon.it",'KENP Data'!$AR:$AR,Lookups!$A$4)*Lookups!$O$10*Lookups!$G$18,SUMIFS('KENP Data'!$AV:$AV,'KENP Data'!$AU:$AU,"Amazon.co.jp",'KENP Data'!$AR:$AR,Lookups!$A$4)*Lookups!$N$10*Lookups!$G$19,SUMIFS('KENP Data'!$AV:$AV,'KENP Data'!$AU:$AU,"Amazon.in",'KENP Data'!$AR:$AR,Lookups!$A$4)*Lookups!$K$10*Lookups!$G$20,SUMIFS('KENP Data'!$AV:$AV,'KENP Data'!$AU:$AU,"Amazon.ca",'KENP Data'!$AR:$AR,Lookups!$A$4)*Lookups!$J$10*Lookups!$G$21,SUMIFS('KENP Data'!$AV:$AV,'KENP Data'!$AU:$AU,"Amazon.com.br",'KENP Data'!$AR:$AR,Lookups!$A$4)*Lookups!$Q$10*Lookups!$G$22,SUMIFS('KENP Data'!$AV:$AV,'KENP Data'!$AU:$AU,"Amazon.com.mx",'KENP Data'!$AR:$AR,Lookups!$A$4)*Lookups!$R$10*Lookups!$G$23,SUMIFS('KENP Data'!$AV:$AV,'KENP Data'!$AU:$AU,"Amazon.com.au",'KENP Data'!$AR:$AR,Lookups!$A$4)*Lookups!$L$10*Lookups!$G$24,SUMIFS('KENP Data'!$AV:$AV,'KENP Data'!$AU:$AU,"Amazon.nl",'KENP Data'!$AR:$AR,Lookups!$A$4)*Lookups!$S$10*Lookups!$G$18)</f>
        <v>0</v>
      </c>
      <c r="J18" s="13">
        <f>SUM(SUMIFS('KENP Data'!$AV:$AV,'KENP Data'!$AU:$AU,"Amazon.co.uk",'KENP Data'!$AR:$AR,Lookups!$A$4))</f>
        <v>0</v>
      </c>
      <c r="K18" s="4">
        <f>J18*Lookups!$H$10*Lookups!$G$17</f>
        <v>0</v>
      </c>
      <c r="L18" s="15">
        <f>SUM(SUMIFS('KENP Data'!$AV:$AV,'KENP Data'!$AU:$AU,"Amazon.com",'KENP Data'!$AR:$AR,Lookups!$A$4))</f>
        <v>0</v>
      </c>
      <c r="M18" s="4">
        <f>L18*Lookups!$G$10</f>
        <v>0</v>
      </c>
      <c r="N18" s="13">
        <f>SUM(SUMIFS('KENP Data'!$AV:$AV,'KENP Data'!$AU:$AU,"&lt;&gt;Amazon.co.uk",'KENP Data'!$AU:$AU,"&lt;&gt;Amazon.com",'KENP Data'!$AR:$AR,Lookups!$A$5))</f>
        <v>0</v>
      </c>
      <c r="O18" s="4">
        <f>SUM(SUMIFS('KENP Data'!$AV:$AV,'KENP Data'!$AU:$AU,"Amazon.de",'KENP Data'!$AR:$AR,Lookups!$A$5)*Lookups!$I$10*Lookups!$G$18,SUMIFS('KENP Data'!$AV:$AV,'KENP Data'!$AU:$AU,"Amazon.fr",'KENP Data'!$AR:$AR,Lookups!$A$5)*Lookups!$M$10*Lookups!$G$18,SUMIFS('KENP Data'!$AV:$AV,'KENP Data'!$AU:$AU,"Amazon.es",'KENP Data'!$AR:$AR,Lookups!$A$5)*Lookups!$P$10*Lookups!$G$18,SUMIFS('KENP Data'!$AV:$AV,'KENP Data'!$AU:$AU,"Amazon.it",'KENP Data'!$AR:$AR,Lookups!$A$5)*Lookups!$O$10*Lookups!$G$18,SUMIFS('KENP Data'!$AV:$AV,'KENP Data'!$AU:$AU,"Amazon.co.jp",'KENP Data'!$AR:$AR,Lookups!$A$5)*Lookups!$N$10*Lookups!$G$19,SUMIFS('KENP Data'!$AV:$AV,'KENP Data'!$AU:$AU,"Amazon.in",'KENP Data'!$AR:$AR,Lookups!$A$5)*Lookups!$K$10*Lookups!$G$20,SUMIFS('KENP Data'!$AV:$AV,'KENP Data'!$AU:$AU,"Amazon.ca",'KENP Data'!$AR:$AR,Lookups!$A$5)*Lookups!$J$10*Lookups!$G$21,SUMIFS('KENP Data'!$AV:$AV,'KENP Data'!$AU:$AU,"Amazon.com.br",'KENP Data'!$AR:$AR,Lookups!$A$5)*Lookups!$Q$10*Lookups!$G$22,SUMIFS('KENP Data'!$AV:$AV,'KENP Data'!$AU:$AU,"Amazon.com.mx",'KENP Data'!$AR:$AR,Lookups!$A$5)*Lookups!$R$10*Lookups!$G$23,SUMIFS('KENP Data'!$AV:$AV,'KENP Data'!$AU:$AU,"Amazon.com.au",'KENP Data'!$AR:$AR,Lookups!$A$5)*Lookups!$L$10*Lookups!$G$24,SUMIFS('KENP Data'!$AV:$AV,'KENP Data'!$AU:$AU,"Amazon.nl",'KENP Data'!$AR:$AR,Lookups!$A$5)*Lookups!$S$10*Lookups!$G$18)</f>
        <v>0</v>
      </c>
      <c r="P18" s="13">
        <f>SUM(SUMIFS('KENP Data'!$AV:$AV,'KENP Data'!$AU:$AU,"Amazon.co.uk",'KENP Data'!$AR:$AR,Lookups!$A$5))</f>
        <v>0</v>
      </c>
      <c r="Q18" s="4">
        <f>P18*Lookups!$H$10*Lookups!$G$17</f>
        <v>0</v>
      </c>
      <c r="R18" s="15">
        <f>SUM(SUMIFS('KENP Data'!$AV:$AV,'KENP Data'!$AU:$AU,"Amazon.com",'KENP Data'!$AR:$AR,Lookups!$A$5))</f>
        <v>0</v>
      </c>
      <c r="S18" s="4">
        <f>R18*Lookups!$G$10</f>
        <v>0</v>
      </c>
      <c r="W18">
        <f>Lookups!$A$17</f>
        <v>0</v>
      </c>
    </row>
    <row r="19" spans="1:23" x14ac:dyDescent="0.25">
      <c r="A19" t="s">
        <v>27</v>
      </c>
      <c r="B19" s="13">
        <f>SUM(SUMIFS('KENP Data'!$BB:$BB,'KENP Data'!$BA:$BA,"&lt;&gt;Amazon.co.uk",'KENP Data'!$BA:$BA,"&lt;&gt;Amazon.com",'KENP Data'!$AX:$AX,Lookups!$A$3))</f>
        <v>159</v>
      </c>
      <c r="C19" s="4">
        <f>SUM(SUMIFS('KENP Data'!$BB:$BB,'KENP Data'!$BA:$BA,"Amazon.de",'KENP Data'!$AX:$AX,Lookups!$A$3)*Lookups!$I$11*Lookups!$G$18,SUMIFS('KENP Data'!$BB:$BB,'KENP Data'!$BA:$BA,"Amazon.fr",'KENP Data'!$AX:$AX,Lookups!$A$3)*Lookups!$M$11*Lookups!$G$18,SUMIFS('KENP Data'!$BB:$BB,'KENP Data'!$BA:$BA,"Amazon.es",'KENP Data'!$AX:$AX,Lookups!$A$3)*Lookups!$P$11*Lookups!$G$18,SUMIFS('KENP Data'!$BB:$BB,'KENP Data'!$BA:$BA,"Amazon.it",'KENP Data'!$AX:$AX,Lookups!$A$3)*Lookups!$O$11*Lookups!$G$18,SUMIFS('KENP Data'!$BB:$BB,'KENP Data'!$BA:$BA,"Amazon.co.jp",'KENP Data'!$AX:$AX,Lookups!$A$3)*Lookups!$N$11*Lookups!$G$19,SUMIFS('KENP Data'!$BB:$BB,'KENP Data'!$BA:$BA,"Amazon.in",'KENP Data'!$AX:$AX,Lookups!$A$3)*Lookups!$K$11*Lookups!$G$20,SUMIFS('KENP Data'!$BB:$BB,'KENP Data'!$BA:$BA,"Amazon.ca",'KENP Data'!$AX:$AX,Lookups!$A$3)*Lookups!$J$11*Lookups!$G$21,SUMIFS('KENP Data'!$BB:$BB,'KENP Data'!$BA:$BA,"Amazon.com.br",'KENP Data'!$AX:$AX,Lookups!$A$3)*Lookups!$Q$11*Lookups!$G$22,SUMIFS('KENP Data'!$BB:$BB,'KENP Data'!$BA:$BA,"Amazon.com.mx",'KENP Data'!$AX:$AX,Lookups!$A$3)*Lookups!$R$11*Lookups!$G$23,SUMIFS('KENP Data'!$BB:$BB,'KENP Data'!$BA:$BA,"Amazon.com.au",'KENP Data'!$AX:$AX,Lookups!$A$3)*Lookups!$L$11*Lookups!$G$24,SUMIFS('KENP Data'!$BB:$BB,'KENP Data'!$BA:$BA,"Amazon.nl",'KENP Data'!$AX:$AX,Lookups!$A$3)*Lookups!$S$11*Lookups!$G$18)</f>
        <v>0.50700000000000001</v>
      </c>
      <c r="D19" s="13">
        <f>SUM(SUMIFS('KENP Data'!$BB:$BB,'KENP Data'!$BA:$BA,"Amazon.co.uk",'KENP Data'!$AX:$AX,Lookups!$A$3))</f>
        <v>0</v>
      </c>
      <c r="E19" s="4">
        <f>D19*Lookups!$H$11*Lookups!$G$17</f>
        <v>0</v>
      </c>
      <c r="F19" s="15">
        <f>SUM(SUMIFS('KENP Data'!$BB:$BB,'KENP Data'!$BA:$BA,"Amazon.com",'KENP Data'!$AX:$AX,Lookups!$A$3))</f>
        <v>1223</v>
      </c>
      <c r="G19" s="4">
        <f>F19*Lookups!$G$11</f>
        <v>5.6199999999999992</v>
      </c>
      <c r="H19" s="13">
        <f>SUM(SUMIFS('KENP Data'!$BB:$BB,'KENP Data'!$BA:$BA,"&lt;&gt;Amazon.co.uk",'KENP Data'!$BA:$BA,"&lt;&gt;Amazon.com",'KENP Data'!$AX:$AX,Lookups!$A$4))</f>
        <v>0</v>
      </c>
      <c r="I19" s="4">
        <f>SUM(SUMIFS('KENP Data'!$BB:$BB,'KENP Data'!$BA:$BA,"Amazon.de",'KENP Data'!$AX:$AX,Lookups!$A$4)*Lookups!$I$11*Lookups!$G$18,SUMIFS('KENP Data'!$BB:$BB,'KENP Data'!$BA:$BA,"Amazon.fr",'KENP Data'!$AX:$AX,Lookups!$A$4)*Lookups!$M$11*Lookups!$G$18,SUMIFS('KENP Data'!$BB:$BB,'KENP Data'!$BA:$BA,"Amazon.es",'KENP Data'!$AX:$AX,Lookups!$A$4)*Lookups!$P$11*Lookups!$G$18,SUMIFS('KENP Data'!$BB:$BB,'KENP Data'!$BA:$BA,"Amazon.it",'KENP Data'!$AX:$AX,Lookups!$A$4)*Lookups!$O$11*Lookups!$G$18,SUMIFS('KENP Data'!$BB:$BB,'KENP Data'!$BA:$BA,"Amazon.co.jp",'KENP Data'!$AX:$AX,Lookups!$A$4)*Lookups!$N$11*Lookups!$G$19,SUMIFS('KENP Data'!$BB:$BB,'KENP Data'!$BA:$BA,"Amazon.in",'KENP Data'!$AX:$AX,Lookups!$A$4)*Lookups!$K$11*Lookups!$G$20,SUMIFS('KENP Data'!$BB:$BB,'KENP Data'!$BA:$BA,"Amazon.ca",'KENP Data'!$AX:$AX,Lookups!$A$4)*Lookups!$J$11*Lookups!$G$21,SUMIFS('KENP Data'!$BB:$BB,'KENP Data'!$BA:$BA,"Amazon.com.br",'KENP Data'!$AX:$AX,Lookups!$A$4)*Lookups!$Q$11*Lookups!$G$22,SUMIFS('KENP Data'!$BB:$BB,'KENP Data'!$BA:$BA,"Amazon.com.mx",'KENP Data'!$AX:$AX,Lookups!$A$4)*Lookups!$R$11*Lookups!$G$23,SUMIFS('KENP Data'!$BB:$BB,'KENP Data'!$BA:$BA,"Amazon.com.au",'KENP Data'!$AX:$AX,Lookups!$A$4)*Lookups!$L$11*Lookups!$G$24,SUMIFS('KENP Data'!$BB:$BB,'KENP Data'!$BA:$BA,"Amazon.nl",'KENP Data'!$AX:$AX,Lookups!$A$4)*Lookups!$S$11*Lookups!$G$18)</f>
        <v>0</v>
      </c>
      <c r="J19" s="13">
        <f>SUM(SUMIFS('KENP Data'!$BB:$BB,'KENP Data'!$BA:$BA,"Amazon.co.uk",'KENP Data'!$AX:$AX,Lookups!$A$4))</f>
        <v>0</v>
      </c>
      <c r="K19" s="4">
        <f>J19*Lookups!$H$11*Lookups!$G$17</f>
        <v>0</v>
      </c>
      <c r="L19" s="15">
        <f>SUM(SUMIFS('KENP Data'!$BB:$BB,'KENP Data'!$BA:$BA,"Amazon.com",'KENP Data'!$AX:$AX,Lookups!$A$4))</f>
        <v>0</v>
      </c>
      <c r="M19" s="4">
        <f>L19*Lookups!$G$11</f>
        <v>0</v>
      </c>
      <c r="N19" s="13">
        <f>SUM(SUMIFS('KENP Data'!$BB:$BB,'KENP Data'!$BA:$BA,"&lt;&gt;Amazon.co.uk",'KENP Data'!$BA:$BA,"&lt;&gt;Amazon.com",'KENP Data'!$AX:$AX,Lookups!$A$5))</f>
        <v>0</v>
      </c>
      <c r="O19" s="4">
        <f>SUM(SUMIFS('KENP Data'!$BB:$BB,'KENP Data'!$BA:$BA,"Amazon.de",'KENP Data'!$AX:$AX,Lookups!$A$5)*Lookups!$I$11*Lookups!$G$18,SUMIFS('KENP Data'!$BB:$BB,'KENP Data'!$BA:$BA,"Amazon.fr",'KENP Data'!$AX:$AX,Lookups!$A$5)*Lookups!$M$11*Lookups!$G$18,SUMIFS('KENP Data'!$BB:$BB,'KENP Data'!$BA:$BA,"Amazon.es",'KENP Data'!$AX:$AX,Lookups!$A$5)*Lookups!$P$11*Lookups!$G$18,SUMIFS('KENP Data'!$BB:$BB,'KENP Data'!$BA:$BA,"Amazon.it",'KENP Data'!$AX:$AX,Lookups!$A$5)*Lookups!$O$11*Lookups!$G$18,SUMIFS('KENP Data'!$BB:$BB,'KENP Data'!$BA:$BA,"Amazon.co.jp",'KENP Data'!$AX:$AX,Lookups!$A$5)*Lookups!$N$11*Lookups!$G$19,SUMIFS('KENP Data'!$BB:$BB,'KENP Data'!$BA:$BA,"Amazon.in",'KENP Data'!$AX:$AX,Lookups!$A$5)*Lookups!$K$11*Lookups!$G$20,SUMIFS('KENP Data'!$BB:$BB,'KENP Data'!$BA:$BA,"Amazon.ca",'KENP Data'!$AX:$AX,Lookups!$A$5)*Lookups!$J$11*Lookups!$G$21,SUMIFS('KENP Data'!$BB:$BB,'KENP Data'!$BA:$BA,"Amazon.com.br",'KENP Data'!$AX:$AX,Lookups!$A$5)*Lookups!$Q$11*Lookups!$G$22,SUMIFS('KENP Data'!$BB:$BB,'KENP Data'!$BA:$BA,"Amazon.com.mx",'KENP Data'!$AX:$AX,Lookups!$A$5)*Lookups!$R$11*Lookups!$G$23,SUMIFS('KENP Data'!$BB:$BB,'KENP Data'!$BA:$BA,"Amazon.com.au",'KENP Data'!$AX:$AX,Lookups!$A$5)*Lookups!$L$11*Lookups!$G$24,SUMIFS('KENP Data'!$BB:$BB,'KENP Data'!$BA:$BA,"Amazon.nl",'KENP Data'!$AX:$AX,Lookups!$A$5)*Lookups!$S$11*Lookups!$G$18)</f>
        <v>0</v>
      </c>
      <c r="P19" s="13">
        <f>SUM(SUMIFS('KENP Data'!$BB:$BB,'KENP Data'!$BA:$BA,"Amazon.co.uk",'KENP Data'!$AX:$AX,Lookups!$A$5))</f>
        <v>0</v>
      </c>
      <c r="Q19" s="4">
        <f>P19*Lookups!$H$11*Lookups!$G$17</f>
        <v>0</v>
      </c>
      <c r="R19" s="15">
        <f>SUM(SUMIFS('KENP Data'!$BB:$BB,'KENP Data'!$BA:$BA,"Amazon.com",'KENP Data'!$AX:$AX,Lookups!$A$5))</f>
        <v>0</v>
      </c>
      <c r="S19" s="4">
        <f>R19*Lookups!$G$11</f>
        <v>0</v>
      </c>
    </row>
    <row r="20" spans="1:23" x14ac:dyDescent="0.25">
      <c r="A20" t="s">
        <v>28</v>
      </c>
      <c r="B20" s="13">
        <f>SUM(SUMIFS('KENP Data'!$BH:$BH,'KENP Data'!$BG:$BG,"&lt;&gt;Amazon.co.uk",'KENP Data'!$BG:$BG,"&lt;&gt;Amazon.com",'KENP Data'!$BD:$BD,Lookups!$A$3))</f>
        <v>0</v>
      </c>
      <c r="C20" s="4">
        <f>SUM(SUMIFS('KENP Data'!$BH:$BH,'KENP Data'!$BG:$BG,"Amazon.de",'KENP Data'!$BD:$BD,Lookups!$A$3)*Lookups!$I$12*Lookups!$G$18,SUMIFS('KENP Data'!$BH:$BH,'KENP Data'!$BG:$BG,"Amazon.fr",'KENP Data'!$BD:$BD,Lookups!$A$3)*Lookups!$M$12*Lookups!$G$18,SUMIFS('KENP Data'!$BH:$BH,'KENP Data'!$BG:$BG,"Amazon.es",'KENP Data'!$BD:$BD,Lookups!$A$3)*Lookups!$P$12*Lookups!$G$18,SUMIFS('KENP Data'!$BH:$BH,'KENP Data'!$BG:$BG,"Amazon.it",'KENP Data'!$BD:$BD,Lookups!$A$3)*Lookups!$O$12*Lookups!$G$18,SUMIFS('KENP Data'!$BH:$BH,'KENP Data'!$BG:$BG,"Amazon.co.jp",'KENP Data'!$BD:$BD,Lookups!$A$3)*Lookups!$N$12*Lookups!$G$19,SUMIFS('KENP Data'!$BH:$BH,'KENP Data'!$BG:$BG,"Amazon.in",'KENP Data'!$BD:$BD,Lookups!$A$3)*Lookups!$K$12*Lookups!$G$20,SUMIFS('KENP Data'!$BH:$BH,'KENP Data'!$BG:$BG,"Amazon.ca",'KENP Data'!$BD:$BD,Lookups!$A$3)*Lookups!$J$12*Lookups!$G$21,SUMIFS('KENP Data'!$BH:$BH,'KENP Data'!$BG:$BG,"Amazon.com.br",'KENP Data'!$BD:$BD,Lookups!$A$3)*Lookups!$Q$12*Lookups!$G$22,SUMIFS('KENP Data'!$BH:$BH,'KENP Data'!$BG:$BG,"Amazon.com.mx",'KENP Data'!$BD:$BD,Lookups!$A$3)*Lookups!$R$12*Lookups!$G$23,SUMIFS('KENP Data'!$BH:$BH,'KENP Data'!$BG:$BG,"Amazon.com.au",'KENP Data'!$BD:$BD,Lookups!$A$3)*Lookups!$L$12*Lookups!$G$24,SUMIFS('KENP Data'!$BH:$BH,'KENP Data'!$BG:$BG,"Amazon.nl",'KENP Data'!$BD:$BD,Lookups!$A$3)*Lookups!$S$12*Lookups!$G$18)</f>
        <v>0</v>
      </c>
      <c r="D20" s="13">
        <f>SUM(SUMIFS('KENP Data'!$BH:$BH,'KENP Data'!$BG:$BG,"Amazon.co.uk",'KENP Data'!$BD:$BD,Lookups!$A$3))</f>
        <v>0</v>
      </c>
      <c r="E20" s="4">
        <f>D20*Lookups!$H$12*Lookups!$G$17</f>
        <v>0</v>
      </c>
      <c r="F20" s="15">
        <f>SUM(SUMIFS('KENP Data'!$BH:$BH,'KENP Data'!$BG:$BG,"Amazon.com",'KENP Data'!$BD:$BD,Lookups!$A$3))</f>
        <v>1029</v>
      </c>
      <c r="G20" s="4">
        <f>F20*Lookups!$G$12</f>
        <v>4.67</v>
      </c>
      <c r="H20" s="13">
        <f>SUM(SUMIFS('KENP Data'!$BH:$BH,'KENP Data'!$BG:$BG,"&lt;&gt;Amazon.co.uk",'KENP Data'!$BG:$BG,"&lt;&gt;Amazon.com",'KENP Data'!$BD:$BD,Lookups!$A$4))</f>
        <v>0</v>
      </c>
      <c r="I20" s="4">
        <f>SUM(SUMIFS('KENP Data'!$BH:$BH,'KENP Data'!$BG:$BG,"Amazon.de",'KENP Data'!$BD:$BD,Lookups!$A$4)*Lookups!$I$12*Lookups!$G$18,SUMIFS('KENP Data'!$BH:$BH,'KENP Data'!$BG:$BG,"Amazon.fr",'KENP Data'!$BD:$BD,Lookups!$A$4)*Lookups!$M$12*Lookups!$G$18,SUMIFS('KENP Data'!$BH:$BH,'KENP Data'!$BG:$BG,"Amazon.es",'KENP Data'!$BD:$BD,Lookups!$A$4)*Lookups!$P$12*Lookups!$G$18,SUMIFS('KENP Data'!$BH:$BH,'KENP Data'!$BG:$BG,"Amazon.it",'KENP Data'!$BD:$BD,Lookups!$A$4)*Lookups!$O$12*Lookups!$G$18,SUMIFS('KENP Data'!$BH:$BH,'KENP Data'!$BG:$BG,"Amazon.co.jp",'KENP Data'!$BD:$BD,Lookups!$A$4)*Lookups!$N$12*Lookups!$G$19,SUMIFS('KENP Data'!$BH:$BH,'KENP Data'!$BG:$BG,"Amazon.in",'KENP Data'!$BD:$BD,Lookups!$A$4)*Lookups!$K$12*Lookups!$G$20,SUMIFS('KENP Data'!$BH:$BH,'KENP Data'!$BG:$BG,"Amazon.ca",'KENP Data'!$BD:$BD,Lookups!$A$4)*Lookups!$J$12*Lookups!$G$21,SUMIFS('KENP Data'!$BH:$BH,'KENP Data'!$BG:$BG,"Amazon.com.br",'KENP Data'!$BD:$BD,Lookups!$A$4)*Lookups!$Q$12*Lookups!$G$22,SUMIFS('KENP Data'!$BH:$BH,'KENP Data'!$BG:$BG,"Amazon.com.mx",'KENP Data'!$BD:$BD,Lookups!$A$4)*Lookups!$R$12*Lookups!$G$23,SUMIFS('KENP Data'!$BH:$BH,'KENP Data'!$BG:$BG,"Amazon.com.au",'KENP Data'!$BD:$BD,Lookups!$A$4)*Lookups!$L$12*Lookups!$G$24,SUMIFS('KENP Data'!$BH:$BH,'KENP Data'!$BG:$BG,"Amazon.nl",'KENP Data'!$BD:$BD,Lookups!$A$4)*Lookups!$S$12*Lookups!$G$18)</f>
        <v>0</v>
      </c>
      <c r="J20" s="13">
        <f>SUM(SUMIFS('KENP Data'!$BH:$BH,'KENP Data'!$BG:$BG,"Amazon.co.uk",'KENP Data'!$BD:$BD,Lookups!$A$4))</f>
        <v>0</v>
      </c>
      <c r="K20" s="4">
        <f>J20*Lookups!$H$12*Lookups!$G$17</f>
        <v>0</v>
      </c>
      <c r="L20" s="15">
        <f>SUM(SUMIFS('KENP Data'!$BH:$BH,'KENP Data'!$BG:$BG,"Amazon.com",'KENP Data'!$BD:$BD,Lookups!$A$4))</f>
        <v>0</v>
      </c>
      <c r="M20" s="4">
        <f>L20*Lookups!$G$12</f>
        <v>0</v>
      </c>
      <c r="N20" s="13">
        <f>SUM(SUMIFS('KENP Data'!$BH:$BH,'KENP Data'!$BG:$BG,"&lt;&gt;Amazon.co.uk",'KENP Data'!$BG:$BG,"&lt;&gt;Amazon.com",'KENP Data'!$BD:$BD,Lookups!$A$5))</f>
        <v>0</v>
      </c>
      <c r="O20" s="4">
        <f>SUM(SUMIFS('KENP Data'!$BH:$BH,'KENP Data'!$BG:$BG,"Amazon.de",'KENP Data'!$BD:$BD,Lookups!$A$5)*Lookups!$I$12*Lookups!$G$18,SUMIFS('KENP Data'!$BH:$BH,'KENP Data'!$BG:$BG,"Amazon.fr",'KENP Data'!$BD:$BD,Lookups!$A$5)*Lookups!$M$12*Lookups!$G$18,SUMIFS('KENP Data'!$BH:$BH,'KENP Data'!$BG:$BG,"Amazon.es",'KENP Data'!$BD:$BD,Lookups!$A$5)*Lookups!$P$12*Lookups!$G$18,SUMIFS('KENP Data'!$BH:$BH,'KENP Data'!$BG:$BG,"Amazon.it",'KENP Data'!$BD:$BD,Lookups!$A$5)*Lookups!$O$12*Lookups!$G$18,SUMIFS('KENP Data'!$BH:$BH,'KENP Data'!$BG:$BG,"Amazon.co.jp",'KENP Data'!$BD:$BD,Lookups!$A$5)*Lookups!$N$12*Lookups!$G$19,SUMIFS('KENP Data'!$BH:$BH,'KENP Data'!$BG:$BG,"Amazon.in",'KENP Data'!$BD:$BD,Lookups!$A$5)*Lookups!$K$12*Lookups!$G$20,SUMIFS('KENP Data'!$BH:$BH,'KENP Data'!$BG:$BG,"Amazon.ca",'KENP Data'!$BD:$BD,Lookups!$A$5)*Lookups!$J$12*Lookups!$G$21,SUMIFS('KENP Data'!$BH:$BH,'KENP Data'!$BG:$BG,"Amazon.com.br",'KENP Data'!$BD:$BD,Lookups!$A$5)*Lookups!$Q$12*Lookups!$G$22,SUMIFS('KENP Data'!$BH:$BH,'KENP Data'!$BG:$BG,"Amazon.com.mx",'KENP Data'!$BD:$BD,Lookups!$A$5)*Lookups!$R$12*Lookups!$G$23,SUMIFS('KENP Data'!$BH:$BH,'KENP Data'!$BG:$BG,"Amazon.com.au",'KENP Data'!$BD:$BD,Lookups!$A$5)*Lookups!$L$12*Lookups!$G$24,SUMIFS('KENP Data'!$BH:$BH,'KENP Data'!$BG:$BG,"Amazon.nl",'KENP Data'!$BD:$BD,Lookups!$A$5)*Lookups!$S$12*Lookups!$G$18)</f>
        <v>0</v>
      </c>
      <c r="P20" s="13">
        <f>SUM(SUMIFS('KENP Data'!$BH:$BH,'KENP Data'!$BG:$BG,"Amazon.co.uk",'KENP Data'!$BD:$BD,Lookups!$A$5))</f>
        <v>0</v>
      </c>
      <c r="Q20" s="4">
        <f>P20*Lookups!$H$12*Lookups!$G$17</f>
        <v>0</v>
      </c>
      <c r="R20" s="15">
        <f>SUM(SUMIFS('KENP Data'!$BH:$BH,'KENP Data'!$BG:$BG,"Amazon.com",'KENP Data'!$BD:$BD,Lookups!$A$5))</f>
        <v>0</v>
      </c>
      <c r="S20" s="4">
        <f>R20*Lookups!$G$12</f>
        <v>0</v>
      </c>
    </row>
    <row r="21" spans="1:23" x14ac:dyDescent="0.25">
      <c r="A21" t="s">
        <v>29</v>
      </c>
      <c r="B21" s="13">
        <f>SUM(SUMIFS('KENP Data'!$BN:$BN,'KENP Data'!$BM:$BM,"&lt;&gt;Amazon.co.uk",'KENP Data'!$BM:$BM,"&lt;&gt;Amazon.com",'KENP Data'!$BJ:$BJ,Lookups!$A$3))</f>
        <v>0</v>
      </c>
      <c r="C21" s="4">
        <f>SUM(SUMIFS('KENP Data'!$BN:$BN,'KENP Data'!$BM:$BM,"Amazon.de",'KENP Data'!$BJ:$BJ,Lookups!$A$3)*Lookups!$I$13*Lookups!$G$18,SUMIFS('KENP Data'!$BN:$BN,'KENP Data'!$BM:$BM,"Amazon.fr",'KENP Data'!$BJ:$BJ,Lookups!$A$3)*Lookups!$M$13*Lookups!$G$18,SUMIFS('KENP Data'!$BN:$BN,'KENP Data'!$BM:$BM,"Amazon.es",'KENP Data'!$BJ:$BJ,Lookups!$A$3)*Lookups!$P$13*Lookups!$G$18,SUMIFS('KENP Data'!$BN:$BN,'KENP Data'!$BM:$BM,"Amazon.it",'KENP Data'!$BJ:$BJ,Lookups!$A$3)*Lookups!$O$13*Lookups!$G$18,SUMIFS('KENP Data'!$BN:$BN,'KENP Data'!$BM:$BM,"Amazon.co.jp",'KENP Data'!$BJ:$BJ,Lookups!$A$3)*Lookups!$N$13*Lookups!$G$19,SUMIFS('KENP Data'!$BN:$BN,'KENP Data'!$BM:$BM,"Amazon.in",'KENP Data'!$BJ:$BJ,Lookups!$A$3)*Lookups!$K$13*Lookups!$G$20,SUMIFS('KENP Data'!$BN:$BN,'KENP Data'!$BM:$BM,"Amazon.ca",'KENP Data'!$BJ:$BJ,Lookups!$A$3)*Lookups!$J$13*Lookups!$G$21,SUMIFS('KENP Data'!$BN:$BN,'KENP Data'!$BM:$BM,"Amazon.com.br",'KENP Data'!$BJ:$BJ,Lookups!$A$3)*Lookups!$Q$13*Lookups!$G$22,SUMIFS('KENP Data'!$BN:$BN,'KENP Data'!$BM:$BM,"Amazon.com.mx",'KENP Data'!$BJ:$BJ,Lookups!$A$3)*Lookups!$R$13*Lookups!$G$23,SUMIFS('KENP Data'!$BN:$BN,'KENP Data'!$BM:$BM,"Amazon.com.au",'KENP Data'!$BJ:$BJ,Lookups!$A$3)*Lookups!$L$13*Lookups!$G$24,SUMIFS('KENP Data'!$BN:$BN,'KENP Data'!$BM:$BM,"Amazon.nl",'KENP Data'!$BJ:$BJ,Lookups!$A$3)*Lookups!$S$13*Lookups!$G$18)</f>
        <v>0</v>
      </c>
      <c r="D21" s="13">
        <f>SUM(SUMIFS('KENP Data'!$BN:$BN,'KENP Data'!$BM:$BM,"Amazon.co.uk",'KENP Data'!$BJ:$BJ,Lookups!$A$3))</f>
        <v>0</v>
      </c>
      <c r="E21" s="4">
        <f>D21*Lookups!$H$13*Lookups!$G$17</f>
        <v>0</v>
      </c>
      <c r="F21" s="15">
        <f>SUM(SUMIFS('KENP Data'!$BN:$BN,'KENP Data'!$BM:$BM,"Amazon.com",'KENP Data'!$BJ:$BJ,Lookups!$A$3))</f>
        <v>1173</v>
      </c>
      <c r="G21" s="4">
        <f>F21*Lookups!$G$13</f>
        <v>4.6700000000000523</v>
      </c>
      <c r="H21" s="13">
        <f>SUM(SUMIFS('KENP Data'!$BN:$BN,'KENP Data'!$BM:$BM,"&lt;&gt;Amazon.co.uk",'KENP Data'!$BM:$BM,"&lt;&gt;Amazon.com",'KENP Data'!$BJ:$BJ,Lookups!$A$4))</f>
        <v>0</v>
      </c>
      <c r="I21" s="4">
        <f>SUM(SUMIFS('KENP Data'!$BN:$BN,'KENP Data'!$BM:$BM,"Amazon.de",'KENP Data'!$BJ:$BJ,Lookups!$A$4)*Lookups!$I$13*Lookups!$G$18,SUMIFS('KENP Data'!$BN:$BN,'KENP Data'!$BM:$BM,"Amazon.fr",'KENP Data'!$BJ:$BJ,Lookups!$A$4)*Lookups!$M$13*Lookups!$G$18,SUMIFS('KENP Data'!$BN:$BN,'KENP Data'!$BM:$BM,"Amazon.es",'KENP Data'!$BJ:$BJ,Lookups!$A$4)*Lookups!$P$13*Lookups!$G$18,SUMIFS('KENP Data'!$BN:$BN,'KENP Data'!$BM:$BM,"Amazon.it",'KENP Data'!$BJ:$BJ,Lookups!$A$4)*Lookups!$O$13*Lookups!$G$18,SUMIFS('KENP Data'!$BN:$BN,'KENP Data'!$BM:$BM,"Amazon.co.jp",'KENP Data'!$BJ:$BJ,Lookups!$A$4)*Lookups!$N$13*Lookups!$G$19,SUMIFS('KENP Data'!$BN:$BN,'KENP Data'!$BM:$BM,"Amazon.in",'KENP Data'!$BJ:$BJ,Lookups!$A$4)*Lookups!$K$13*Lookups!$G$20,SUMIFS('KENP Data'!$BN:$BN,'KENP Data'!$BM:$BM,"Amazon.ca",'KENP Data'!$BJ:$BJ,Lookups!$A$4)*Lookups!$J$13*Lookups!$G$21,SUMIFS('KENP Data'!$BN:$BN,'KENP Data'!$BM:$BM,"Amazon.com.br",'KENP Data'!$BJ:$BJ,Lookups!$A$4)*Lookups!$Q$13*Lookups!$G$22,SUMIFS('KENP Data'!$BN:$BN,'KENP Data'!$BM:$BM,"Amazon.com.mx",'KENP Data'!$BJ:$BJ,Lookups!$A$4)*Lookups!$R$13*Lookups!$G$23,SUMIFS('KENP Data'!$BN:$BN,'KENP Data'!$BM:$BM,"Amazon.com.au",'KENP Data'!$BJ:$BJ,Lookups!$A$4)*Lookups!$L$13*Lookups!$G$24,SUMIFS('KENP Data'!$BN:$BN,'KENP Data'!$BM:$BM,"Amazon.nl",'KENP Data'!$BJ:$BJ,Lookups!$A$4)*Lookups!$S$13*Lookups!$G$18)</f>
        <v>0</v>
      </c>
      <c r="J21" s="13">
        <f>SUM(SUMIFS('KENP Data'!$BN:$BN,'KENP Data'!$BM:$BM,"Amazon.co.uk",'KENP Data'!$BJ:$BJ,Lookups!$A$4))</f>
        <v>0</v>
      </c>
      <c r="K21" s="4">
        <f>J21*Lookups!$H$13*Lookups!$G$17</f>
        <v>0</v>
      </c>
      <c r="L21" s="15">
        <f>SUM(SUMIFS('KENP Data'!$BN:$BN,'KENP Data'!$BM:$BM,"Amazon.com",'KENP Data'!$BJ:$BJ,Lookups!$A$4))</f>
        <v>0</v>
      </c>
      <c r="M21" s="4">
        <f>L21*Lookups!$G$13</f>
        <v>0</v>
      </c>
      <c r="N21" s="13">
        <f>SUM(SUMIFS('KENP Data'!$BN:$BN,'KENP Data'!$BM:$BM,"&lt;&gt;Amazon.co.uk",'KENP Data'!$BM:$BM,"&lt;&gt;Amazon.com",'KENP Data'!$BJ:$BJ,Lookups!$A$5))</f>
        <v>0</v>
      </c>
      <c r="O21" s="4">
        <f>SUM(SUMIFS('KENP Data'!$BN:$BN,'KENP Data'!$BM:$BM,"Amazon.de",'KENP Data'!$BJ:$BJ,Lookups!$A$5)*Lookups!$I$13*Lookups!$G$18,SUMIFS('KENP Data'!$BN:$BN,'KENP Data'!$BM:$BM,"Amazon.fr",'KENP Data'!$BJ:$BJ,Lookups!$A$5)*Lookups!$M$13*Lookups!$G$18,SUMIFS('KENP Data'!$BN:$BN,'KENP Data'!$BM:$BM,"Amazon.es",'KENP Data'!$BJ:$BJ,Lookups!$A$5)*Lookups!$P$13*Lookups!$G$18,SUMIFS('KENP Data'!$BN:$BN,'KENP Data'!$BM:$BM,"Amazon.it",'KENP Data'!$BJ:$BJ,Lookups!$A$5)*Lookups!$O$13*Lookups!$G$18,SUMIFS('KENP Data'!$BN:$BN,'KENP Data'!$BM:$BM,"Amazon.co.jp",'KENP Data'!$BJ:$BJ,Lookups!$A$5)*Lookups!$N$13*Lookups!$G$19,SUMIFS('KENP Data'!$BN:$BN,'KENP Data'!$BM:$BM,"Amazon.in",'KENP Data'!$BJ:$BJ,Lookups!$A$5)*Lookups!$K$13*Lookups!$G$20,SUMIFS('KENP Data'!$BN:$BN,'KENP Data'!$BM:$BM,"Amazon.ca",'KENP Data'!$BJ:$BJ,Lookups!$A$5)*Lookups!$J$13*Lookups!$G$21,SUMIFS('KENP Data'!$BN:$BN,'KENP Data'!$BM:$BM,"Amazon.com.br",'KENP Data'!$BJ:$BJ,Lookups!$A$5)*Lookups!$Q$13*Lookups!$G$22,SUMIFS('KENP Data'!$BN:$BN,'KENP Data'!$BM:$BM,"Amazon.com.mx",'KENP Data'!$BJ:$BJ,Lookups!$A$5)*Lookups!$R$13*Lookups!$G$23,SUMIFS('KENP Data'!$BN:$BN,'KENP Data'!$BM:$BM,"Amazon.com.au",'KENP Data'!$BJ:$BJ,Lookups!$A$5)*Lookups!$L$13*Lookups!$G$24,SUMIFS('KENP Data'!$BN:$BN,'KENP Data'!$BM:$BM,"Amazon.nl",'KENP Data'!$BJ:$BJ,Lookups!$A$5)*Lookups!$S$13*Lookups!$G$18)</f>
        <v>0</v>
      </c>
      <c r="P21" s="13">
        <f>SUM(SUMIFS('KENP Data'!$BN:$BN,'KENP Data'!$BM:$BM,"Amazon.co.uk",'KENP Data'!$BJ:$BJ,Lookups!$A$5))</f>
        <v>0</v>
      </c>
      <c r="Q21" s="4">
        <f>P21*Lookups!$H$13*Lookups!$G$17</f>
        <v>0</v>
      </c>
      <c r="R21" s="15">
        <f>SUM(SUMIFS('KENP Data'!$BN:$BN,'KENP Data'!$BM:$BM,"Amazon.com",'KENP Data'!$BJ:$BJ,Lookups!$A$5))</f>
        <v>0</v>
      </c>
      <c r="S21" s="4">
        <f>R21*Lookups!$G$13</f>
        <v>0</v>
      </c>
    </row>
    <row r="22" spans="1:23" x14ac:dyDescent="0.25">
      <c r="A22" t="s">
        <v>30</v>
      </c>
      <c r="B22" s="13">
        <f>SUM(SUMIFS('KENP Data'!$BT:$BT,'KENP Data'!$BS:$BS,"&lt;&gt;Amazon.co.uk",'KENP Data'!$BS:$BS,"&lt;&gt;Amazon.com",'KENP Data'!$BP:$BP,Lookups!$A$3))</f>
        <v>0</v>
      </c>
      <c r="C22" s="4">
        <f>SUM(SUMIFS('KENP Data'!$BT:$BT,'KENP Data'!$BS:$BS,"Amazon.de",'KENP Data'!$BP:$BP,Lookups!$A$3)*Lookups!$I$14*Lookups!$G$18,SUMIFS('KENP Data'!$BT:$BT,'KENP Data'!$BS:$BS,"Amazon.fr",'KENP Data'!$BP:$BP,Lookups!$A$3)*Lookups!$M$14*Lookups!$G$18,SUMIFS('KENP Data'!$BT:$BT,'KENP Data'!$BS:$BS,"Amazon.es",'KENP Data'!$BP:$BP,Lookups!$A$3)*Lookups!$P$14*Lookups!$G$18,SUMIFS('KENP Data'!$BT:$BT,'KENP Data'!$BS:$BS,"Amazon.it",'KENP Data'!$BP:$BP,Lookups!$A$3)*Lookups!$O$14*Lookups!$G$18,SUMIFS('KENP Data'!$BT:$BT,'KENP Data'!$BS:$BS,"Amazon.co.jp",'KENP Data'!$BP:$BP,Lookups!$A$3)*Lookups!$N$14*Lookups!$G$19,SUMIFS('KENP Data'!$BT:$BT,'KENP Data'!$BS:$BS,"Amazon.in",'KENP Data'!$BP:$BP,Lookups!$A$3)*Lookups!$K$14*Lookups!$G$20,SUMIFS('KENP Data'!$BT:$BT,'KENP Data'!$BS:$BS,"Amazon.ca",'KENP Data'!$BP:$BP,Lookups!$A$3)*Lookups!$J$14*Lookups!$G$21,SUMIFS('KENP Data'!$BT:$BT,'KENP Data'!$BS:$BS,"Amazon.com.br",'KENP Data'!$BP:$BP,Lookups!$A$3)*Lookups!$Q$14*Lookups!$G$22,SUMIFS('KENP Data'!$BT:$BT,'KENP Data'!$BS:$BS,"Amazon.com.mx",'KENP Data'!$BP:$BP,Lookups!$A$3)*Lookups!$R$14*Lookups!$G$23,SUMIFS('KENP Data'!$BT:$BT,'KENP Data'!$BS:$BS,"Amazon.com.au",'KENP Data'!$BP:$BP,Lookups!$A$3)*Lookups!$L$14*Lookups!$G$24,SUMIFS('KENP Data'!$BT:$BT,'KENP Data'!$BS:$BS,"Amazon.nl",'KENP Data'!$BP:$BP,Lookups!$A$3)*Lookups!$S$14*Lookups!$G$18)</f>
        <v>0</v>
      </c>
      <c r="D22" s="13">
        <f>SUM(SUMIFS('KENP Data'!$BT:$BT,'KENP Data'!$BS:$BS,"Amazon.co.uk",'KENP Data'!$BP:$BP,Lookups!$A$3))</f>
        <v>0</v>
      </c>
      <c r="E22" s="4">
        <f>D22*Lookups!$H$14*Lookups!$G$17</f>
        <v>0</v>
      </c>
      <c r="F22" s="15">
        <f>SUM(SUMIFS('KENP Data'!$BT:$BT,'KENP Data'!$BS:$BS,"Amazon.com",'KENP Data'!$BP:$BP,Lookups!$A$3))</f>
        <v>352</v>
      </c>
      <c r="G22" s="4">
        <f>F22*Lookups!$G$14</f>
        <v>1.4803990790483501</v>
      </c>
      <c r="H22" s="13">
        <f>SUM(SUMIFS('KENP Data'!$BT:$BT,'KENP Data'!$BS:$BS,"&lt;&gt;Amazon.co.uk",'KENP Data'!$BS:$BS,"&lt;&gt;Amazon.com",'KENP Data'!$BP:$BP,Lookups!$A$4))</f>
        <v>0</v>
      </c>
      <c r="I22" s="4">
        <f>SUM(SUMIFS('KENP Data'!$BT:$BT,'KENP Data'!$BS:$BS,"Amazon.de",'KENP Data'!$BP:$BP,Lookups!$A$4)*Lookups!$I$14*Lookups!$G$18,SUMIFS('KENP Data'!$BT:$BT,'KENP Data'!$BS:$BS,"Amazon.fr",'KENP Data'!$BP:$BP,Lookups!$A$4)*Lookups!$M$14*Lookups!$G$18,SUMIFS('KENP Data'!$BT:$BT,'KENP Data'!$BS:$BS,"Amazon.es",'KENP Data'!$BP:$BP,Lookups!$A$4)*Lookups!$P$14*Lookups!$G$18,SUMIFS('KENP Data'!$BT:$BT,'KENP Data'!$BS:$BS,"Amazon.it",'KENP Data'!$BP:$BP,Lookups!$A$4)*Lookups!$O$14*Lookups!$G$18,SUMIFS('KENP Data'!$BT:$BT,'KENP Data'!$BS:$BS,"Amazon.co.jp",'KENP Data'!$BP:$BP,Lookups!$A$4)*Lookups!$N$14*Lookups!$G$19,SUMIFS('KENP Data'!$BT:$BT,'KENP Data'!$BS:$BS,"Amazon.in",'KENP Data'!$BP:$BP,Lookups!$A$4)*Lookups!$K$14*Lookups!$G$20,SUMIFS('KENP Data'!$BT:$BT,'KENP Data'!$BS:$BS,"Amazon.ca",'KENP Data'!$BP:$BP,Lookups!$A$4)*Lookups!$J$14*Lookups!$G$21,SUMIFS('KENP Data'!$BT:$BT,'KENP Data'!$BS:$BS,"Amazon.com.br",'KENP Data'!$BP:$BP,Lookups!$A$4)*Lookups!$Q$14*Lookups!$G$22,SUMIFS('KENP Data'!$BT:$BT,'KENP Data'!$BS:$BS,"Amazon.com.mx",'KENP Data'!$BP:$BP,Lookups!$A$4)*Lookups!$R$14*Lookups!$G$23,SUMIFS('KENP Data'!$BT:$BT,'KENP Data'!$BS:$BS,"Amazon.com.au",'KENP Data'!$BP:$BP,Lookups!$A$4)*Lookups!$L$14*Lookups!$G$24,SUMIFS('KENP Data'!$BT:$BT,'KENP Data'!$BS:$BS,"Amazon.nl",'KENP Data'!$BP:$BP,Lookups!$A$4)*Lookups!$S$14*Lookups!$G$18)</f>
        <v>0</v>
      </c>
      <c r="J22" s="13">
        <f>SUM(SUMIFS('KENP Data'!$BT:$BT,'KENP Data'!$BS:$BS,"Amazon.co.uk",'KENP Data'!$BP:$BP,Lookups!$A$4))</f>
        <v>0</v>
      </c>
      <c r="K22" s="4">
        <f>J22*Lookups!$H$14*Lookups!$G$17</f>
        <v>0</v>
      </c>
      <c r="L22" s="15">
        <f>SUM(SUMIFS('KENP Data'!$BT:$BT,'KENP Data'!$BS:$BS,"Amazon.com",'KENP Data'!$BP:$BP,Lookups!$A$4))</f>
        <v>0</v>
      </c>
      <c r="M22" s="4">
        <f>L22*Lookups!$G$14</f>
        <v>0</v>
      </c>
      <c r="N22" s="13">
        <f>SUM(SUMIFS('KENP Data'!$BT:$BT,'KENP Data'!$BS:$BS,"&lt;&gt;Amazon.co.uk",'KENP Data'!$BS:$BS,"&lt;&gt;Amazon.com",'KENP Data'!$BP:$BP,Lookups!$A$5))</f>
        <v>0</v>
      </c>
      <c r="O22" s="4">
        <f>SUM(SUMIFS('KENP Data'!$BT:$BT,'KENP Data'!$BS:$BS,"Amazon.de",'KENP Data'!$BP:$BP,Lookups!$A$5)*Lookups!$I$14*Lookups!$G$18,SUMIFS('KENP Data'!$BT:$BT,'KENP Data'!$BS:$BS,"Amazon.fr",'KENP Data'!$BP:$BP,Lookups!$A$5)*Lookups!$M$14*Lookups!$G$18,SUMIFS('KENP Data'!$BT:$BT,'KENP Data'!$BS:$BS,"Amazon.es",'KENP Data'!$BP:$BP,Lookups!$A$5)*Lookups!$P$14*Lookups!$G$18,SUMIFS('KENP Data'!$BT:$BT,'KENP Data'!$BS:$BS,"Amazon.it",'KENP Data'!$BP:$BP,Lookups!$A$5)*Lookups!$O$14*Lookups!$G$18,SUMIFS('KENP Data'!$BT:$BT,'KENP Data'!$BS:$BS,"Amazon.co.jp",'KENP Data'!$BP:$BP,Lookups!$A$5)*Lookups!$N$14*Lookups!$G$19,SUMIFS('KENP Data'!$BT:$BT,'KENP Data'!$BS:$BS,"Amazon.in",'KENP Data'!$BP:$BP,Lookups!$A$5)*Lookups!$K$14*Lookups!$G$20,SUMIFS('KENP Data'!$BT:$BT,'KENP Data'!$BS:$BS,"Amazon.ca",'KENP Data'!$BP:$BP,Lookups!$A$5)*Lookups!$J$14*Lookups!$G$21,SUMIFS('KENP Data'!$BT:$BT,'KENP Data'!$BS:$BS,"Amazon.com.br",'KENP Data'!$BP:$BP,Lookups!$A$5)*Lookups!$Q$14*Lookups!$G$22,SUMIFS('KENP Data'!$BT:$BT,'KENP Data'!$BS:$BS,"Amazon.com.mx",'KENP Data'!$BP:$BP,Lookups!$A$5)*Lookups!$R$14*Lookups!$G$23,SUMIFS('KENP Data'!$BT:$BT,'KENP Data'!$BS:$BS,"Amazon.com.au",'KENP Data'!$BP:$BP,Lookups!$A$5)*Lookups!$L$14*Lookups!$G$24,SUMIFS('KENP Data'!$BT:$BT,'KENP Data'!$BS:$BS,"Amazon.nl",'KENP Data'!$BP:$BP,Lookups!$A$5)*Lookups!$S$14*Lookups!$G$18)</f>
        <v>0</v>
      </c>
      <c r="P22" s="13">
        <f>SUM(SUMIFS('KENP Data'!$BT:$BT,'KENP Data'!$BS:$BS,"Amazon.co.uk",'KENP Data'!$BP:$BP,Lookups!$A$5))</f>
        <v>0</v>
      </c>
      <c r="Q22" s="4">
        <f>P22*Lookups!$H$14*Lookups!$G$17</f>
        <v>0</v>
      </c>
      <c r="R22" s="15">
        <f>SUM(SUMIFS('KENP Data'!$BT:$BT,'KENP Data'!$BS:$BS,"Amazon.com",'KENP Data'!$BP:$BP,Lookups!$A$5))</f>
        <v>0</v>
      </c>
      <c r="S22" s="4">
        <f>R22*Lookups!$G$14</f>
        <v>0</v>
      </c>
    </row>
    <row r="23" spans="1:23" x14ac:dyDescent="0.25">
      <c r="B23" s="13"/>
      <c r="C23" s="7"/>
      <c r="D23" s="13"/>
      <c r="E23" s="16"/>
      <c r="F23" s="15"/>
      <c r="G23" s="16"/>
      <c r="H23" s="13"/>
      <c r="I23" s="7"/>
      <c r="J23" s="13"/>
      <c r="K23" s="16"/>
      <c r="L23" s="15"/>
      <c r="M23" s="16"/>
      <c r="N23" s="13"/>
      <c r="O23" s="7"/>
      <c r="P23" s="13"/>
      <c r="Q23" s="16"/>
      <c r="R23" s="15"/>
      <c r="S23" s="16"/>
    </row>
    <row r="24" spans="1:23" x14ac:dyDescent="0.25">
      <c r="B24" s="329" t="str">
        <f>Lookups!$A$6</f>
        <v>Soulstealer (Mass Market Paperback)</v>
      </c>
      <c r="C24" s="329"/>
      <c r="D24" s="329"/>
      <c r="E24" s="329"/>
      <c r="F24" s="329"/>
      <c r="G24" s="329"/>
      <c r="H24" s="329" t="str">
        <f>Lookups!$A$7</f>
        <v>Soulstealer (Travel Size Paperback)</v>
      </c>
      <c r="I24" s="329"/>
      <c r="J24" s="329"/>
      <c r="K24" s="329"/>
      <c r="L24" s="329"/>
      <c r="M24" s="329"/>
      <c r="N24" s="329" t="str">
        <f>Lookups!$A$8</f>
        <v>Soulstealer (Trade Paperback)</v>
      </c>
      <c r="O24" s="329"/>
      <c r="P24" s="329"/>
      <c r="Q24" s="329"/>
      <c r="R24" s="329"/>
      <c r="S24" s="329"/>
    </row>
    <row r="25" spans="1:23" x14ac:dyDescent="0.25">
      <c r="B25" s="329" t="s">
        <v>44</v>
      </c>
      <c r="C25" s="329"/>
      <c r="D25" s="329" t="s">
        <v>14</v>
      </c>
      <c r="E25" s="329"/>
      <c r="F25" s="329" t="s">
        <v>15</v>
      </c>
      <c r="G25" s="329"/>
      <c r="H25" s="329" t="s">
        <v>44</v>
      </c>
      <c r="I25" s="329"/>
      <c r="J25" s="329" t="s">
        <v>14</v>
      </c>
      <c r="K25" s="329"/>
      <c r="L25" s="329" t="s">
        <v>15</v>
      </c>
      <c r="M25" s="329"/>
      <c r="N25" s="329" t="s">
        <v>44</v>
      </c>
      <c r="O25" s="329"/>
      <c r="P25" s="329" t="s">
        <v>14</v>
      </c>
      <c r="Q25" s="329"/>
      <c r="R25" s="329" t="s">
        <v>15</v>
      </c>
      <c r="S25" s="329"/>
    </row>
    <row r="26" spans="1:23" x14ac:dyDescent="0.25">
      <c r="A26" t="s">
        <v>19</v>
      </c>
      <c r="B26" s="13">
        <f>SUM(SUMIFS('KENP Data'!$F:$F,'KENP Data'!$E:$E,"&lt;&gt;Amazon.co.uk",'KENP Data'!$E:$E,"&lt;&gt;Amazon.com",'KENP Data'!$B:$B,Lookups!$A$6))</f>
        <v>0</v>
      </c>
      <c r="C26" s="4">
        <f>SUM(SUMIFS('KENP Data'!$F:$F,'KENP Data'!$E:$E,"Amazon.de",'KENP Data'!$B:$B,Lookups!$A$6)*Lookups!$I$3*Lookups!$G$18,SUMIFS('KENP Data'!$F:$F,'KENP Data'!$E:$E,"Amazon.fr",'KENP Data'!$B:$B,Lookups!$A$6)*Lookups!$M$3*Lookups!$G$18,SUMIFS('KENP Data'!$F:$F,'KENP Data'!$E:$E,"Amazon.es",'KENP Data'!$B:$B,Lookups!$A$6)*Lookups!$P$3*Lookups!$G$18,SUMIFS('KENP Data'!$F:$F,'KENP Data'!$E:$E,"Amazon.it",'KENP Data'!$B:$B,Lookups!$A$6)*Lookups!$O$3*Lookups!$G$18,SUMIFS('KENP Data'!$F:$F,'KENP Data'!$E:$E,"Amazon.co.jp",'KENP Data'!$B:$B,Lookups!$A$6)*Lookups!$N$3*Lookups!$G$19,SUMIFS('KENP Data'!$F:$F,'KENP Data'!$E:$E,"Amazon.in",'KENP Data'!$B:$B,Lookups!$A$6)*Lookups!$K$3*Lookups!$G$20,SUMIFS('KENP Data'!$F:$F,'KENP Data'!$E:$E,"Amazon.ca",'KENP Data'!$B:$B,Lookups!$A$6)*Lookups!$J$3*Lookups!$G$21,SUMIFS('KENP Data'!$F:$F,'KENP Data'!$E:$E,"Amazon.com.br",'KENP Data'!$B:$B,Lookups!$A$6)*Lookups!$Q$3*Lookups!$G$22,SUMIFS('KENP Data'!$F:$F,'KENP Data'!$E:$E,"Amazon.com.mx",'KENP Data'!$B:$B,Lookups!$A$6)*Lookups!$R$3*Lookups!$G$23,SUMIFS('KENP Data'!$F:$F,'KENP Data'!$E:$E,"Amazon.com.au",'KENP Data'!$B:$B,Lookups!$A$6)*Lookups!$L$3*Lookups!$G$24,SUMIFS('KENP Data'!$F:$F,'KENP Data'!$E:$E,"Amazon.nl",'KENP Data'!$B:$B,Lookups!$A$6)*Lookups!$S$3*Lookups!$G$18)</f>
        <v>0</v>
      </c>
      <c r="D26" s="13">
        <f>SUM(SUMIFS('KENP Data'!$F:$F,'KENP Data'!$E:$E,"Amazon.co.uk",'KENP Data'!$B:$B,Lookups!$A$6))</f>
        <v>0</v>
      </c>
      <c r="E26" s="4">
        <f>D26*Lookups!$H$3*Lookups!$G$17</f>
        <v>0</v>
      </c>
      <c r="F26" s="15">
        <f>SUM(SUMIFS('KENP Data'!$F:$F,'KENP Data'!$E:$E,"Amazon.com",'KENP Data'!$B:$B,Lookups!$A$6))</f>
        <v>0</v>
      </c>
      <c r="G26" s="4">
        <f>F26*Lookups!$G$3</f>
        <v>0</v>
      </c>
      <c r="H26" s="13">
        <f>SUM(SUMIFS('KENP Data'!$F:$F,'KENP Data'!$E:$E,"&lt;&gt;Amazon.co.uk",'KENP Data'!$E:$E,"&lt;&gt;Amazon.com",'KENP Data'!$B:$B,Lookups!$A$7))</f>
        <v>0</v>
      </c>
      <c r="I26" s="4">
        <f>SUM(SUMIFS('KENP Data'!$F:$F,'KENP Data'!$E:$E,"Amazon.de",'KENP Data'!$B:$B,Lookups!$A$7)*Lookups!$I$3*Lookups!$G$18,SUMIFS('KENP Data'!$F:$F,'KENP Data'!$E:$E,"Amazon.fr",'KENP Data'!$B:$B,Lookups!$A$7)*Lookups!$M$3*Lookups!$G$18,SUMIFS('KENP Data'!$F:$F,'KENP Data'!$E:$E,"Amazon.es",'KENP Data'!$B:$B,Lookups!$A$7)*Lookups!$P$3*Lookups!$G$18,SUMIFS('KENP Data'!$F:$F,'KENP Data'!$E:$E,"Amazon.it",'KENP Data'!$B:$B,Lookups!$A$7)*Lookups!$O$3*Lookups!$G$18,SUMIFS('KENP Data'!$F:$F,'KENP Data'!$E:$E,"Amazon.co.jp",'KENP Data'!$B:$B,Lookups!$A$7)*Lookups!$N$3*Lookups!$G$19,SUMIFS('KENP Data'!$F:$F,'KENP Data'!$E:$E,"Amazon.in",'KENP Data'!$B:$B,Lookups!$A$7)*Lookups!$K$3*Lookups!$G$20,SUMIFS('KENP Data'!$F:$F,'KENP Data'!$E:$E,"Amazon.ca",'KENP Data'!$B:$B,Lookups!$A$7)*Lookups!$J$3*Lookups!$G$21,SUMIFS('KENP Data'!$F:$F,'KENP Data'!$E:$E,"Amazon.com.br",'KENP Data'!$B:$B,Lookups!$A$7)*Lookups!$Q$3*Lookups!$G$22,SUMIFS('KENP Data'!$F:$F,'KENP Data'!$E:$E,"Amazon.com.mx",'KENP Data'!$B:$B,Lookups!$A$7)*Lookups!$R$3*Lookups!$G$23,SUMIFS('KENP Data'!$F:$F,'KENP Data'!$E:$E,"Amazon.com.au",'KENP Data'!$B:$B,Lookups!$A$7)*Lookups!$L$3*Lookups!$G$24,SUMIFS('KENP Data'!$F:$F,'KENP Data'!$E:$E,"Amazon.nl",'KENP Data'!$B:$B,Lookups!$A$7)*Lookups!$S$3*Lookups!$G$18)</f>
        <v>0</v>
      </c>
      <c r="J26" s="13">
        <f>SUM(SUMIFS('KENP Data'!$F:$F,'KENP Data'!$E:$E,"Amazon.co.uk",'KENP Data'!$B:$B,Lookups!$A$7))</f>
        <v>0</v>
      </c>
      <c r="K26" s="4">
        <f>J26*Lookups!$H$3*Lookups!$G$17</f>
        <v>0</v>
      </c>
      <c r="L26" s="15">
        <f>SUM(SUMIFS('KENP Data'!$F:$F,'KENP Data'!$E:$E,"Amazon.com",'KENP Data'!$B:$B,Lookups!$A$7))</f>
        <v>0</v>
      </c>
      <c r="M26" s="4">
        <f>L26*Lookups!$G$3</f>
        <v>0</v>
      </c>
      <c r="N26" s="13">
        <f>SUM(SUMIFS('KENP Data'!$F:$F,'KENP Data'!$E:$E,"&lt;&gt;Amazon.co.uk",'KENP Data'!$E:$E,"&lt;&gt;Amazon.com",'KENP Data'!$B:$B,Lookups!$A$8))</f>
        <v>0</v>
      </c>
      <c r="O26" s="4">
        <f>SUM(SUMIFS('KENP Data'!$F:$F,'KENP Data'!$E:$E,"Amazon.de",'KENP Data'!$B:$B,Lookups!$A$8)*Lookups!$I$3*Lookups!$G$18,SUMIFS('KENP Data'!$F:$F,'KENP Data'!$E:$E,"Amazon.fr",'KENP Data'!$B:$B,Lookups!$A$8)*Lookups!$M$3*Lookups!$G$18,SUMIFS('KENP Data'!$F:$F,'KENP Data'!$E:$E,"Amazon.es",'KENP Data'!$B:$B,Lookups!$A$8)*Lookups!$P$3*Lookups!$G$18,SUMIFS('KENP Data'!$F:$F,'KENP Data'!$E:$E,"Amazon.it",'KENP Data'!$B:$B,Lookups!$A$8)*Lookups!$O$3*Lookups!$G$18,SUMIFS('KENP Data'!$F:$F,'KENP Data'!$E:$E,"Amazon.co.jp",'KENP Data'!$B:$B,Lookups!$A$8)*Lookups!$N$3*Lookups!$G$19,SUMIFS('KENP Data'!$F:$F,'KENP Data'!$E:$E,"Amazon.in",'KENP Data'!$B:$B,Lookups!$A$8)*Lookups!$K$3*Lookups!$G$20,SUMIFS('KENP Data'!$F:$F,'KENP Data'!$E:$E,"Amazon.ca",'KENP Data'!$B:$B,Lookups!$A$8)*Lookups!$J$3*Lookups!$G$21,SUMIFS('KENP Data'!$F:$F,'KENP Data'!$E:$E,"Amazon.com.br",'KENP Data'!$B:$B,Lookups!$A$8)*Lookups!$Q$3*Lookups!$G$22,SUMIFS('KENP Data'!$F:$F,'KENP Data'!$E:$E,"Amazon.com.mx",'KENP Data'!$B:$B,Lookups!$A$8)*Lookups!$R$3*Lookups!$G$23,SUMIFS('KENP Data'!$F:$F,'KENP Data'!$E:$E,"Amazon.com.au",'KENP Data'!$B:$B,Lookups!$A$8)*Lookups!$L$3*Lookups!$G$24,SUMIFS('KENP Data'!$F:$F,'KENP Data'!$E:$E,"Amazon.nl",'KENP Data'!$B:$B,Lookups!$A$8)*Lookups!$S$3*Lookups!$G$18)</f>
        <v>0</v>
      </c>
      <c r="P26" s="13">
        <f>SUM(SUMIFS('KENP Data'!$F:$F,'KENP Data'!$E:$E,"Amazon.co.uk",'KENP Data'!$B:$B,Lookups!$A$8))</f>
        <v>0</v>
      </c>
      <c r="Q26" s="4">
        <f>P26*Lookups!$H$3*Lookups!$G$17</f>
        <v>0</v>
      </c>
      <c r="R26" s="15">
        <f>SUM(SUMIFS('KENP Data'!$F:$F,'KENP Data'!$E:$E,"Amazon.com",'KENP Data'!$B:$B,Lookups!$A$8))</f>
        <v>0</v>
      </c>
      <c r="S26" s="4">
        <f>R26*Lookups!$G$3</f>
        <v>0</v>
      </c>
    </row>
    <row r="27" spans="1:23" x14ac:dyDescent="0.25">
      <c r="A27" t="s">
        <v>20</v>
      </c>
      <c r="B27" s="13">
        <f>SUM(SUMIFS('KENP Data'!$L:$L,'KENP Data'!$K:$K,"&lt;&gt;Amazon.co.uk",'KENP Data'!$K:$K,"&lt;&gt;Amazon.com",'KENP Data'!$H:$H,Lookups!$A$6))</f>
        <v>0</v>
      </c>
      <c r="C27" s="4">
        <f>SUM(SUMIFS('KENP Data'!$L:$L,'KENP Data'!$K:$K,"Amazon.de",'KENP Data'!$H:$H,Lookups!$A$6)*Lookups!$I$4*Lookups!$G$18,SUMIFS('KENP Data'!$L:$L,'KENP Data'!$K:$K,"Amazon.fr",'KENP Data'!$H:$H,Lookups!$A$6)*Lookups!$M$4*Lookups!$G$18,SUMIFS('KENP Data'!$L:$L,'KENP Data'!$K:$K,"Amazon.es",'KENP Data'!$H:$H,Lookups!$A$6)*Lookups!$P$4*Lookups!$G$18,SUMIFS('KENP Data'!$L:$L,'KENP Data'!$K:$K,"Amazon.it",'KENP Data'!$H:$H,Lookups!$A$6)*Lookups!$O$4*Lookups!$G$18,SUMIFS('KENP Data'!$L:$L,'KENP Data'!$K:$K,"Amazon.co.jp",'KENP Data'!$H:$H,Lookups!$A$6)*Lookups!$N$4*Lookups!$G$19,SUMIFS('KENP Data'!$L:$L,'KENP Data'!$K:$K,"Amazon.in",'KENP Data'!$H:$H,Lookups!$A$6)*Lookups!$K$4*Lookups!$G$20,SUMIFS('KENP Data'!$L:$L,'KENP Data'!$K:$K,"Amazon.ca",'KENP Data'!$H:$H,Lookups!$A$6)*Lookups!$J$4*Lookups!$G$21,SUMIFS('KENP Data'!$L:$L,'KENP Data'!$K:$K,"Amazon.com.br",'KENP Data'!$H:$H,Lookups!$A$6)*Lookups!$Q$4*Lookups!$G$22,SUMIFS('KENP Data'!$L:$L,'KENP Data'!$K:$K,"Amazon.com.mx",'KENP Data'!$H:$H,Lookups!$A$6)*Lookups!$R$4*Lookups!$G$23,SUMIFS('KENP Data'!$L:$L,'KENP Data'!$K:$K,"Amazon.com.au",'KENP Data'!$H:$H,Lookups!$A$6)*Lookups!$L$4*Lookups!$G$24,SUMIFS('KENP Data'!$L:$L,'KENP Data'!$K:$K,"Amazon.nl",'KENP Data'!$H:$H,Lookups!$A$6)*Lookups!$S$4*Lookups!$G$18)</f>
        <v>0</v>
      </c>
      <c r="D27" s="13">
        <f>SUM(SUMIFS('KENP Data'!$L:$L,'KENP Data'!$K:$K,"Amazon.co.uk",'KENP Data'!$H:$H,Lookups!$A$6))</f>
        <v>0</v>
      </c>
      <c r="E27" s="4">
        <f>D27*Lookups!$H$4*Lookups!$G$17</f>
        <v>0</v>
      </c>
      <c r="F27" s="15">
        <f>SUM(SUMIFS('KENP Data'!$L:$L,'KENP Data'!$K:$K,"Amazon.com",'KENP Data'!$H:$H,Lookups!$A$6))</f>
        <v>0</v>
      </c>
      <c r="G27" s="4">
        <f>F27*Lookups!$G$4</f>
        <v>0</v>
      </c>
      <c r="H27" s="13">
        <f>SUM(SUMIFS('KENP Data'!$L:$L,'KENP Data'!$K:$K,"&lt;&gt;Amazon.co.uk",'KENP Data'!$K:$K,"&lt;&gt;Amazon.com",'KENP Data'!$H:$H,Lookups!$A$7))</f>
        <v>0</v>
      </c>
      <c r="I27" s="4">
        <f>SUM(SUMIFS('KENP Data'!$L:$L,'KENP Data'!$K:$K,"Amazon.de",'KENP Data'!$H:$H,Lookups!$A$7)*Lookups!$I$4*Lookups!$G$18,SUMIFS('KENP Data'!$L:$L,'KENP Data'!$K:$K,"Amazon.fr",'KENP Data'!$H:$H,Lookups!$A$7)*Lookups!$M$4*Lookups!$G$18,SUMIFS('KENP Data'!$L:$L,'KENP Data'!$K:$K,"Amazon.es",'KENP Data'!$H:$H,Lookups!$A$7)*Lookups!$P$4*Lookups!$G$18,SUMIFS('KENP Data'!$L:$L,'KENP Data'!$K:$K,"Amazon.it",'KENP Data'!$H:$H,Lookups!$A$7)*Lookups!$O$4*Lookups!$G$18,SUMIFS('KENP Data'!$L:$L,'KENP Data'!$K:$K,"Amazon.co.jp",'KENP Data'!$H:$H,Lookups!$A$7)*Lookups!$N$4*Lookups!$G$19,SUMIFS('KENP Data'!$L:$L,'KENP Data'!$K:$K,"Amazon.in",'KENP Data'!$H:$H,Lookups!$A$7)*Lookups!$K$4*Lookups!$G$20,SUMIFS('KENP Data'!$L:$L,'KENP Data'!$K:$K,"Amazon.ca",'KENP Data'!$H:$H,Lookups!$A$7)*Lookups!$J$4*Lookups!$G$21,SUMIFS('KENP Data'!$L:$L,'KENP Data'!$K:$K,"Amazon.com.br",'KENP Data'!$H:$H,Lookups!$A$7)*Lookups!$Q$4*Lookups!$G$22,SUMIFS('KENP Data'!$L:$L,'KENP Data'!$K:$K,"Amazon.com.mx",'KENP Data'!$H:$H,Lookups!$A$7)*Lookups!$R$4*Lookups!$G$23,SUMIFS('KENP Data'!$L:$L,'KENP Data'!$K:$K,"Amazon.com.au",'KENP Data'!$H:$H,Lookups!$A$7)*Lookups!$L$4*Lookups!$G$24,SUMIFS('KENP Data'!$L:$L,'KENP Data'!$K:$K,"Amazon.nl",'KENP Data'!$H:$H,Lookups!$A$7)*Lookups!$S$4*Lookups!$G$18)</f>
        <v>0</v>
      </c>
      <c r="J27" s="13">
        <f>SUM(SUMIFS('KENP Data'!$L:$L,'KENP Data'!$K:$K,"Amazon.co.uk",'KENP Data'!$H:$H,Lookups!$A$7))</f>
        <v>0</v>
      </c>
      <c r="K27" s="4">
        <f>J27*Lookups!$H$4*Lookups!$G$17</f>
        <v>0</v>
      </c>
      <c r="L27" s="15">
        <f>SUM(SUMIFS('KENP Data'!$L:$L,'KENP Data'!$K:$K,"Amazon.com",'KENP Data'!$H:$H,Lookups!$A$7))</f>
        <v>0</v>
      </c>
      <c r="M27" s="4">
        <f>L27*Lookups!$G$4</f>
        <v>0</v>
      </c>
      <c r="N27" s="13">
        <f>SUM(SUMIFS('KENP Data'!$L:$L,'KENP Data'!$K:$K,"&lt;&gt;Amazon.co.uk",'KENP Data'!$K:$K,"&lt;&gt;Amazon.com",'KENP Data'!$H:$H,Lookups!$A$8))</f>
        <v>0</v>
      </c>
      <c r="O27" s="4">
        <f>SUM(SUMIFS('KENP Data'!$L:$L,'KENP Data'!$K:$K,"Amazon.de",'KENP Data'!$H:$H,Lookups!$A$8)*Lookups!$I$4*Lookups!$G$18,SUMIFS('KENP Data'!$L:$L,'KENP Data'!$K:$K,"Amazon.fr",'KENP Data'!$H:$H,Lookups!$A$8)*Lookups!$M$4*Lookups!$G$18,SUMIFS('KENP Data'!$L:$L,'KENP Data'!$K:$K,"Amazon.es",'KENP Data'!$H:$H,Lookups!$A$8)*Lookups!$P$4*Lookups!$G$18,SUMIFS('KENP Data'!$L:$L,'KENP Data'!$K:$K,"Amazon.it",'KENP Data'!$H:$H,Lookups!$A$8)*Lookups!$O$4*Lookups!$G$18,SUMIFS('KENP Data'!$L:$L,'KENP Data'!$K:$K,"Amazon.co.jp",'KENP Data'!$H:$H,Lookups!$A$8)*Lookups!$N$4*Lookups!$G$19,SUMIFS('KENP Data'!$L:$L,'KENP Data'!$K:$K,"Amazon.in",'KENP Data'!$H:$H,Lookups!$A$8)*Lookups!$K$4*Lookups!$G$20,SUMIFS('KENP Data'!$L:$L,'KENP Data'!$K:$K,"Amazon.ca",'KENP Data'!$H:$H,Lookups!$A$8)*Lookups!$J$4*Lookups!$G$21,SUMIFS('KENP Data'!$L:$L,'KENP Data'!$K:$K,"Amazon.com.br",'KENP Data'!$H:$H,Lookups!$A$8)*Lookups!$Q$4*Lookups!$G$22,SUMIFS('KENP Data'!$L:$L,'KENP Data'!$K:$K,"Amazon.com.mx",'KENP Data'!$H:$H,Lookups!$A$8)*Lookups!$R$4*Lookups!$G$23,SUMIFS('KENP Data'!$L:$L,'KENP Data'!$K:$K,"Amazon.com.au",'KENP Data'!$H:$H,Lookups!$A$8)*Lookups!$L$4*Lookups!$G$24,SUMIFS('KENP Data'!$L:$L,'KENP Data'!$K:$K,"Amazon.nl",'KENP Data'!$H:$H,Lookups!$A$8)*Lookups!$S$4*Lookups!$G$18)</f>
        <v>0</v>
      </c>
      <c r="P27" s="13">
        <f>SUM(SUMIFS('KENP Data'!$L:$L,'KENP Data'!$K:$K,"Amazon.co.uk",'KENP Data'!$H:$H,Lookups!$A$8))</f>
        <v>0</v>
      </c>
      <c r="Q27" s="4">
        <f>P27*Lookups!$H$4*Lookups!$G$17</f>
        <v>0</v>
      </c>
      <c r="R27" s="15">
        <f>SUM(SUMIFS('KENP Data'!$L:$L,'KENP Data'!$K:$K,"Amazon.com",'KENP Data'!$H:$H,Lookups!$A$8))</f>
        <v>0</v>
      </c>
      <c r="S27" s="4">
        <f>R27*Lookups!$G$4</f>
        <v>0</v>
      </c>
    </row>
    <row r="28" spans="1:23" x14ac:dyDescent="0.25">
      <c r="A28" t="s">
        <v>21</v>
      </c>
      <c r="B28" s="13">
        <f>SUM(SUMIFS('KENP Data'!$R:$R,'KENP Data'!$Q:$Q,"&lt;&gt;Amazon.co.uk",'KENP Data'!$Q:$Q,"&lt;&gt;Amazon.com",'KENP Data'!$N:$N,Lookups!$A$6))</f>
        <v>0</v>
      </c>
      <c r="C28" s="4">
        <f>SUM(SUMIFS('KENP Data'!$R:$R,'KENP Data'!$Q:$Q,"Amazon.de",'KENP Data'!$N:$N,Lookups!$A$6)*Lookups!$I$5*Lookups!$G$18,SUMIFS('KENP Data'!$R:$R,'KENP Data'!$Q:$Q,"Amazon.fr",'KENP Data'!$N:$N,Lookups!$A$6)*Lookups!$M$5*Lookups!$G$18,SUMIFS('KENP Data'!$R:$R,'KENP Data'!$Q:$Q,"Amazon.es",'KENP Data'!$N:$N,Lookups!$A$6)*Lookups!$P$5*Lookups!$G$18,SUMIFS('KENP Data'!$R:$R,'KENP Data'!$Q:$Q,"Amazon.it",'KENP Data'!$N:$N,Lookups!$A$6)*Lookups!$O$5*Lookups!$G$18,SUMIFS('KENP Data'!$R:$R,'KENP Data'!$Q:$Q,"Amazon.co.jp",'KENP Data'!$N:$N,Lookups!$A$6)*Lookups!$N$5*Lookups!$G$19,SUMIFS('KENP Data'!$R:$R,'KENP Data'!$Q:$Q,"Amazon.in",'KENP Data'!$N:$N,Lookups!$A$6)*Lookups!$K$5*Lookups!$G$20,SUMIFS('KENP Data'!$R:$R,'KENP Data'!$Q:$Q,"Amazon.ca",'KENP Data'!$N:$N,Lookups!$A$6)*Lookups!$J$5*Lookups!$G$21,SUMIFS('KENP Data'!$R:$R,'KENP Data'!$Q:$Q,"Amazon.com.br",'KENP Data'!$N:$N,Lookups!$A$6)*Lookups!$Q$5*Lookups!$G$22,SUMIFS('KENP Data'!$R:$R,'KENP Data'!$Q:$Q,"Amazon.com.mx",'KENP Data'!$N:$N,Lookups!$A$6)*Lookups!$R$5*Lookups!$G$23,SUMIFS('KENP Data'!$R:$R,'KENP Data'!$Q:$Q,"Amazon.com.au",'KENP Data'!$N:$N,Lookups!$A$6)*Lookups!$L$5*Lookups!$G$24,SUMIFS('KENP Data'!$R:$R,'KENP Data'!$Q:$Q,"Amazon.nl",'KENP Data'!$N:$N,Lookups!$A$6)*Lookups!$S$5*Lookups!$G$18)</f>
        <v>0</v>
      </c>
      <c r="D28" s="13">
        <f>SUM(SUMIFS('KENP Data'!$R:$R,'KENP Data'!$Q:$Q,"Amazon.co.uk",'KENP Data'!$N:$N,Lookups!$A$6))</f>
        <v>0</v>
      </c>
      <c r="E28" s="4">
        <f>D28*Lookups!$H$5*Lookups!$G$17</f>
        <v>0</v>
      </c>
      <c r="F28" s="15">
        <f>SUM(SUMIFS('KENP Data'!$R:$R,'KENP Data'!$Q:$Q,"Amazon.com",'KENP Data'!$N:$N,Lookups!$A$6))</f>
        <v>0</v>
      </c>
      <c r="G28" s="4">
        <f>F28*Lookups!$G$5</f>
        <v>0</v>
      </c>
      <c r="H28" s="13">
        <f>SUM(SUMIFS('KENP Data'!$R:$R,'KENP Data'!$Q:$Q,"&lt;&gt;Amazon.co.uk",'KENP Data'!$Q:$Q,"&lt;&gt;Amazon.com",'KENP Data'!$N:$N,Lookups!$A$7))</f>
        <v>0</v>
      </c>
      <c r="I28" s="4">
        <f>SUM(SUMIFS('KENP Data'!$R:$R,'KENP Data'!$Q:$Q,"Amazon.de",'KENP Data'!$N:$N,Lookups!$A$7)*Lookups!$I$5*Lookups!$G$18,SUMIFS('KENP Data'!$R:$R,'KENP Data'!$Q:$Q,"Amazon.fr",'KENP Data'!$N:$N,Lookups!$A$7)*Lookups!$M$5*Lookups!$G$18,SUMIFS('KENP Data'!$R:$R,'KENP Data'!$Q:$Q,"Amazon.es",'KENP Data'!$N:$N,Lookups!$A$7)*Lookups!$P$5*Lookups!$G$18,SUMIFS('KENP Data'!$R:$R,'KENP Data'!$Q:$Q,"Amazon.it",'KENP Data'!$N:$N,Lookups!$A$7)*Lookups!$O$5*Lookups!$G$18,SUMIFS('KENP Data'!$R:$R,'KENP Data'!$Q:$Q,"Amazon.co.jp",'KENP Data'!$N:$N,Lookups!$A$7)*Lookups!$N$5*Lookups!$G$19,SUMIFS('KENP Data'!$R:$R,'KENP Data'!$Q:$Q,"Amazon.in",'KENP Data'!$N:$N,Lookups!$A$7)*Lookups!$K$5*Lookups!$G$20,SUMIFS('KENP Data'!$R:$R,'KENP Data'!$Q:$Q,"Amazon.ca",'KENP Data'!$N:$N,Lookups!$A$7)*Lookups!$J$5*Lookups!$G$21,SUMIFS('KENP Data'!$R:$R,'KENP Data'!$Q:$Q,"Amazon.com.br",'KENP Data'!$N:$N,Lookups!$A$7)*Lookups!$Q$5*Lookups!$G$22,SUMIFS('KENP Data'!$R:$R,'KENP Data'!$Q:$Q,"Amazon.com.mx",'KENP Data'!$N:$N,Lookups!$A$7)*Lookups!$R$5*Lookups!$G$23,SUMIFS('KENP Data'!$R:$R,'KENP Data'!$Q:$Q,"Amazon.com.au",'KENP Data'!$N:$N,Lookups!$A$7)*Lookups!$L$5*Lookups!$G$24,SUMIFS('KENP Data'!$R:$R,'KENP Data'!$Q:$Q,"Amazon.nl",'KENP Data'!$N:$N,Lookups!$A$7)*Lookups!$S$5*Lookups!$G$18)</f>
        <v>0</v>
      </c>
      <c r="J28" s="13">
        <f>SUM(SUMIFS('KENP Data'!$R:$R,'KENP Data'!$Q:$Q,"Amazon.co.uk",'KENP Data'!$N:$N,Lookups!$A$7))</f>
        <v>0</v>
      </c>
      <c r="K28" s="4">
        <f>J28*Lookups!$H$5*Lookups!$G$17</f>
        <v>0</v>
      </c>
      <c r="L28" s="15">
        <f>SUM(SUMIFS('KENP Data'!$R:$R,'KENP Data'!$Q:$Q,"Amazon.com",'KENP Data'!$N:$N,Lookups!$A$7))</f>
        <v>0</v>
      </c>
      <c r="M28" s="4">
        <f>L28*Lookups!$G$5</f>
        <v>0</v>
      </c>
      <c r="N28" s="13">
        <f>SUM(SUMIFS('KENP Data'!$R:$R,'KENP Data'!$Q:$Q,"&lt;&gt;Amazon.co.uk",'KENP Data'!$Q:$Q,"&lt;&gt;Amazon.com",'KENP Data'!$N:$N,Lookups!$A$8))</f>
        <v>0</v>
      </c>
      <c r="O28" s="4">
        <f>SUM(SUMIFS('KENP Data'!$R:$R,'KENP Data'!$Q:$Q,"Amazon.de",'KENP Data'!$N:$N,Lookups!$A$8)*Lookups!$I$5*Lookups!$G$18,SUMIFS('KENP Data'!$R:$R,'KENP Data'!$Q:$Q,"Amazon.fr",'KENP Data'!$N:$N,Lookups!$A$8)*Lookups!$M$5*Lookups!$G$18,SUMIFS('KENP Data'!$R:$R,'KENP Data'!$Q:$Q,"Amazon.es",'KENP Data'!$N:$N,Lookups!$A$8)*Lookups!$P$5*Lookups!$G$18,SUMIFS('KENP Data'!$R:$R,'KENP Data'!$Q:$Q,"Amazon.it",'KENP Data'!$N:$N,Lookups!$A$8)*Lookups!$O$5*Lookups!$G$18,SUMIFS('KENP Data'!$R:$R,'KENP Data'!$Q:$Q,"Amazon.co.jp",'KENP Data'!$N:$N,Lookups!$A$8)*Lookups!$N$5*Lookups!$G$19,SUMIFS('KENP Data'!$R:$R,'KENP Data'!$Q:$Q,"Amazon.in",'KENP Data'!$N:$N,Lookups!$A$8)*Lookups!$K$5*Lookups!$G$20,SUMIFS('KENP Data'!$R:$R,'KENP Data'!$Q:$Q,"Amazon.ca",'KENP Data'!$N:$N,Lookups!$A$8)*Lookups!$J$5*Lookups!$G$21,SUMIFS('KENP Data'!$R:$R,'KENP Data'!$Q:$Q,"Amazon.com.br",'KENP Data'!$N:$N,Lookups!$A$8)*Lookups!$Q$5*Lookups!$G$22,SUMIFS('KENP Data'!$R:$R,'KENP Data'!$Q:$Q,"Amazon.com.mx",'KENP Data'!$N:$N,Lookups!$A$8)*Lookups!$R$5*Lookups!$G$23,SUMIFS('KENP Data'!$R:$R,'KENP Data'!$Q:$Q,"Amazon.com.au",'KENP Data'!$N:$N,Lookups!$A$8)*Lookups!$L$5*Lookups!$G$24,SUMIFS('KENP Data'!$R:$R,'KENP Data'!$Q:$Q,"Amazon.nl",'KENP Data'!$N:$N,Lookups!$A$8)*Lookups!$S$5*Lookups!$G$18)</f>
        <v>0</v>
      </c>
      <c r="P28" s="13">
        <f>SUM(SUMIFS('KENP Data'!$R:$R,'KENP Data'!$Q:$Q,"Amazon.co.uk",'KENP Data'!$N:$N,Lookups!$A$8))</f>
        <v>0</v>
      </c>
      <c r="Q28" s="4">
        <f>P28*Lookups!$H$5*Lookups!$G$17</f>
        <v>0</v>
      </c>
      <c r="R28" s="15">
        <f>SUM(SUMIFS('KENP Data'!$R:$R,'KENP Data'!$Q:$Q,"Amazon.com",'KENP Data'!$N:$N,Lookups!$A$8))</f>
        <v>0</v>
      </c>
      <c r="S28" s="4">
        <f>R28*Lookups!$G$5</f>
        <v>0</v>
      </c>
    </row>
    <row r="29" spans="1:23" x14ac:dyDescent="0.25">
      <c r="A29" t="s">
        <v>22</v>
      </c>
      <c r="B29" s="13">
        <f>SUM(SUMIFS('KENP Data'!$X:$X,'KENP Data'!$W:$W,"&lt;&gt;Amazon.co.uk",'KENP Data'!$W:$W,"&lt;&gt;Amazon.com",'KENP Data'!$T:$T,Lookups!$A$6))</f>
        <v>0</v>
      </c>
      <c r="C29" s="4">
        <f>SUM(SUMIFS('KENP Data'!$X:$X,'KENP Data'!$W:$W,"Amazon.de",'KENP Data'!$T:$T,Lookups!$A$6)*Lookups!$I$6*Lookups!$G$18,SUMIFS('KENP Data'!$X:$X,'KENP Data'!$W:$W,"Amazon.fr",'KENP Data'!$T:$T,Lookups!$A$6)*Lookups!$M$6*Lookups!$G$18,SUMIFS('KENP Data'!$X:$X,'KENP Data'!$W:$W,"Amazon.es",'KENP Data'!$T:$T,Lookups!$A$6)*Lookups!$P$6*Lookups!$G$18,SUMIFS('KENP Data'!$X:$X,'KENP Data'!$W:$W,"Amazon.it",'KENP Data'!$T:$T,Lookups!$A$6)*Lookups!$O$6*Lookups!$G$18,SUMIFS('KENP Data'!$X:$X,'KENP Data'!$W:$W,"Amazon.co.jp",'KENP Data'!$T:$T,Lookups!$A$6)*Lookups!$N$6*Lookups!$G$19,SUMIFS('KENP Data'!$X:$X,'KENP Data'!$W:$W,"Amazon.in",'KENP Data'!$T:$T,Lookups!$A$6)*Lookups!$K$6*Lookups!$G$20,SUMIFS('KENP Data'!$X:$X,'KENP Data'!$W:$W,"Amazon.ca",'KENP Data'!$T:$T,Lookups!$A$6)*Lookups!$J$6*Lookups!$G$21,SUMIFS('KENP Data'!$X:$X,'KENP Data'!$W:$W,"Amazon.com.br",'KENP Data'!$T:$T,Lookups!$A$6)*Lookups!$Q$6*Lookups!$G$22,SUMIFS('KENP Data'!$X:$X,'KENP Data'!$W:$W,"Amazon.com.mx",'KENP Data'!$T:$T,Lookups!$A$6)*Lookups!$R$6*Lookups!$G$23,SUMIFS('KENP Data'!$X:$X,'KENP Data'!$W:$W,"Amazon.com.au",'KENP Data'!$T:$T,Lookups!$A$6)*Lookups!$L$6*Lookups!$G$24,SUMIFS('KENP Data'!$X:$X,'KENP Data'!$W:$W,"Amazon.nl",'KENP Data'!$T:$T,Lookups!$A$6)*Lookups!$S$6*Lookups!$G$18)</f>
        <v>0</v>
      </c>
      <c r="D29" s="13">
        <f>SUM(SUMIFS('KENP Data'!$X:$X,'KENP Data'!$W:$W,"Amazon.co.uk",'KENP Data'!$T:$T,Lookups!$A$6))</f>
        <v>0</v>
      </c>
      <c r="E29" s="4">
        <f>D29*Lookups!$H$6*Lookups!$G$17</f>
        <v>0</v>
      </c>
      <c r="F29" s="15">
        <f>SUM(SUMIFS('KENP Data'!$X:$X,'KENP Data'!$W:$W,"Amazon.com",'KENP Data'!$T:$T,Lookups!$A$6))</f>
        <v>0</v>
      </c>
      <c r="G29" s="4">
        <f>F29*Lookups!$G$6</f>
        <v>0</v>
      </c>
      <c r="H29" s="13">
        <f>SUM(SUMIFS('KENP Data'!$X:$X,'KENP Data'!$W:$W,"&lt;&gt;Amazon.co.uk",'KENP Data'!$W:$W,"&lt;&gt;Amazon.com",'KENP Data'!$T:$T,Lookups!$A$7))</f>
        <v>0</v>
      </c>
      <c r="I29" s="4">
        <f>SUM(SUMIFS('KENP Data'!$X:$X,'KENP Data'!$W:$W,"Amazon.de",'KENP Data'!$T:$T,Lookups!$A$7)*Lookups!$I$6*Lookups!$G$18,SUMIFS('KENP Data'!$X:$X,'KENP Data'!$W:$W,"Amazon.fr",'KENP Data'!$T:$T,Lookups!$A$7)*Lookups!$M$6*Lookups!$G$18,SUMIFS('KENP Data'!$X:$X,'KENP Data'!$W:$W,"Amazon.es",'KENP Data'!$T:$T,Lookups!$A$7)*Lookups!$P$6*Lookups!$G$18,SUMIFS('KENP Data'!$X:$X,'KENP Data'!$W:$W,"Amazon.it",'KENP Data'!$T:$T,Lookups!$A$7)*Lookups!$O$6*Lookups!$G$18,SUMIFS('KENP Data'!$X:$X,'KENP Data'!$W:$W,"Amazon.co.jp",'KENP Data'!$T:$T,Lookups!$A$7)*Lookups!$N$6*Lookups!$G$19,SUMIFS('KENP Data'!$X:$X,'KENP Data'!$W:$W,"Amazon.in",'KENP Data'!$T:$T,Lookups!$A$7)*Lookups!$K$6*Lookups!$G$20,SUMIFS('KENP Data'!$X:$X,'KENP Data'!$W:$W,"Amazon.ca",'KENP Data'!$T:$T,Lookups!$A$7)*Lookups!$J$6*Lookups!$G$21,SUMIFS('KENP Data'!$X:$X,'KENP Data'!$W:$W,"Amazon.com.br",'KENP Data'!$T:$T,Lookups!$A$7)*Lookups!$Q$6*Lookups!$G$22,SUMIFS('KENP Data'!$X:$X,'KENP Data'!$W:$W,"Amazon.com.mx",'KENP Data'!$T:$T,Lookups!$A$7)*Lookups!$R$6*Lookups!$G$23,SUMIFS('KENP Data'!$X:$X,'KENP Data'!$W:$W,"Amazon.com.au",'KENP Data'!$T:$T,Lookups!$A$7)*Lookups!$L$6*Lookups!$G$24,SUMIFS('KENP Data'!$X:$X,'KENP Data'!$W:$W,"Amazon.nl",'KENP Data'!$T:$T,Lookups!$A$7)*Lookups!$S$6*Lookups!$G$18)</f>
        <v>0</v>
      </c>
      <c r="J29" s="13">
        <f>SUM(SUMIFS('KENP Data'!$X:$X,'KENP Data'!$W:$W,"Amazon.co.uk",'KENP Data'!$T:$T,Lookups!$A$7))</f>
        <v>0</v>
      </c>
      <c r="K29" s="4">
        <f>J29*Lookups!$H$6*Lookups!$G$17</f>
        <v>0</v>
      </c>
      <c r="L29" s="15">
        <f>SUM(SUMIFS('KENP Data'!$X:$X,'KENP Data'!$W:$W,"Amazon.com",'KENP Data'!$T:$T,Lookups!$A$7))</f>
        <v>0</v>
      </c>
      <c r="M29" s="4">
        <f>L29*Lookups!$G$6</f>
        <v>0</v>
      </c>
      <c r="N29" s="13">
        <f>SUM(SUMIFS('KENP Data'!$X:$X,'KENP Data'!$W:$W,"&lt;&gt;Amazon.co.uk",'KENP Data'!$W:$W,"&lt;&gt;Amazon.com",'KENP Data'!$T:$T,Lookups!$A$8))</f>
        <v>0</v>
      </c>
      <c r="O29" s="4">
        <f>SUM(SUMIFS('KENP Data'!$X:$X,'KENP Data'!$W:$W,"Amazon.de",'KENP Data'!$T:$T,Lookups!$A$8)*Lookups!$I$6*Lookups!$G$18,SUMIFS('KENP Data'!$X:$X,'KENP Data'!$W:$W,"Amazon.fr",'KENP Data'!$T:$T,Lookups!$A$8)*Lookups!$M$6*Lookups!$G$18,SUMIFS('KENP Data'!$X:$X,'KENP Data'!$W:$W,"Amazon.es",'KENP Data'!$T:$T,Lookups!$A$8)*Lookups!$P$6*Lookups!$G$18,SUMIFS('KENP Data'!$X:$X,'KENP Data'!$W:$W,"Amazon.it",'KENP Data'!$T:$T,Lookups!$A$8)*Lookups!$O$6*Lookups!$G$18,SUMIFS('KENP Data'!$X:$X,'KENP Data'!$W:$W,"Amazon.co.jp",'KENP Data'!$T:$T,Lookups!$A$8)*Lookups!$N$6*Lookups!$G$19,SUMIFS('KENP Data'!$X:$X,'KENP Data'!$W:$W,"Amazon.in",'KENP Data'!$T:$T,Lookups!$A$8)*Lookups!$K$6*Lookups!$G$20,SUMIFS('KENP Data'!$X:$X,'KENP Data'!$W:$W,"Amazon.ca",'KENP Data'!$T:$T,Lookups!$A$8)*Lookups!$J$6*Lookups!$G$21,SUMIFS('KENP Data'!$X:$X,'KENP Data'!$W:$W,"Amazon.com.br",'KENP Data'!$T:$T,Lookups!$A$8)*Lookups!$Q$6*Lookups!$G$22,SUMIFS('KENP Data'!$X:$X,'KENP Data'!$W:$W,"Amazon.com.mx",'KENP Data'!$T:$T,Lookups!$A$8)*Lookups!$R$6*Lookups!$G$23,SUMIFS('KENP Data'!$X:$X,'KENP Data'!$W:$W,"Amazon.com.au",'KENP Data'!$T:$T,Lookups!$A$8)*Lookups!$L$6*Lookups!$G$24,SUMIFS('KENP Data'!$X:$X,'KENP Data'!$W:$W,"Amazon.nl",'KENP Data'!$T:$T,Lookups!$A$8)*Lookups!$S$6*Lookups!$G$18)</f>
        <v>0</v>
      </c>
      <c r="P29" s="13">
        <f>SUM(SUMIFS('KENP Data'!$X:$X,'KENP Data'!$W:$W,"Amazon.co.uk",'KENP Data'!$T:$T,Lookups!$A$8))</f>
        <v>0</v>
      </c>
      <c r="Q29" s="4">
        <f>P29*Lookups!$H$6*Lookups!$G$17</f>
        <v>0</v>
      </c>
      <c r="R29" s="15">
        <f>SUM(SUMIFS('KENP Data'!$X:$X,'KENP Data'!$W:$W,"Amazon.com",'KENP Data'!$T:$T,Lookups!$A$8))</f>
        <v>0</v>
      </c>
      <c r="S29" s="4">
        <f>R29*Lookups!$G$6</f>
        <v>0</v>
      </c>
    </row>
    <row r="30" spans="1:23" x14ac:dyDescent="0.25">
      <c r="A30" t="s">
        <v>23</v>
      </c>
      <c r="B30" s="13">
        <f>SUM(SUMIFS('KENP Data'!$AD:$AD,'KENP Data'!$AC:$AC,"&lt;&gt;Amazon.co.uk",'KENP Data'!$AC:$AC,"&lt;&gt;Amazon.com",'KENP Data'!$Z:$Z,Lookups!$A$6))</f>
        <v>0</v>
      </c>
      <c r="C30" s="4">
        <f>SUM(SUMIFS('KENP Data'!$AD:$AD,'KENP Data'!$AC:$AC,"Amazon.de",'KENP Data'!$Z:$Z,Lookups!$A$6)*Lookups!$I$7*Lookups!$G$18,SUMIFS('KENP Data'!$AD:$AD,'KENP Data'!$AC:$AC,"Amazon.fr",'KENP Data'!$Z:$Z,Lookups!$A$6)*Lookups!$M$7*Lookups!$G$18,SUMIFS('KENP Data'!$AD:$AD,'KENP Data'!$AC:$AC,"Amazon.es",'KENP Data'!$Z:$Z,Lookups!$A$6)*Lookups!$P$7*Lookups!$G$18,SUMIFS('KENP Data'!$AD:$AD,'KENP Data'!$AC:$AC,"Amazon.it",'KENP Data'!$Z:$Z,Lookups!$A$6)*Lookups!$O$7*Lookups!$G$18,SUMIFS('KENP Data'!$AD:$AD,'KENP Data'!$AC:$AC,"Amazon.co.jp",'KENP Data'!$Z:$Z,Lookups!$A$6)*Lookups!$N$7*Lookups!$G$19,SUMIFS('KENP Data'!$AD:$AD,'KENP Data'!$AC:$AC,"Amazon.in",'KENP Data'!$Z:$Z,Lookups!$A$6)*Lookups!$K$7*Lookups!$G$20,SUMIFS('KENP Data'!$AD:$AD,'KENP Data'!$AC:$AC,"Amazon.ca",'KENP Data'!$Z:$Z,Lookups!$A$6)*Lookups!$J$7*Lookups!$G$21,SUMIFS('KENP Data'!$AD:$AD,'KENP Data'!$AC:$AC,"Amazon.com.br",'KENP Data'!$Z:$Z,Lookups!$A$6)*Lookups!$Q$7*Lookups!$G$22,SUMIFS('KENP Data'!$AD:$AD,'KENP Data'!$AC:$AC,"Amazon.com.mx",'KENP Data'!$Z:$Z,Lookups!$A$6)*Lookups!$R$7*Lookups!$G$23,SUMIFS('KENP Data'!$AD:$AD,'KENP Data'!$AC:$AC,"Amazon.com.au",'KENP Data'!$Z:$Z,Lookups!$A$6)*Lookups!$L$7*Lookups!$G$24,SUMIFS('KENP Data'!$AD:$AD,'KENP Data'!$AC:$AC,"Amazon.nl",'KENP Data'!$Z:$Z,Lookups!$A$6)*Lookups!$S$7*Lookups!$G$18)</f>
        <v>0</v>
      </c>
      <c r="D30" s="13">
        <f>SUM(SUMIFS('KENP Data'!$AD:$AD,'KENP Data'!$AC:$AC,"Amazon.co.uk",'KENP Data'!$Z:$Z,Lookups!$A$6))</f>
        <v>0</v>
      </c>
      <c r="E30" s="4">
        <f>D30*Lookups!$H$7*Lookups!$G$17</f>
        <v>0</v>
      </c>
      <c r="F30" s="15">
        <f>SUM(SUMIFS('KENP Data'!$AD:$AD,'KENP Data'!$AC:$AC,"Amazon.com",'KENP Data'!$Z:$Z,Lookups!$A$6))</f>
        <v>0</v>
      </c>
      <c r="G30" s="4">
        <f>F30*Lookups!$G$7</f>
        <v>0</v>
      </c>
      <c r="H30" s="13">
        <f>SUM(SUMIFS('KENP Data'!$AD:$AD,'KENP Data'!$AC:$AC,"&lt;&gt;Amazon.co.uk",'KENP Data'!$AC:$AC,"&lt;&gt;Amazon.com",'KENP Data'!$Z:$Z,Lookups!$A$7))</f>
        <v>0</v>
      </c>
      <c r="I30" s="4">
        <f>SUM(SUMIFS('KENP Data'!$AD:$AD,'KENP Data'!$AC:$AC,"Amazon.de",'KENP Data'!$Z:$Z,Lookups!$A$7)*Lookups!$I$7*Lookups!$G$18,SUMIFS('KENP Data'!$AD:$AD,'KENP Data'!$AC:$AC,"Amazon.fr",'KENP Data'!$Z:$Z,Lookups!$A$7)*Lookups!$M$7*Lookups!$G$18,SUMIFS('KENP Data'!$AD:$AD,'KENP Data'!$AC:$AC,"Amazon.es",'KENP Data'!$Z:$Z,Lookups!$A$7)*Lookups!$P$7*Lookups!$G$18,SUMIFS('KENP Data'!$AD:$AD,'KENP Data'!$AC:$AC,"Amazon.it",'KENP Data'!$Z:$Z,Lookups!$A$7)*Lookups!$O$7*Lookups!$G$18,SUMIFS('KENP Data'!$AD:$AD,'KENP Data'!$AC:$AC,"Amazon.co.jp",'KENP Data'!$Z:$Z,Lookups!$A$7)*Lookups!$N$7*Lookups!$G$19,SUMIFS('KENP Data'!$AD:$AD,'KENP Data'!$AC:$AC,"Amazon.in",'KENP Data'!$Z:$Z,Lookups!$A$7)*Lookups!$K$7*Lookups!$G$20,SUMIFS('KENP Data'!$AD:$AD,'KENP Data'!$AC:$AC,"Amazon.ca",'KENP Data'!$Z:$Z,Lookups!$A$7)*Lookups!$J$7*Lookups!$G$21,SUMIFS('KENP Data'!$AD:$AD,'KENP Data'!$AC:$AC,"Amazon.com.br",'KENP Data'!$Z:$Z,Lookups!$A$7)*Lookups!$Q$7*Lookups!$G$22,SUMIFS('KENP Data'!$AD:$AD,'KENP Data'!$AC:$AC,"Amazon.com.mx",'KENP Data'!$Z:$Z,Lookups!$A$7)*Lookups!$R$7*Lookups!$G$23,SUMIFS('KENP Data'!$AD:$AD,'KENP Data'!$AC:$AC,"Amazon.com.au",'KENP Data'!$Z:$Z,Lookups!$A$7)*Lookups!$L$7*Lookups!$G$24,SUMIFS('KENP Data'!$AD:$AD,'KENP Data'!$AC:$AC,"Amazon.nl",'KENP Data'!$Z:$Z,Lookups!$A$7)*Lookups!$S$7*Lookups!$G$18)</f>
        <v>0</v>
      </c>
      <c r="J30" s="13">
        <f>SUM(SUMIFS('KENP Data'!$AD:$AD,'KENP Data'!$AC:$AC,"Amazon.co.uk",'KENP Data'!$Z:$Z,Lookups!$A$7))</f>
        <v>0</v>
      </c>
      <c r="K30" s="4">
        <f>J30*Lookups!$H$7*Lookups!$G$17</f>
        <v>0</v>
      </c>
      <c r="L30" s="15">
        <f>SUM(SUMIFS('KENP Data'!$AD:$AD,'KENP Data'!$AC:$AC,"Amazon.com",'KENP Data'!$Z:$Z,Lookups!$A$7))</f>
        <v>0</v>
      </c>
      <c r="M30" s="4">
        <f>L30*Lookups!$G$7</f>
        <v>0</v>
      </c>
      <c r="N30" s="13">
        <f>SUM(SUMIFS('KENP Data'!$AD:$AD,'KENP Data'!$AC:$AC,"&lt;&gt;Amazon.co.uk",'KENP Data'!$AC:$AC,"&lt;&gt;Amazon.com",'KENP Data'!$Z:$Z,Lookups!$A$8))</f>
        <v>0</v>
      </c>
      <c r="O30" s="4">
        <f>SUM(SUMIFS('KENP Data'!$AD:$AD,'KENP Data'!$AC:$AC,"Amazon.de",'KENP Data'!$Z:$Z,Lookups!$A$8)*Lookups!$I$7*Lookups!$G$18,SUMIFS('KENP Data'!$AD:$AD,'KENP Data'!$AC:$AC,"Amazon.fr",'KENP Data'!$Z:$Z,Lookups!$A$8)*Lookups!$M$7*Lookups!$G$18,SUMIFS('KENP Data'!$AD:$AD,'KENP Data'!$AC:$AC,"Amazon.es",'KENP Data'!$Z:$Z,Lookups!$A$8)*Lookups!$P$7*Lookups!$G$18,SUMIFS('KENP Data'!$AD:$AD,'KENP Data'!$AC:$AC,"Amazon.it",'KENP Data'!$Z:$Z,Lookups!$A$8)*Lookups!$O$7*Lookups!$G$18,SUMIFS('KENP Data'!$AD:$AD,'KENP Data'!$AC:$AC,"Amazon.co.jp",'KENP Data'!$Z:$Z,Lookups!$A$8)*Lookups!$N$7*Lookups!$G$19,SUMIFS('KENP Data'!$AD:$AD,'KENP Data'!$AC:$AC,"Amazon.in",'KENP Data'!$Z:$Z,Lookups!$A$8)*Lookups!$K$7*Lookups!$G$20,SUMIFS('KENP Data'!$AD:$AD,'KENP Data'!$AC:$AC,"Amazon.ca",'KENP Data'!$Z:$Z,Lookups!$A$8)*Lookups!$J$7*Lookups!$G$21,SUMIFS('KENP Data'!$AD:$AD,'KENP Data'!$AC:$AC,"Amazon.com.br",'KENP Data'!$Z:$Z,Lookups!$A$8)*Lookups!$Q$7*Lookups!$G$22,SUMIFS('KENP Data'!$AD:$AD,'KENP Data'!$AC:$AC,"Amazon.com.mx",'KENP Data'!$Z:$Z,Lookups!$A$8)*Lookups!$R$7*Lookups!$G$23,SUMIFS('KENP Data'!$AD:$AD,'KENP Data'!$AC:$AC,"Amazon.com.au",'KENP Data'!$Z:$Z,Lookups!$A$8)*Lookups!$L$7*Lookups!$G$24,SUMIFS('KENP Data'!$AD:$AD,'KENP Data'!$AC:$AC,"Amazon.nl",'KENP Data'!$Z:$Z,Lookups!$A$8)*Lookups!$S$7*Lookups!$G$18)</f>
        <v>0</v>
      </c>
      <c r="P30" s="13">
        <f>SUM(SUMIFS('KENP Data'!$AD:$AD,'KENP Data'!$AC:$AC,"Amazon.co.uk",'KENP Data'!$Z:$Z,Lookups!$A$8))</f>
        <v>0</v>
      </c>
      <c r="Q30" s="4">
        <f>P30*Lookups!$H$7*Lookups!$G$17</f>
        <v>0</v>
      </c>
      <c r="R30" s="15">
        <f>SUM(SUMIFS('KENP Data'!$AD:$AD,'KENP Data'!$AC:$AC,"Amazon.com",'KENP Data'!$Z:$Z,Lookups!$A$8))</f>
        <v>0</v>
      </c>
      <c r="S30" s="4">
        <f>R30*Lookups!$G$7</f>
        <v>0</v>
      </c>
    </row>
    <row r="31" spans="1:23" x14ac:dyDescent="0.25">
      <c r="A31" t="s">
        <v>24</v>
      </c>
      <c r="B31" s="13">
        <f>SUM(SUMIFS('KENP Data'!$AJ:$AJ,'KENP Data'!$AI:$AI,"&lt;&gt;Amazon.co.uk",'KENP Data'!$AI:$AI,"&lt;&gt;Amazon.com",'KENP Data'!$AF:$AF,Lookups!$A$6))</f>
        <v>0</v>
      </c>
      <c r="C31" s="4">
        <f>SUM(SUMIFS('KENP Data'!$AJ:$AJ,'KENP Data'!$AI:$AI,"Amazon.de",'KENP Data'!$AF:$AF,Lookups!$A$6)*Lookups!$I$8*Lookups!$G$18,SUMIFS('KENP Data'!$AJ:$AJ,'KENP Data'!$AI:$AI,"Amazon.fr",'KENP Data'!$AF:$AF,Lookups!$A$6)*Lookups!$M$8*Lookups!$G$18,SUMIFS('KENP Data'!$AJ:$AJ,'KENP Data'!$AI:$AI,"Amazon.es",'KENP Data'!$AF:$AF,Lookups!$A$6)*Lookups!$P$8*Lookups!$G$18,SUMIFS('KENP Data'!$AJ:$AJ,'KENP Data'!$AI:$AI,"Amazon.it",'KENP Data'!$AF:$AF,Lookups!$A$6)*Lookups!$O$8*Lookups!$G$18,SUMIFS('KENP Data'!$AJ:$AJ,'KENP Data'!$AI:$AI,"Amazon.co.jp",'KENP Data'!$AF:$AF,Lookups!$A$6)*Lookups!$N$8*Lookups!$G$19,SUMIFS('KENP Data'!$AJ:$AJ,'KENP Data'!$AI:$AI,"Amazon.in",'KENP Data'!$AF:$AF,Lookups!$A$6)*Lookups!$K$8*Lookups!$G$20,SUMIFS('KENP Data'!$AJ:$AJ,'KENP Data'!$AI:$AI,"Amazon.ca",'KENP Data'!$AF:$AF,Lookups!$A$6)*Lookups!$J$8*Lookups!$G$21,SUMIFS('KENP Data'!$AJ:$AJ,'KENP Data'!$AI:$AI,"Amazon.com.br",'KENP Data'!$AF:$AF,Lookups!$A$6)*Lookups!$Q$8*Lookups!$G$22,SUMIFS('KENP Data'!$AJ:$AJ,'KENP Data'!$AI:$AI,"Amazon.com.mx",'KENP Data'!$AF:$AF,Lookups!$A$6)*Lookups!$R$8*Lookups!$G$23,SUMIFS('KENP Data'!$AJ:$AJ,'KENP Data'!$AI:$AI,"Amazon.com.au",'KENP Data'!$AF:$AF,Lookups!$A$6)*Lookups!$L$8*Lookups!$G$24,SUMIFS('KENP Data'!$AJ:$AJ,'KENP Data'!$AI:$AI,"Amazon.nl",'KENP Data'!$AF:$AF,Lookups!$A$6)*Lookups!$S$8*Lookups!$G$18)</f>
        <v>0</v>
      </c>
      <c r="D31" s="13">
        <f>SUM(SUMIFS('KENP Data'!$AJ:$AJ,'KENP Data'!$AI:$AI,"Amazon.co.uk",'KENP Data'!$AF:$AF,Lookups!$A$6))</f>
        <v>0</v>
      </c>
      <c r="E31" s="4">
        <f>D31*Lookups!$H$8*Lookups!$G$17</f>
        <v>0</v>
      </c>
      <c r="F31" s="15">
        <f>SUM(SUMIFS('KENP Data'!$AJ:$AJ,'KENP Data'!$AI:$AI,"Amazon.com",'KENP Data'!$AF:$AF,Lookups!$A$6))</f>
        <v>0</v>
      </c>
      <c r="G31" s="4">
        <f>F31*Lookups!$G$8</f>
        <v>0</v>
      </c>
      <c r="H31" s="13">
        <f>SUM(SUMIFS('KENP Data'!$AJ:$AJ,'KENP Data'!$AI:$AI,"&lt;&gt;Amazon.co.uk",'KENP Data'!$AI:$AI,"&lt;&gt;Amazon.com",'KENP Data'!$AF:$AF,Lookups!$A$7))</f>
        <v>0</v>
      </c>
      <c r="I31" s="4">
        <f>SUM(SUMIFS('KENP Data'!$AJ:$AJ,'KENP Data'!$AI:$AI,"Amazon.de",'KENP Data'!$AF:$AF,Lookups!$A$7)*Lookups!$I$8*Lookups!$G$18,SUMIFS('KENP Data'!$AJ:$AJ,'KENP Data'!$AI:$AI,"Amazon.fr",'KENP Data'!$AF:$AF,Lookups!$A$7)*Lookups!$M$8*Lookups!$G$18,SUMIFS('KENP Data'!$AJ:$AJ,'KENP Data'!$AI:$AI,"Amazon.es",'KENP Data'!$AF:$AF,Lookups!$A$7)*Lookups!$P$8*Lookups!$G$18,SUMIFS('KENP Data'!$AJ:$AJ,'KENP Data'!$AI:$AI,"Amazon.it",'KENP Data'!$AF:$AF,Lookups!$A$7)*Lookups!$O$8*Lookups!$G$18,SUMIFS('KENP Data'!$AJ:$AJ,'KENP Data'!$AI:$AI,"Amazon.co.jp",'KENP Data'!$AF:$AF,Lookups!$A$7)*Lookups!$N$8*Lookups!$G$19,SUMIFS('KENP Data'!$AJ:$AJ,'KENP Data'!$AI:$AI,"Amazon.in",'KENP Data'!$AF:$AF,Lookups!$A$7)*Lookups!$K$8*Lookups!$G$20,SUMIFS('KENP Data'!$AJ:$AJ,'KENP Data'!$AI:$AI,"Amazon.ca",'KENP Data'!$AF:$AF,Lookups!$A$7)*Lookups!$J$8*Lookups!$G$21,SUMIFS('KENP Data'!$AJ:$AJ,'KENP Data'!$AI:$AI,"Amazon.com.br",'KENP Data'!$AF:$AF,Lookups!$A$7)*Lookups!$Q$8*Lookups!$G$22,SUMIFS('KENP Data'!$AJ:$AJ,'KENP Data'!$AI:$AI,"Amazon.com.mx",'KENP Data'!$AF:$AF,Lookups!$A$7)*Lookups!$R$8*Lookups!$G$23,SUMIFS('KENP Data'!$AJ:$AJ,'KENP Data'!$AI:$AI,"Amazon.com.au",'KENP Data'!$AF:$AF,Lookups!$A$7)*Lookups!$L$8*Lookups!$G$24,SUMIFS('KENP Data'!$AJ:$AJ,'KENP Data'!$AI:$AI,"Amazon.nl",'KENP Data'!$AF:$AF,Lookups!$A$7)*Lookups!$S$8*Lookups!$G$18)</f>
        <v>0</v>
      </c>
      <c r="J31" s="13">
        <f>SUM(SUMIFS('KENP Data'!$AJ:$AJ,'KENP Data'!$AI:$AI,"Amazon.co.uk",'KENP Data'!$AF:$AF,Lookups!$A$7))</f>
        <v>0</v>
      </c>
      <c r="K31" s="4">
        <f>J31*Lookups!$H$8*Lookups!$G$17</f>
        <v>0</v>
      </c>
      <c r="L31" s="15">
        <f>SUM(SUMIFS('KENP Data'!$AJ:$AJ,'KENP Data'!$AI:$AI,"Amazon.com",'KENP Data'!$AF:$AF,Lookups!$A$7))</f>
        <v>0</v>
      </c>
      <c r="M31" s="4">
        <f>L31*Lookups!$G$8</f>
        <v>0</v>
      </c>
      <c r="N31" s="13">
        <f>SUM(SUMIFS('KENP Data'!$AJ:$AJ,'KENP Data'!$AI:$AI,"&lt;&gt;Amazon.co.uk",'KENP Data'!$AI:$AI,"&lt;&gt;Amazon.com",'KENP Data'!$AF:$AF,Lookups!$A$8))</f>
        <v>0</v>
      </c>
      <c r="O31" s="4">
        <f>SUM(SUMIFS('KENP Data'!$AJ:$AJ,'KENP Data'!$AI:$AI,"Amazon.de",'KENP Data'!$AF:$AF,Lookups!$A$8)*Lookups!$I$8*Lookups!$G$18,SUMIFS('KENP Data'!$AJ:$AJ,'KENP Data'!$AI:$AI,"Amazon.fr",'KENP Data'!$AF:$AF,Lookups!$A$8)*Lookups!$M$8*Lookups!$G$18,SUMIFS('KENP Data'!$AJ:$AJ,'KENP Data'!$AI:$AI,"Amazon.es",'KENP Data'!$AF:$AF,Lookups!$A$8)*Lookups!$P$8*Lookups!$G$18,SUMIFS('KENP Data'!$AJ:$AJ,'KENP Data'!$AI:$AI,"Amazon.it",'KENP Data'!$AF:$AF,Lookups!$A$8)*Lookups!$O$8*Lookups!$G$18,SUMIFS('KENP Data'!$AJ:$AJ,'KENP Data'!$AI:$AI,"Amazon.co.jp",'KENP Data'!$AF:$AF,Lookups!$A$8)*Lookups!$N$8*Lookups!$G$19,SUMIFS('KENP Data'!$AJ:$AJ,'KENP Data'!$AI:$AI,"Amazon.in",'KENP Data'!$AF:$AF,Lookups!$A$8)*Lookups!$K$8*Lookups!$G$20,SUMIFS('KENP Data'!$AJ:$AJ,'KENP Data'!$AI:$AI,"Amazon.ca",'KENP Data'!$AF:$AF,Lookups!$A$8)*Lookups!$J$8*Lookups!$G$21,SUMIFS('KENP Data'!$AJ:$AJ,'KENP Data'!$AI:$AI,"Amazon.com.br",'KENP Data'!$AF:$AF,Lookups!$A$8)*Lookups!$Q$8*Lookups!$G$22,SUMIFS('KENP Data'!$AJ:$AJ,'KENP Data'!$AI:$AI,"Amazon.com.mx",'KENP Data'!$AF:$AF,Lookups!$A$8)*Lookups!$R$8*Lookups!$G$23,SUMIFS('KENP Data'!$AJ:$AJ,'KENP Data'!$AI:$AI,"Amazon.com.au",'KENP Data'!$AF:$AF,Lookups!$A$8)*Lookups!$L$8*Lookups!$G$24,SUMIFS('KENP Data'!$AJ:$AJ,'KENP Data'!$AI:$AI,"Amazon.nl",'KENP Data'!$AF:$AF,Lookups!$A$8)*Lookups!$S$8*Lookups!$G$18)</f>
        <v>0</v>
      </c>
      <c r="P31" s="13">
        <f>SUM(SUMIFS('KENP Data'!$AJ:$AJ,'KENP Data'!$AI:$AI,"Amazon.co.uk",'KENP Data'!$AF:$AF,Lookups!$A$8))</f>
        <v>0</v>
      </c>
      <c r="Q31" s="4">
        <f>P31*Lookups!$H$8*Lookups!$G$17</f>
        <v>0</v>
      </c>
      <c r="R31" s="15">
        <f>SUM(SUMIFS('KENP Data'!$AJ:$AJ,'KENP Data'!$AI:$AI,"Amazon.com",'KENP Data'!$AF:$AF,Lookups!$A$8))</f>
        <v>0</v>
      </c>
      <c r="S31" s="4">
        <f>R31*Lookups!$G$8</f>
        <v>0</v>
      </c>
    </row>
    <row r="32" spans="1:23" x14ac:dyDescent="0.25">
      <c r="A32" t="s">
        <v>25</v>
      </c>
      <c r="B32" s="13">
        <f>SUM(SUMIFS('KENP Data'!$AP:$AP,'KENP Data'!$AO:$AO,"&lt;&gt;Amazon.co.uk",'KENP Data'!$AO:$AO,"&lt;&gt;Amazon.com",'KENP Data'!$AL:$AL,Lookups!$A$6))</f>
        <v>0</v>
      </c>
      <c r="C32" s="4">
        <f>SUM(SUMIFS('KENP Data'!$AP:$AP,'KENP Data'!$AO:$AO,"Amazon.de",'KENP Data'!$AL:$AL,Lookups!$A$6)*Lookups!$I$9*Lookups!$G$18,SUMIFS('KENP Data'!$AP:$AP,'KENP Data'!$AO:$AO,"Amazon.fr",'KENP Data'!$AL:$AL,Lookups!$A$6)*Lookups!$M$9*Lookups!$G$18,SUMIFS('KENP Data'!$AP:$AP,'KENP Data'!$AO:$AO,"Amazon.es",'KENP Data'!$AL:$AL,Lookups!$A$6)*Lookups!$P$9*Lookups!$G$18,SUMIFS('KENP Data'!$AP:$AP,'KENP Data'!$AO:$AO,"Amazon.it",'KENP Data'!$AL:$AL,Lookups!$A$6)*Lookups!$O$9*Lookups!$G$18,SUMIFS('KENP Data'!$AP:$AP,'KENP Data'!$AO:$AO,"Amazon.co.jp",'KENP Data'!$AL:$AL,Lookups!$A$6)*Lookups!$N$9*Lookups!$G$19,SUMIFS('KENP Data'!$AP:$AP,'KENP Data'!$AO:$AO,"Amazon.in",'KENP Data'!$AL:$AL,Lookups!$A$6)*Lookups!$K$9*Lookups!$G$20,SUMIFS('KENP Data'!$AP:$AP,'KENP Data'!$AO:$AO,"Amazon.ca",'KENP Data'!$AL:$AL,Lookups!$A$6)*Lookups!$J$9*Lookups!$G$21,SUMIFS('KENP Data'!$AP:$AP,'KENP Data'!$AO:$AO,"Amazon.com.br",'KENP Data'!$AL:$AL,Lookups!$A$6)*Lookups!$Q$9*Lookups!$G$22,SUMIFS('KENP Data'!$AP:$AP,'KENP Data'!$AO:$AO,"Amazon.com.mx",'KENP Data'!$AL:$AL,Lookups!$A$6)*Lookups!$R$9*Lookups!$G$23,SUMIFS('KENP Data'!$AP:$AP,'KENP Data'!$AO:$AO,"Amazon.com.au",'KENP Data'!$AL:$AL,Lookups!$A$6)*Lookups!$L$9*Lookups!$G$24,SUMIFS('KENP Data'!$AP:$AP,'KENP Data'!$AO:$AO,"Amazon.nl",'KENP Data'!$AL:$AL,Lookups!$A$6)*Lookups!$S$9*Lookups!$G$18)</f>
        <v>0</v>
      </c>
      <c r="D32" s="13">
        <f>SUM(SUMIFS('KENP Data'!$AP:$AP,'KENP Data'!$AO:$AO,"Amazon.co.uk",'KENP Data'!$AL:$AL,Lookups!$A$6))</f>
        <v>0</v>
      </c>
      <c r="E32" s="4">
        <f>D32*Lookups!$H$9*Lookups!$G$17</f>
        <v>0</v>
      </c>
      <c r="F32" s="15">
        <f>SUM(SUMIFS('KENP Data'!$AP:$AP,'KENP Data'!$AO:$AO,"Amazon.com",'KENP Data'!$AL:$AL,Lookups!$A$6))</f>
        <v>0</v>
      </c>
      <c r="G32" s="4">
        <f>F32*Lookups!$G$9</f>
        <v>0</v>
      </c>
      <c r="H32" s="13">
        <f>SUM(SUMIFS('KENP Data'!$AP:$AP,'KENP Data'!$AO:$AO,"&lt;&gt;Amazon.co.uk",'KENP Data'!$AO:$AO,"&lt;&gt;Amazon.com",'KENP Data'!$AL:$AL,Lookups!$A$7))</f>
        <v>0</v>
      </c>
      <c r="I32" s="4">
        <f>SUM(SUMIFS('KENP Data'!$AP:$AP,'KENP Data'!$AO:$AO,"Amazon.de",'KENP Data'!$AL:$AL,Lookups!$A$7)*Lookups!$I$9*Lookups!$G$18,SUMIFS('KENP Data'!$AP:$AP,'KENP Data'!$AO:$AO,"Amazon.fr",'KENP Data'!$AL:$AL,Lookups!$A$7)*Lookups!$M$9*Lookups!$G$18,SUMIFS('KENP Data'!$AP:$AP,'KENP Data'!$AO:$AO,"Amazon.es",'KENP Data'!$AL:$AL,Lookups!$A$7)*Lookups!$P$9*Lookups!$G$18,SUMIFS('KENP Data'!$AP:$AP,'KENP Data'!$AO:$AO,"Amazon.it",'KENP Data'!$AL:$AL,Lookups!$A$7)*Lookups!$O$9*Lookups!$G$18,SUMIFS('KENP Data'!$AP:$AP,'KENP Data'!$AO:$AO,"Amazon.co.jp",'KENP Data'!$AL:$AL,Lookups!$A$7)*Lookups!$N$9*Lookups!$G$19,SUMIFS('KENP Data'!$AP:$AP,'KENP Data'!$AO:$AO,"Amazon.in",'KENP Data'!$AL:$AL,Lookups!$A$7)*Lookups!$K$9*Lookups!$G$20,SUMIFS('KENP Data'!$AP:$AP,'KENP Data'!$AO:$AO,"Amazon.ca",'KENP Data'!$AL:$AL,Lookups!$A$7)*Lookups!$J$9*Lookups!$G$21,SUMIFS('KENP Data'!$AP:$AP,'KENP Data'!$AO:$AO,"Amazon.com.br",'KENP Data'!$AL:$AL,Lookups!$A$7)*Lookups!$Q$9*Lookups!$G$22,SUMIFS('KENP Data'!$AP:$AP,'KENP Data'!$AO:$AO,"Amazon.com.mx",'KENP Data'!$AL:$AL,Lookups!$A$7)*Lookups!$R$9*Lookups!$G$23,SUMIFS('KENP Data'!$AP:$AP,'KENP Data'!$AO:$AO,"Amazon.com.au",'KENP Data'!$AL:$AL,Lookups!$A$7)*Lookups!$L$9*Lookups!$G$24,SUMIFS('KENP Data'!$AP:$AP,'KENP Data'!$AO:$AO,"Amazon.nl",'KENP Data'!$AL:$AL,Lookups!$A$7)*Lookups!$S$9*Lookups!$G$18)</f>
        <v>0</v>
      </c>
      <c r="J32" s="13">
        <f>SUM(SUMIFS('KENP Data'!$AP:$AP,'KENP Data'!$AO:$AO,"Amazon.co.uk",'KENP Data'!$AL:$AL,Lookups!$A$7))</f>
        <v>0</v>
      </c>
      <c r="K32" s="4">
        <f>J32*Lookups!$H$9*Lookups!$G$17</f>
        <v>0</v>
      </c>
      <c r="L32" s="15">
        <f>SUM(SUMIFS('KENP Data'!$AP:$AP,'KENP Data'!$AO:$AO,"Amazon.com",'KENP Data'!$AL:$AL,Lookups!$A$7))</f>
        <v>0</v>
      </c>
      <c r="M32" s="4">
        <f>L32*Lookups!$G$9</f>
        <v>0</v>
      </c>
      <c r="N32" s="13">
        <f>SUM(SUMIFS('KENP Data'!$AP:$AP,'KENP Data'!$AO:$AO,"&lt;&gt;Amazon.co.uk",'KENP Data'!$AO:$AO,"&lt;&gt;Amazon.com",'KENP Data'!$AL:$AL,Lookups!$A$8))</f>
        <v>0</v>
      </c>
      <c r="O32" s="4">
        <f>SUM(SUMIFS('KENP Data'!$AP:$AP,'KENP Data'!$AO:$AO,"Amazon.de",'KENP Data'!$AL:$AL,Lookups!$A$8)*Lookups!$I$9*Lookups!$G$18,SUMIFS('KENP Data'!$AP:$AP,'KENP Data'!$AO:$AO,"Amazon.fr",'KENP Data'!$AL:$AL,Lookups!$A$8)*Lookups!$M$9*Lookups!$G$18,SUMIFS('KENP Data'!$AP:$AP,'KENP Data'!$AO:$AO,"Amazon.es",'KENP Data'!$AL:$AL,Lookups!$A$8)*Lookups!$P$9*Lookups!$G$18,SUMIFS('KENP Data'!$AP:$AP,'KENP Data'!$AO:$AO,"Amazon.it",'KENP Data'!$AL:$AL,Lookups!$A$8)*Lookups!$O$9*Lookups!$G$18,SUMIFS('KENP Data'!$AP:$AP,'KENP Data'!$AO:$AO,"Amazon.co.jp",'KENP Data'!$AL:$AL,Lookups!$A$8)*Lookups!$N$9*Lookups!$G$19,SUMIFS('KENP Data'!$AP:$AP,'KENP Data'!$AO:$AO,"Amazon.in",'KENP Data'!$AL:$AL,Lookups!$A$8)*Lookups!$K$9*Lookups!$G$20,SUMIFS('KENP Data'!$AP:$AP,'KENP Data'!$AO:$AO,"Amazon.ca",'KENP Data'!$AL:$AL,Lookups!$A$8)*Lookups!$J$9*Lookups!$G$21,SUMIFS('KENP Data'!$AP:$AP,'KENP Data'!$AO:$AO,"Amazon.com.br",'KENP Data'!$AL:$AL,Lookups!$A$8)*Lookups!$Q$9*Lookups!$G$22,SUMIFS('KENP Data'!$AP:$AP,'KENP Data'!$AO:$AO,"Amazon.com.mx",'KENP Data'!$AL:$AL,Lookups!$A$8)*Lookups!$R$9*Lookups!$G$23,SUMIFS('KENP Data'!$AP:$AP,'KENP Data'!$AO:$AO,"Amazon.com.au",'KENP Data'!$AL:$AL,Lookups!$A$8)*Lookups!$L$9*Lookups!$G$24,SUMIFS('KENP Data'!$AP:$AP,'KENP Data'!$AO:$AO,"Amazon.nl",'KENP Data'!$AL:$AL,Lookups!$A$8)*Lookups!$S$9*Lookups!$G$18)</f>
        <v>0</v>
      </c>
      <c r="P32" s="13">
        <f>SUM(SUMIFS('KENP Data'!$AP:$AP,'KENP Data'!$AO:$AO,"Amazon.co.uk",'KENP Data'!$AL:$AL,Lookups!$A$8))</f>
        <v>0</v>
      </c>
      <c r="Q32" s="4">
        <f>P32*Lookups!$H$9*Lookups!$G$17</f>
        <v>0</v>
      </c>
      <c r="R32" s="15">
        <f>SUM(SUMIFS('KENP Data'!$AP:$AP,'KENP Data'!$AO:$AO,"Amazon.com",'KENP Data'!$AL:$AL,Lookups!$A$8))</f>
        <v>0</v>
      </c>
      <c r="S32" s="4">
        <f>R32*Lookups!$G$9</f>
        <v>0</v>
      </c>
    </row>
    <row r="33" spans="1:19" x14ac:dyDescent="0.25">
      <c r="A33" t="s">
        <v>26</v>
      </c>
      <c r="B33" s="13">
        <f>SUM(SUMIFS('KENP Data'!$AV:$AV,'KENP Data'!$AU:$AU,"&lt;&gt;Amazon.co.uk",'KENP Data'!$AU:$AU,"&lt;&gt;Amazon.com",'KENP Data'!$AR:$AR,Lookups!$A$6))</f>
        <v>0</v>
      </c>
      <c r="C33" s="4">
        <f>SUM(SUMIFS('KENP Data'!$AV:$AV,'KENP Data'!$AU:$AU,"Amazon.de",'KENP Data'!$AR:$AR,Lookups!$A$6)*Lookups!$I$10*Lookups!$G$18,SUMIFS('KENP Data'!$AV:$AV,'KENP Data'!$AU:$AU,"Amazon.fr",'KENP Data'!$AR:$AR,Lookups!$A$6)*Lookups!$M$10*Lookups!$G$18,SUMIFS('KENP Data'!$AV:$AV,'KENP Data'!$AU:$AU,"Amazon.es",'KENP Data'!$AR:$AR,Lookups!$A$6)*Lookups!$P$10*Lookups!$G$18,SUMIFS('KENP Data'!$AV:$AV,'KENP Data'!$AU:$AU,"Amazon.it",'KENP Data'!$AR:$AR,Lookups!$A$6)*Lookups!$O$10*Lookups!$G$18,SUMIFS('KENP Data'!$AV:$AV,'KENP Data'!$AU:$AU,"Amazon.co.jp",'KENP Data'!$AR:$AR,Lookups!$A$6)*Lookups!$N$10*Lookups!$G$19,SUMIFS('KENP Data'!$AV:$AV,'KENP Data'!$AU:$AU,"Amazon.in",'KENP Data'!$AR:$AR,Lookups!$A$6)*Lookups!$K$10*Lookups!$G$20,SUMIFS('KENP Data'!$AV:$AV,'KENP Data'!$AU:$AU,"Amazon.ca",'KENP Data'!$AR:$AR,Lookups!$A$6)*Lookups!$J$10*Lookups!$G$21,SUMIFS('KENP Data'!$AV:$AV,'KENP Data'!$AU:$AU,"Amazon.com.br",'KENP Data'!$AR:$AR,Lookups!$A$6)*Lookups!$Q$10*Lookups!$G$22,SUMIFS('KENP Data'!$AV:$AV,'KENP Data'!$AU:$AU,"Amazon.com.mx",'KENP Data'!$AR:$AR,Lookups!$A$6)*Lookups!$R$10*Lookups!$G$23,SUMIFS('KENP Data'!$AV:$AV,'KENP Data'!$AU:$AU,"Amazon.com.au",'KENP Data'!$AR:$AR,Lookups!$A$6)*Lookups!$L$10*Lookups!$G$24,SUMIFS('KENP Data'!$AV:$AV,'KENP Data'!$AU:$AU,"Amazon.nl",'KENP Data'!$AR:$AR,Lookups!$A$6)*Lookups!$S$10*Lookups!$G$18)</f>
        <v>0</v>
      </c>
      <c r="D33" s="13">
        <f>SUM(SUMIFS('KENP Data'!$AV:$AV,'KENP Data'!$AU:$AU,"Amazon.co.uk",'KENP Data'!$AR:$AR,Lookups!$A$6))</f>
        <v>0</v>
      </c>
      <c r="E33" s="4">
        <f>D33*Lookups!$H$10*Lookups!$G$17</f>
        <v>0</v>
      </c>
      <c r="F33" s="15">
        <f>SUM(SUMIFS('KENP Data'!$AV:$AV,'KENP Data'!$AU:$AU,"Amazon.com",'KENP Data'!$AR:$AR,Lookups!$A$6))</f>
        <v>0</v>
      </c>
      <c r="G33" s="4">
        <f>F33*Lookups!$G$10</f>
        <v>0</v>
      </c>
      <c r="H33" s="13">
        <f>SUM(SUMIFS('KENP Data'!$AV:$AV,'KENP Data'!$AU:$AU,"&lt;&gt;Amazon.co.uk",'KENP Data'!$AU:$AU,"&lt;&gt;Amazon.com",'KENP Data'!$AR:$AR,Lookups!$A$7))</f>
        <v>0</v>
      </c>
      <c r="I33" s="4">
        <f>SUM(SUMIFS('KENP Data'!$AV:$AV,'KENP Data'!$AU:$AU,"Amazon.de",'KENP Data'!$AR:$AR,Lookups!$A$7)*Lookups!$I$10*Lookups!$G$18,SUMIFS('KENP Data'!$AV:$AV,'KENP Data'!$AU:$AU,"Amazon.fr",'KENP Data'!$AR:$AR,Lookups!$A$7)*Lookups!$M$10*Lookups!$G$18,SUMIFS('KENP Data'!$AV:$AV,'KENP Data'!$AU:$AU,"Amazon.es",'KENP Data'!$AR:$AR,Lookups!$A$7)*Lookups!$P$10*Lookups!$G$18,SUMIFS('KENP Data'!$AV:$AV,'KENP Data'!$AU:$AU,"Amazon.it",'KENP Data'!$AR:$AR,Lookups!$A$7)*Lookups!$O$10*Lookups!$G$18,SUMIFS('KENP Data'!$AV:$AV,'KENP Data'!$AU:$AU,"Amazon.co.jp",'KENP Data'!$AR:$AR,Lookups!$A$7)*Lookups!$N$10*Lookups!$G$19,SUMIFS('KENP Data'!$AV:$AV,'KENP Data'!$AU:$AU,"Amazon.in",'KENP Data'!$AR:$AR,Lookups!$A$7)*Lookups!$K$10*Lookups!$G$20,SUMIFS('KENP Data'!$AV:$AV,'KENP Data'!$AU:$AU,"Amazon.ca",'KENP Data'!$AR:$AR,Lookups!$A$7)*Lookups!$J$10*Lookups!$G$21,SUMIFS('KENP Data'!$AV:$AV,'KENP Data'!$AU:$AU,"Amazon.com.br",'KENP Data'!$AR:$AR,Lookups!$A$7)*Lookups!$Q$10*Lookups!$G$22,SUMIFS('KENP Data'!$AV:$AV,'KENP Data'!$AU:$AU,"Amazon.com.mx",'KENP Data'!$AR:$AR,Lookups!$A$7)*Lookups!$R$10*Lookups!$G$23,SUMIFS('KENP Data'!$AV:$AV,'KENP Data'!$AU:$AU,"Amazon.com.au",'KENP Data'!$AR:$AR,Lookups!$A$7)*Lookups!$L$10*Lookups!$G$24,SUMIFS('KENP Data'!$AV:$AV,'KENP Data'!$AU:$AU,"Amazon.nl",'KENP Data'!$AR:$AR,Lookups!$A$7)*Lookups!$S$10*Lookups!$G$18)</f>
        <v>0</v>
      </c>
      <c r="J33" s="13">
        <f>SUM(SUMIFS('KENP Data'!$AV:$AV,'KENP Data'!$AU:$AU,"Amazon.co.uk",'KENP Data'!$AR:$AR,Lookups!$A$7))</f>
        <v>0</v>
      </c>
      <c r="K33" s="4">
        <f>J33*Lookups!$H$10*Lookups!$G$17</f>
        <v>0</v>
      </c>
      <c r="L33" s="15">
        <f>SUM(SUMIFS('KENP Data'!$AV:$AV,'KENP Data'!$AU:$AU,"Amazon.com",'KENP Data'!$AR:$AR,Lookups!$A$7))</f>
        <v>0</v>
      </c>
      <c r="M33" s="4">
        <f>L33*Lookups!$G$10</f>
        <v>0</v>
      </c>
      <c r="N33" s="13">
        <f>SUM(SUMIFS('KENP Data'!$AV:$AV,'KENP Data'!$AU:$AU,"&lt;&gt;Amazon.co.uk",'KENP Data'!$AU:$AU,"&lt;&gt;Amazon.com",'KENP Data'!$AR:$AR,Lookups!$A$8))</f>
        <v>0</v>
      </c>
      <c r="O33" s="4">
        <f>SUM(SUMIFS('KENP Data'!$AV:$AV,'KENP Data'!$AU:$AU,"Amazon.de",'KENP Data'!$AR:$AR,Lookups!$A$8)*Lookups!$I$10*Lookups!$G$18,SUMIFS('KENP Data'!$AV:$AV,'KENP Data'!$AU:$AU,"Amazon.fr",'KENP Data'!$AR:$AR,Lookups!$A$8)*Lookups!$M$10*Lookups!$G$18,SUMIFS('KENP Data'!$AV:$AV,'KENP Data'!$AU:$AU,"Amazon.es",'KENP Data'!$AR:$AR,Lookups!$A$8)*Lookups!$P$10*Lookups!$G$18,SUMIFS('KENP Data'!$AV:$AV,'KENP Data'!$AU:$AU,"Amazon.it",'KENP Data'!$AR:$AR,Lookups!$A$8)*Lookups!$O$10*Lookups!$G$18,SUMIFS('KENP Data'!$AV:$AV,'KENP Data'!$AU:$AU,"Amazon.co.jp",'KENP Data'!$AR:$AR,Lookups!$A$8)*Lookups!$N$10*Lookups!$G$19,SUMIFS('KENP Data'!$AV:$AV,'KENP Data'!$AU:$AU,"Amazon.in",'KENP Data'!$AR:$AR,Lookups!$A$8)*Lookups!$K$10*Lookups!$G$20,SUMIFS('KENP Data'!$AV:$AV,'KENP Data'!$AU:$AU,"Amazon.ca",'KENP Data'!$AR:$AR,Lookups!$A$8)*Lookups!$J$10*Lookups!$G$21,SUMIFS('KENP Data'!$AV:$AV,'KENP Data'!$AU:$AU,"Amazon.com.br",'KENP Data'!$AR:$AR,Lookups!$A$8)*Lookups!$Q$10*Lookups!$G$22,SUMIFS('KENP Data'!$AV:$AV,'KENP Data'!$AU:$AU,"Amazon.com.mx",'KENP Data'!$AR:$AR,Lookups!$A$8)*Lookups!$R$10*Lookups!$G$23,SUMIFS('KENP Data'!$AV:$AV,'KENP Data'!$AU:$AU,"Amazon.com.au",'KENP Data'!$AR:$AR,Lookups!$A$8)*Lookups!$L$10*Lookups!$G$24,SUMIFS('KENP Data'!$AV:$AV,'KENP Data'!$AU:$AU,"Amazon.nl",'KENP Data'!$AR:$AR,Lookups!$A$8)*Lookups!$S$10*Lookups!$G$18)</f>
        <v>0</v>
      </c>
      <c r="P33" s="13">
        <f>SUM(SUMIFS('KENP Data'!$AV:$AV,'KENP Data'!$AU:$AU,"Amazon.co.uk",'KENP Data'!$AR:$AR,Lookups!$A$8))</f>
        <v>0</v>
      </c>
      <c r="Q33" s="4">
        <f>P33*Lookups!$H$10*Lookups!$G$17</f>
        <v>0</v>
      </c>
      <c r="R33" s="15">
        <f>SUM(SUMIFS('KENP Data'!$AV:$AV,'KENP Data'!$AU:$AU,"Amazon.com",'KENP Data'!$AR:$AR,Lookups!$A$8))</f>
        <v>0</v>
      </c>
      <c r="S33" s="4">
        <f>R33*Lookups!$G$10</f>
        <v>0</v>
      </c>
    </row>
    <row r="34" spans="1:19" x14ac:dyDescent="0.25">
      <c r="A34" t="s">
        <v>27</v>
      </c>
      <c r="B34" s="13">
        <f>SUM(SUMIFS('KENP Data'!$BB:$BB,'KENP Data'!$BA:$BA,"&lt;&gt;Amazon.co.uk",'KENP Data'!$BA:$BA,"&lt;&gt;Amazon.com",'KENP Data'!$AX:$AX,Lookups!$A$6))</f>
        <v>0</v>
      </c>
      <c r="C34" s="4">
        <f>SUM(SUMIFS('KENP Data'!$BB:$BB,'KENP Data'!$BA:$BA,"Amazon.de",'KENP Data'!$AX:$AX,Lookups!$A$6)*Lookups!$I$11*Lookups!$G$18,SUMIFS('KENP Data'!$BB:$BB,'KENP Data'!$BA:$BA,"Amazon.fr",'KENP Data'!$AX:$AX,Lookups!$A$6)*Lookups!$M$11*Lookups!$G$18,SUMIFS('KENP Data'!$BB:$BB,'KENP Data'!$BA:$BA,"Amazon.es",'KENP Data'!$AX:$AX,Lookups!$A$6)*Lookups!$P$11*Lookups!$G$18,SUMIFS('KENP Data'!$BB:$BB,'KENP Data'!$BA:$BA,"Amazon.it",'KENP Data'!$AX:$AX,Lookups!$A$6)*Lookups!$O$11*Lookups!$G$18,SUMIFS('KENP Data'!$BB:$BB,'KENP Data'!$BA:$BA,"Amazon.co.jp",'KENP Data'!$AX:$AX,Lookups!$A$6)*Lookups!$N$11*Lookups!$G$19,SUMIFS('KENP Data'!$BB:$BB,'KENP Data'!$BA:$BA,"Amazon.in",'KENP Data'!$AX:$AX,Lookups!$A$6)*Lookups!$K$11*Lookups!$G$20,SUMIFS('KENP Data'!$BB:$BB,'KENP Data'!$BA:$BA,"Amazon.ca",'KENP Data'!$AX:$AX,Lookups!$A$6)*Lookups!$J$11*Lookups!$G$21,SUMIFS('KENP Data'!$BB:$BB,'KENP Data'!$BA:$BA,"Amazon.com.br",'KENP Data'!$AX:$AX,Lookups!$A$6)*Lookups!$Q$11*Lookups!$G$22,SUMIFS('KENP Data'!$BB:$BB,'KENP Data'!$BA:$BA,"Amazon.com.mx",'KENP Data'!$AX:$AX,Lookups!$A$6)*Lookups!$R$11*Lookups!$G$23,SUMIFS('KENP Data'!$BB:$BB,'KENP Data'!$BA:$BA,"Amazon.com.au",'KENP Data'!$AX:$AX,Lookups!$A$6)*Lookups!$L$11*Lookups!$G$24,SUMIFS('KENP Data'!$BB:$BB,'KENP Data'!$BA:$BA,"Amazon.nl",'KENP Data'!$AX:$AX,Lookups!$A$6)*Lookups!$S$11*Lookups!$G$18)</f>
        <v>0</v>
      </c>
      <c r="D34" s="13">
        <f>SUM(SUMIFS('KENP Data'!$BB:$BB,'KENP Data'!$BA:$BA,"Amazon.co.uk",'KENP Data'!$AX:$AX,Lookups!$A$6))</f>
        <v>0</v>
      </c>
      <c r="E34" s="4">
        <f>D34*Lookups!$H$11*Lookups!$G$17</f>
        <v>0</v>
      </c>
      <c r="F34" s="15">
        <f>SUM(SUMIFS('KENP Data'!$BB:$BB,'KENP Data'!$BA:$BA,"Amazon.com",'KENP Data'!$AX:$AX,Lookups!$A$6))</f>
        <v>0</v>
      </c>
      <c r="G34" s="4">
        <f>F34*Lookups!$G$11</f>
        <v>0</v>
      </c>
      <c r="H34" s="13">
        <f>SUM(SUMIFS('KENP Data'!$BB:$BB,'KENP Data'!$BA:$BA,"&lt;&gt;Amazon.co.uk",'KENP Data'!$BA:$BA,"&lt;&gt;Amazon.com",'KENP Data'!$AX:$AX,Lookups!$A$7))</f>
        <v>0</v>
      </c>
      <c r="I34" s="4">
        <f>SUM(SUMIFS('KENP Data'!$BB:$BB,'KENP Data'!$BA:$BA,"Amazon.de",'KENP Data'!$AX:$AX,Lookups!$A$7)*Lookups!$I$11*Lookups!$G$18,SUMIFS('KENP Data'!$BB:$BB,'KENP Data'!$BA:$BA,"Amazon.fr",'KENP Data'!$AX:$AX,Lookups!$A$7)*Lookups!$M$11*Lookups!$G$18,SUMIFS('KENP Data'!$BB:$BB,'KENP Data'!$BA:$BA,"Amazon.es",'KENP Data'!$AX:$AX,Lookups!$A$7)*Lookups!$P$11*Lookups!$G$18,SUMIFS('KENP Data'!$BB:$BB,'KENP Data'!$BA:$BA,"Amazon.it",'KENP Data'!$AX:$AX,Lookups!$A$7)*Lookups!$O$11*Lookups!$G$18,SUMIFS('KENP Data'!$BB:$BB,'KENP Data'!$BA:$BA,"Amazon.co.jp",'KENP Data'!$AX:$AX,Lookups!$A$7)*Lookups!$N$11*Lookups!$G$19,SUMIFS('KENP Data'!$BB:$BB,'KENP Data'!$BA:$BA,"Amazon.in",'KENP Data'!$AX:$AX,Lookups!$A$7)*Lookups!$K$11*Lookups!$G$20,SUMIFS('KENP Data'!$BB:$BB,'KENP Data'!$BA:$BA,"Amazon.ca",'KENP Data'!$AX:$AX,Lookups!$A$7)*Lookups!$J$11*Lookups!$G$21,SUMIFS('KENP Data'!$BB:$BB,'KENP Data'!$BA:$BA,"Amazon.com.br",'KENP Data'!$AX:$AX,Lookups!$A$7)*Lookups!$Q$11*Lookups!$G$22,SUMIFS('KENP Data'!$BB:$BB,'KENP Data'!$BA:$BA,"Amazon.com.mx",'KENP Data'!$AX:$AX,Lookups!$A$7)*Lookups!$R$11*Lookups!$G$23,SUMIFS('KENP Data'!$BB:$BB,'KENP Data'!$BA:$BA,"Amazon.com.au",'KENP Data'!$AX:$AX,Lookups!$A$7)*Lookups!$L$11*Lookups!$G$24,SUMIFS('KENP Data'!$BB:$BB,'KENP Data'!$BA:$BA,"Amazon.nl",'KENP Data'!$AX:$AX,Lookups!$A$7)*Lookups!$S$11*Lookups!$G$18)</f>
        <v>0</v>
      </c>
      <c r="J34" s="13">
        <f>SUM(SUMIFS('KENP Data'!$BB:$BB,'KENP Data'!$BA:$BA,"Amazon.co.uk",'KENP Data'!$AX:$AX,Lookups!$A$7))</f>
        <v>0</v>
      </c>
      <c r="K34" s="4">
        <f>J34*Lookups!$H$11*Lookups!$G$17</f>
        <v>0</v>
      </c>
      <c r="L34" s="15">
        <f>SUM(SUMIFS('KENP Data'!$BB:$BB,'KENP Data'!$BA:$BA,"Amazon.com",'KENP Data'!$AX:$AX,Lookups!$A$7))</f>
        <v>0</v>
      </c>
      <c r="M34" s="4">
        <f>L34*Lookups!$G$11</f>
        <v>0</v>
      </c>
      <c r="N34" s="13">
        <f>SUM(SUMIFS('KENP Data'!$BB:$BB,'KENP Data'!$BA:$BA,"&lt;&gt;Amazon.co.uk",'KENP Data'!$BA:$BA,"&lt;&gt;Amazon.com",'KENP Data'!$AX:$AX,Lookups!$A$8))</f>
        <v>0</v>
      </c>
      <c r="O34" s="4">
        <f>SUM(SUMIFS('KENP Data'!$BB:$BB,'KENP Data'!$BA:$BA,"Amazon.de",'KENP Data'!$AX:$AX,Lookups!$A$8)*Lookups!$I$11*Lookups!$G$18,SUMIFS('KENP Data'!$BB:$BB,'KENP Data'!$BA:$BA,"Amazon.fr",'KENP Data'!$AX:$AX,Lookups!$A$8)*Lookups!$M$11*Lookups!$G$18,SUMIFS('KENP Data'!$BB:$BB,'KENP Data'!$BA:$BA,"Amazon.es",'KENP Data'!$AX:$AX,Lookups!$A$8)*Lookups!$P$11*Lookups!$G$18,SUMIFS('KENP Data'!$BB:$BB,'KENP Data'!$BA:$BA,"Amazon.it",'KENP Data'!$AX:$AX,Lookups!$A$8)*Lookups!$O$11*Lookups!$G$18,SUMIFS('KENP Data'!$BB:$BB,'KENP Data'!$BA:$BA,"Amazon.co.jp",'KENP Data'!$AX:$AX,Lookups!$A$8)*Lookups!$N$11*Lookups!$G$19,SUMIFS('KENP Data'!$BB:$BB,'KENP Data'!$BA:$BA,"Amazon.in",'KENP Data'!$AX:$AX,Lookups!$A$8)*Lookups!$K$11*Lookups!$G$20,SUMIFS('KENP Data'!$BB:$BB,'KENP Data'!$BA:$BA,"Amazon.ca",'KENP Data'!$AX:$AX,Lookups!$A$8)*Lookups!$J$11*Lookups!$G$21,SUMIFS('KENP Data'!$BB:$BB,'KENP Data'!$BA:$BA,"Amazon.com.br",'KENP Data'!$AX:$AX,Lookups!$A$8)*Lookups!$Q$11*Lookups!$G$22,SUMIFS('KENP Data'!$BB:$BB,'KENP Data'!$BA:$BA,"Amazon.com.mx",'KENP Data'!$AX:$AX,Lookups!$A$8)*Lookups!$R$11*Lookups!$G$23,SUMIFS('KENP Data'!$BB:$BB,'KENP Data'!$BA:$BA,"Amazon.com.au",'KENP Data'!$AX:$AX,Lookups!$A$8)*Lookups!$L$11*Lookups!$G$24,SUMIFS('KENP Data'!$BB:$BB,'KENP Data'!$BA:$BA,"Amazon.nl",'KENP Data'!$AX:$AX,Lookups!$A$8)*Lookups!$S$11*Lookups!$G$18)</f>
        <v>0</v>
      </c>
      <c r="P34" s="13">
        <f>SUM(SUMIFS('KENP Data'!$BB:$BB,'KENP Data'!$BA:$BA,"Amazon.co.uk",'KENP Data'!$AX:$AX,Lookups!$A$8))</f>
        <v>0</v>
      </c>
      <c r="Q34" s="4">
        <f>P34*Lookups!$H$11*Lookups!$G$17</f>
        <v>0</v>
      </c>
      <c r="R34" s="15">
        <f>SUM(SUMIFS('KENP Data'!$BB:$BB,'KENP Data'!$BA:$BA,"Amazon.com",'KENP Data'!$AX:$AX,Lookups!$A$8))</f>
        <v>0</v>
      </c>
      <c r="S34" s="4">
        <f>R34*Lookups!$G$11</f>
        <v>0</v>
      </c>
    </row>
    <row r="35" spans="1:19" x14ac:dyDescent="0.25">
      <c r="A35" t="s">
        <v>28</v>
      </c>
      <c r="B35" s="13">
        <f>SUM(SUMIFS('KENP Data'!$BH:$BH,'KENP Data'!$BG:$BG,"&lt;&gt;Amazon.co.uk",'KENP Data'!$BG:$BG,"&lt;&gt;Amazon.com",'KENP Data'!$BD:$BD,Lookups!$A$6))</f>
        <v>0</v>
      </c>
      <c r="C35" s="4">
        <f>SUM(SUMIFS('KENP Data'!$BH:$BH,'KENP Data'!$BG:$BG,"Amazon.de",'KENP Data'!$BD:$BD,Lookups!$A$6)*Lookups!$I$12*Lookups!$G$18,SUMIFS('KENP Data'!$BH:$BH,'KENP Data'!$BG:$BG,"Amazon.fr",'KENP Data'!$BD:$BD,Lookups!$A$6)*Lookups!$M$12*Lookups!$G$18,SUMIFS('KENP Data'!$BH:$BH,'KENP Data'!$BG:$BG,"Amazon.es",'KENP Data'!$BD:$BD,Lookups!$A$6)*Lookups!$P$12*Lookups!$G$18,SUMIFS('KENP Data'!$BH:$BH,'KENP Data'!$BG:$BG,"Amazon.it",'KENP Data'!$BD:$BD,Lookups!$A$6)*Lookups!$O$12*Lookups!$G$18,SUMIFS('KENP Data'!$BH:$BH,'KENP Data'!$BG:$BG,"Amazon.co.jp",'KENP Data'!$BD:$BD,Lookups!$A$6)*Lookups!$N$12*Lookups!$G$19,SUMIFS('KENP Data'!$BH:$BH,'KENP Data'!$BG:$BG,"Amazon.in",'KENP Data'!$BD:$BD,Lookups!$A$6)*Lookups!$K$12*Lookups!$G$20,SUMIFS('KENP Data'!$BH:$BH,'KENP Data'!$BG:$BG,"Amazon.ca",'KENP Data'!$BD:$BD,Lookups!$A$6)*Lookups!$J$12*Lookups!$G$21,SUMIFS('KENP Data'!$BH:$BH,'KENP Data'!$BG:$BG,"Amazon.com.br",'KENP Data'!$BD:$BD,Lookups!$A$6)*Lookups!$Q$12*Lookups!$G$22,SUMIFS('KENP Data'!$BH:$BH,'KENP Data'!$BG:$BG,"Amazon.com.mx",'KENP Data'!$BD:$BD,Lookups!$A$6)*Lookups!$R$12*Lookups!$G$23,SUMIFS('KENP Data'!$BH:$BH,'KENP Data'!$BG:$BG,"Amazon.com.au",'KENP Data'!$BD:$BD,Lookups!$A$6)*Lookups!$L$12*Lookups!$G$24,SUMIFS('KENP Data'!$BH:$BH,'KENP Data'!$BG:$BG,"Amazon.nl",'KENP Data'!$BD:$BD,Lookups!$A$6)*Lookups!$S$12*Lookups!$G$18)</f>
        <v>0</v>
      </c>
      <c r="D35" s="13">
        <f>SUM(SUMIFS('KENP Data'!$BH:$BH,'KENP Data'!$BG:$BG,"Amazon.co.uk",'KENP Data'!$BD:$BD,Lookups!$A$6))</f>
        <v>0</v>
      </c>
      <c r="E35" s="4">
        <f>D35*Lookups!$H$12*Lookups!$G$17</f>
        <v>0</v>
      </c>
      <c r="F35" s="15">
        <f>SUM(SUMIFS('KENP Data'!$BH:$BH,'KENP Data'!$BG:$BG,"Amazon.com",'KENP Data'!$BD:$BD,Lookups!$A$6))</f>
        <v>0</v>
      </c>
      <c r="G35" s="4">
        <f>F35*Lookups!$G$12</f>
        <v>0</v>
      </c>
      <c r="H35" s="13">
        <f>SUM(SUMIFS('KENP Data'!$BH:$BH,'KENP Data'!$BG:$BG,"&lt;&gt;Amazon.co.uk",'KENP Data'!$BG:$BG,"&lt;&gt;Amazon.com",'KENP Data'!$BD:$BD,Lookups!$A$7))</f>
        <v>0</v>
      </c>
      <c r="I35" s="4">
        <f>SUM(SUMIFS('KENP Data'!$BH:$BH,'KENP Data'!$BG:$BG,"Amazon.de",'KENP Data'!$BD:$BD,Lookups!$A$7)*Lookups!$I$12*Lookups!$G$18,SUMIFS('KENP Data'!$BH:$BH,'KENP Data'!$BG:$BG,"Amazon.fr",'KENP Data'!$BD:$BD,Lookups!$A$7)*Lookups!$M$12*Lookups!$G$18,SUMIFS('KENP Data'!$BH:$BH,'KENP Data'!$BG:$BG,"Amazon.es",'KENP Data'!$BD:$BD,Lookups!$A$7)*Lookups!$P$12*Lookups!$G$18,SUMIFS('KENP Data'!$BH:$BH,'KENP Data'!$BG:$BG,"Amazon.it",'KENP Data'!$BD:$BD,Lookups!$A$7)*Lookups!$O$12*Lookups!$G$18,SUMIFS('KENP Data'!$BH:$BH,'KENP Data'!$BG:$BG,"Amazon.co.jp",'KENP Data'!$BD:$BD,Lookups!$A$7)*Lookups!$N$12*Lookups!$G$19,SUMIFS('KENP Data'!$BH:$BH,'KENP Data'!$BG:$BG,"Amazon.in",'KENP Data'!$BD:$BD,Lookups!$A$7)*Lookups!$K$12*Lookups!$G$20,SUMIFS('KENP Data'!$BH:$BH,'KENP Data'!$BG:$BG,"Amazon.ca",'KENP Data'!$BD:$BD,Lookups!$A$7)*Lookups!$J$12*Lookups!$G$21,SUMIFS('KENP Data'!$BH:$BH,'KENP Data'!$BG:$BG,"Amazon.com.br",'KENP Data'!$BD:$BD,Lookups!$A$7)*Lookups!$Q$12*Lookups!$G$22,SUMIFS('KENP Data'!$BH:$BH,'KENP Data'!$BG:$BG,"Amazon.com.mx",'KENP Data'!$BD:$BD,Lookups!$A$7)*Lookups!$R$12*Lookups!$G$23,SUMIFS('KENP Data'!$BH:$BH,'KENP Data'!$BG:$BG,"Amazon.com.au",'KENP Data'!$BD:$BD,Lookups!$A$7)*Lookups!$L$12*Lookups!$G$24,SUMIFS('KENP Data'!$BH:$BH,'KENP Data'!$BG:$BG,"Amazon.nl",'KENP Data'!$BD:$BD,Lookups!$A$7)*Lookups!$S$12*Lookups!$G$18)</f>
        <v>0</v>
      </c>
      <c r="J35" s="13">
        <f>SUM(SUMIFS('KENP Data'!$BH:$BH,'KENP Data'!$BG:$BG,"Amazon.co.uk",'KENP Data'!$BD:$BD,Lookups!$A$7))</f>
        <v>0</v>
      </c>
      <c r="K35" s="4">
        <f>J35*Lookups!$H$12*Lookups!$G$17</f>
        <v>0</v>
      </c>
      <c r="L35" s="15">
        <f>SUM(SUMIFS('KENP Data'!$BH:$BH,'KENP Data'!$BG:$BG,"Amazon.com",'KENP Data'!$BD:$BD,Lookups!$A$7))</f>
        <v>0</v>
      </c>
      <c r="M35" s="4">
        <f>L35*Lookups!$G$12</f>
        <v>0</v>
      </c>
      <c r="N35" s="13">
        <f>SUM(SUMIFS('KENP Data'!$BH:$BH,'KENP Data'!$BG:$BG,"&lt;&gt;Amazon.co.uk",'KENP Data'!$BG:$BG,"&lt;&gt;Amazon.com",'KENP Data'!$BD:$BD,Lookups!$A$8))</f>
        <v>0</v>
      </c>
      <c r="O35" s="4">
        <f>SUM(SUMIFS('KENP Data'!$BH:$BH,'KENP Data'!$BG:$BG,"Amazon.de",'KENP Data'!$BD:$BD,Lookups!$A$8)*Lookups!$I$12*Lookups!$G$18,SUMIFS('KENP Data'!$BH:$BH,'KENP Data'!$BG:$BG,"Amazon.fr",'KENP Data'!$BD:$BD,Lookups!$A$8)*Lookups!$M$12*Lookups!$G$18,SUMIFS('KENP Data'!$BH:$BH,'KENP Data'!$BG:$BG,"Amazon.es",'KENP Data'!$BD:$BD,Lookups!$A$8)*Lookups!$P$12*Lookups!$G$18,SUMIFS('KENP Data'!$BH:$BH,'KENP Data'!$BG:$BG,"Amazon.it",'KENP Data'!$BD:$BD,Lookups!$A$8)*Lookups!$O$12*Lookups!$G$18,SUMIFS('KENP Data'!$BH:$BH,'KENP Data'!$BG:$BG,"Amazon.co.jp",'KENP Data'!$BD:$BD,Lookups!$A$8)*Lookups!$N$12*Lookups!$G$19,SUMIFS('KENP Data'!$BH:$BH,'KENP Data'!$BG:$BG,"Amazon.in",'KENP Data'!$BD:$BD,Lookups!$A$8)*Lookups!$K$12*Lookups!$G$20,SUMIFS('KENP Data'!$BH:$BH,'KENP Data'!$BG:$BG,"Amazon.ca",'KENP Data'!$BD:$BD,Lookups!$A$8)*Lookups!$J$12*Lookups!$G$21,SUMIFS('KENP Data'!$BH:$BH,'KENP Data'!$BG:$BG,"Amazon.com.br",'KENP Data'!$BD:$BD,Lookups!$A$8)*Lookups!$Q$12*Lookups!$G$22,SUMIFS('KENP Data'!$BH:$BH,'KENP Data'!$BG:$BG,"Amazon.com.mx",'KENP Data'!$BD:$BD,Lookups!$A$8)*Lookups!$R$12*Lookups!$G$23,SUMIFS('KENP Data'!$BH:$BH,'KENP Data'!$BG:$BG,"Amazon.com.au",'KENP Data'!$BD:$BD,Lookups!$A$8)*Lookups!$L$12*Lookups!$G$24,SUMIFS('KENP Data'!$BH:$BH,'KENP Data'!$BG:$BG,"Amazon.nl",'KENP Data'!$BD:$BD,Lookups!$A$8)*Lookups!$S$12*Lookups!$G$18)</f>
        <v>0</v>
      </c>
      <c r="P35" s="13">
        <f>SUM(SUMIFS('KENP Data'!$BH:$BH,'KENP Data'!$BG:$BG,"Amazon.co.uk",'KENP Data'!$BD:$BD,Lookups!$A$8))</f>
        <v>0</v>
      </c>
      <c r="Q35" s="4">
        <f>P35*Lookups!$H$12*Lookups!$G$17</f>
        <v>0</v>
      </c>
      <c r="R35" s="15">
        <f>SUM(SUMIFS('KENP Data'!$BH:$BH,'KENP Data'!$BG:$BG,"Amazon.com",'KENP Data'!$BD:$BD,Lookups!$A$8))</f>
        <v>0</v>
      </c>
      <c r="S35" s="4">
        <f>R35*Lookups!$G$12</f>
        <v>0</v>
      </c>
    </row>
    <row r="36" spans="1:19" x14ac:dyDescent="0.25">
      <c r="A36" t="s">
        <v>29</v>
      </c>
      <c r="B36" s="13">
        <f>SUM(SUMIFS('KENP Data'!$BN:$BN,'KENP Data'!$BM:$BM,"&lt;&gt;Amazon.co.uk",'KENP Data'!$BM:$BM,"&lt;&gt;Amazon.com",'KENP Data'!$BJ:$BJ,Lookups!$A$6))</f>
        <v>0</v>
      </c>
      <c r="C36" s="4">
        <f>SUM(SUMIFS('KENP Data'!$BN:$BN,'KENP Data'!$BM:$BM,"Amazon.de",'KENP Data'!$BJ:$BJ,Lookups!$A$6)*Lookups!$I$13*Lookups!$G$18,SUMIFS('KENP Data'!$BN:$BN,'KENP Data'!$BM:$BM,"Amazon.fr",'KENP Data'!$BJ:$BJ,Lookups!$A$6)*Lookups!$M$13*Lookups!$G$18,SUMIFS('KENP Data'!$BN:$BN,'KENP Data'!$BM:$BM,"Amazon.es",'KENP Data'!$BJ:$BJ,Lookups!$A$6)*Lookups!$P$13*Lookups!$G$18,SUMIFS('KENP Data'!$BN:$BN,'KENP Data'!$BM:$BM,"Amazon.it",'KENP Data'!$BJ:$BJ,Lookups!$A$6)*Lookups!$O$13*Lookups!$G$18,SUMIFS('KENP Data'!$BN:$BN,'KENP Data'!$BM:$BM,"Amazon.co.jp",'KENP Data'!$BJ:$BJ,Lookups!$A$6)*Lookups!$N$13*Lookups!$G$19,SUMIFS('KENP Data'!$BN:$BN,'KENP Data'!$BM:$BM,"Amazon.in",'KENP Data'!$BJ:$BJ,Lookups!$A$6)*Lookups!$K$13*Lookups!$G$20,SUMIFS('KENP Data'!$BN:$BN,'KENP Data'!$BM:$BM,"Amazon.ca",'KENP Data'!$BJ:$BJ,Lookups!$A$6)*Lookups!$J$13*Lookups!$G$21,SUMIFS('KENP Data'!$BN:$BN,'KENP Data'!$BM:$BM,"Amazon.com.br",'KENP Data'!$BJ:$BJ,Lookups!$A$6)*Lookups!$Q$13*Lookups!$G$22,SUMIFS('KENP Data'!$BN:$BN,'KENP Data'!$BM:$BM,"Amazon.com.mx",'KENP Data'!$BJ:$BJ,Lookups!$A$6)*Lookups!$R$13*Lookups!$G$23,SUMIFS('KENP Data'!$BN:$BN,'KENP Data'!$BM:$BM,"Amazon.com.au",'KENP Data'!$BJ:$BJ,Lookups!$A$6)*Lookups!$L$13*Lookups!$G$24,SUMIFS('KENP Data'!$BN:$BN,'KENP Data'!$BM:$BM,"Amazon.nl",'KENP Data'!$BJ:$BJ,Lookups!$A$6)*Lookups!$S$13*Lookups!$G$18)</f>
        <v>0</v>
      </c>
      <c r="D36" s="13">
        <f>SUM(SUMIFS('KENP Data'!$BN:$BN,'KENP Data'!$BM:$BM,"Amazon.co.uk",'KENP Data'!$BJ:$BJ,Lookups!$A$6))</f>
        <v>0</v>
      </c>
      <c r="E36" s="4">
        <f>D36*Lookups!$H$13*Lookups!$G$17</f>
        <v>0</v>
      </c>
      <c r="F36" s="15">
        <f>SUM(SUMIFS('KENP Data'!$BN:$BN,'KENP Data'!$BM:$BM,"Amazon.com",'KENP Data'!$BJ:$BJ,Lookups!$A$6))</f>
        <v>0</v>
      </c>
      <c r="G36" s="4">
        <f>F36*Lookups!$G$13</f>
        <v>0</v>
      </c>
      <c r="H36" s="13">
        <f>SUM(SUMIFS('KENP Data'!$BN:$BN,'KENP Data'!$BM:$BM,"&lt;&gt;Amazon.co.uk",'KENP Data'!$BM:$BM,"&lt;&gt;Amazon.com",'KENP Data'!$BJ:$BJ,Lookups!$A$7))</f>
        <v>0</v>
      </c>
      <c r="I36" s="4">
        <f>SUM(SUMIFS('KENP Data'!$BN:$BN,'KENP Data'!$BM:$BM,"Amazon.de",'KENP Data'!$BJ:$BJ,Lookups!$A$7)*Lookups!$I$13*Lookups!$G$18,SUMIFS('KENP Data'!$BN:$BN,'KENP Data'!$BM:$BM,"Amazon.fr",'KENP Data'!$BJ:$BJ,Lookups!$A$7)*Lookups!$M$13*Lookups!$G$18,SUMIFS('KENP Data'!$BN:$BN,'KENP Data'!$BM:$BM,"Amazon.es",'KENP Data'!$BJ:$BJ,Lookups!$A$7)*Lookups!$P$13*Lookups!$G$18,SUMIFS('KENP Data'!$BN:$BN,'KENP Data'!$BM:$BM,"Amazon.it",'KENP Data'!$BJ:$BJ,Lookups!$A$7)*Lookups!$O$13*Lookups!$G$18,SUMIFS('KENP Data'!$BN:$BN,'KENP Data'!$BM:$BM,"Amazon.co.jp",'KENP Data'!$BJ:$BJ,Lookups!$A$7)*Lookups!$N$13*Lookups!$G$19,SUMIFS('KENP Data'!$BN:$BN,'KENP Data'!$BM:$BM,"Amazon.in",'KENP Data'!$BJ:$BJ,Lookups!$A$7)*Lookups!$K$13*Lookups!$G$20,SUMIFS('KENP Data'!$BN:$BN,'KENP Data'!$BM:$BM,"Amazon.ca",'KENP Data'!$BJ:$BJ,Lookups!$A$7)*Lookups!$J$13*Lookups!$G$21,SUMIFS('KENP Data'!$BN:$BN,'KENP Data'!$BM:$BM,"Amazon.com.br",'KENP Data'!$BJ:$BJ,Lookups!$A$7)*Lookups!$Q$13*Lookups!$G$22,SUMIFS('KENP Data'!$BN:$BN,'KENP Data'!$BM:$BM,"Amazon.com.mx",'KENP Data'!$BJ:$BJ,Lookups!$A$7)*Lookups!$R$13*Lookups!$G$23,SUMIFS('KENP Data'!$BN:$BN,'KENP Data'!$BM:$BM,"Amazon.com.au",'KENP Data'!$BJ:$BJ,Lookups!$A$7)*Lookups!$L$13*Lookups!$G$24,SUMIFS('KENP Data'!$BN:$BN,'KENP Data'!$BM:$BM,"Amazon.nl",'KENP Data'!$BJ:$BJ,Lookups!$A$7)*Lookups!$S$13*Lookups!$G$18)</f>
        <v>0</v>
      </c>
      <c r="J36" s="13">
        <f>SUM(SUMIFS('KENP Data'!$BN:$BN,'KENP Data'!$BM:$BM,"Amazon.co.uk",'KENP Data'!$BJ:$BJ,Lookups!$A$7))</f>
        <v>0</v>
      </c>
      <c r="K36" s="4">
        <f>J36*Lookups!$H$13*Lookups!$G$17</f>
        <v>0</v>
      </c>
      <c r="L36" s="15">
        <f>SUM(SUMIFS('KENP Data'!$BN:$BN,'KENP Data'!$BM:$BM,"Amazon.com",'KENP Data'!$BJ:$BJ,Lookups!$A$7))</f>
        <v>0</v>
      </c>
      <c r="M36" s="4">
        <f>L36*Lookups!$G$13</f>
        <v>0</v>
      </c>
      <c r="N36" s="13">
        <f>SUM(SUMIFS('KENP Data'!$BN:$BN,'KENP Data'!$BM:$BM,"&lt;&gt;Amazon.co.uk",'KENP Data'!$BM:$BM,"&lt;&gt;Amazon.com",'KENP Data'!$BJ:$BJ,Lookups!$A$8))</f>
        <v>0</v>
      </c>
      <c r="O36" s="4">
        <f>SUM(SUMIFS('KENP Data'!$BN:$BN,'KENP Data'!$BM:$BM,"Amazon.de",'KENP Data'!$BJ:$BJ,Lookups!$A$8)*Lookups!$I$13*Lookups!$G$18,SUMIFS('KENP Data'!$BN:$BN,'KENP Data'!$BM:$BM,"Amazon.fr",'KENP Data'!$BJ:$BJ,Lookups!$A$8)*Lookups!$M$13*Lookups!$G$18,SUMIFS('KENP Data'!$BN:$BN,'KENP Data'!$BM:$BM,"Amazon.es",'KENP Data'!$BJ:$BJ,Lookups!$A$8)*Lookups!$P$13*Lookups!$G$18,SUMIFS('KENP Data'!$BN:$BN,'KENP Data'!$BM:$BM,"Amazon.it",'KENP Data'!$BJ:$BJ,Lookups!$A$8)*Lookups!$O$13*Lookups!$G$18,SUMIFS('KENP Data'!$BN:$BN,'KENP Data'!$BM:$BM,"Amazon.co.jp",'KENP Data'!$BJ:$BJ,Lookups!$A$8)*Lookups!$N$13*Lookups!$G$19,SUMIFS('KENP Data'!$BN:$BN,'KENP Data'!$BM:$BM,"Amazon.in",'KENP Data'!$BJ:$BJ,Lookups!$A$8)*Lookups!$K$13*Lookups!$G$20,SUMIFS('KENP Data'!$BN:$BN,'KENP Data'!$BM:$BM,"Amazon.ca",'KENP Data'!$BJ:$BJ,Lookups!$A$8)*Lookups!$J$13*Lookups!$G$21,SUMIFS('KENP Data'!$BN:$BN,'KENP Data'!$BM:$BM,"Amazon.com.br",'KENP Data'!$BJ:$BJ,Lookups!$A$8)*Lookups!$Q$13*Lookups!$G$22,SUMIFS('KENP Data'!$BN:$BN,'KENP Data'!$BM:$BM,"Amazon.com.mx",'KENP Data'!$BJ:$BJ,Lookups!$A$8)*Lookups!$R$13*Lookups!$G$23,SUMIFS('KENP Data'!$BN:$BN,'KENP Data'!$BM:$BM,"Amazon.com.au",'KENP Data'!$BJ:$BJ,Lookups!$A$8)*Lookups!$L$13*Lookups!$G$24,SUMIFS('KENP Data'!$BN:$BN,'KENP Data'!$BM:$BM,"Amazon.nl",'KENP Data'!$BJ:$BJ,Lookups!$A$8)*Lookups!$S$13*Lookups!$G$18)</f>
        <v>0</v>
      </c>
      <c r="P36" s="13">
        <f>SUM(SUMIFS('KENP Data'!$BN:$BN,'KENP Data'!$BM:$BM,"Amazon.co.uk",'KENP Data'!$BJ:$BJ,Lookups!$A$8))</f>
        <v>0</v>
      </c>
      <c r="Q36" s="4">
        <f>P36*Lookups!$H$13*Lookups!$G$17</f>
        <v>0</v>
      </c>
      <c r="R36" s="15">
        <f>SUM(SUMIFS('KENP Data'!$BN:$BN,'KENP Data'!$BM:$BM,"Amazon.com",'KENP Data'!$BJ:$BJ,Lookups!$A$8))</f>
        <v>0</v>
      </c>
      <c r="S36" s="4">
        <f>R36*Lookups!$G$13</f>
        <v>0</v>
      </c>
    </row>
    <row r="37" spans="1:19" x14ac:dyDescent="0.25">
      <c r="A37" t="s">
        <v>30</v>
      </c>
      <c r="B37" s="13">
        <f>SUM(SUMIFS('KENP Data'!$BT:$BT,'KENP Data'!$BS:$BS,"&lt;&gt;Amazon.co.uk",'KENP Data'!$BS:$BS,"&lt;&gt;Amazon.com",'KENP Data'!$BP:$BP,Lookups!$A$6))</f>
        <v>0</v>
      </c>
      <c r="C37" s="4">
        <f>SUM(SUMIFS('KENP Data'!$BT:$BT,'KENP Data'!$BS:$BS,"Amazon.de",'KENP Data'!$BP:$BP,Lookups!$A$6)*Lookups!$I$14*Lookups!$G$18,SUMIFS('KENP Data'!$BT:$BT,'KENP Data'!$BS:$BS,"Amazon.fr",'KENP Data'!$BP:$BP,Lookups!$A$6)*Lookups!$M$14*Lookups!$G$18,SUMIFS('KENP Data'!$BT:$BT,'KENP Data'!$BS:$BS,"Amazon.es",'KENP Data'!$BP:$BP,Lookups!$A$6)*Lookups!$P$14*Lookups!$G$18,SUMIFS('KENP Data'!$BT:$BT,'KENP Data'!$BS:$BS,"Amazon.it",'KENP Data'!$BP:$BP,Lookups!$A$6)*Lookups!$O$14*Lookups!$G$18,SUMIFS('KENP Data'!$BT:$BT,'KENP Data'!$BS:$BS,"Amazon.co.jp",'KENP Data'!$BP:$BP,Lookups!$A$6)*Lookups!$N$14*Lookups!$G$19,SUMIFS('KENP Data'!$BT:$BT,'KENP Data'!$BS:$BS,"Amazon.in",'KENP Data'!$BP:$BP,Lookups!$A$6)*Lookups!$K$14*Lookups!$G$20,SUMIFS('KENP Data'!$BT:$BT,'KENP Data'!$BS:$BS,"Amazon.ca",'KENP Data'!$BP:$BP,Lookups!$A$6)*Lookups!$J$14*Lookups!$G$21,SUMIFS('KENP Data'!$BT:$BT,'KENP Data'!$BS:$BS,"Amazon.com.br",'KENP Data'!$BP:$BP,Lookups!$A$6)*Lookups!$Q$14*Lookups!$G$22,SUMIFS('KENP Data'!$BT:$BT,'KENP Data'!$BS:$BS,"Amazon.com.mx",'KENP Data'!$BP:$BP,Lookups!$A$6)*Lookups!$R$14*Lookups!$G$23,SUMIFS('KENP Data'!$BT:$BT,'KENP Data'!$BS:$BS,"Amazon.com.au",'KENP Data'!$BP:$BP,Lookups!$A$6)*Lookups!$L$14*Lookups!$G$24,SUMIFS('KENP Data'!$BT:$BT,'KENP Data'!$BS:$BS,"Amazon.nl",'KENP Data'!$BP:$BP,Lookups!$A$6)*Lookups!$S$14*Lookups!$G$18)</f>
        <v>0</v>
      </c>
      <c r="D37" s="13">
        <f>SUM(SUMIFS('KENP Data'!$BT:$BT,'KENP Data'!$BS:$BS,"Amazon.co.uk",'KENP Data'!$BP:$BP,Lookups!$A$6))</f>
        <v>0</v>
      </c>
      <c r="E37" s="4">
        <f>D37*Lookups!$H$14*Lookups!$G$17</f>
        <v>0</v>
      </c>
      <c r="F37" s="15">
        <f>SUM(SUMIFS('KENP Data'!$BT:$BT,'KENP Data'!$BS:$BS,"Amazon.com",'KENP Data'!$BP:$BP,Lookups!$A$6))</f>
        <v>0</v>
      </c>
      <c r="G37" s="4">
        <f>F37*Lookups!$G$14</f>
        <v>0</v>
      </c>
      <c r="H37" s="13">
        <f>SUM(SUMIFS('KENP Data'!$BT:$BT,'KENP Data'!$BS:$BS,"&lt;&gt;Amazon.co.uk",'KENP Data'!$BS:$BS,"&lt;&gt;Amazon.com",'KENP Data'!$BP:$BP,Lookups!$A$7))</f>
        <v>0</v>
      </c>
      <c r="I37" s="4">
        <f>SUM(SUMIFS('KENP Data'!$BT:$BT,'KENP Data'!$BS:$BS,"Amazon.de",'KENP Data'!$BP:$BP,Lookups!$A$7)*Lookups!$I$14*Lookups!$G$18,SUMIFS('KENP Data'!$BT:$BT,'KENP Data'!$BS:$BS,"Amazon.fr",'KENP Data'!$BP:$BP,Lookups!$A$7)*Lookups!$M$14*Lookups!$G$18,SUMIFS('KENP Data'!$BT:$BT,'KENP Data'!$BS:$BS,"Amazon.es",'KENP Data'!$BP:$BP,Lookups!$A$7)*Lookups!$P$14*Lookups!$G$18,SUMIFS('KENP Data'!$BT:$BT,'KENP Data'!$BS:$BS,"Amazon.it",'KENP Data'!$BP:$BP,Lookups!$A$7)*Lookups!$O$14*Lookups!$G$18,SUMIFS('KENP Data'!$BT:$BT,'KENP Data'!$BS:$BS,"Amazon.co.jp",'KENP Data'!$BP:$BP,Lookups!$A$7)*Lookups!$N$14*Lookups!$G$19,SUMIFS('KENP Data'!$BT:$BT,'KENP Data'!$BS:$BS,"Amazon.in",'KENP Data'!$BP:$BP,Lookups!$A$7)*Lookups!$K$14*Lookups!$G$20,SUMIFS('KENP Data'!$BT:$BT,'KENP Data'!$BS:$BS,"Amazon.ca",'KENP Data'!$BP:$BP,Lookups!$A$7)*Lookups!$J$14*Lookups!$G$21,SUMIFS('KENP Data'!$BT:$BT,'KENP Data'!$BS:$BS,"Amazon.com.br",'KENP Data'!$BP:$BP,Lookups!$A$7)*Lookups!$Q$14*Lookups!$G$22,SUMIFS('KENP Data'!$BT:$BT,'KENP Data'!$BS:$BS,"Amazon.com.mx",'KENP Data'!$BP:$BP,Lookups!$A$7)*Lookups!$R$14*Lookups!$G$23,SUMIFS('KENP Data'!$BT:$BT,'KENP Data'!$BS:$BS,"Amazon.com.au",'KENP Data'!$BP:$BP,Lookups!$A$7)*Lookups!$L$14*Lookups!$G$24,SUMIFS('KENP Data'!$BT:$BT,'KENP Data'!$BS:$BS,"Amazon.nl",'KENP Data'!$BP:$BP,Lookups!$A$7)*Lookups!$S$14*Lookups!$G$18)</f>
        <v>0</v>
      </c>
      <c r="J37" s="13">
        <f>SUM(SUMIFS('KENP Data'!$BT:$BT,'KENP Data'!$BS:$BS,"Amazon.co.uk",'KENP Data'!$BP:$BP,Lookups!$A$7))</f>
        <v>0</v>
      </c>
      <c r="K37" s="4">
        <f>J37*Lookups!$H$14*Lookups!$G$17</f>
        <v>0</v>
      </c>
      <c r="L37" s="15">
        <f>SUM(SUMIFS('KENP Data'!$BT:$BT,'KENP Data'!$BS:$BS,"Amazon.com",'KENP Data'!$BP:$BP,Lookups!$A$7))</f>
        <v>0</v>
      </c>
      <c r="M37" s="4">
        <f>L37*Lookups!$G$14</f>
        <v>0</v>
      </c>
      <c r="N37" s="13">
        <f>SUM(SUMIFS('KENP Data'!$BT:$BT,'KENP Data'!$BS:$BS,"&lt;&gt;Amazon.co.uk",'KENP Data'!$BS:$BS,"&lt;&gt;Amazon.com",'KENP Data'!$BP:$BP,Lookups!$A$8))</f>
        <v>0</v>
      </c>
      <c r="O37" s="4">
        <f>SUM(SUMIFS('KENP Data'!$BT:$BT,'KENP Data'!$BS:$BS,"Amazon.de",'KENP Data'!$BP:$BP,Lookups!$A$8)*Lookups!$I$14*Lookups!$G$18,SUMIFS('KENP Data'!$BT:$BT,'KENP Data'!$BS:$BS,"Amazon.fr",'KENP Data'!$BP:$BP,Lookups!$A$8)*Lookups!$M$14*Lookups!$G$18,SUMIFS('KENP Data'!$BT:$BT,'KENP Data'!$BS:$BS,"Amazon.es",'KENP Data'!$BP:$BP,Lookups!$A$8)*Lookups!$P$14*Lookups!$G$18,SUMIFS('KENP Data'!$BT:$BT,'KENP Data'!$BS:$BS,"Amazon.it",'KENP Data'!$BP:$BP,Lookups!$A$8)*Lookups!$O$14*Lookups!$G$18,SUMIFS('KENP Data'!$BT:$BT,'KENP Data'!$BS:$BS,"Amazon.co.jp",'KENP Data'!$BP:$BP,Lookups!$A$8)*Lookups!$N$14*Lookups!$G$19,SUMIFS('KENP Data'!$BT:$BT,'KENP Data'!$BS:$BS,"Amazon.in",'KENP Data'!$BP:$BP,Lookups!$A$8)*Lookups!$K$14*Lookups!$G$20,SUMIFS('KENP Data'!$BT:$BT,'KENP Data'!$BS:$BS,"Amazon.ca",'KENP Data'!$BP:$BP,Lookups!$A$8)*Lookups!$J$14*Lookups!$G$21,SUMIFS('KENP Data'!$BT:$BT,'KENP Data'!$BS:$BS,"Amazon.com.br",'KENP Data'!$BP:$BP,Lookups!$A$8)*Lookups!$Q$14*Lookups!$G$22,SUMIFS('KENP Data'!$BT:$BT,'KENP Data'!$BS:$BS,"Amazon.com.mx",'KENP Data'!$BP:$BP,Lookups!$A$8)*Lookups!$R$14*Lookups!$G$23,SUMIFS('KENP Data'!$BT:$BT,'KENP Data'!$BS:$BS,"Amazon.com.au",'KENP Data'!$BP:$BP,Lookups!$A$8)*Lookups!$L$14*Lookups!$G$24,SUMIFS('KENP Data'!$BT:$BT,'KENP Data'!$BS:$BS,"Amazon.nl",'KENP Data'!$BP:$BP,Lookups!$A$8)*Lookups!$S$14*Lookups!$G$18)</f>
        <v>0</v>
      </c>
      <c r="P37" s="13">
        <f>SUM(SUMIFS('KENP Data'!$BT:$BT,'KENP Data'!$BS:$BS,"Amazon.co.uk",'KENP Data'!$BP:$BP,Lookups!$A$8))</f>
        <v>0</v>
      </c>
      <c r="Q37" s="4">
        <f>P37*Lookups!$H$14*Lookups!$G$17</f>
        <v>0</v>
      </c>
      <c r="R37" s="15">
        <f>SUM(SUMIFS('KENP Data'!$BT:$BT,'KENP Data'!$BS:$BS,"Amazon.com",'KENP Data'!$BP:$BP,Lookups!$A$8))</f>
        <v>0</v>
      </c>
      <c r="S37" s="4">
        <f>R37*Lookups!$G$14</f>
        <v>0</v>
      </c>
    </row>
    <row r="38" spans="1:19" x14ac:dyDescent="0.25">
      <c r="B38" s="13"/>
      <c r="C38" s="7"/>
      <c r="D38" s="13"/>
      <c r="E38" s="16"/>
      <c r="F38" s="15"/>
      <c r="G38" s="16"/>
      <c r="H38" s="15"/>
      <c r="I38" s="16"/>
      <c r="J38" s="15"/>
      <c r="K38" s="16"/>
      <c r="L38" s="15"/>
      <c r="M38" s="16"/>
      <c r="N38" s="15"/>
      <c r="O38" s="7"/>
      <c r="P38" s="13"/>
      <c r="Q38" s="7"/>
      <c r="R38" s="13"/>
      <c r="S38" s="7"/>
    </row>
    <row r="39" spans="1:19" x14ac:dyDescent="0.25">
      <c r="B39" s="329">
        <f>Lookups!$A$9</f>
        <v>0</v>
      </c>
      <c r="C39" s="329"/>
      <c r="D39" s="329"/>
      <c r="E39" s="329"/>
      <c r="F39" s="329"/>
      <c r="G39" s="329"/>
      <c r="H39" s="329">
        <f>Lookups!$A$10</f>
        <v>0</v>
      </c>
      <c r="I39" s="329"/>
      <c r="J39" s="329"/>
      <c r="K39" s="329"/>
      <c r="L39" s="329"/>
      <c r="M39" s="329"/>
      <c r="N39" s="329">
        <f>Lookups!$A$11</f>
        <v>0</v>
      </c>
      <c r="O39" s="329"/>
      <c r="P39" s="329"/>
      <c r="Q39" s="329"/>
      <c r="R39" s="329"/>
      <c r="S39" s="329"/>
    </row>
    <row r="40" spans="1:19" x14ac:dyDescent="0.25">
      <c r="B40" s="329" t="s">
        <v>44</v>
      </c>
      <c r="C40" s="329"/>
      <c r="D40" s="329" t="s">
        <v>14</v>
      </c>
      <c r="E40" s="329"/>
      <c r="F40" s="329" t="s">
        <v>15</v>
      </c>
      <c r="G40" s="329"/>
      <c r="H40" s="329" t="s">
        <v>44</v>
      </c>
      <c r="I40" s="329"/>
      <c r="J40" s="329" t="s">
        <v>14</v>
      </c>
      <c r="K40" s="329"/>
      <c r="L40" s="329" t="s">
        <v>15</v>
      </c>
      <c r="M40" s="329"/>
      <c r="N40" s="329" t="s">
        <v>44</v>
      </c>
      <c r="O40" s="329"/>
      <c r="P40" s="329" t="s">
        <v>14</v>
      </c>
      <c r="Q40" s="329"/>
      <c r="R40" s="329" t="s">
        <v>15</v>
      </c>
      <c r="S40" s="329"/>
    </row>
    <row r="41" spans="1:19" x14ac:dyDescent="0.25">
      <c r="A41" t="s">
        <v>19</v>
      </c>
      <c r="B41" s="13">
        <f>SUM(SUMIFS('KENP Data'!$F:$F,'KENP Data'!$E:$E,"&lt;&gt;Amazon.co.uk",'KENP Data'!$E:$E,"&lt;&gt;Amazon.com",'KENP Data'!$B:$B,Lookups!$A$9))</f>
        <v>0</v>
      </c>
      <c r="C41" s="4">
        <f>SUM(SUMIFS('KENP Data'!$F:$F,'KENP Data'!$E:$E,"Amazon.de",'KENP Data'!$B:$B,Lookups!$A$9)*Lookups!$I$3*Lookups!$G$18,SUMIFS('KENP Data'!$F:$F,'KENP Data'!$E:$E,"Amazon.fr",'KENP Data'!$B:$B,Lookups!$A$9)*Lookups!$M$3*Lookups!$G$18,SUMIFS('KENP Data'!$F:$F,'KENP Data'!$E:$E,"Amazon.es",'KENP Data'!$B:$B,Lookups!$A$9)*Lookups!$P$3*Lookups!$G$18,SUMIFS('KENP Data'!$F:$F,'KENP Data'!$E:$E,"Amazon.it",'KENP Data'!$B:$B,Lookups!$A$9)*Lookups!$O$3*Lookups!$G$18,SUMIFS('KENP Data'!$F:$F,'KENP Data'!$E:$E,"Amazon.co.jp",'KENP Data'!$B:$B,Lookups!$A$9)*Lookups!$N$3*Lookups!$G$19,SUMIFS('KENP Data'!$F:$F,'KENP Data'!$E:$E,"Amazon.in",'KENP Data'!$B:$B,Lookups!$A$9)*Lookups!$K$3*Lookups!$G$20,SUMIFS('KENP Data'!$F:$F,'KENP Data'!$E:$E,"Amazon.ca",'KENP Data'!$B:$B,Lookups!$A$9)*Lookups!$J$3*Lookups!$G$21,SUMIFS('KENP Data'!$F:$F,'KENP Data'!$E:$E,"Amazon.com.br",'KENP Data'!$B:$B,Lookups!$A$9)*Lookups!$Q$3*Lookups!$G$22,SUMIFS('KENP Data'!$F:$F,'KENP Data'!$E:$E,"Amazon.com.mx",'KENP Data'!$B:$B,Lookups!$A$9)*Lookups!$R$3*Lookups!$G$23,SUMIFS('KENP Data'!$F:$F,'KENP Data'!$E:$E,"Amazon.com.au",'KENP Data'!$B:$B,Lookups!$A$9)*Lookups!$L$3*Lookups!$G$24,SUMIFS('KENP Data'!$F:$F,'KENP Data'!$E:$E,"Amazon.nl",'KENP Data'!$B:$B,Lookups!$A$9)*Lookups!$S$3*Lookups!$G$18)</f>
        <v>0</v>
      </c>
      <c r="D41" s="13">
        <f>SUM(SUMIFS('KENP Data'!$F:$F,'KENP Data'!$E:$E,"Amazon.co.uk",'KENP Data'!$B:$B,Lookups!$A$9))</f>
        <v>0</v>
      </c>
      <c r="E41" s="4">
        <f>D41*Lookups!$H$3*Lookups!$G$17</f>
        <v>0</v>
      </c>
      <c r="F41" s="15">
        <f>SUM(SUMIFS('KENP Data'!$F:$F,'KENP Data'!$E:$E,"Amazon.com",'KENP Data'!$B:$B,Lookups!$A$9))</f>
        <v>0</v>
      </c>
      <c r="G41" s="4">
        <f>F41*Lookups!$G$3</f>
        <v>0</v>
      </c>
      <c r="H41" s="13">
        <f>SUM(SUMIFS('KENP Data'!$F:$F,'KENP Data'!$E:$E,"&lt;&gt;Amazon.co.uk",'KENP Data'!$E:$E,"&lt;&gt;Amazon.com",'KENP Data'!$B:$B,Lookups!$A$10))</f>
        <v>0</v>
      </c>
      <c r="I41" s="4">
        <f>SUM(SUMIFS('KENP Data'!$F:$F,'KENP Data'!$E:$E,"Amazon.de",'KENP Data'!$B:$B,Lookups!$A$10)*Lookups!$I$3*Lookups!$G$18,SUMIFS('KENP Data'!$F:$F,'KENP Data'!$E:$E,"Amazon.fr",'KENP Data'!$B:$B,Lookups!$A$10)*Lookups!$M$3*Lookups!$G$18,SUMIFS('KENP Data'!$F:$F,'KENP Data'!$E:$E,"Amazon.es",'KENP Data'!$B:$B,Lookups!$A$10)*Lookups!$P$3*Lookups!$G$18,SUMIFS('KENP Data'!$F:$F,'KENP Data'!$E:$E,"Amazon.it",'KENP Data'!$B:$B,Lookups!$A$10)*Lookups!$O$3*Lookups!$G$18,SUMIFS('KENP Data'!$F:$F,'KENP Data'!$E:$E,"Amazon.co.jp",'KENP Data'!$B:$B,Lookups!$A$10)*Lookups!$N$3*Lookups!$G$19,SUMIFS('KENP Data'!$F:$F,'KENP Data'!$E:$E,"Amazon.in",'KENP Data'!$B:$B,Lookups!$A$10)*Lookups!$K$3*Lookups!$G$20,SUMIFS('KENP Data'!$F:$F,'KENP Data'!$E:$E,"Amazon.ca",'KENP Data'!$B:$B,Lookups!$A$10)*Lookups!$J$3*Lookups!$G$21,SUMIFS('KENP Data'!$F:$F,'KENP Data'!$E:$E,"Amazon.com.br",'KENP Data'!$B:$B,Lookups!$A$10)*Lookups!$Q$3*Lookups!$G$22,SUMIFS('KENP Data'!$F:$F,'KENP Data'!$E:$E,"Amazon.com.mx",'KENP Data'!$B:$B,Lookups!$A$10)*Lookups!$R$3*Lookups!$G$23,SUMIFS('KENP Data'!$F:$F,'KENP Data'!$E:$E,"Amazon.com.au",'KENP Data'!$B:$B,Lookups!$A$10)*Lookups!$L$3*Lookups!$G$24,SUMIFS('KENP Data'!$F:$F,'KENP Data'!$E:$E,"Amazon.nl",'KENP Data'!$B:$B,Lookups!$A$10)*Lookups!$S$3*Lookups!$G$18)</f>
        <v>0</v>
      </c>
      <c r="J41" s="13">
        <f>SUM(SUMIFS('KENP Data'!$F:$F,'KENP Data'!$E:$E,"Amazon.co.uk",'KENP Data'!$B:$B,Lookups!$A$10))</f>
        <v>0</v>
      </c>
      <c r="K41" s="4">
        <f>J41*Lookups!$H$3*Lookups!$G$17</f>
        <v>0</v>
      </c>
      <c r="L41" s="15">
        <f>SUM(SUMIFS('KENP Data'!$F:$F,'KENP Data'!$E:$E,"Amazon.com",'KENP Data'!$B:$B,Lookups!$A$10))</f>
        <v>0</v>
      </c>
      <c r="M41" s="4">
        <f>L41*Lookups!$G$3</f>
        <v>0</v>
      </c>
      <c r="N41" s="13">
        <f>SUM(SUMIFS('KENP Data'!$F:$F,'KENP Data'!$E:$E,"&lt;&gt;Amazon.co.uk",'KENP Data'!$E:$E,"&lt;&gt;Amazon.com",'KENP Data'!$B:$B,Lookups!$A$11))</f>
        <v>0</v>
      </c>
      <c r="O41" s="4">
        <f>SUM(SUMIFS('KENP Data'!$F:$F,'KENP Data'!$E:$E,"Amazon.de",'KENP Data'!$B:$B,Lookups!$A$11)*Lookups!$I$3*Lookups!$G$18,SUMIFS('KENP Data'!$F:$F,'KENP Data'!$E:$E,"Amazon.fr",'KENP Data'!$B:$B,Lookups!$A$11)*Lookups!$M$3*Lookups!$G$18,SUMIFS('KENP Data'!$F:$F,'KENP Data'!$E:$E,"Amazon.es",'KENP Data'!$B:$B,Lookups!$A$11)*Lookups!$P$3*Lookups!$G$18,SUMIFS('KENP Data'!$F:$F,'KENP Data'!$E:$E,"Amazon.it",'KENP Data'!$B:$B,Lookups!$A$11)*Lookups!$O$3*Lookups!$G$18,SUMIFS('KENP Data'!$F:$F,'KENP Data'!$E:$E,"Amazon.co.jp",'KENP Data'!$B:$B,Lookups!$A$11)*Lookups!$N$3*Lookups!$G$19,SUMIFS('KENP Data'!$F:$F,'KENP Data'!$E:$E,"Amazon.in",'KENP Data'!$B:$B,Lookups!$A$11)*Lookups!$K$3*Lookups!$G$20,SUMIFS('KENP Data'!$F:$F,'KENP Data'!$E:$E,"Amazon.ca",'KENP Data'!$B:$B,Lookups!$A$11)*Lookups!$J$3*Lookups!$G$21,SUMIFS('KENP Data'!$F:$F,'KENP Data'!$E:$E,"Amazon.com.br",'KENP Data'!$B:$B,Lookups!$A$11)*Lookups!$Q$3*Lookups!$G$22,SUMIFS('KENP Data'!$F:$F,'KENP Data'!$E:$E,"Amazon.com.mx",'KENP Data'!$B:$B,Lookups!$A$11)*Lookups!$R$3*Lookups!$G$23,SUMIFS('KENP Data'!$F:$F,'KENP Data'!$E:$E,"Amazon.com.au",'KENP Data'!$B:$B,Lookups!$A$11)*Lookups!$L$3*Lookups!$G$24,SUMIFS('KENP Data'!$F:$F,'KENP Data'!$E:$E,"Amazon.nl",'KENP Data'!$B:$B,Lookups!$A$11)*Lookups!$S$3*Lookups!$G$18)</f>
        <v>0</v>
      </c>
      <c r="P41" s="13">
        <f>SUM(SUMIFS('KENP Data'!$F:$F,'KENP Data'!$E:$E,"Amazon.co.uk",'KENP Data'!$B:$B,Lookups!$A$11))</f>
        <v>0</v>
      </c>
      <c r="Q41" s="4">
        <f>P41*Lookups!$H$3*Lookups!$G$17</f>
        <v>0</v>
      </c>
      <c r="R41" s="15">
        <f>SUM(SUMIFS('KENP Data'!$F:$F,'KENP Data'!$E:$E,"Amazon.com",'KENP Data'!$B:$B,Lookups!$A$11))</f>
        <v>0</v>
      </c>
      <c r="S41" s="4">
        <f>R41*Lookups!$G$3</f>
        <v>0</v>
      </c>
    </row>
    <row r="42" spans="1:19" x14ac:dyDescent="0.25">
      <c r="A42" t="s">
        <v>20</v>
      </c>
      <c r="B42" s="13">
        <f>SUM(SUMIFS('KENP Data'!$L:$L,'KENP Data'!$K:$K,"&lt;&gt;Amazon.co.uk",'KENP Data'!$K:$K,"&lt;&gt;Amazon.com",'KENP Data'!$H:$H,Lookups!$A$9))</f>
        <v>0</v>
      </c>
      <c r="C42" s="4">
        <f>SUM(SUMIFS('KENP Data'!$L:$L,'KENP Data'!$K:$K,"Amazon.de",'KENP Data'!$H:$H,Lookups!$A$9)*Lookups!$I$4*Lookups!$G$18,SUMIFS('KENP Data'!$L:$L,'KENP Data'!$K:$K,"Amazon.fr",'KENP Data'!$H:$H,Lookups!$A$9)*Lookups!$M$4*Lookups!$G$18,SUMIFS('KENP Data'!$L:$L,'KENP Data'!$K:$K,"Amazon.es",'KENP Data'!$H:$H,Lookups!$A$9)*Lookups!$P$4*Lookups!$G$18,SUMIFS('KENP Data'!$L:$L,'KENP Data'!$K:$K,"Amazon.it",'KENP Data'!$H:$H,Lookups!$A$9)*Lookups!$O$4*Lookups!$G$18,SUMIFS('KENP Data'!$L:$L,'KENP Data'!$K:$K,"Amazon.co.jp",'KENP Data'!$H:$H,Lookups!$A$9)*Lookups!$N$4*Lookups!$G$19,SUMIFS('KENP Data'!$L:$L,'KENP Data'!$K:$K,"Amazon.in",'KENP Data'!$H:$H,Lookups!$A$9)*Lookups!$K$4*Lookups!$G$20,SUMIFS('KENP Data'!$L:$L,'KENP Data'!$K:$K,"Amazon.ca",'KENP Data'!$H:$H,Lookups!$A$9)*Lookups!$J$4*Lookups!$G$21,SUMIFS('KENP Data'!$L:$L,'KENP Data'!$K:$K,"Amazon.com.br",'KENP Data'!$H:$H,Lookups!$A$9)*Lookups!$Q$4*Lookups!$G$22,SUMIFS('KENP Data'!$L:$L,'KENP Data'!$K:$K,"Amazon.com.mx",'KENP Data'!$H:$H,Lookups!$A$9)*Lookups!$R$4*Lookups!$G$23,SUMIFS('KENP Data'!$L:$L,'KENP Data'!$K:$K,"Amazon.com.au",'KENP Data'!$H:$H,Lookups!$A$9)*Lookups!$L$4*Lookups!$G$24,SUMIFS('KENP Data'!$L:$L,'KENP Data'!$K:$K,"Amazon.nl",'KENP Data'!$H:$H,Lookups!$A$9)*Lookups!$S$4*Lookups!$G$18)</f>
        <v>0</v>
      </c>
      <c r="D42" s="13">
        <f>SUM(SUMIFS('KENP Data'!$L:$L,'KENP Data'!$K:$K,"Amazon.co.uk",'KENP Data'!$H:$H,Lookups!$A$9))</f>
        <v>0</v>
      </c>
      <c r="E42" s="4">
        <f>D42*Lookups!$H$4*Lookups!$G$17</f>
        <v>0</v>
      </c>
      <c r="F42" s="15">
        <f>SUM(SUMIFS('KENP Data'!$L:$L,'KENP Data'!$K:$K,"Amazon.com",'KENP Data'!$H:$H,Lookups!$A$9))</f>
        <v>0</v>
      </c>
      <c r="G42" s="4">
        <f>F42*Lookups!$G$4</f>
        <v>0</v>
      </c>
      <c r="H42" s="13">
        <f>SUM(SUMIFS('KENP Data'!$L:$L,'KENP Data'!$K:$K,"&lt;&gt;Amazon.co.uk",'KENP Data'!$K:$K,"&lt;&gt;Amazon.com",'KENP Data'!$H:$H,Lookups!$A$10))</f>
        <v>0</v>
      </c>
      <c r="I42" s="4">
        <f>SUM(SUMIFS('KENP Data'!$L:$L,'KENP Data'!$K:$K,"Amazon.de",'KENP Data'!$H:$H,Lookups!$A$10)*Lookups!$I$4*Lookups!$G$18,SUMIFS('KENP Data'!$L:$L,'KENP Data'!$K:$K,"Amazon.fr",'KENP Data'!$H:$H,Lookups!$A$10)*Lookups!$M$4*Lookups!$G$18,SUMIFS('KENP Data'!$L:$L,'KENP Data'!$K:$K,"Amazon.es",'KENP Data'!$H:$H,Lookups!$A$10)*Lookups!$P$4*Lookups!$G$18,SUMIFS('KENP Data'!$L:$L,'KENP Data'!$K:$K,"Amazon.it",'KENP Data'!$H:$H,Lookups!$A$10)*Lookups!$O$4*Lookups!$G$18,SUMIFS('KENP Data'!$L:$L,'KENP Data'!$K:$K,"Amazon.co.jp",'KENP Data'!$H:$H,Lookups!$A$10)*Lookups!$N$4*Lookups!$G$19,SUMIFS('KENP Data'!$L:$L,'KENP Data'!$K:$K,"Amazon.in",'KENP Data'!$H:$H,Lookups!$A$10)*Lookups!$K$4*Lookups!$G$20,SUMIFS('KENP Data'!$L:$L,'KENP Data'!$K:$K,"Amazon.ca",'KENP Data'!$H:$H,Lookups!$A$10)*Lookups!$J$4*Lookups!$G$21,SUMIFS('KENP Data'!$L:$L,'KENP Data'!$K:$K,"Amazon.com.br",'KENP Data'!$H:$H,Lookups!$A$10)*Lookups!$Q$4*Lookups!$G$22,SUMIFS('KENP Data'!$L:$L,'KENP Data'!$K:$K,"Amazon.com.mx",'KENP Data'!$H:$H,Lookups!$A$10)*Lookups!$R$4*Lookups!$G$23,SUMIFS('KENP Data'!$L:$L,'KENP Data'!$K:$K,"Amazon.com.au",'KENP Data'!$H:$H,Lookups!$A$10)*Lookups!$L$4*Lookups!$G$24,SUMIFS('KENP Data'!$L:$L,'KENP Data'!$K:$K,"Amazon.nl",'KENP Data'!$H:$H,Lookups!$A$10)*Lookups!$S$4*Lookups!$G$18)</f>
        <v>0</v>
      </c>
      <c r="J42" s="13">
        <f>SUM(SUMIFS('KENP Data'!$L:$L,'KENP Data'!$K:$K,"Amazon.co.uk",'KENP Data'!$H:$H,Lookups!$A$10))</f>
        <v>0</v>
      </c>
      <c r="K42" s="4">
        <f>J42*Lookups!$H$4*Lookups!$G$17</f>
        <v>0</v>
      </c>
      <c r="L42" s="15">
        <f>SUM(SUMIFS('KENP Data'!$L:$L,'KENP Data'!$K:$K,"Amazon.com",'KENP Data'!$H:$H,Lookups!$A$10))</f>
        <v>0</v>
      </c>
      <c r="M42" s="4">
        <f>L42*Lookups!$G$4</f>
        <v>0</v>
      </c>
      <c r="N42" s="13">
        <f>SUM(SUMIFS('KENP Data'!$L:$L,'KENP Data'!$K:$K,"&lt;&gt;Amazon.co.uk",'KENP Data'!$K:$K,"&lt;&gt;Amazon.com",'KENP Data'!$H:$H,Lookups!$A$11))</f>
        <v>0</v>
      </c>
      <c r="O42" s="4">
        <f>SUM(SUMIFS('KENP Data'!$L:$L,'KENP Data'!$K:$K,"Amazon.de",'KENP Data'!$H:$H,Lookups!$A$11)*Lookups!$I$4*Lookups!$G$18,SUMIFS('KENP Data'!$L:$L,'KENP Data'!$K:$K,"Amazon.fr",'KENP Data'!$H:$H,Lookups!$A$11)*Lookups!$M$4*Lookups!$G$18,SUMIFS('KENP Data'!$L:$L,'KENP Data'!$K:$K,"Amazon.es",'KENP Data'!$H:$H,Lookups!$A$11)*Lookups!$P$4*Lookups!$G$18,SUMIFS('KENP Data'!$L:$L,'KENP Data'!$K:$K,"Amazon.it",'KENP Data'!$H:$H,Lookups!$A$11)*Lookups!$O$4*Lookups!$G$18,SUMIFS('KENP Data'!$L:$L,'KENP Data'!$K:$K,"Amazon.co.jp",'KENP Data'!$H:$H,Lookups!$A$11)*Lookups!$N$4*Lookups!$G$19,SUMIFS('KENP Data'!$L:$L,'KENP Data'!$K:$K,"Amazon.in",'KENP Data'!$H:$H,Lookups!$A$11)*Lookups!$K$4*Lookups!$G$20,SUMIFS('KENP Data'!$L:$L,'KENP Data'!$K:$K,"Amazon.ca",'KENP Data'!$H:$H,Lookups!$A$11)*Lookups!$J$4*Lookups!$G$21,SUMIFS('KENP Data'!$L:$L,'KENP Data'!$K:$K,"Amazon.com.br",'KENP Data'!$H:$H,Lookups!$A$11)*Lookups!$Q$4*Lookups!$G$22,SUMIFS('KENP Data'!$L:$L,'KENP Data'!$K:$K,"Amazon.com.mx",'KENP Data'!$H:$H,Lookups!$A$11)*Lookups!$R$4*Lookups!$G$23,SUMIFS('KENP Data'!$L:$L,'KENP Data'!$K:$K,"Amazon.com.au",'KENP Data'!$H:$H,Lookups!$A$11)*Lookups!$L$4*Lookups!$G$24,SUMIFS('KENP Data'!$L:$L,'KENP Data'!$K:$K,"Amazon.nl",'KENP Data'!$H:$H,Lookups!$A$11)*Lookups!$S$4*Lookups!$G$18)</f>
        <v>0</v>
      </c>
      <c r="P42" s="13">
        <f>SUM(SUMIFS('KENP Data'!$L:$L,'KENP Data'!$K:$K,"Amazon.co.uk",'KENP Data'!$H:$H,Lookups!$A$11))</f>
        <v>0</v>
      </c>
      <c r="Q42" s="4">
        <f>P42*Lookups!$H$4*Lookups!$G$17</f>
        <v>0</v>
      </c>
      <c r="R42" s="15">
        <f>SUM(SUMIFS('KENP Data'!$L:$L,'KENP Data'!$K:$K,"Amazon.com",'KENP Data'!$H:$H,Lookups!$A$11))</f>
        <v>0</v>
      </c>
      <c r="S42" s="4">
        <f>R42*Lookups!$G$4</f>
        <v>0</v>
      </c>
    </row>
    <row r="43" spans="1:19" x14ac:dyDescent="0.25">
      <c r="A43" t="s">
        <v>21</v>
      </c>
      <c r="B43" s="13">
        <f>SUM(SUMIFS('KENP Data'!$R:$R,'KENP Data'!$Q:$Q,"&lt;&gt;Amazon.co.uk",'KENP Data'!$Q:$Q,"&lt;&gt;Amazon.com",'KENP Data'!$N:$N,Lookups!$A$9))</f>
        <v>0</v>
      </c>
      <c r="C43" s="4">
        <f>SUM(SUMIFS('KENP Data'!$R:$R,'KENP Data'!$Q:$Q,"Amazon.de",'KENP Data'!$N:$N,Lookups!$A$9)*Lookups!$I$5*Lookups!$G$18,SUMIFS('KENP Data'!$R:$R,'KENP Data'!$Q:$Q,"Amazon.fr",'KENP Data'!$N:$N,Lookups!$A$9)*Lookups!$M$5*Lookups!$G$18,SUMIFS('KENP Data'!$R:$R,'KENP Data'!$Q:$Q,"Amazon.es",'KENP Data'!$N:$N,Lookups!$A$9)*Lookups!$P$5*Lookups!$G$18,SUMIFS('KENP Data'!$R:$R,'KENP Data'!$Q:$Q,"Amazon.it",'KENP Data'!$N:$N,Lookups!$A$9)*Lookups!$O$5*Lookups!$G$18,SUMIFS('KENP Data'!$R:$R,'KENP Data'!$Q:$Q,"Amazon.co.jp",'KENP Data'!$N:$N,Lookups!$A$9)*Lookups!$N$5*Lookups!$G$19,SUMIFS('KENP Data'!$R:$R,'KENP Data'!$Q:$Q,"Amazon.in",'KENP Data'!$N:$N,Lookups!$A$9)*Lookups!$K$5*Lookups!$G$20,SUMIFS('KENP Data'!$R:$R,'KENP Data'!$Q:$Q,"Amazon.ca",'KENP Data'!$N:$N,Lookups!$A$9)*Lookups!$J$5*Lookups!$G$21,SUMIFS('KENP Data'!$R:$R,'KENP Data'!$Q:$Q,"Amazon.com.br",'KENP Data'!$N:$N,Lookups!$A$9)*Lookups!$Q$5*Lookups!$G$22,SUMIFS('KENP Data'!$R:$R,'KENP Data'!$Q:$Q,"Amazon.com.mx",'KENP Data'!$N:$N,Lookups!$A$9)*Lookups!$R$5*Lookups!$G$23,SUMIFS('KENP Data'!$R:$R,'KENP Data'!$Q:$Q,"Amazon.com.au",'KENP Data'!$N:$N,Lookups!$A$9)*Lookups!$L$5*Lookups!$G$24,SUMIFS('KENP Data'!$R:$R,'KENP Data'!$Q:$Q,"Amazon.nl",'KENP Data'!$N:$N,Lookups!$A$9)*Lookups!$S$5*Lookups!$G$18)</f>
        <v>0</v>
      </c>
      <c r="D43" s="13">
        <f>SUM(SUMIFS('KENP Data'!$R:$R,'KENP Data'!$Q:$Q,"Amazon.co.uk",'KENP Data'!$N:$N,Lookups!$A$9))</f>
        <v>0</v>
      </c>
      <c r="E43" s="4">
        <f>D43*Lookups!$H$5*Lookups!$G$17</f>
        <v>0</v>
      </c>
      <c r="F43" s="15">
        <f>SUM(SUMIFS('KENP Data'!$R:$R,'KENP Data'!$Q:$Q,"Amazon.com",'KENP Data'!$N:$N,Lookups!$A$9))</f>
        <v>0</v>
      </c>
      <c r="G43" s="4">
        <f>F43*Lookups!$G$5</f>
        <v>0</v>
      </c>
      <c r="H43" s="13">
        <f>SUM(SUMIFS('KENP Data'!$R:$R,'KENP Data'!$Q:$Q,"&lt;&gt;Amazon.co.uk",'KENP Data'!$Q:$Q,"&lt;&gt;Amazon.com",'KENP Data'!$N:$N,Lookups!$A$10))</f>
        <v>0</v>
      </c>
      <c r="I43" s="4">
        <f>SUM(SUMIFS('KENP Data'!$R:$R,'KENP Data'!$Q:$Q,"Amazon.de",'KENP Data'!$N:$N,Lookups!$A$10)*Lookups!$I$5*Lookups!$G$18,SUMIFS('KENP Data'!$R:$R,'KENP Data'!$Q:$Q,"Amazon.fr",'KENP Data'!$N:$N,Lookups!$A$10)*Lookups!$M$5*Lookups!$G$18,SUMIFS('KENP Data'!$R:$R,'KENP Data'!$Q:$Q,"Amazon.es",'KENP Data'!$N:$N,Lookups!$A$10)*Lookups!$P$5*Lookups!$G$18,SUMIFS('KENP Data'!$R:$R,'KENP Data'!$Q:$Q,"Amazon.it",'KENP Data'!$N:$N,Lookups!$A$10)*Lookups!$O$5*Lookups!$G$18,SUMIFS('KENP Data'!$R:$R,'KENP Data'!$Q:$Q,"Amazon.co.jp",'KENP Data'!$N:$N,Lookups!$A$10)*Lookups!$N$5*Lookups!$G$19,SUMIFS('KENP Data'!$R:$R,'KENP Data'!$Q:$Q,"Amazon.in",'KENP Data'!$N:$N,Lookups!$A$10)*Lookups!$K$5*Lookups!$G$20,SUMIFS('KENP Data'!$R:$R,'KENP Data'!$Q:$Q,"Amazon.ca",'KENP Data'!$N:$N,Lookups!$A$10)*Lookups!$J$5*Lookups!$G$21,SUMIFS('KENP Data'!$R:$R,'KENP Data'!$Q:$Q,"Amazon.com.br",'KENP Data'!$N:$N,Lookups!$A$10)*Lookups!$Q$5*Lookups!$G$22,SUMIFS('KENP Data'!$R:$R,'KENP Data'!$Q:$Q,"Amazon.com.mx",'KENP Data'!$N:$N,Lookups!$A$10)*Lookups!$R$5*Lookups!$G$23,SUMIFS('KENP Data'!$R:$R,'KENP Data'!$Q:$Q,"Amazon.com.au",'KENP Data'!$N:$N,Lookups!$A$10)*Lookups!$L$5*Lookups!$G$24,SUMIFS('KENP Data'!$R:$R,'KENP Data'!$Q:$Q,"Amazon.nl",'KENP Data'!$N:$N,Lookups!$A$10)*Lookups!$S$5*Lookups!$G$18)</f>
        <v>0</v>
      </c>
      <c r="J43" s="13">
        <f>SUM(SUMIFS('KENP Data'!$R:$R,'KENP Data'!$Q:$Q,"Amazon.co.uk",'KENP Data'!$N:$N,Lookups!$A$10))</f>
        <v>0</v>
      </c>
      <c r="K43" s="4">
        <f>J43*Lookups!$H$5*Lookups!$G$17</f>
        <v>0</v>
      </c>
      <c r="L43" s="15">
        <f>SUM(SUMIFS('KENP Data'!$R:$R,'KENP Data'!$Q:$Q,"Amazon.com",'KENP Data'!$N:$N,Lookups!$A$10))</f>
        <v>0</v>
      </c>
      <c r="M43" s="4">
        <f>L43*Lookups!$G$5</f>
        <v>0</v>
      </c>
      <c r="N43" s="13">
        <f>SUM(SUMIFS('KENP Data'!$R:$R,'KENP Data'!$Q:$Q,"&lt;&gt;Amazon.co.uk",'KENP Data'!$Q:$Q,"&lt;&gt;Amazon.com",'KENP Data'!$N:$N,Lookups!$A$11))</f>
        <v>0</v>
      </c>
      <c r="O43" s="4">
        <f>SUM(SUMIFS('KENP Data'!$R:$R,'KENP Data'!$Q:$Q,"Amazon.de",'KENP Data'!$N:$N,Lookups!$A$11)*Lookups!$I$5*Lookups!$G$18,SUMIFS('KENP Data'!$R:$R,'KENP Data'!$Q:$Q,"Amazon.fr",'KENP Data'!$N:$N,Lookups!$A$11)*Lookups!$M$5*Lookups!$G$18,SUMIFS('KENP Data'!$R:$R,'KENP Data'!$Q:$Q,"Amazon.es",'KENP Data'!$N:$N,Lookups!$A$11)*Lookups!$P$5*Lookups!$G$18,SUMIFS('KENP Data'!$R:$R,'KENP Data'!$Q:$Q,"Amazon.it",'KENP Data'!$N:$N,Lookups!$A$11)*Lookups!$O$5*Lookups!$G$18,SUMIFS('KENP Data'!$R:$R,'KENP Data'!$Q:$Q,"Amazon.co.jp",'KENP Data'!$N:$N,Lookups!$A$11)*Lookups!$N$5*Lookups!$G$19,SUMIFS('KENP Data'!$R:$R,'KENP Data'!$Q:$Q,"Amazon.in",'KENP Data'!$N:$N,Lookups!$A$11)*Lookups!$K$5*Lookups!$G$20,SUMIFS('KENP Data'!$R:$R,'KENP Data'!$Q:$Q,"Amazon.ca",'KENP Data'!$N:$N,Lookups!$A$11)*Lookups!$J$5*Lookups!$G$21,SUMIFS('KENP Data'!$R:$R,'KENP Data'!$Q:$Q,"Amazon.com.br",'KENP Data'!$N:$N,Lookups!$A$11)*Lookups!$Q$5*Lookups!$G$22,SUMIFS('KENP Data'!$R:$R,'KENP Data'!$Q:$Q,"Amazon.com.mx",'KENP Data'!$N:$N,Lookups!$A$11)*Lookups!$R$5*Lookups!$G$23,SUMIFS('KENP Data'!$R:$R,'KENP Data'!$Q:$Q,"Amazon.com.au",'KENP Data'!$N:$N,Lookups!$A$11)*Lookups!$L$5*Lookups!$G$24,SUMIFS('KENP Data'!$R:$R,'KENP Data'!$Q:$Q,"Amazon.nl",'KENP Data'!$N:$N,Lookups!$A$11)*Lookups!$S$5*Lookups!$G$18)</f>
        <v>0</v>
      </c>
      <c r="P43" s="13">
        <f>SUM(SUMIFS('KENP Data'!$R:$R,'KENP Data'!$Q:$Q,"Amazon.co.uk",'KENP Data'!$N:$N,Lookups!$A$11))</f>
        <v>0</v>
      </c>
      <c r="Q43" s="4">
        <f>P43*Lookups!$H$5*Lookups!$G$17</f>
        <v>0</v>
      </c>
      <c r="R43" s="15">
        <f>SUM(SUMIFS('KENP Data'!$R:$R,'KENP Data'!$Q:$Q,"Amazon.com",'KENP Data'!$N:$N,Lookups!$A$11))</f>
        <v>0</v>
      </c>
      <c r="S43" s="4">
        <f>R43*Lookups!$G$5</f>
        <v>0</v>
      </c>
    </row>
    <row r="44" spans="1:19" x14ac:dyDescent="0.25">
      <c r="A44" t="s">
        <v>22</v>
      </c>
      <c r="B44" s="13">
        <f>SUM(SUMIFS('KENP Data'!$X:$X,'KENP Data'!$W:$W,"&lt;&gt;Amazon.co.uk",'KENP Data'!$W:$W,"&lt;&gt;Amazon.com",'KENP Data'!$T:$T,Lookups!$A$9))</f>
        <v>0</v>
      </c>
      <c r="C44" s="4">
        <f>SUM(SUMIFS('KENP Data'!$X:$X,'KENP Data'!$W:$W,"Amazon.de",'KENP Data'!$T:$T,Lookups!$A$9)*Lookups!$I$6*Lookups!$G$18,SUMIFS('KENP Data'!$X:$X,'KENP Data'!$W:$W,"Amazon.fr",'KENP Data'!$T:$T,Lookups!$A$9)*Lookups!$M$6*Lookups!$G$18,SUMIFS('KENP Data'!$X:$X,'KENP Data'!$W:$W,"Amazon.es",'KENP Data'!$T:$T,Lookups!$A$9)*Lookups!$P$6*Lookups!$G$18,SUMIFS('KENP Data'!$X:$X,'KENP Data'!$W:$W,"Amazon.it",'KENP Data'!$T:$T,Lookups!$A$9)*Lookups!$O$6*Lookups!$G$18,SUMIFS('KENP Data'!$X:$X,'KENP Data'!$W:$W,"Amazon.co.jp",'KENP Data'!$T:$T,Lookups!$A$9)*Lookups!$N$6*Lookups!$G$19,SUMIFS('KENP Data'!$X:$X,'KENP Data'!$W:$W,"Amazon.in",'KENP Data'!$T:$T,Lookups!$A$9)*Lookups!$K$6*Lookups!$G$20,SUMIFS('KENP Data'!$X:$X,'KENP Data'!$W:$W,"Amazon.ca",'KENP Data'!$T:$T,Lookups!$A$9)*Lookups!$J$6*Lookups!$G$21,SUMIFS('KENP Data'!$X:$X,'KENP Data'!$W:$W,"Amazon.com.br",'KENP Data'!$T:$T,Lookups!$A$9)*Lookups!$Q$6*Lookups!$G$22,SUMIFS('KENP Data'!$X:$X,'KENP Data'!$W:$W,"Amazon.com.mx",'KENP Data'!$T:$T,Lookups!$A$9)*Lookups!$R$6*Lookups!$G$23,SUMIFS('KENP Data'!$X:$X,'KENP Data'!$W:$W,"Amazon.com.au",'KENP Data'!$T:$T,Lookups!$A$9)*Lookups!$L$6*Lookups!$G$24,SUMIFS('KENP Data'!$X:$X,'KENP Data'!$W:$W,"Amazon.nl",'KENP Data'!$T:$T,Lookups!$A$9)*Lookups!$S$6*Lookups!$G$18)</f>
        <v>0</v>
      </c>
      <c r="D44" s="13">
        <f>SUM(SUMIFS('KENP Data'!$X:$X,'KENP Data'!$W:$W,"Amazon.co.uk",'KENP Data'!$T:$T,Lookups!$A$9))</f>
        <v>0</v>
      </c>
      <c r="E44" s="4">
        <f>D44*Lookups!$H$6*Lookups!$G$17</f>
        <v>0</v>
      </c>
      <c r="F44" s="15">
        <f>SUM(SUMIFS('KENP Data'!$X:$X,'KENP Data'!$W:$W,"Amazon.com",'KENP Data'!$T:$T,Lookups!$A$9))</f>
        <v>0</v>
      </c>
      <c r="G44" s="4">
        <f>F44*Lookups!$G$6</f>
        <v>0</v>
      </c>
      <c r="H44" s="13">
        <f>SUM(SUMIFS('KENP Data'!$X:$X,'KENP Data'!$W:$W,"&lt;&gt;Amazon.co.uk",'KENP Data'!$W:$W,"&lt;&gt;Amazon.com",'KENP Data'!$T:$T,Lookups!$A$10))</f>
        <v>0</v>
      </c>
      <c r="I44" s="4">
        <f>SUM(SUMIFS('KENP Data'!$X:$X,'KENP Data'!$W:$W,"Amazon.de",'KENP Data'!$T:$T,Lookups!$A$10)*Lookups!$I$6*Lookups!$G$18,SUMIFS('KENP Data'!$X:$X,'KENP Data'!$W:$W,"Amazon.fr",'KENP Data'!$T:$T,Lookups!$A$10)*Lookups!$M$6*Lookups!$G$18,SUMIFS('KENP Data'!$X:$X,'KENP Data'!$W:$W,"Amazon.es",'KENP Data'!$T:$T,Lookups!$A$10)*Lookups!$P$6*Lookups!$G$18,SUMIFS('KENP Data'!$X:$X,'KENP Data'!$W:$W,"Amazon.it",'KENP Data'!$T:$T,Lookups!$A$10)*Lookups!$O$6*Lookups!$G$18,SUMIFS('KENP Data'!$X:$X,'KENP Data'!$W:$W,"Amazon.co.jp",'KENP Data'!$T:$T,Lookups!$A$10)*Lookups!$N$6*Lookups!$G$19,SUMIFS('KENP Data'!$X:$X,'KENP Data'!$W:$W,"Amazon.in",'KENP Data'!$T:$T,Lookups!$A$10)*Lookups!$K$6*Lookups!$G$20,SUMIFS('KENP Data'!$X:$X,'KENP Data'!$W:$W,"Amazon.ca",'KENP Data'!$T:$T,Lookups!$A$10)*Lookups!$J$6*Lookups!$G$21,SUMIFS('KENP Data'!$X:$X,'KENP Data'!$W:$W,"Amazon.com.br",'KENP Data'!$T:$T,Lookups!$A$10)*Lookups!$Q$6*Lookups!$G$22,SUMIFS('KENP Data'!$X:$X,'KENP Data'!$W:$W,"Amazon.com.mx",'KENP Data'!$T:$T,Lookups!$A$10)*Lookups!$R$6*Lookups!$G$23,SUMIFS('KENP Data'!$X:$X,'KENP Data'!$W:$W,"Amazon.com.au",'KENP Data'!$T:$T,Lookups!$A$10)*Lookups!$L$6*Lookups!$G$24,SUMIFS('KENP Data'!$X:$X,'KENP Data'!$W:$W,"Amazon.nl",'KENP Data'!$T:$T,Lookups!$A$10)*Lookups!$S$6*Lookups!$G$18)</f>
        <v>0</v>
      </c>
      <c r="J44" s="13">
        <f>SUM(SUMIFS('KENP Data'!$X:$X,'KENP Data'!$W:$W,"Amazon.co.uk",'KENP Data'!$T:$T,Lookups!$A$10))</f>
        <v>0</v>
      </c>
      <c r="K44" s="4">
        <f>J44*Lookups!$H$6*Lookups!$G$17</f>
        <v>0</v>
      </c>
      <c r="L44" s="15">
        <f>SUM(SUMIFS('KENP Data'!$X:$X,'KENP Data'!$W:$W,"Amazon.com",'KENP Data'!$T:$T,Lookups!$A$10))</f>
        <v>0</v>
      </c>
      <c r="M44" s="4">
        <f>L44*Lookups!$G$6</f>
        <v>0</v>
      </c>
      <c r="N44" s="13">
        <f>SUM(SUMIFS('KENP Data'!$X:$X,'KENP Data'!$W:$W,"&lt;&gt;Amazon.co.uk",'KENP Data'!$W:$W,"&lt;&gt;Amazon.com",'KENP Data'!$T:$T,Lookups!$A$11))</f>
        <v>0</v>
      </c>
      <c r="O44" s="4">
        <f>SUM(SUMIFS('KENP Data'!$X:$X,'KENP Data'!$W:$W,"Amazon.de",'KENP Data'!$T:$T,Lookups!$A$11)*Lookups!$I$6*Lookups!$G$18,SUMIFS('KENP Data'!$X:$X,'KENP Data'!$W:$W,"Amazon.fr",'KENP Data'!$T:$T,Lookups!$A$11)*Lookups!$M$6*Lookups!$G$18,SUMIFS('KENP Data'!$X:$X,'KENP Data'!$W:$W,"Amazon.es",'KENP Data'!$T:$T,Lookups!$A$11)*Lookups!$P$6*Lookups!$G$18,SUMIFS('KENP Data'!$X:$X,'KENP Data'!$W:$W,"Amazon.it",'KENP Data'!$T:$T,Lookups!$A$11)*Lookups!$O$6*Lookups!$G$18,SUMIFS('KENP Data'!$X:$X,'KENP Data'!$W:$W,"Amazon.co.jp",'KENP Data'!$T:$T,Lookups!$A$11)*Lookups!$N$6*Lookups!$G$19,SUMIFS('KENP Data'!$X:$X,'KENP Data'!$W:$W,"Amazon.in",'KENP Data'!$T:$T,Lookups!$A$11)*Lookups!$K$6*Lookups!$G$20,SUMIFS('KENP Data'!$X:$X,'KENP Data'!$W:$W,"Amazon.ca",'KENP Data'!$T:$T,Lookups!$A$11)*Lookups!$J$6*Lookups!$G$21,SUMIFS('KENP Data'!$X:$X,'KENP Data'!$W:$W,"Amazon.com.br",'KENP Data'!$T:$T,Lookups!$A$11)*Lookups!$Q$6*Lookups!$G$22,SUMIFS('KENP Data'!$X:$X,'KENP Data'!$W:$W,"Amazon.com.mx",'KENP Data'!$T:$T,Lookups!$A$11)*Lookups!$R$6*Lookups!$G$23,SUMIFS('KENP Data'!$X:$X,'KENP Data'!$W:$W,"Amazon.com.au",'KENP Data'!$T:$T,Lookups!$A$11)*Lookups!$L$6*Lookups!$G$24,SUMIFS('KENP Data'!$X:$X,'KENP Data'!$W:$W,"Amazon.nl",'KENP Data'!$T:$T,Lookups!$A$11)*Lookups!$S$6*Lookups!$G$18)</f>
        <v>0</v>
      </c>
      <c r="P44" s="13">
        <f>SUM(SUMIFS('KENP Data'!$X:$X,'KENP Data'!$W:$W,"Amazon.co.uk",'KENP Data'!$T:$T,Lookups!$A$11))</f>
        <v>0</v>
      </c>
      <c r="Q44" s="4">
        <f>P44*Lookups!$H$6*Lookups!$G$17</f>
        <v>0</v>
      </c>
      <c r="R44" s="15">
        <f>SUM(SUMIFS('KENP Data'!$X:$X,'KENP Data'!$W:$W,"Amazon.com",'KENP Data'!$T:$T,Lookups!$A$11))</f>
        <v>0</v>
      </c>
      <c r="S44" s="4">
        <f>R44*Lookups!$G$6</f>
        <v>0</v>
      </c>
    </row>
    <row r="45" spans="1:19" x14ac:dyDescent="0.25">
      <c r="A45" t="s">
        <v>23</v>
      </c>
      <c r="B45" s="13">
        <f>SUM(SUMIFS('KENP Data'!$AD:$AD,'KENP Data'!$AC:$AC,"&lt;&gt;Amazon.co.uk",'KENP Data'!$AC:$AC,"&lt;&gt;Amazon.com",'KENP Data'!$Z:$Z,Lookups!$A$9))</f>
        <v>0</v>
      </c>
      <c r="C45" s="4">
        <f>SUM(SUMIFS('KENP Data'!$AD:$AD,'KENP Data'!$AC:$AC,"Amazon.de",'KENP Data'!$Z:$Z,Lookups!$A$9)*Lookups!$I$7*Lookups!$G$18,SUMIFS('KENP Data'!$AD:$AD,'KENP Data'!$AC:$AC,"Amazon.fr",'KENP Data'!$Z:$Z,Lookups!$A$9)*Lookups!$M$7*Lookups!$G$18,SUMIFS('KENP Data'!$AD:$AD,'KENP Data'!$AC:$AC,"Amazon.es",'KENP Data'!$Z:$Z,Lookups!$A$9)*Lookups!$P$7*Lookups!$G$18,SUMIFS('KENP Data'!$AD:$AD,'KENP Data'!$AC:$AC,"Amazon.it",'KENP Data'!$Z:$Z,Lookups!$A$9)*Lookups!$O$7*Lookups!$G$18,SUMIFS('KENP Data'!$AD:$AD,'KENP Data'!$AC:$AC,"Amazon.co.jp",'KENP Data'!$Z:$Z,Lookups!$A$9)*Lookups!$N$7*Lookups!$G$19,SUMIFS('KENP Data'!$AD:$AD,'KENP Data'!$AC:$AC,"Amazon.in",'KENP Data'!$Z:$Z,Lookups!$A$9)*Lookups!$K$7*Lookups!$G$20,SUMIFS('KENP Data'!$AD:$AD,'KENP Data'!$AC:$AC,"Amazon.ca",'KENP Data'!$Z:$Z,Lookups!$A$9)*Lookups!$J$7*Lookups!$G$21,SUMIFS('KENP Data'!$AD:$AD,'KENP Data'!$AC:$AC,"Amazon.com.br",'KENP Data'!$Z:$Z,Lookups!$A$9)*Lookups!$Q$7*Lookups!$G$22,SUMIFS('KENP Data'!$AD:$AD,'KENP Data'!$AC:$AC,"Amazon.com.mx",'KENP Data'!$Z:$Z,Lookups!$A$9)*Lookups!$R$7*Lookups!$G$23,SUMIFS('KENP Data'!$AD:$AD,'KENP Data'!$AC:$AC,"Amazon.com.au",'KENP Data'!$Z:$Z,Lookups!$A$9)*Lookups!$L$7*Lookups!$G$24,SUMIFS('KENP Data'!$AD:$AD,'KENP Data'!$AC:$AC,"Amazon.nl",'KENP Data'!$Z:$Z,Lookups!$A$9)*Lookups!$S$7*Lookups!$G$18)</f>
        <v>0</v>
      </c>
      <c r="D45" s="13">
        <f>SUM(SUMIFS('KENP Data'!$AD:$AD,'KENP Data'!$AC:$AC,"Amazon.co.uk",'KENP Data'!$Z:$Z,Lookups!$A$9))</f>
        <v>0</v>
      </c>
      <c r="E45" s="4">
        <f>D45*Lookups!$H$7*Lookups!$G$17</f>
        <v>0</v>
      </c>
      <c r="F45" s="15">
        <f>SUM(SUMIFS('KENP Data'!$AD:$AD,'KENP Data'!$AC:$AC,"Amazon.com",'KENP Data'!$Z:$Z,Lookups!$A$9))</f>
        <v>0</v>
      </c>
      <c r="G45" s="4">
        <f>F45*Lookups!$G$7</f>
        <v>0</v>
      </c>
      <c r="H45" s="13">
        <f>SUM(SUMIFS('KENP Data'!$AD:$AD,'KENP Data'!$AC:$AC,"&lt;&gt;Amazon.co.uk",'KENP Data'!$AC:$AC,"&lt;&gt;Amazon.com",'KENP Data'!$Z:$Z,Lookups!$A$10))</f>
        <v>0</v>
      </c>
      <c r="I45" s="4">
        <f>SUM(SUMIFS('KENP Data'!$AD:$AD,'KENP Data'!$AC:$AC,"Amazon.de",'KENP Data'!$Z:$Z,Lookups!$A$10)*Lookups!$I$7*Lookups!$G$18,SUMIFS('KENP Data'!$AD:$AD,'KENP Data'!$AC:$AC,"Amazon.fr",'KENP Data'!$Z:$Z,Lookups!$A$10)*Lookups!$M$7*Lookups!$G$18,SUMIFS('KENP Data'!$AD:$AD,'KENP Data'!$AC:$AC,"Amazon.es",'KENP Data'!$Z:$Z,Lookups!$A$10)*Lookups!$P$7*Lookups!$G$18,SUMIFS('KENP Data'!$AD:$AD,'KENP Data'!$AC:$AC,"Amazon.it",'KENP Data'!$Z:$Z,Lookups!$A$10)*Lookups!$O$7*Lookups!$G$18,SUMIFS('KENP Data'!$AD:$AD,'KENP Data'!$AC:$AC,"Amazon.co.jp",'KENP Data'!$Z:$Z,Lookups!$A$10)*Lookups!$N$7*Lookups!$G$19,SUMIFS('KENP Data'!$AD:$AD,'KENP Data'!$AC:$AC,"Amazon.in",'KENP Data'!$Z:$Z,Lookups!$A$10)*Lookups!$K$7*Lookups!$G$20,SUMIFS('KENP Data'!$AD:$AD,'KENP Data'!$AC:$AC,"Amazon.ca",'KENP Data'!$Z:$Z,Lookups!$A$10)*Lookups!$J$7*Lookups!$G$21,SUMIFS('KENP Data'!$AD:$AD,'KENP Data'!$AC:$AC,"Amazon.com.br",'KENP Data'!$Z:$Z,Lookups!$A$10)*Lookups!$Q$7*Lookups!$G$22,SUMIFS('KENP Data'!$AD:$AD,'KENP Data'!$AC:$AC,"Amazon.com.mx",'KENP Data'!$Z:$Z,Lookups!$A$10)*Lookups!$R$7*Lookups!$G$23,SUMIFS('KENP Data'!$AD:$AD,'KENP Data'!$AC:$AC,"Amazon.com.au",'KENP Data'!$Z:$Z,Lookups!$A$10)*Lookups!$L$7*Lookups!$G$24,SUMIFS('KENP Data'!$AD:$AD,'KENP Data'!$AC:$AC,"Amazon.nl",'KENP Data'!$Z:$Z,Lookups!$A$10)*Lookups!$S$7*Lookups!$G$18)</f>
        <v>0</v>
      </c>
      <c r="J45" s="13">
        <f>SUM(SUMIFS('KENP Data'!$AD:$AD,'KENP Data'!$AC:$AC,"Amazon.co.uk",'KENP Data'!$Z:$Z,Lookups!$A$10))</f>
        <v>0</v>
      </c>
      <c r="K45" s="4">
        <f>J45*Lookups!$H$7*Lookups!$G$17</f>
        <v>0</v>
      </c>
      <c r="L45" s="15">
        <f>SUM(SUMIFS('KENP Data'!$AD:$AD,'KENP Data'!$AC:$AC,"Amazon.com",'KENP Data'!$Z:$Z,Lookups!$A$10))</f>
        <v>0</v>
      </c>
      <c r="M45" s="4">
        <f>L45*Lookups!$G$7</f>
        <v>0</v>
      </c>
      <c r="N45" s="13">
        <f>SUM(SUMIFS('KENP Data'!$AD:$AD,'KENP Data'!$AC:$AC,"&lt;&gt;Amazon.co.uk",'KENP Data'!$AC:$AC,"&lt;&gt;Amazon.com",'KENP Data'!$Z:$Z,Lookups!$A$11))</f>
        <v>0</v>
      </c>
      <c r="O45" s="4">
        <f>SUM(SUMIFS('KENP Data'!$AD:$AD,'KENP Data'!$AC:$AC,"Amazon.de",'KENP Data'!$Z:$Z,Lookups!$A$11)*Lookups!$I$7*Lookups!$G$18,SUMIFS('KENP Data'!$AD:$AD,'KENP Data'!$AC:$AC,"Amazon.fr",'KENP Data'!$Z:$Z,Lookups!$A$11)*Lookups!$M$7*Lookups!$G$18,SUMIFS('KENP Data'!$AD:$AD,'KENP Data'!$AC:$AC,"Amazon.es",'KENP Data'!$Z:$Z,Lookups!$A$11)*Lookups!$P$7*Lookups!$G$18,SUMIFS('KENP Data'!$AD:$AD,'KENP Data'!$AC:$AC,"Amazon.it",'KENP Data'!$Z:$Z,Lookups!$A$11)*Lookups!$O$7*Lookups!$G$18,SUMIFS('KENP Data'!$AD:$AD,'KENP Data'!$AC:$AC,"Amazon.co.jp",'KENP Data'!$Z:$Z,Lookups!$A$11)*Lookups!$N$7*Lookups!$G$19,SUMIFS('KENP Data'!$AD:$AD,'KENP Data'!$AC:$AC,"Amazon.in",'KENP Data'!$Z:$Z,Lookups!$A$11)*Lookups!$K$7*Lookups!$G$20,SUMIFS('KENP Data'!$AD:$AD,'KENP Data'!$AC:$AC,"Amazon.ca",'KENP Data'!$Z:$Z,Lookups!$A$11)*Lookups!$J$7*Lookups!$G$21,SUMIFS('KENP Data'!$AD:$AD,'KENP Data'!$AC:$AC,"Amazon.com.br",'KENP Data'!$Z:$Z,Lookups!$A$11)*Lookups!$Q$7*Lookups!$G$22,SUMIFS('KENP Data'!$AD:$AD,'KENP Data'!$AC:$AC,"Amazon.com.mx",'KENP Data'!$Z:$Z,Lookups!$A$11)*Lookups!$R$7*Lookups!$G$23,SUMIFS('KENP Data'!$AD:$AD,'KENP Data'!$AC:$AC,"Amazon.com.au",'KENP Data'!$Z:$Z,Lookups!$A$11)*Lookups!$L$7*Lookups!$G$24,SUMIFS('KENP Data'!$AD:$AD,'KENP Data'!$AC:$AC,"Amazon.nl",'KENP Data'!$Z:$Z,Lookups!$A$11)*Lookups!$S$7*Lookups!$G$18)</f>
        <v>0</v>
      </c>
      <c r="P45" s="13">
        <f>SUM(SUMIFS('KENP Data'!$AD:$AD,'KENP Data'!$AC:$AC,"Amazon.co.uk",'KENP Data'!$Z:$Z,Lookups!$A$11))</f>
        <v>0</v>
      </c>
      <c r="Q45" s="4">
        <f>P45*Lookups!$H$7*Lookups!$G$17</f>
        <v>0</v>
      </c>
      <c r="R45" s="15">
        <f>SUM(SUMIFS('KENP Data'!$AD:$AD,'KENP Data'!$AC:$AC,"Amazon.com",'KENP Data'!$Z:$Z,Lookups!$A$11))</f>
        <v>0</v>
      </c>
      <c r="S45" s="4">
        <f>R45*Lookups!$G$7</f>
        <v>0</v>
      </c>
    </row>
    <row r="46" spans="1:19" x14ac:dyDescent="0.25">
      <c r="A46" t="s">
        <v>24</v>
      </c>
      <c r="B46" s="13">
        <f>SUM(SUMIFS('KENP Data'!$AJ:$AJ,'KENP Data'!$AI:$AI,"&lt;&gt;Amazon.co.uk",'KENP Data'!$AI:$AI,"&lt;&gt;Amazon.com",'KENP Data'!$AF:$AF,Lookups!$A$9))</f>
        <v>0</v>
      </c>
      <c r="C46" s="4">
        <f>SUM(SUMIFS('KENP Data'!$AJ:$AJ,'KENP Data'!$AI:$AI,"Amazon.de",'KENP Data'!$AF:$AF,Lookups!$A$9)*Lookups!$I$8*Lookups!$G$18,SUMIFS('KENP Data'!$AJ:$AJ,'KENP Data'!$AI:$AI,"Amazon.fr",'KENP Data'!$AF:$AF,Lookups!$A$9)*Lookups!$M$8*Lookups!$G$18,SUMIFS('KENP Data'!$AJ:$AJ,'KENP Data'!$AI:$AI,"Amazon.es",'KENP Data'!$AF:$AF,Lookups!$A$9)*Lookups!$P$8*Lookups!$G$18,SUMIFS('KENP Data'!$AJ:$AJ,'KENP Data'!$AI:$AI,"Amazon.it",'KENP Data'!$AF:$AF,Lookups!$A$9)*Lookups!$O$8*Lookups!$G$18,SUMIFS('KENP Data'!$AJ:$AJ,'KENP Data'!$AI:$AI,"Amazon.co.jp",'KENP Data'!$AF:$AF,Lookups!$A$9)*Lookups!$N$8*Lookups!$G$19,SUMIFS('KENP Data'!$AJ:$AJ,'KENP Data'!$AI:$AI,"Amazon.in",'KENP Data'!$AF:$AF,Lookups!$A$9)*Lookups!$K$8*Lookups!$G$20,SUMIFS('KENP Data'!$AJ:$AJ,'KENP Data'!$AI:$AI,"Amazon.ca",'KENP Data'!$AF:$AF,Lookups!$A$9)*Lookups!$J$8*Lookups!$G$21,SUMIFS('KENP Data'!$AJ:$AJ,'KENP Data'!$AI:$AI,"Amazon.com.br",'KENP Data'!$AF:$AF,Lookups!$A$9)*Lookups!$Q$8*Lookups!$G$22,SUMIFS('KENP Data'!$AJ:$AJ,'KENP Data'!$AI:$AI,"Amazon.com.mx",'KENP Data'!$AF:$AF,Lookups!$A$9)*Lookups!$R$8*Lookups!$G$23,SUMIFS('KENP Data'!$AJ:$AJ,'KENP Data'!$AI:$AI,"Amazon.com.au",'KENP Data'!$AF:$AF,Lookups!$A$9)*Lookups!$L$8*Lookups!$G$24,SUMIFS('KENP Data'!$AJ:$AJ,'KENP Data'!$AI:$AI,"Amazon.nl",'KENP Data'!$AF:$AF,Lookups!$A$9)*Lookups!$S$8*Lookups!$G$18)</f>
        <v>0</v>
      </c>
      <c r="D46" s="13">
        <f>SUM(SUMIFS('KENP Data'!$AJ:$AJ,'KENP Data'!$AI:$AI,"Amazon.co.uk",'KENP Data'!$AF:$AF,Lookups!$A$9))</f>
        <v>0</v>
      </c>
      <c r="E46" s="4">
        <f>D46*Lookups!$H$8*Lookups!$G$17</f>
        <v>0</v>
      </c>
      <c r="F46" s="15">
        <f>SUM(SUMIFS('KENP Data'!$AJ:$AJ,'KENP Data'!$AI:$AI,"Amazon.com",'KENP Data'!$AF:$AF,Lookups!$A$9))</f>
        <v>0</v>
      </c>
      <c r="G46" s="4">
        <f>F46*Lookups!$G$8</f>
        <v>0</v>
      </c>
      <c r="H46" s="13">
        <f>SUM(SUMIFS('KENP Data'!$AJ:$AJ,'KENP Data'!$AI:$AI,"&lt;&gt;Amazon.co.uk",'KENP Data'!$AI:$AI,"&lt;&gt;Amazon.com",'KENP Data'!$AF:$AF,Lookups!$A$10))</f>
        <v>0</v>
      </c>
      <c r="I46" s="4">
        <f>SUM(SUMIFS('KENP Data'!$AJ:$AJ,'KENP Data'!$AI:$AI,"Amazon.de",'KENP Data'!$AF:$AF,Lookups!$A$10)*Lookups!$I$8*Lookups!$G$18,SUMIFS('KENP Data'!$AJ:$AJ,'KENP Data'!$AI:$AI,"Amazon.fr",'KENP Data'!$AF:$AF,Lookups!$A$10)*Lookups!$M$8*Lookups!$G$18,SUMIFS('KENP Data'!$AJ:$AJ,'KENP Data'!$AI:$AI,"Amazon.es",'KENP Data'!$AF:$AF,Lookups!$A$10)*Lookups!$P$8*Lookups!$G$18,SUMIFS('KENP Data'!$AJ:$AJ,'KENP Data'!$AI:$AI,"Amazon.it",'KENP Data'!$AF:$AF,Lookups!$A$10)*Lookups!$O$8*Lookups!$G$18,SUMIFS('KENP Data'!$AJ:$AJ,'KENP Data'!$AI:$AI,"Amazon.co.jp",'KENP Data'!$AF:$AF,Lookups!$A$10)*Lookups!$N$8*Lookups!$G$19,SUMIFS('KENP Data'!$AJ:$AJ,'KENP Data'!$AI:$AI,"Amazon.in",'KENP Data'!$AF:$AF,Lookups!$A$10)*Lookups!$K$8*Lookups!$G$20,SUMIFS('KENP Data'!$AJ:$AJ,'KENP Data'!$AI:$AI,"Amazon.ca",'KENP Data'!$AF:$AF,Lookups!$A$10)*Lookups!$J$8*Lookups!$G$21,SUMIFS('KENP Data'!$AJ:$AJ,'KENP Data'!$AI:$AI,"Amazon.com.br",'KENP Data'!$AF:$AF,Lookups!$A$10)*Lookups!$Q$8*Lookups!$G$22,SUMIFS('KENP Data'!$AJ:$AJ,'KENP Data'!$AI:$AI,"Amazon.com.mx",'KENP Data'!$AF:$AF,Lookups!$A$10)*Lookups!$R$8*Lookups!$G$23,SUMIFS('KENP Data'!$AJ:$AJ,'KENP Data'!$AI:$AI,"Amazon.com.au",'KENP Data'!$AF:$AF,Lookups!$A$10)*Lookups!$L$8*Lookups!$G$24,SUMIFS('KENP Data'!$AJ:$AJ,'KENP Data'!$AI:$AI,"Amazon.nl",'KENP Data'!$AF:$AF,Lookups!$A$10)*Lookups!$S$8*Lookups!$G$18)</f>
        <v>0</v>
      </c>
      <c r="J46" s="13">
        <f>SUM(SUMIFS('KENP Data'!$AJ:$AJ,'KENP Data'!$AI:$AI,"Amazon.co.uk",'KENP Data'!$AF:$AF,Lookups!$A$10))</f>
        <v>0</v>
      </c>
      <c r="K46" s="4">
        <f>J46*Lookups!$H$8*Lookups!$G$17</f>
        <v>0</v>
      </c>
      <c r="L46" s="15">
        <f>SUM(SUMIFS('KENP Data'!$AJ:$AJ,'KENP Data'!$AI:$AI,"Amazon.com",'KENP Data'!$AF:$AF,Lookups!$A$10))</f>
        <v>0</v>
      </c>
      <c r="M46" s="4">
        <f>L46*Lookups!$G$8</f>
        <v>0</v>
      </c>
      <c r="N46" s="13">
        <f>SUM(SUMIFS('KENP Data'!$AJ:$AJ,'KENP Data'!$AI:$AI,"&lt;&gt;Amazon.co.uk",'KENP Data'!$AI:$AI,"&lt;&gt;Amazon.com",'KENP Data'!$AF:$AF,Lookups!$A$11))</f>
        <v>0</v>
      </c>
      <c r="O46" s="4">
        <f>SUM(SUMIFS('KENP Data'!$AJ:$AJ,'KENP Data'!$AI:$AI,"Amazon.de",'KENP Data'!$AF:$AF,Lookups!$A$11)*Lookups!$I$8*Lookups!$G$18,SUMIFS('KENP Data'!$AJ:$AJ,'KENP Data'!$AI:$AI,"Amazon.fr",'KENP Data'!$AF:$AF,Lookups!$A$11)*Lookups!$M$8*Lookups!$G$18,SUMIFS('KENP Data'!$AJ:$AJ,'KENP Data'!$AI:$AI,"Amazon.es",'KENP Data'!$AF:$AF,Lookups!$A$11)*Lookups!$P$8*Lookups!$G$18,SUMIFS('KENP Data'!$AJ:$AJ,'KENP Data'!$AI:$AI,"Amazon.it",'KENP Data'!$AF:$AF,Lookups!$A$11)*Lookups!$O$8*Lookups!$G$18,SUMIFS('KENP Data'!$AJ:$AJ,'KENP Data'!$AI:$AI,"Amazon.co.jp",'KENP Data'!$AF:$AF,Lookups!$A$11)*Lookups!$N$8*Lookups!$G$19,SUMIFS('KENP Data'!$AJ:$AJ,'KENP Data'!$AI:$AI,"Amazon.in",'KENP Data'!$AF:$AF,Lookups!$A$11)*Lookups!$K$8*Lookups!$G$20,SUMIFS('KENP Data'!$AJ:$AJ,'KENP Data'!$AI:$AI,"Amazon.ca",'KENP Data'!$AF:$AF,Lookups!$A$11)*Lookups!$J$8*Lookups!$G$21,SUMIFS('KENP Data'!$AJ:$AJ,'KENP Data'!$AI:$AI,"Amazon.com.br",'KENP Data'!$AF:$AF,Lookups!$A$11)*Lookups!$Q$8*Lookups!$G$22,SUMIFS('KENP Data'!$AJ:$AJ,'KENP Data'!$AI:$AI,"Amazon.com.mx",'KENP Data'!$AF:$AF,Lookups!$A$11)*Lookups!$R$8*Lookups!$G$23,SUMIFS('KENP Data'!$AJ:$AJ,'KENP Data'!$AI:$AI,"Amazon.com.au",'KENP Data'!$AF:$AF,Lookups!$A$11)*Lookups!$L$8*Lookups!$G$24,SUMIFS('KENP Data'!$AJ:$AJ,'KENP Data'!$AI:$AI,"Amazon.nl",'KENP Data'!$AF:$AF,Lookups!$A$11)*Lookups!$S$8*Lookups!$G$18)</f>
        <v>0</v>
      </c>
      <c r="P46" s="13">
        <f>SUM(SUMIFS('KENP Data'!$AJ:$AJ,'KENP Data'!$AI:$AI,"Amazon.co.uk",'KENP Data'!$AF:$AF,Lookups!$A$11))</f>
        <v>0</v>
      </c>
      <c r="Q46" s="4">
        <f>P46*Lookups!$H$8*Lookups!$G$17</f>
        <v>0</v>
      </c>
      <c r="R46" s="15">
        <f>SUM(SUMIFS('KENP Data'!$AJ:$AJ,'KENP Data'!$AI:$AI,"Amazon.com",'KENP Data'!$AF:$AF,Lookups!$A$11))</f>
        <v>0</v>
      </c>
      <c r="S46" s="4">
        <f>R46*Lookups!$G$8</f>
        <v>0</v>
      </c>
    </row>
    <row r="47" spans="1:19" x14ac:dyDescent="0.25">
      <c r="A47" t="s">
        <v>25</v>
      </c>
      <c r="B47" s="13">
        <f>SUM(SUMIFS('KENP Data'!$AP:$AP,'KENP Data'!$AO:$AO,"&lt;&gt;Amazon.co.uk",'KENP Data'!$AO:$AO,"&lt;&gt;Amazon.com",'KENP Data'!$AL:$AL,Lookups!$A$9))</f>
        <v>0</v>
      </c>
      <c r="C47" s="4">
        <f>SUM(SUMIFS('KENP Data'!$AP:$AP,'KENP Data'!$AO:$AO,"Amazon.de",'KENP Data'!$AL:$AL,Lookups!$A$9)*Lookups!$I$9*Lookups!$G$18,SUMIFS('KENP Data'!$AP:$AP,'KENP Data'!$AO:$AO,"Amazon.fr",'KENP Data'!$AL:$AL,Lookups!$A$9)*Lookups!$M$9*Lookups!$G$18,SUMIFS('KENP Data'!$AP:$AP,'KENP Data'!$AO:$AO,"Amazon.es",'KENP Data'!$AL:$AL,Lookups!$A$9)*Lookups!$P$9*Lookups!$G$18,SUMIFS('KENP Data'!$AP:$AP,'KENP Data'!$AO:$AO,"Amazon.it",'KENP Data'!$AL:$AL,Lookups!$A$9)*Lookups!$O$9*Lookups!$G$18,SUMIFS('KENP Data'!$AP:$AP,'KENP Data'!$AO:$AO,"Amazon.co.jp",'KENP Data'!$AL:$AL,Lookups!$A$9)*Lookups!$N$9*Lookups!$G$19,SUMIFS('KENP Data'!$AP:$AP,'KENP Data'!$AO:$AO,"Amazon.in",'KENP Data'!$AL:$AL,Lookups!$A$9)*Lookups!$K$9*Lookups!$G$20,SUMIFS('KENP Data'!$AP:$AP,'KENP Data'!$AO:$AO,"Amazon.ca",'KENP Data'!$AL:$AL,Lookups!$A$9)*Lookups!$J$9*Lookups!$G$21,SUMIFS('KENP Data'!$AP:$AP,'KENP Data'!$AO:$AO,"Amazon.com.br",'KENP Data'!$AL:$AL,Lookups!$A$9)*Lookups!$Q$9*Lookups!$G$22,SUMIFS('KENP Data'!$AP:$AP,'KENP Data'!$AO:$AO,"Amazon.com.mx",'KENP Data'!$AL:$AL,Lookups!$A$9)*Lookups!$R$9*Lookups!$G$23,SUMIFS('KENP Data'!$AP:$AP,'KENP Data'!$AO:$AO,"Amazon.com.au",'KENP Data'!$AL:$AL,Lookups!$A$9)*Lookups!$L$9*Lookups!$G$24,SUMIFS('KENP Data'!$AP:$AP,'KENP Data'!$AO:$AO,"Amazon.nl",'KENP Data'!$AL:$AL,Lookups!$A$9)*Lookups!$S$9*Lookups!$G$18)</f>
        <v>0</v>
      </c>
      <c r="D47" s="13">
        <f>SUM(SUMIFS('KENP Data'!$AP:$AP,'KENP Data'!$AO:$AO,"Amazon.co.uk",'KENP Data'!$AL:$AL,Lookups!$A$9))</f>
        <v>0</v>
      </c>
      <c r="E47" s="4">
        <f>D47*Lookups!$H$9*Lookups!$G$17</f>
        <v>0</v>
      </c>
      <c r="F47" s="15">
        <f>SUM(SUMIFS('KENP Data'!$AP:$AP,'KENP Data'!$AO:$AO,"Amazon.com",'KENP Data'!$AL:$AL,Lookups!$A$9))</f>
        <v>0</v>
      </c>
      <c r="G47" s="4">
        <f>F47*Lookups!$G$9</f>
        <v>0</v>
      </c>
      <c r="H47" s="13">
        <f>SUM(SUMIFS('KENP Data'!$AP:$AP,'KENP Data'!$AO:$AO,"&lt;&gt;Amazon.co.uk",'KENP Data'!$AO:$AO,"&lt;&gt;Amazon.com",'KENP Data'!$AL:$AL,Lookups!$A$10))</f>
        <v>0</v>
      </c>
      <c r="I47" s="4">
        <f>SUM(SUMIFS('KENP Data'!$AP:$AP,'KENP Data'!$AO:$AO,"Amazon.de",'KENP Data'!$AL:$AL,Lookups!$A$10)*Lookups!$I$9*Lookups!$G$18,SUMIFS('KENP Data'!$AP:$AP,'KENP Data'!$AO:$AO,"Amazon.fr",'KENP Data'!$AL:$AL,Lookups!$A$10)*Lookups!$M$9*Lookups!$G$18,SUMIFS('KENP Data'!$AP:$AP,'KENP Data'!$AO:$AO,"Amazon.es",'KENP Data'!$AL:$AL,Lookups!$A$10)*Lookups!$P$9*Lookups!$G$18,SUMIFS('KENP Data'!$AP:$AP,'KENP Data'!$AO:$AO,"Amazon.it",'KENP Data'!$AL:$AL,Lookups!$A$10)*Lookups!$O$9*Lookups!$G$18,SUMIFS('KENP Data'!$AP:$AP,'KENP Data'!$AO:$AO,"Amazon.co.jp",'KENP Data'!$AL:$AL,Lookups!$A$10)*Lookups!$N$9*Lookups!$G$19,SUMIFS('KENP Data'!$AP:$AP,'KENP Data'!$AO:$AO,"Amazon.in",'KENP Data'!$AL:$AL,Lookups!$A$10)*Lookups!$K$9*Lookups!$G$20,SUMIFS('KENP Data'!$AP:$AP,'KENP Data'!$AO:$AO,"Amazon.ca",'KENP Data'!$AL:$AL,Lookups!$A$10)*Lookups!$J$9*Lookups!$G$21,SUMIFS('KENP Data'!$AP:$AP,'KENP Data'!$AO:$AO,"Amazon.com.br",'KENP Data'!$AL:$AL,Lookups!$A$10)*Lookups!$Q$9*Lookups!$G$22,SUMIFS('KENP Data'!$AP:$AP,'KENP Data'!$AO:$AO,"Amazon.com.mx",'KENP Data'!$AL:$AL,Lookups!$A$10)*Lookups!$R$9*Lookups!$G$23,SUMIFS('KENP Data'!$AP:$AP,'KENP Data'!$AO:$AO,"Amazon.com.au",'KENP Data'!$AL:$AL,Lookups!$A$10)*Lookups!$L$9*Lookups!$G$24,SUMIFS('KENP Data'!$AP:$AP,'KENP Data'!$AO:$AO,"Amazon.nl",'KENP Data'!$AL:$AL,Lookups!$A$10)*Lookups!$S$9*Lookups!$G$18)</f>
        <v>0</v>
      </c>
      <c r="J47" s="13">
        <f>SUM(SUMIFS('KENP Data'!$AP:$AP,'KENP Data'!$AO:$AO,"Amazon.co.uk",'KENP Data'!$AL:$AL,Lookups!$A$10))</f>
        <v>0</v>
      </c>
      <c r="K47" s="4">
        <f>J47*Lookups!$H$9*Lookups!$G$17</f>
        <v>0</v>
      </c>
      <c r="L47" s="15">
        <f>SUM(SUMIFS('KENP Data'!$AP:$AP,'KENP Data'!$AO:$AO,"Amazon.com",'KENP Data'!$AL:$AL,Lookups!$A$10))</f>
        <v>0</v>
      </c>
      <c r="M47" s="4">
        <f>L47*Lookups!$G$9</f>
        <v>0</v>
      </c>
      <c r="N47" s="13">
        <f>SUM(SUMIFS('KENP Data'!$AP:$AP,'KENP Data'!$AO:$AO,"&lt;&gt;Amazon.co.uk",'KENP Data'!$AO:$AO,"&lt;&gt;Amazon.com",'KENP Data'!$AL:$AL,Lookups!$A$11))</f>
        <v>0</v>
      </c>
      <c r="O47" s="4">
        <f>SUM(SUMIFS('KENP Data'!$AP:$AP,'KENP Data'!$AO:$AO,"Amazon.de",'KENP Data'!$AL:$AL,Lookups!$A$11)*Lookups!$I$9*Lookups!$G$18,SUMIFS('KENP Data'!$AP:$AP,'KENP Data'!$AO:$AO,"Amazon.fr",'KENP Data'!$AL:$AL,Lookups!$A$11)*Lookups!$M$9*Lookups!$G$18,SUMIFS('KENP Data'!$AP:$AP,'KENP Data'!$AO:$AO,"Amazon.es",'KENP Data'!$AL:$AL,Lookups!$A$11)*Lookups!$P$9*Lookups!$G$18,SUMIFS('KENP Data'!$AP:$AP,'KENP Data'!$AO:$AO,"Amazon.it",'KENP Data'!$AL:$AL,Lookups!$A$11)*Lookups!$O$9*Lookups!$G$18,SUMIFS('KENP Data'!$AP:$AP,'KENP Data'!$AO:$AO,"Amazon.co.jp",'KENP Data'!$AL:$AL,Lookups!$A$11)*Lookups!$N$9*Lookups!$G$19,SUMIFS('KENP Data'!$AP:$AP,'KENP Data'!$AO:$AO,"Amazon.in",'KENP Data'!$AL:$AL,Lookups!$A$11)*Lookups!$K$9*Lookups!$G$20,SUMIFS('KENP Data'!$AP:$AP,'KENP Data'!$AO:$AO,"Amazon.ca",'KENP Data'!$AL:$AL,Lookups!$A$11)*Lookups!$J$9*Lookups!$G$21,SUMIFS('KENP Data'!$AP:$AP,'KENP Data'!$AO:$AO,"Amazon.com.br",'KENP Data'!$AL:$AL,Lookups!$A$11)*Lookups!$Q$9*Lookups!$G$22,SUMIFS('KENP Data'!$AP:$AP,'KENP Data'!$AO:$AO,"Amazon.com.mx",'KENP Data'!$AL:$AL,Lookups!$A$11)*Lookups!$R$9*Lookups!$G$23,SUMIFS('KENP Data'!$AP:$AP,'KENP Data'!$AO:$AO,"Amazon.com.au",'KENP Data'!$AL:$AL,Lookups!$A$11)*Lookups!$L$9*Lookups!$G$24,SUMIFS('KENP Data'!$AP:$AP,'KENP Data'!$AO:$AO,"Amazon.nl",'KENP Data'!$AL:$AL,Lookups!$A$11)*Lookups!$S$9*Lookups!$G$18)</f>
        <v>0</v>
      </c>
      <c r="P47" s="13">
        <f>SUM(SUMIFS('KENP Data'!$AP:$AP,'KENP Data'!$AO:$AO,"Amazon.co.uk",'KENP Data'!$AL:$AL,Lookups!$A$11))</f>
        <v>0</v>
      </c>
      <c r="Q47" s="4">
        <f>P47*Lookups!$H$9*Lookups!$G$17</f>
        <v>0</v>
      </c>
      <c r="R47" s="15">
        <f>SUM(SUMIFS('KENP Data'!$AP:$AP,'KENP Data'!$AO:$AO,"Amazon.com",'KENP Data'!$AL:$AL,Lookups!$A$11))</f>
        <v>0</v>
      </c>
      <c r="S47" s="4">
        <f>R47*Lookups!$G$9</f>
        <v>0</v>
      </c>
    </row>
    <row r="48" spans="1:19" x14ac:dyDescent="0.25">
      <c r="A48" t="s">
        <v>26</v>
      </c>
      <c r="B48" s="13">
        <f>SUM(SUMIFS('KENP Data'!$AV:$AV,'KENP Data'!$AU:$AU,"&lt;&gt;Amazon.co.uk",'KENP Data'!$AU:$AU,"&lt;&gt;Amazon.com",'KENP Data'!$AR:$AR,Lookups!$A$9))</f>
        <v>0</v>
      </c>
      <c r="C48" s="4">
        <f>SUM(SUMIFS('KENP Data'!$AV:$AV,'KENP Data'!$AU:$AU,"Amazon.de",'KENP Data'!$AR:$AR,Lookups!$A$9)*Lookups!$I$10*Lookups!$G$18,SUMIFS('KENP Data'!$AV:$AV,'KENP Data'!$AU:$AU,"Amazon.fr",'KENP Data'!$AR:$AR,Lookups!$A$9)*Lookups!$M$10*Lookups!$G$18,SUMIFS('KENP Data'!$AV:$AV,'KENP Data'!$AU:$AU,"Amazon.es",'KENP Data'!$AR:$AR,Lookups!$A$9)*Lookups!$P$10*Lookups!$G$18,SUMIFS('KENP Data'!$AV:$AV,'KENP Data'!$AU:$AU,"Amazon.it",'KENP Data'!$AR:$AR,Lookups!$A$9)*Lookups!$O$10*Lookups!$G$18,SUMIFS('KENP Data'!$AV:$AV,'KENP Data'!$AU:$AU,"Amazon.co.jp",'KENP Data'!$AR:$AR,Lookups!$A$9)*Lookups!$N$10*Lookups!$G$19,SUMIFS('KENP Data'!$AV:$AV,'KENP Data'!$AU:$AU,"Amazon.in",'KENP Data'!$AR:$AR,Lookups!$A$9)*Lookups!$K$10*Lookups!$G$20,SUMIFS('KENP Data'!$AV:$AV,'KENP Data'!$AU:$AU,"Amazon.ca",'KENP Data'!$AR:$AR,Lookups!$A$9)*Lookups!$J$10*Lookups!$G$21,SUMIFS('KENP Data'!$AV:$AV,'KENP Data'!$AU:$AU,"Amazon.com.br",'KENP Data'!$AR:$AR,Lookups!$A$9)*Lookups!$Q$10*Lookups!$G$22,SUMIFS('KENP Data'!$AV:$AV,'KENP Data'!$AU:$AU,"Amazon.com.mx",'KENP Data'!$AR:$AR,Lookups!$A$9)*Lookups!$R$10*Lookups!$G$23,SUMIFS('KENP Data'!$AV:$AV,'KENP Data'!$AU:$AU,"Amazon.com.au",'KENP Data'!$AR:$AR,Lookups!$A$9)*Lookups!$L$10*Lookups!$G$24,SUMIFS('KENP Data'!$AV:$AV,'KENP Data'!$AU:$AU,"Amazon.nl",'KENP Data'!$AR:$AR,Lookups!$A$9)*Lookups!$S$10*Lookups!$G$18)</f>
        <v>0</v>
      </c>
      <c r="D48" s="13">
        <f>SUM(SUMIFS('KENP Data'!$AV:$AV,'KENP Data'!$AU:$AU,"Amazon.co.uk",'KENP Data'!$AR:$AR,Lookups!$A$9))</f>
        <v>0</v>
      </c>
      <c r="E48" s="4">
        <f>D48*Lookups!$H$10*Lookups!$G$17</f>
        <v>0</v>
      </c>
      <c r="F48" s="15">
        <f>SUM(SUMIFS('KENP Data'!$AV:$AV,'KENP Data'!$AU:$AU,"Amazon.com",'KENP Data'!$AR:$AR,Lookups!$A$9))</f>
        <v>0</v>
      </c>
      <c r="G48" s="4">
        <f>F48*Lookups!$G$10</f>
        <v>0</v>
      </c>
      <c r="H48" s="13">
        <f>SUM(SUMIFS('KENP Data'!$AV:$AV,'KENP Data'!$AU:$AU,"&lt;&gt;Amazon.co.uk",'KENP Data'!$AU:$AU,"&lt;&gt;Amazon.com",'KENP Data'!$AR:$AR,Lookups!$A$10))</f>
        <v>0</v>
      </c>
      <c r="I48" s="4">
        <f>SUM(SUMIFS('KENP Data'!$AV:$AV,'KENP Data'!$AU:$AU,"Amazon.de",'KENP Data'!$AR:$AR,Lookups!$A$10)*Lookups!$I$10*Lookups!$G$18,SUMIFS('KENP Data'!$AV:$AV,'KENP Data'!$AU:$AU,"Amazon.fr",'KENP Data'!$AR:$AR,Lookups!$A$10)*Lookups!$M$10*Lookups!$G$18,SUMIFS('KENP Data'!$AV:$AV,'KENP Data'!$AU:$AU,"Amazon.es",'KENP Data'!$AR:$AR,Lookups!$A$10)*Lookups!$P$10*Lookups!$G$18,SUMIFS('KENP Data'!$AV:$AV,'KENP Data'!$AU:$AU,"Amazon.it",'KENP Data'!$AR:$AR,Lookups!$A$10)*Lookups!$O$10*Lookups!$G$18,SUMIFS('KENP Data'!$AV:$AV,'KENP Data'!$AU:$AU,"Amazon.co.jp",'KENP Data'!$AR:$AR,Lookups!$A$10)*Lookups!$N$10*Lookups!$G$19,SUMIFS('KENP Data'!$AV:$AV,'KENP Data'!$AU:$AU,"Amazon.in",'KENP Data'!$AR:$AR,Lookups!$A$10)*Lookups!$K$10*Lookups!$G$20,SUMIFS('KENP Data'!$AV:$AV,'KENP Data'!$AU:$AU,"Amazon.ca",'KENP Data'!$AR:$AR,Lookups!$A$10)*Lookups!$J$10*Lookups!$G$21,SUMIFS('KENP Data'!$AV:$AV,'KENP Data'!$AU:$AU,"Amazon.com.br",'KENP Data'!$AR:$AR,Lookups!$A$10)*Lookups!$Q$10*Lookups!$G$22,SUMIFS('KENP Data'!$AV:$AV,'KENP Data'!$AU:$AU,"Amazon.com.mx",'KENP Data'!$AR:$AR,Lookups!$A$10)*Lookups!$R$10*Lookups!$G$23,SUMIFS('KENP Data'!$AV:$AV,'KENP Data'!$AU:$AU,"Amazon.com.au",'KENP Data'!$AR:$AR,Lookups!$A$10)*Lookups!$L$10*Lookups!$G$24,SUMIFS('KENP Data'!$AV:$AV,'KENP Data'!$AU:$AU,"Amazon.nl",'KENP Data'!$AR:$AR,Lookups!$A$10)*Lookups!$S$10*Lookups!$G$18)</f>
        <v>0</v>
      </c>
      <c r="J48" s="13">
        <f>SUM(SUMIFS('KENP Data'!$AV:$AV,'KENP Data'!$AU:$AU,"Amazon.co.uk",'KENP Data'!$AR:$AR,Lookups!$A$10))</f>
        <v>0</v>
      </c>
      <c r="K48" s="4">
        <f>J48*Lookups!$H$10*Lookups!$G$17</f>
        <v>0</v>
      </c>
      <c r="L48" s="15">
        <f>SUM(SUMIFS('KENP Data'!$AV:$AV,'KENP Data'!$AU:$AU,"Amazon.com",'KENP Data'!$AR:$AR,Lookups!$A$10))</f>
        <v>0</v>
      </c>
      <c r="M48" s="4">
        <f>L48*Lookups!$G$10</f>
        <v>0</v>
      </c>
      <c r="N48" s="13">
        <f>SUM(SUMIFS('KENP Data'!$AV:$AV,'KENP Data'!$AU:$AU,"&lt;&gt;Amazon.co.uk",'KENP Data'!$AU:$AU,"&lt;&gt;Amazon.com",'KENP Data'!$AR:$AR,Lookups!$A$11))</f>
        <v>0</v>
      </c>
      <c r="O48" s="4">
        <f>SUM(SUMIFS('KENP Data'!$AV:$AV,'KENP Data'!$AU:$AU,"Amazon.de",'KENP Data'!$AR:$AR,Lookups!$A$11)*Lookups!$I$10*Lookups!$G$18,SUMIFS('KENP Data'!$AV:$AV,'KENP Data'!$AU:$AU,"Amazon.fr",'KENP Data'!$AR:$AR,Lookups!$A$11)*Lookups!$M$10*Lookups!$G$18,SUMIFS('KENP Data'!$AV:$AV,'KENP Data'!$AU:$AU,"Amazon.es",'KENP Data'!$AR:$AR,Lookups!$A$11)*Lookups!$P$10*Lookups!$G$18,SUMIFS('KENP Data'!$AV:$AV,'KENP Data'!$AU:$AU,"Amazon.it",'KENP Data'!$AR:$AR,Lookups!$A$11)*Lookups!$O$10*Lookups!$G$18,SUMIFS('KENP Data'!$AV:$AV,'KENP Data'!$AU:$AU,"Amazon.co.jp",'KENP Data'!$AR:$AR,Lookups!$A$11)*Lookups!$N$10*Lookups!$G$19,SUMIFS('KENP Data'!$AV:$AV,'KENP Data'!$AU:$AU,"Amazon.in",'KENP Data'!$AR:$AR,Lookups!$A$11)*Lookups!$K$10*Lookups!$G$20,SUMIFS('KENP Data'!$AV:$AV,'KENP Data'!$AU:$AU,"Amazon.ca",'KENP Data'!$AR:$AR,Lookups!$A$11)*Lookups!$J$10*Lookups!$G$21,SUMIFS('KENP Data'!$AV:$AV,'KENP Data'!$AU:$AU,"Amazon.com.br",'KENP Data'!$AR:$AR,Lookups!$A$11)*Lookups!$Q$10*Lookups!$G$22,SUMIFS('KENP Data'!$AV:$AV,'KENP Data'!$AU:$AU,"Amazon.com.mx",'KENP Data'!$AR:$AR,Lookups!$A$11)*Lookups!$R$10*Lookups!$G$23,SUMIFS('KENP Data'!$AV:$AV,'KENP Data'!$AU:$AU,"Amazon.com.au",'KENP Data'!$AR:$AR,Lookups!$A$11)*Lookups!$L$10*Lookups!$G$24,SUMIFS('KENP Data'!$AV:$AV,'KENP Data'!$AU:$AU,"Amazon.nl",'KENP Data'!$AR:$AR,Lookups!$A$11)*Lookups!$S$10*Lookups!$G$18)</f>
        <v>0</v>
      </c>
      <c r="P48" s="13">
        <f>SUM(SUMIFS('KENP Data'!$AV:$AV,'KENP Data'!$AU:$AU,"Amazon.co.uk",'KENP Data'!$AR:$AR,Lookups!$A$11))</f>
        <v>0</v>
      </c>
      <c r="Q48" s="4">
        <f>P48*Lookups!$H$10*Lookups!$G$17</f>
        <v>0</v>
      </c>
      <c r="R48" s="15">
        <f>SUM(SUMIFS('KENP Data'!$AV:$AV,'KENP Data'!$AU:$AU,"Amazon.com",'KENP Data'!$AR:$AR,Lookups!$A$11))</f>
        <v>0</v>
      </c>
      <c r="S48" s="4">
        <f>R48*Lookups!$G$10</f>
        <v>0</v>
      </c>
    </row>
    <row r="49" spans="1:19" x14ac:dyDescent="0.25">
      <c r="A49" t="s">
        <v>27</v>
      </c>
      <c r="B49" s="13">
        <f>SUM(SUMIFS('KENP Data'!$BB:$BB,'KENP Data'!$BA:$BA,"&lt;&gt;Amazon.co.uk",'KENP Data'!$BA:$BA,"&lt;&gt;Amazon.com",'KENP Data'!$AX:$AX,Lookups!$A$9))</f>
        <v>0</v>
      </c>
      <c r="C49" s="4">
        <f>SUM(SUMIFS('KENP Data'!$BB:$BB,'KENP Data'!$BA:$BA,"Amazon.de",'KENP Data'!$AX:$AX,Lookups!$A$9)*Lookups!$I$11*Lookups!$G$18,SUMIFS('KENP Data'!$BB:$BB,'KENP Data'!$BA:$BA,"Amazon.fr",'KENP Data'!$AX:$AX,Lookups!$A$9)*Lookups!$M$11*Lookups!$G$18,SUMIFS('KENP Data'!$BB:$BB,'KENP Data'!$BA:$BA,"Amazon.es",'KENP Data'!$AX:$AX,Lookups!$A$9)*Lookups!$P$11*Lookups!$G$18,SUMIFS('KENP Data'!$BB:$BB,'KENP Data'!$BA:$BA,"Amazon.it",'KENP Data'!$AX:$AX,Lookups!$A$9)*Lookups!$O$11*Lookups!$G$18,SUMIFS('KENP Data'!$BB:$BB,'KENP Data'!$BA:$BA,"Amazon.co.jp",'KENP Data'!$AX:$AX,Lookups!$A$9)*Lookups!$N$11*Lookups!$G$19,SUMIFS('KENP Data'!$BB:$BB,'KENP Data'!$BA:$BA,"Amazon.in",'KENP Data'!$AX:$AX,Lookups!$A$9)*Lookups!$K$11*Lookups!$G$20,SUMIFS('KENP Data'!$BB:$BB,'KENP Data'!$BA:$BA,"Amazon.ca",'KENP Data'!$AX:$AX,Lookups!$A$9)*Lookups!$J$11*Lookups!$G$21,SUMIFS('KENP Data'!$BB:$BB,'KENP Data'!$BA:$BA,"Amazon.com.br",'KENP Data'!$AX:$AX,Lookups!$A$9)*Lookups!$Q$11*Lookups!$G$22,SUMIFS('KENP Data'!$BB:$BB,'KENP Data'!$BA:$BA,"Amazon.com.mx",'KENP Data'!$AX:$AX,Lookups!$A$9)*Lookups!$R$11*Lookups!$G$23,SUMIFS('KENP Data'!$BB:$BB,'KENP Data'!$BA:$BA,"Amazon.com.au",'KENP Data'!$AX:$AX,Lookups!$A$9)*Lookups!$L$11*Lookups!$G$24,SUMIFS('KENP Data'!$BB:$BB,'KENP Data'!$BA:$BA,"Amazon.nl",'KENP Data'!$AX:$AX,Lookups!$A$9)*Lookups!$S$11*Lookups!$G$18)</f>
        <v>0</v>
      </c>
      <c r="D49" s="13">
        <f>SUM(SUMIFS('KENP Data'!$BB:$BB,'KENP Data'!$BA:$BA,"Amazon.co.uk",'KENP Data'!$AX:$AX,Lookups!$A$9))</f>
        <v>0</v>
      </c>
      <c r="E49" s="4">
        <f>D49*Lookups!$H$11*Lookups!$G$17</f>
        <v>0</v>
      </c>
      <c r="F49" s="15">
        <f>SUM(SUMIFS('KENP Data'!$BB:$BB,'KENP Data'!$BA:$BA,"Amazon.com",'KENP Data'!$AX:$AX,Lookups!$A$9))</f>
        <v>0</v>
      </c>
      <c r="G49" s="4">
        <f>F49*Lookups!$G$11</f>
        <v>0</v>
      </c>
      <c r="H49" s="13">
        <f>SUM(SUMIFS('KENP Data'!$BB:$BB,'KENP Data'!$BA:$BA,"&lt;&gt;Amazon.co.uk",'KENP Data'!$BA:$BA,"&lt;&gt;Amazon.com",'KENP Data'!$AX:$AX,Lookups!$A$10))</f>
        <v>0</v>
      </c>
      <c r="I49" s="4">
        <f>SUM(SUMIFS('KENP Data'!$BB:$BB,'KENP Data'!$BA:$BA,"Amazon.de",'KENP Data'!$AX:$AX,Lookups!$A$10)*Lookups!$I$11*Lookups!$G$18,SUMIFS('KENP Data'!$BB:$BB,'KENP Data'!$BA:$BA,"Amazon.fr",'KENP Data'!$AX:$AX,Lookups!$A$10)*Lookups!$M$11*Lookups!$G$18,SUMIFS('KENP Data'!$BB:$BB,'KENP Data'!$BA:$BA,"Amazon.es",'KENP Data'!$AX:$AX,Lookups!$A$10)*Lookups!$P$11*Lookups!$G$18,SUMIFS('KENP Data'!$BB:$BB,'KENP Data'!$BA:$BA,"Amazon.it",'KENP Data'!$AX:$AX,Lookups!$A$10)*Lookups!$O$11*Lookups!$G$18,SUMIFS('KENP Data'!$BB:$BB,'KENP Data'!$BA:$BA,"Amazon.co.jp",'KENP Data'!$AX:$AX,Lookups!$A$10)*Lookups!$N$11*Lookups!$G$19,SUMIFS('KENP Data'!$BB:$BB,'KENP Data'!$BA:$BA,"Amazon.in",'KENP Data'!$AX:$AX,Lookups!$A$10)*Lookups!$K$11*Lookups!$G$20,SUMIFS('KENP Data'!$BB:$BB,'KENP Data'!$BA:$BA,"Amazon.ca",'KENP Data'!$AX:$AX,Lookups!$A$10)*Lookups!$J$11*Lookups!$G$21,SUMIFS('KENP Data'!$BB:$BB,'KENP Data'!$BA:$BA,"Amazon.com.br",'KENP Data'!$AX:$AX,Lookups!$A$10)*Lookups!$Q$11*Lookups!$G$22,SUMIFS('KENP Data'!$BB:$BB,'KENP Data'!$BA:$BA,"Amazon.com.mx",'KENP Data'!$AX:$AX,Lookups!$A$10)*Lookups!$R$11*Lookups!$G$23,SUMIFS('KENP Data'!$BB:$BB,'KENP Data'!$BA:$BA,"Amazon.com.au",'KENP Data'!$AX:$AX,Lookups!$A$10)*Lookups!$L$11*Lookups!$G$24,SUMIFS('KENP Data'!$BB:$BB,'KENP Data'!$BA:$BA,"Amazon.nl",'KENP Data'!$AX:$AX,Lookups!$A$10)*Lookups!$S$11*Lookups!$G$18)</f>
        <v>0</v>
      </c>
      <c r="J49" s="13">
        <f>SUM(SUMIFS('KENP Data'!$BB:$BB,'KENP Data'!$BA:$BA,"Amazon.co.uk",'KENP Data'!$AX:$AX,Lookups!$A$10))</f>
        <v>0</v>
      </c>
      <c r="K49" s="4">
        <f>J49*Lookups!$H$11*Lookups!$G$17</f>
        <v>0</v>
      </c>
      <c r="L49" s="15">
        <f>SUM(SUMIFS('KENP Data'!$BB:$BB,'KENP Data'!$BA:$BA,"Amazon.com",'KENP Data'!$AX:$AX,Lookups!$A$10))</f>
        <v>0</v>
      </c>
      <c r="M49" s="4">
        <f>L49*Lookups!$G$11</f>
        <v>0</v>
      </c>
      <c r="N49" s="13">
        <f>SUM(SUMIFS('KENP Data'!$BB:$BB,'KENP Data'!$BA:$BA,"&lt;&gt;Amazon.co.uk",'KENP Data'!$BA:$BA,"&lt;&gt;Amazon.com",'KENP Data'!$AX:$AX,Lookups!$A$11))</f>
        <v>0</v>
      </c>
      <c r="O49" s="4">
        <f>SUM(SUMIFS('KENP Data'!$BB:$BB,'KENP Data'!$BA:$BA,"Amazon.de",'KENP Data'!$AX:$AX,Lookups!$A$11)*Lookups!$I$11*Lookups!$G$18,SUMIFS('KENP Data'!$BB:$BB,'KENP Data'!$BA:$BA,"Amazon.fr",'KENP Data'!$AX:$AX,Lookups!$A$11)*Lookups!$M$11*Lookups!$G$18,SUMIFS('KENP Data'!$BB:$BB,'KENP Data'!$BA:$BA,"Amazon.es",'KENP Data'!$AX:$AX,Lookups!$A$11)*Lookups!$P$11*Lookups!$G$18,SUMIFS('KENP Data'!$BB:$BB,'KENP Data'!$BA:$BA,"Amazon.it",'KENP Data'!$AX:$AX,Lookups!$A$11)*Lookups!$O$11*Lookups!$G$18,SUMIFS('KENP Data'!$BB:$BB,'KENP Data'!$BA:$BA,"Amazon.co.jp",'KENP Data'!$AX:$AX,Lookups!$A$11)*Lookups!$N$11*Lookups!$G$19,SUMIFS('KENP Data'!$BB:$BB,'KENP Data'!$BA:$BA,"Amazon.in",'KENP Data'!$AX:$AX,Lookups!$A$11)*Lookups!$K$11*Lookups!$G$20,SUMIFS('KENP Data'!$BB:$BB,'KENP Data'!$BA:$BA,"Amazon.ca",'KENP Data'!$AX:$AX,Lookups!$A$11)*Lookups!$J$11*Lookups!$G$21,SUMIFS('KENP Data'!$BB:$BB,'KENP Data'!$BA:$BA,"Amazon.com.br",'KENP Data'!$AX:$AX,Lookups!$A$11)*Lookups!$Q$11*Lookups!$G$22,SUMIFS('KENP Data'!$BB:$BB,'KENP Data'!$BA:$BA,"Amazon.com.mx",'KENP Data'!$AX:$AX,Lookups!$A$11)*Lookups!$R$11*Lookups!$G$23,SUMIFS('KENP Data'!$BB:$BB,'KENP Data'!$BA:$BA,"Amazon.com.au",'KENP Data'!$AX:$AX,Lookups!$A$11)*Lookups!$L$11*Lookups!$G$24,SUMIFS('KENP Data'!$BB:$BB,'KENP Data'!$BA:$BA,"Amazon.nl",'KENP Data'!$AX:$AX,Lookups!$A$11)*Lookups!$S$11*Lookups!$G$18)</f>
        <v>0</v>
      </c>
      <c r="P49" s="13">
        <f>SUM(SUMIFS('KENP Data'!$BB:$BB,'KENP Data'!$BA:$BA,"Amazon.co.uk",'KENP Data'!$AX:$AX,Lookups!$A$11))</f>
        <v>0</v>
      </c>
      <c r="Q49" s="4">
        <f>P49*Lookups!$H$11*Lookups!$G$17</f>
        <v>0</v>
      </c>
      <c r="R49" s="15">
        <f>SUM(SUMIFS('KENP Data'!$BB:$BB,'KENP Data'!$BA:$BA,"Amazon.com",'KENP Data'!$AX:$AX,Lookups!$A$11))</f>
        <v>0</v>
      </c>
      <c r="S49" s="4">
        <f>R49*Lookups!$G$11</f>
        <v>0</v>
      </c>
    </row>
    <row r="50" spans="1:19" x14ac:dyDescent="0.25">
      <c r="A50" t="s">
        <v>28</v>
      </c>
      <c r="B50" s="13">
        <f>SUM(SUMIFS('KENP Data'!$BH:$BH,'KENP Data'!$BG:$BG,"&lt;&gt;Amazon.co.uk",'KENP Data'!$BG:$BG,"&lt;&gt;Amazon.com",'KENP Data'!$BD:$BD,Lookups!$A$9))</f>
        <v>0</v>
      </c>
      <c r="C50" s="4">
        <f>SUM(SUMIFS('KENP Data'!$BH:$BH,'KENP Data'!$BG:$BG,"Amazon.de",'KENP Data'!$BD:$BD,Lookups!$A$9)*Lookups!$I$12*Lookups!$G$18,SUMIFS('KENP Data'!$BH:$BH,'KENP Data'!$BG:$BG,"Amazon.fr",'KENP Data'!$BD:$BD,Lookups!$A$9)*Lookups!$M$12*Lookups!$G$18,SUMIFS('KENP Data'!$BH:$BH,'KENP Data'!$BG:$BG,"Amazon.es",'KENP Data'!$BD:$BD,Lookups!$A$9)*Lookups!$P$12*Lookups!$G$18,SUMIFS('KENP Data'!$BH:$BH,'KENP Data'!$BG:$BG,"Amazon.it",'KENP Data'!$BD:$BD,Lookups!$A$9)*Lookups!$O$12*Lookups!$G$18,SUMIFS('KENP Data'!$BH:$BH,'KENP Data'!$BG:$BG,"Amazon.co.jp",'KENP Data'!$BD:$BD,Lookups!$A$9)*Lookups!$N$12*Lookups!$G$19,SUMIFS('KENP Data'!$BH:$BH,'KENP Data'!$BG:$BG,"Amazon.in",'KENP Data'!$BD:$BD,Lookups!$A$9)*Lookups!$K$12*Lookups!$G$20,SUMIFS('KENP Data'!$BH:$BH,'KENP Data'!$BG:$BG,"Amazon.ca",'KENP Data'!$BD:$BD,Lookups!$A$9)*Lookups!$J$12*Lookups!$G$21,SUMIFS('KENP Data'!$BH:$BH,'KENP Data'!$BG:$BG,"Amazon.com.br",'KENP Data'!$BD:$BD,Lookups!$A$9)*Lookups!$Q$12*Lookups!$G$22,SUMIFS('KENP Data'!$BH:$BH,'KENP Data'!$BG:$BG,"Amazon.com.mx",'KENP Data'!$BD:$BD,Lookups!$A$9)*Lookups!$R$12*Lookups!$G$23,SUMIFS('KENP Data'!$BH:$BH,'KENP Data'!$BG:$BG,"Amazon.com.au",'KENP Data'!$BD:$BD,Lookups!$A$9)*Lookups!$L$12*Lookups!$G$24,SUMIFS('KENP Data'!$BH:$BH,'KENP Data'!$BG:$BG,"Amazon.nl",'KENP Data'!$BD:$BD,Lookups!$A$9)*Lookups!$S$12*Lookups!$G$18)</f>
        <v>0</v>
      </c>
      <c r="D50" s="13">
        <f>SUM(SUMIFS('KENP Data'!$BH:$BH,'KENP Data'!$BG:$BG,"Amazon.co.uk",'KENP Data'!$BD:$BD,Lookups!$A$9))</f>
        <v>0</v>
      </c>
      <c r="E50" s="4">
        <f>D50*Lookups!$H$12*Lookups!$G$17</f>
        <v>0</v>
      </c>
      <c r="F50" s="15">
        <f>SUM(SUMIFS('KENP Data'!$BH:$BH,'KENP Data'!$BG:$BG,"Amazon.com",'KENP Data'!$BD:$BD,Lookups!$A$9))</f>
        <v>0</v>
      </c>
      <c r="G50" s="4">
        <f>F50*Lookups!$G$12</f>
        <v>0</v>
      </c>
      <c r="H50" s="13">
        <f>SUM(SUMIFS('KENP Data'!$BH:$BH,'KENP Data'!$BG:$BG,"&lt;&gt;Amazon.co.uk",'KENP Data'!$BG:$BG,"&lt;&gt;Amazon.com",'KENP Data'!$BD:$BD,Lookups!$A$10))</f>
        <v>0</v>
      </c>
      <c r="I50" s="4">
        <f>SUM(SUMIFS('KENP Data'!$BH:$BH,'KENP Data'!$BG:$BG,"Amazon.de",'KENP Data'!$BD:$BD,Lookups!$A$10)*Lookups!$I$12*Lookups!$G$18,SUMIFS('KENP Data'!$BH:$BH,'KENP Data'!$BG:$BG,"Amazon.fr",'KENP Data'!$BD:$BD,Lookups!$A$10)*Lookups!$M$12*Lookups!$G$18,SUMIFS('KENP Data'!$BH:$BH,'KENP Data'!$BG:$BG,"Amazon.es",'KENP Data'!$BD:$BD,Lookups!$A$10)*Lookups!$P$12*Lookups!$G$18,SUMIFS('KENP Data'!$BH:$BH,'KENP Data'!$BG:$BG,"Amazon.it",'KENP Data'!$BD:$BD,Lookups!$A$10)*Lookups!$O$12*Lookups!$G$18,SUMIFS('KENP Data'!$BH:$BH,'KENP Data'!$BG:$BG,"Amazon.co.jp",'KENP Data'!$BD:$BD,Lookups!$A$10)*Lookups!$N$12*Lookups!$G$19,SUMIFS('KENP Data'!$BH:$BH,'KENP Data'!$BG:$BG,"Amazon.in",'KENP Data'!$BD:$BD,Lookups!$A$10)*Lookups!$K$12*Lookups!$G$20,SUMIFS('KENP Data'!$BH:$BH,'KENP Data'!$BG:$BG,"Amazon.ca",'KENP Data'!$BD:$BD,Lookups!$A$10)*Lookups!$J$12*Lookups!$G$21,SUMIFS('KENP Data'!$BH:$BH,'KENP Data'!$BG:$BG,"Amazon.com.br",'KENP Data'!$BD:$BD,Lookups!$A$10)*Lookups!$Q$12*Lookups!$G$22,SUMIFS('KENP Data'!$BH:$BH,'KENP Data'!$BG:$BG,"Amazon.com.mx",'KENP Data'!$BD:$BD,Lookups!$A$10)*Lookups!$R$12*Lookups!$G$23,SUMIFS('KENP Data'!$BH:$BH,'KENP Data'!$BG:$BG,"Amazon.com.au",'KENP Data'!$BD:$BD,Lookups!$A$10)*Lookups!$L$12*Lookups!$G$24,SUMIFS('KENP Data'!$BH:$BH,'KENP Data'!$BG:$BG,"Amazon.nl",'KENP Data'!$BD:$BD,Lookups!$A$10)*Lookups!$S$12*Lookups!$G$18)</f>
        <v>0</v>
      </c>
      <c r="J50" s="13">
        <f>SUM(SUMIFS('KENP Data'!$BH:$BH,'KENP Data'!$BG:$BG,"Amazon.co.uk",'KENP Data'!$BD:$BD,Lookups!$A$10))</f>
        <v>0</v>
      </c>
      <c r="K50" s="4">
        <f>J50*Lookups!$H$12*Lookups!$G$17</f>
        <v>0</v>
      </c>
      <c r="L50" s="15">
        <f>SUM(SUMIFS('KENP Data'!$BH:$BH,'KENP Data'!$BG:$BG,"Amazon.com",'KENP Data'!$BD:$BD,Lookups!$A$10))</f>
        <v>0</v>
      </c>
      <c r="M50" s="4">
        <f>L50*Lookups!$G$12</f>
        <v>0</v>
      </c>
      <c r="N50" s="13">
        <f>SUM(SUMIFS('KENP Data'!$BH:$BH,'KENP Data'!$BG:$BG,"&lt;&gt;Amazon.co.uk",'KENP Data'!$BG:$BG,"&lt;&gt;Amazon.com",'KENP Data'!$BD:$BD,Lookups!$A$11))</f>
        <v>0</v>
      </c>
      <c r="O50" s="4">
        <f>SUM(SUMIFS('KENP Data'!$BH:$BH,'KENP Data'!$BG:$BG,"Amazon.de",'KENP Data'!$BD:$BD,Lookups!$A$11)*Lookups!$I$12*Lookups!$G$18,SUMIFS('KENP Data'!$BH:$BH,'KENP Data'!$BG:$BG,"Amazon.fr",'KENP Data'!$BD:$BD,Lookups!$A$11)*Lookups!$M$12*Lookups!$G$18,SUMIFS('KENP Data'!$BH:$BH,'KENP Data'!$BG:$BG,"Amazon.es",'KENP Data'!$BD:$BD,Lookups!$A$11)*Lookups!$P$12*Lookups!$G$18,SUMIFS('KENP Data'!$BH:$BH,'KENP Data'!$BG:$BG,"Amazon.it",'KENP Data'!$BD:$BD,Lookups!$A$11)*Lookups!$O$12*Lookups!$G$18,SUMIFS('KENP Data'!$BH:$BH,'KENP Data'!$BG:$BG,"Amazon.co.jp",'KENP Data'!$BD:$BD,Lookups!$A$11)*Lookups!$N$12*Lookups!$G$19,SUMIFS('KENP Data'!$BH:$BH,'KENP Data'!$BG:$BG,"Amazon.in",'KENP Data'!$BD:$BD,Lookups!$A$11)*Lookups!$K$12*Lookups!$G$20,SUMIFS('KENP Data'!$BH:$BH,'KENP Data'!$BG:$BG,"Amazon.ca",'KENP Data'!$BD:$BD,Lookups!$A$11)*Lookups!$J$12*Lookups!$G$21,SUMIFS('KENP Data'!$BH:$BH,'KENP Data'!$BG:$BG,"Amazon.com.br",'KENP Data'!$BD:$BD,Lookups!$A$11)*Lookups!$Q$12*Lookups!$G$22,SUMIFS('KENP Data'!$BH:$BH,'KENP Data'!$BG:$BG,"Amazon.com.mx",'KENP Data'!$BD:$BD,Lookups!$A$11)*Lookups!$R$12*Lookups!$G$23,SUMIFS('KENP Data'!$BH:$BH,'KENP Data'!$BG:$BG,"Amazon.com.au",'KENP Data'!$BD:$BD,Lookups!$A$11)*Lookups!$L$12*Lookups!$G$24,SUMIFS('KENP Data'!$BH:$BH,'KENP Data'!$BG:$BG,"Amazon.nl",'KENP Data'!$BD:$BD,Lookups!$A$11)*Lookups!$S$12*Lookups!$G$18)</f>
        <v>0</v>
      </c>
      <c r="P50" s="13">
        <f>SUM(SUMIFS('KENP Data'!$BH:$BH,'KENP Data'!$BG:$BG,"Amazon.co.uk",'KENP Data'!$BD:$BD,Lookups!$A$11))</f>
        <v>0</v>
      </c>
      <c r="Q50" s="4">
        <f>P50*Lookups!$H$12*Lookups!$G$17</f>
        <v>0</v>
      </c>
      <c r="R50" s="15">
        <f>SUM(SUMIFS('KENP Data'!$BH:$BH,'KENP Data'!$BG:$BG,"Amazon.com",'KENP Data'!$BD:$BD,Lookups!$A$11))</f>
        <v>0</v>
      </c>
      <c r="S50" s="4">
        <f>R50*Lookups!$G$12</f>
        <v>0</v>
      </c>
    </row>
    <row r="51" spans="1:19" x14ac:dyDescent="0.25">
      <c r="A51" t="s">
        <v>29</v>
      </c>
      <c r="B51" s="13">
        <f>SUM(SUMIFS('KENP Data'!$BN:$BN,'KENP Data'!$BM:$BM,"&lt;&gt;Amazon.co.uk",'KENP Data'!$BM:$BM,"&lt;&gt;Amazon.com",'KENP Data'!$BJ:$BJ,Lookups!$A$9))</f>
        <v>0</v>
      </c>
      <c r="C51" s="4">
        <f>SUM(SUMIFS('KENP Data'!$BN:$BN,'KENP Data'!$BM:$BM,"Amazon.de",'KENP Data'!$BJ:$BJ,Lookups!$A$9)*Lookups!$I$13*Lookups!$G$18,SUMIFS('KENP Data'!$BN:$BN,'KENP Data'!$BM:$BM,"Amazon.fr",'KENP Data'!$BJ:$BJ,Lookups!$A$9)*Lookups!$M$13*Lookups!$G$18,SUMIFS('KENP Data'!$BN:$BN,'KENP Data'!$BM:$BM,"Amazon.es",'KENP Data'!$BJ:$BJ,Lookups!$A$9)*Lookups!$P$13*Lookups!$G$18,SUMIFS('KENP Data'!$BN:$BN,'KENP Data'!$BM:$BM,"Amazon.it",'KENP Data'!$BJ:$BJ,Lookups!$A$9)*Lookups!$O$13*Lookups!$G$18,SUMIFS('KENP Data'!$BN:$BN,'KENP Data'!$BM:$BM,"Amazon.co.jp",'KENP Data'!$BJ:$BJ,Lookups!$A$9)*Lookups!$N$13*Lookups!$G$19,SUMIFS('KENP Data'!$BN:$BN,'KENP Data'!$BM:$BM,"Amazon.in",'KENP Data'!$BJ:$BJ,Lookups!$A$9)*Lookups!$K$13*Lookups!$G$20,SUMIFS('KENP Data'!$BN:$BN,'KENP Data'!$BM:$BM,"Amazon.ca",'KENP Data'!$BJ:$BJ,Lookups!$A$9)*Lookups!$J$13*Lookups!$G$21,SUMIFS('KENP Data'!$BN:$BN,'KENP Data'!$BM:$BM,"Amazon.com.br",'KENP Data'!$BJ:$BJ,Lookups!$A$9)*Lookups!$Q$13*Lookups!$G$22,SUMIFS('KENP Data'!$BN:$BN,'KENP Data'!$BM:$BM,"Amazon.com.mx",'KENP Data'!$BJ:$BJ,Lookups!$A$9)*Lookups!$R$13*Lookups!$G$23,SUMIFS('KENP Data'!$BN:$BN,'KENP Data'!$BM:$BM,"Amazon.com.au",'KENP Data'!$BJ:$BJ,Lookups!$A$9)*Lookups!$L$13*Lookups!$G$24,SUMIFS('KENP Data'!$BN:$BN,'KENP Data'!$BM:$BM,"Amazon.nl",'KENP Data'!$BJ:$BJ,Lookups!$A$9)*Lookups!$S$13*Lookups!$G$18)</f>
        <v>0</v>
      </c>
      <c r="D51" s="13">
        <f>SUM(SUMIFS('KENP Data'!$BN:$BN,'KENP Data'!$BM:$BM,"Amazon.co.uk",'KENP Data'!$BJ:$BJ,Lookups!$A$9))</f>
        <v>0</v>
      </c>
      <c r="E51" s="4">
        <f>D51*Lookups!$H$13*Lookups!$G$17</f>
        <v>0</v>
      </c>
      <c r="F51" s="15">
        <f>SUM(SUMIFS('KENP Data'!$BN:$BN,'KENP Data'!$BM:$BM,"Amazon.com",'KENP Data'!$BJ:$BJ,Lookups!$A$9))</f>
        <v>0</v>
      </c>
      <c r="G51" s="4">
        <f>F51*Lookups!$G$13</f>
        <v>0</v>
      </c>
      <c r="H51" s="13">
        <f>SUM(SUMIFS('KENP Data'!$BN:$BN,'KENP Data'!$BM:$BM,"&lt;&gt;Amazon.co.uk",'KENP Data'!$BM:$BM,"&lt;&gt;Amazon.com",'KENP Data'!$BJ:$BJ,Lookups!$A$10))</f>
        <v>0</v>
      </c>
      <c r="I51" s="4">
        <f>SUM(SUMIFS('KENP Data'!$BN:$BN,'KENP Data'!$BM:$BM,"Amazon.de",'KENP Data'!$BJ:$BJ,Lookups!$A$10)*Lookups!$I$13*Lookups!$G$18,SUMIFS('KENP Data'!$BN:$BN,'KENP Data'!$BM:$BM,"Amazon.fr",'KENP Data'!$BJ:$BJ,Lookups!$A$10)*Lookups!$M$13*Lookups!$G$18,SUMIFS('KENP Data'!$BN:$BN,'KENP Data'!$BM:$BM,"Amazon.es",'KENP Data'!$BJ:$BJ,Lookups!$A$10)*Lookups!$P$13*Lookups!$G$18,SUMIFS('KENP Data'!$BN:$BN,'KENP Data'!$BM:$BM,"Amazon.it",'KENP Data'!$BJ:$BJ,Lookups!$A$10)*Lookups!$O$13*Lookups!$G$18,SUMIFS('KENP Data'!$BN:$BN,'KENP Data'!$BM:$BM,"Amazon.co.jp",'KENP Data'!$BJ:$BJ,Lookups!$A$10)*Lookups!$N$13*Lookups!$G$19,SUMIFS('KENP Data'!$BN:$BN,'KENP Data'!$BM:$BM,"Amazon.in",'KENP Data'!$BJ:$BJ,Lookups!$A$10)*Lookups!$K$13*Lookups!$G$20,SUMIFS('KENP Data'!$BN:$BN,'KENP Data'!$BM:$BM,"Amazon.ca",'KENP Data'!$BJ:$BJ,Lookups!$A$10)*Lookups!$J$13*Lookups!$G$21,SUMIFS('KENP Data'!$BN:$BN,'KENP Data'!$BM:$BM,"Amazon.com.br",'KENP Data'!$BJ:$BJ,Lookups!$A$10)*Lookups!$Q$13*Lookups!$G$22,SUMIFS('KENP Data'!$BN:$BN,'KENP Data'!$BM:$BM,"Amazon.com.mx",'KENP Data'!$BJ:$BJ,Lookups!$A$10)*Lookups!$R$13*Lookups!$G$23,SUMIFS('KENP Data'!$BN:$BN,'KENP Data'!$BM:$BM,"Amazon.com.au",'KENP Data'!$BJ:$BJ,Lookups!$A$10)*Lookups!$L$13*Lookups!$G$24,SUMIFS('KENP Data'!$BN:$BN,'KENP Data'!$BM:$BM,"Amazon.nl",'KENP Data'!$BJ:$BJ,Lookups!$A$10)*Lookups!$S$13*Lookups!$G$18)</f>
        <v>0</v>
      </c>
      <c r="J51" s="13">
        <f>SUM(SUMIFS('KENP Data'!$BN:$BN,'KENP Data'!$BM:$BM,"Amazon.co.uk",'KENP Data'!$BJ:$BJ,Lookups!$A$10))</f>
        <v>0</v>
      </c>
      <c r="K51" s="4">
        <f>J51*Lookups!$H$13*Lookups!$G$17</f>
        <v>0</v>
      </c>
      <c r="L51" s="15">
        <f>SUM(SUMIFS('KENP Data'!$BN:$BN,'KENP Data'!$BM:$BM,"Amazon.com",'KENP Data'!$BJ:$BJ,Lookups!$A$10))</f>
        <v>0</v>
      </c>
      <c r="M51" s="4">
        <f>L51*Lookups!$G$13</f>
        <v>0</v>
      </c>
      <c r="N51" s="13">
        <f>SUM(SUMIFS('KENP Data'!$BN:$BN,'KENP Data'!$BM:$BM,"&lt;&gt;Amazon.co.uk",'KENP Data'!$BM:$BM,"&lt;&gt;Amazon.com",'KENP Data'!$BJ:$BJ,Lookups!$A$11))</f>
        <v>0</v>
      </c>
      <c r="O51" s="4">
        <f>SUM(SUMIFS('KENP Data'!$BN:$BN,'KENP Data'!$BM:$BM,"Amazon.de",'KENP Data'!$BJ:$BJ,Lookups!$A$11)*Lookups!$I$13*Lookups!$G$18,SUMIFS('KENP Data'!$BN:$BN,'KENP Data'!$BM:$BM,"Amazon.fr",'KENP Data'!$BJ:$BJ,Lookups!$A$11)*Lookups!$M$13*Lookups!$G$18,SUMIFS('KENP Data'!$BN:$BN,'KENP Data'!$BM:$BM,"Amazon.es",'KENP Data'!$BJ:$BJ,Lookups!$A$11)*Lookups!$P$13*Lookups!$G$18,SUMIFS('KENP Data'!$BN:$BN,'KENP Data'!$BM:$BM,"Amazon.it",'KENP Data'!$BJ:$BJ,Lookups!$A$11)*Lookups!$O$13*Lookups!$G$18,SUMIFS('KENP Data'!$BN:$BN,'KENP Data'!$BM:$BM,"Amazon.co.jp",'KENP Data'!$BJ:$BJ,Lookups!$A$11)*Lookups!$N$13*Lookups!$G$19,SUMIFS('KENP Data'!$BN:$BN,'KENP Data'!$BM:$BM,"Amazon.in",'KENP Data'!$BJ:$BJ,Lookups!$A$11)*Lookups!$K$13*Lookups!$G$20,SUMIFS('KENP Data'!$BN:$BN,'KENP Data'!$BM:$BM,"Amazon.ca",'KENP Data'!$BJ:$BJ,Lookups!$A$11)*Lookups!$J$13*Lookups!$G$21,SUMIFS('KENP Data'!$BN:$BN,'KENP Data'!$BM:$BM,"Amazon.com.br",'KENP Data'!$BJ:$BJ,Lookups!$A$11)*Lookups!$Q$13*Lookups!$G$22,SUMIFS('KENP Data'!$BN:$BN,'KENP Data'!$BM:$BM,"Amazon.com.mx",'KENP Data'!$BJ:$BJ,Lookups!$A$11)*Lookups!$R$13*Lookups!$G$23,SUMIFS('KENP Data'!$BN:$BN,'KENP Data'!$BM:$BM,"Amazon.com.au",'KENP Data'!$BJ:$BJ,Lookups!$A$11)*Lookups!$L$13*Lookups!$G$24,SUMIFS('KENP Data'!$BN:$BN,'KENP Data'!$BM:$BM,"Amazon.nl",'KENP Data'!$BJ:$BJ,Lookups!$A$11)*Lookups!$S$13*Lookups!$G$18)</f>
        <v>0</v>
      </c>
      <c r="P51" s="13">
        <f>SUM(SUMIFS('KENP Data'!$BN:$BN,'KENP Data'!$BM:$BM,"Amazon.co.uk",'KENP Data'!$BJ:$BJ,Lookups!$A$11))</f>
        <v>0</v>
      </c>
      <c r="Q51" s="4">
        <f>P51*Lookups!$H$13*Lookups!$G$17</f>
        <v>0</v>
      </c>
      <c r="R51" s="15">
        <f>SUM(SUMIFS('KENP Data'!$BN:$BN,'KENP Data'!$BM:$BM,"Amazon.com",'KENP Data'!$BJ:$BJ,Lookups!$A$11))</f>
        <v>0</v>
      </c>
      <c r="S51" s="4">
        <f>R51*Lookups!$G$13</f>
        <v>0</v>
      </c>
    </row>
    <row r="52" spans="1:19" x14ac:dyDescent="0.25">
      <c r="A52" t="s">
        <v>30</v>
      </c>
      <c r="B52" s="13">
        <f>SUM(SUMIFS('KENP Data'!$BT:$BT,'KENP Data'!$BS:$BS,"&lt;&gt;Amazon.co.uk",'KENP Data'!$BS:$BS,"&lt;&gt;Amazon.com",'KENP Data'!$BP:$BP,Lookups!$A$9))</f>
        <v>0</v>
      </c>
      <c r="C52" s="4">
        <f>SUM(SUMIFS('KENP Data'!$BT:$BT,'KENP Data'!$BS:$BS,"Amazon.de",'KENP Data'!$BP:$BP,Lookups!$A$9)*Lookups!$I$14*Lookups!$G$18,SUMIFS('KENP Data'!$BT:$BT,'KENP Data'!$BS:$BS,"Amazon.fr",'KENP Data'!$BP:$BP,Lookups!$A$9)*Lookups!$M$14*Lookups!$G$18,SUMIFS('KENP Data'!$BT:$BT,'KENP Data'!$BS:$BS,"Amazon.es",'KENP Data'!$BP:$BP,Lookups!$A$9)*Lookups!$P$14*Lookups!$G$18,SUMIFS('KENP Data'!$BT:$BT,'KENP Data'!$BS:$BS,"Amazon.it",'KENP Data'!$BP:$BP,Lookups!$A$9)*Lookups!$O$14*Lookups!$G$18,SUMIFS('KENP Data'!$BT:$BT,'KENP Data'!$BS:$BS,"Amazon.co.jp",'KENP Data'!$BP:$BP,Lookups!$A$9)*Lookups!$N$14*Lookups!$G$19,SUMIFS('KENP Data'!$BT:$BT,'KENP Data'!$BS:$BS,"Amazon.in",'KENP Data'!$BP:$BP,Lookups!$A$9)*Lookups!$K$14*Lookups!$G$20,SUMIFS('KENP Data'!$BT:$BT,'KENP Data'!$BS:$BS,"Amazon.ca",'KENP Data'!$BP:$BP,Lookups!$A$9)*Lookups!$J$14*Lookups!$G$21,SUMIFS('KENP Data'!$BT:$BT,'KENP Data'!$BS:$BS,"Amazon.com.br",'KENP Data'!$BP:$BP,Lookups!$A$9)*Lookups!$Q$14*Lookups!$G$22,SUMIFS('KENP Data'!$BT:$BT,'KENP Data'!$BS:$BS,"Amazon.com.mx",'KENP Data'!$BP:$BP,Lookups!$A$9)*Lookups!$R$14*Lookups!$G$23,SUMIFS('KENP Data'!$BT:$BT,'KENP Data'!$BS:$BS,"Amazon.com.au",'KENP Data'!$BP:$BP,Lookups!$A$9)*Lookups!$L$14*Lookups!$G$24,SUMIFS('KENP Data'!$BT:$BT,'KENP Data'!$BS:$BS,"Amazon.nl",'KENP Data'!$BP:$BP,Lookups!$A$9)*Lookups!$S$14*Lookups!$G$18)</f>
        <v>0</v>
      </c>
      <c r="D52" s="13">
        <f>SUM(SUMIFS('KENP Data'!$BT:$BT,'KENP Data'!$BS:$BS,"Amazon.co.uk",'KENP Data'!$BP:$BP,Lookups!$A$9))</f>
        <v>0</v>
      </c>
      <c r="E52" s="4">
        <f>D52*Lookups!$H$14*Lookups!$G$17</f>
        <v>0</v>
      </c>
      <c r="F52" s="15">
        <f>SUM(SUMIFS('KENP Data'!$BT:$BT,'KENP Data'!$BS:$BS,"Amazon.com",'KENP Data'!$BP:$BP,Lookups!$A$9))</f>
        <v>0</v>
      </c>
      <c r="G52" s="4">
        <f>F52*Lookups!$G$14</f>
        <v>0</v>
      </c>
      <c r="H52" s="13">
        <f>SUM(SUMIFS('KENP Data'!$BT:$BT,'KENP Data'!$BS:$BS,"&lt;&gt;Amazon.co.uk",'KENP Data'!$BS:$BS,"&lt;&gt;Amazon.com",'KENP Data'!$BP:$BP,Lookups!$A$10))</f>
        <v>0</v>
      </c>
      <c r="I52" s="4">
        <f>SUM(SUMIFS('KENP Data'!$BT:$BT,'KENP Data'!$BS:$BS,"Amazon.de",'KENP Data'!$BP:$BP,Lookups!$A$10)*Lookups!$I$14*Lookups!$G$18,SUMIFS('KENP Data'!$BT:$BT,'KENP Data'!$BS:$BS,"Amazon.fr",'KENP Data'!$BP:$BP,Lookups!$A$10)*Lookups!$M$14*Lookups!$G$18,SUMIFS('KENP Data'!$BT:$BT,'KENP Data'!$BS:$BS,"Amazon.es",'KENP Data'!$BP:$BP,Lookups!$A$10)*Lookups!$P$14*Lookups!$G$18,SUMIFS('KENP Data'!$BT:$BT,'KENP Data'!$BS:$BS,"Amazon.it",'KENP Data'!$BP:$BP,Lookups!$A$10)*Lookups!$O$14*Lookups!$G$18,SUMIFS('KENP Data'!$BT:$BT,'KENP Data'!$BS:$BS,"Amazon.co.jp",'KENP Data'!$BP:$BP,Lookups!$A$10)*Lookups!$N$14*Lookups!$G$19,SUMIFS('KENP Data'!$BT:$BT,'KENP Data'!$BS:$BS,"Amazon.in",'KENP Data'!$BP:$BP,Lookups!$A$10)*Lookups!$K$14*Lookups!$G$20,SUMIFS('KENP Data'!$BT:$BT,'KENP Data'!$BS:$BS,"Amazon.ca",'KENP Data'!$BP:$BP,Lookups!$A$10)*Lookups!$J$14*Lookups!$G$21,SUMIFS('KENP Data'!$BT:$BT,'KENP Data'!$BS:$BS,"Amazon.com.br",'KENP Data'!$BP:$BP,Lookups!$A$10)*Lookups!$Q$14*Lookups!$G$22,SUMIFS('KENP Data'!$BT:$BT,'KENP Data'!$BS:$BS,"Amazon.com.mx",'KENP Data'!$BP:$BP,Lookups!$A$10)*Lookups!$R$14*Lookups!$G$23,SUMIFS('KENP Data'!$BT:$BT,'KENP Data'!$BS:$BS,"Amazon.com.au",'KENP Data'!$BP:$BP,Lookups!$A$10)*Lookups!$L$14*Lookups!$G$24,SUMIFS('KENP Data'!$BT:$BT,'KENP Data'!$BS:$BS,"Amazon.nl",'KENP Data'!$BP:$BP,Lookups!$A$10)*Lookups!$S$14*Lookups!$G$18)</f>
        <v>0</v>
      </c>
      <c r="J52" s="13">
        <f>SUM(SUMIFS('KENP Data'!$BT:$BT,'KENP Data'!$BS:$BS,"Amazon.co.uk",'KENP Data'!$BP:$BP,Lookups!$A$10))</f>
        <v>0</v>
      </c>
      <c r="K52" s="4">
        <f>J52*Lookups!$H$14*Lookups!$G$17</f>
        <v>0</v>
      </c>
      <c r="L52" s="15">
        <f>SUM(SUMIFS('KENP Data'!$BT:$BT,'KENP Data'!$BS:$BS,"Amazon.com",'KENP Data'!$BP:$BP,Lookups!$A$10))</f>
        <v>0</v>
      </c>
      <c r="M52" s="4">
        <f>L52*Lookups!$G$14</f>
        <v>0</v>
      </c>
      <c r="N52" s="13">
        <f>SUM(SUMIFS('KENP Data'!$BT:$BT,'KENP Data'!$BS:$BS,"&lt;&gt;Amazon.co.uk",'KENP Data'!$BS:$BS,"&lt;&gt;Amazon.com",'KENP Data'!$BP:$BP,Lookups!$A$11))</f>
        <v>0</v>
      </c>
      <c r="O52" s="4">
        <f>SUM(SUMIFS('KENP Data'!$BT:$BT,'KENP Data'!$BS:$BS,"Amazon.de",'KENP Data'!$BP:$BP,Lookups!$A$11)*Lookups!$I$14*Lookups!$G$18,SUMIFS('KENP Data'!$BT:$BT,'KENP Data'!$BS:$BS,"Amazon.fr",'KENP Data'!$BP:$BP,Lookups!$A$11)*Lookups!$M$14*Lookups!$G$18,SUMIFS('KENP Data'!$BT:$BT,'KENP Data'!$BS:$BS,"Amazon.es",'KENP Data'!$BP:$BP,Lookups!$A$11)*Lookups!$P$14*Lookups!$G$18,SUMIFS('KENP Data'!$BT:$BT,'KENP Data'!$BS:$BS,"Amazon.it",'KENP Data'!$BP:$BP,Lookups!$A$11)*Lookups!$O$14*Lookups!$G$18,SUMIFS('KENP Data'!$BT:$BT,'KENP Data'!$BS:$BS,"Amazon.co.jp",'KENP Data'!$BP:$BP,Lookups!$A$11)*Lookups!$N$14*Lookups!$G$19,SUMIFS('KENP Data'!$BT:$BT,'KENP Data'!$BS:$BS,"Amazon.in",'KENP Data'!$BP:$BP,Lookups!$A$11)*Lookups!$K$14*Lookups!$G$20,SUMIFS('KENP Data'!$BT:$BT,'KENP Data'!$BS:$BS,"Amazon.ca",'KENP Data'!$BP:$BP,Lookups!$A$11)*Lookups!$J$14*Lookups!$G$21,SUMIFS('KENP Data'!$BT:$BT,'KENP Data'!$BS:$BS,"Amazon.com.br",'KENP Data'!$BP:$BP,Lookups!$A$11)*Lookups!$Q$14*Lookups!$G$22,SUMIFS('KENP Data'!$BT:$BT,'KENP Data'!$BS:$BS,"Amazon.com.mx",'KENP Data'!$BP:$BP,Lookups!$A$11)*Lookups!$R$14*Lookups!$G$23,SUMIFS('KENP Data'!$BT:$BT,'KENP Data'!$BS:$BS,"Amazon.com.au",'KENP Data'!$BP:$BP,Lookups!$A$11)*Lookups!$L$14*Lookups!$G$24,SUMIFS('KENP Data'!$BT:$BT,'KENP Data'!$BS:$BS,"Amazon.nl",'KENP Data'!$BP:$BP,Lookups!$A$11)*Lookups!$S$14*Lookups!$G$18)</f>
        <v>0</v>
      </c>
      <c r="P52" s="13">
        <f>SUM(SUMIFS('KENP Data'!$BT:$BT,'KENP Data'!$BS:$BS,"Amazon.co.uk",'KENP Data'!$BP:$BP,Lookups!$A$11))</f>
        <v>0</v>
      </c>
      <c r="Q52" s="4">
        <f>P52*Lookups!$H$14*Lookups!$G$17</f>
        <v>0</v>
      </c>
      <c r="R52" s="15">
        <f>SUM(SUMIFS('KENP Data'!$BT:$BT,'KENP Data'!$BS:$BS,"Amazon.com",'KENP Data'!$BP:$BP,Lookups!$A$11))</f>
        <v>0</v>
      </c>
      <c r="S52" s="4">
        <f>R52*Lookups!$G$14</f>
        <v>0</v>
      </c>
    </row>
    <row r="53" spans="1:19" x14ac:dyDescent="0.25">
      <c r="B53" s="13"/>
      <c r="C53" s="7"/>
      <c r="D53" s="13"/>
      <c r="E53" s="16"/>
      <c r="F53" s="15"/>
      <c r="G53" s="16"/>
      <c r="H53" s="15"/>
      <c r="I53" s="16"/>
      <c r="J53" s="15"/>
      <c r="K53" s="16"/>
      <c r="L53" s="15"/>
      <c r="M53" s="16"/>
      <c r="N53" s="15"/>
      <c r="O53" s="7"/>
      <c r="P53" s="13"/>
      <c r="Q53" s="7"/>
      <c r="R53" s="13"/>
      <c r="S53" s="7"/>
    </row>
    <row r="54" spans="1:19" x14ac:dyDescent="0.25">
      <c r="B54" s="329">
        <f>Lookups!$A$12</f>
        <v>0</v>
      </c>
      <c r="C54" s="329"/>
      <c r="D54" s="329"/>
      <c r="E54" s="329"/>
      <c r="F54" s="329"/>
      <c r="G54" s="329"/>
      <c r="H54" s="329">
        <f>Lookups!$A$13</f>
        <v>0</v>
      </c>
      <c r="I54" s="329"/>
      <c r="J54" s="329"/>
      <c r="K54" s="329"/>
      <c r="L54" s="329"/>
      <c r="M54" s="329"/>
      <c r="N54" s="329">
        <f>Lookups!$A$14</f>
        <v>0</v>
      </c>
      <c r="O54" s="329"/>
      <c r="P54" s="329"/>
      <c r="Q54" s="329"/>
      <c r="R54" s="329"/>
      <c r="S54" s="329"/>
    </row>
    <row r="55" spans="1:19" x14ac:dyDescent="0.25">
      <c r="B55" s="329" t="s">
        <v>44</v>
      </c>
      <c r="C55" s="329"/>
      <c r="D55" s="329" t="s">
        <v>14</v>
      </c>
      <c r="E55" s="329"/>
      <c r="F55" s="329" t="s">
        <v>15</v>
      </c>
      <c r="G55" s="329"/>
      <c r="H55" s="329" t="s">
        <v>44</v>
      </c>
      <c r="I55" s="329"/>
      <c r="J55" s="329" t="s">
        <v>14</v>
      </c>
      <c r="K55" s="329"/>
      <c r="L55" s="329" t="s">
        <v>15</v>
      </c>
      <c r="M55" s="329"/>
      <c r="N55" s="329" t="s">
        <v>44</v>
      </c>
      <c r="O55" s="329"/>
      <c r="P55" s="329" t="s">
        <v>14</v>
      </c>
      <c r="Q55" s="329"/>
      <c r="R55" s="329" t="s">
        <v>15</v>
      </c>
      <c r="S55" s="329"/>
    </row>
    <row r="56" spans="1:19" x14ac:dyDescent="0.25">
      <c r="A56" t="s">
        <v>19</v>
      </c>
      <c r="B56" s="13">
        <f>SUM(SUMIFS('KENP Data'!$F:$F,'KENP Data'!$E:$E,"&lt;&gt;Amazon.co.uk",'KENP Data'!$E:$E,"&lt;&gt;Amazon.com",'KENP Data'!$B:$B,Lookups!$A$12))</f>
        <v>0</v>
      </c>
      <c r="C56" s="4">
        <f>SUM(SUMIFS('KENP Data'!$F:$F,'KENP Data'!$E:$E,"Amazon.de",'KENP Data'!$B:$B,Lookups!$A$12)*Lookups!$I$3*Lookups!$G$18,SUMIFS('KENP Data'!$F:$F,'KENP Data'!$E:$E,"Amazon.fr",'KENP Data'!$B:$B,Lookups!$A$12)*Lookups!$M$3*Lookups!$G$18,SUMIFS('KENP Data'!$F:$F,'KENP Data'!$E:$E,"Amazon.es",'KENP Data'!$B:$B,Lookups!$A$12)*Lookups!$P$3*Lookups!$G$18,SUMIFS('KENP Data'!$F:$F,'KENP Data'!$E:$E,"Amazon.it",'KENP Data'!$B:$B,Lookups!$A$12)*Lookups!$O$3*Lookups!$G$18,SUMIFS('KENP Data'!$F:$F,'KENP Data'!$E:$E,"Amazon.co.jp",'KENP Data'!$B:$B,Lookups!$A$12)*Lookups!$N$3*Lookups!$G$19,SUMIFS('KENP Data'!$F:$F,'KENP Data'!$E:$E,"Amazon.in",'KENP Data'!$B:$B,Lookups!$A$12)*Lookups!$K$3*Lookups!$G$20,SUMIFS('KENP Data'!$F:$F,'KENP Data'!$E:$E,"Amazon.ca",'KENP Data'!$B:$B,Lookups!$A$12)*Lookups!$J$3*Lookups!$G$21,SUMIFS('KENP Data'!$F:$F,'KENP Data'!$E:$E,"Amazon.com.br",'KENP Data'!$B:$B,Lookups!$A$12)*Lookups!$Q$3*Lookups!$G$22,SUMIFS('KENP Data'!$F:$F,'KENP Data'!$E:$E,"Amazon.com.mx",'KENP Data'!$B:$B,Lookups!$A$12)*Lookups!$R$3*Lookups!$G$23,SUMIFS('KENP Data'!$F:$F,'KENP Data'!$E:$E,"Amazon.com.au",'KENP Data'!$B:$B,Lookups!$A$12)*Lookups!$L$3*Lookups!$G$24,SUMIFS('KENP Data'!$F:$F,'KENP Data'!$E:$E,"Amazon.nl",'KENP Data'!$B:$B,Lookups!$A$12)*Lookups!$S$3*Lookups!$G$18)</f>
        <v>0</v>
      </c>
      <c r="D56" s="13">
        <f>SUM(SUMIFS('KENP Data'!$F:$F,'KENP Data'!$E:$E,"Amazon.co.uk",'KENP Data'!$B:$B,Lookups!$A$12))</f>
        <v>0</v>
      </c>
      <c r="E56" s="4">
        <f>D56*Lookups!$H$3*Lookups!$G$17</f>
        <v>0</v>
      </c>
      <c r="F56" s="15">
        <f>SUM(SUMIFS('KENP Data'!$F:$F,'KENP Data'!$E:$E,"Amazon.com",'KENP Data'!$B:$B,Lookups!$A$12))</f>
        <v>0</v>
      </c>
      <c r="G56" s="4">
        <f>F56*Lookups!$G$3</f>
        <v>0</v>
      </c>
      <c r="H56" s="13">
        <f>SUM(SUMIFS('KENP Data'!$F:$F,'KENP Data'!$E:$E,"&lt;&gt;Amazon.co.uk",'KENP Data'!$E:$E,"&lt;&gt;Amazon.com",'KENP Data'!$B:$B,Lookups!$A$13))</f>
        <v>0</v>
      </c>
      <c r="I56" s="4">
        <f>SUM(SUMIFS('KENP Data'!$F:$F,'KENP Data'!$E:$E,"Amazon.de",'KENP Data'!$B:$B,Lookups!$A$13)*Lookups!$I$3*Lookups!$G$18,SUMIFS('KENP Data'!$F:$F,'KENP Data'!$E:$E,"Amazon.fr",'KENP Data'!$B:$B,Lookups!$A$13)*Lookups!$M$3*Lookups!$G$18,SUMIFS('KENP Data'!$F:$F,'KENP Data'!$E:$E,"Amazon.es",'KENP Data'!$B:$B,Lookups!$A$13)*Lookups!$P$3*Lookups!$G$18,SUMIFS('KENP Data'!$F:$F,'KENP Data'!$E:$E,"Amazon.it",'KENP Data'!$B:$B,Lookups!$A$13)*Lookups!$O$3*Lookups!$G$18,SUMIFS('KENP Data'!$F:$F,'KENP Data'!$E:$E,"Amazon.co.jp",'KENP Data'!$B:$B,Lookups!$A$13)*Lookups!$N$3*Lookups!$G$19,SUMIFS('KENP Data'!$F:$F,'KENP Data'!$E:$E,"Amazon.in",'KENP Data'!$B:$B,Lookups!$A$13)*Lookups!$K$3*Lookups!$G$20,SUMIFS('KENP Data'!$F:$F,'KENP Data'!$E:$E,"Amazon.ca",'KENP Data'!$B:$B,Lookups!$A$13)*Lookups!$J$3*Lookups!$G$21,SUMIFS('KENP Data'!$F:$F,'KENP Data'!$E:$E,"Amazon.com.br",'KENP Data'!$B:$B,Lookups!$A$13)*Lookups!$Q$3*Lookups!$G$22,SUMIFS('KENP Data'!$F:$F,'KENP Data'!$E:$E,"Amazon.com.mx",'KENP Data'!$B:$B,Lookups!$A$13)*Lookups!$R$3*Lookups!$G$23,SUMIFS('KENP Data'!$F:$F,'KENP Data'!$E:$E,"Amazon.com.au",'KENP Data'!$B:$B,Lookups!$A$13)*Lookups!$L$3*Lookups!$G$24,SUMIFS('KENP Data'!$F:$F,'KENP Data'!$E:$E,"Amazon.nl",'KENP Data'!$B:$B,Lookups!$A$13)*Lookups!$S$3*Lookups!$G$18)</f>
        <v>0</v>
      </c>
      <c r="J56" s="13">
        <f>SUM(SUMIFS('KENP Data'!$F:$F,'KENP Data'!$E:$E,"Amazon.co.uk",'KENP Data'!$B:$B,Lookups!$A$13))</f>
        <v>0</v>
      </c>
      <c r="K56" s="4">
        <f>J56*Lookups!$H$3*Lookups!$G$17</f>
        <v>0</v>
      </c>
      <c r="L56" s="15">
        <f>SUM(SUMIFS('KENP Data'!$F:$F,'KENP Data'!$E:$E,"Amazon.com",'KENP Data'!$B:$B,Lookups!$A$13))</f>
        <v>0</v>
      </c>
      <c r="M56" s="4">
        <f>L56*Lookups!$G$3</f>
        <v>0</v>
      </c>
      <c r="N56" s="13">
        <f>SUM(SUMIFS('KENP Data'!$F:$F,'KENP Data'!$E:$E,"&lt;&gt;Amazon.co.uk",'KENP Data'!$E:$E,"&lt;&gt;Amazon.com",'KENP Data'!$B:$B,Lookups!$A$14))</f>
        <v>0</v>
      </c>
      <c r="O56" s="4">
        <f>SUM(SUMIFS('KENP Data'!$F:$F,'KENP Data'!$E:$E,"Amazon.de",'KENP Data'!$B:$B,Lookups!$A$14)*Lookups!$I$3*Lookups!$G$18,SUMIFS('KENP Data'!$F:$F,'KENP Data'!$E:$E,"Amazon.fr",'KENP Data'!$B:$B,Lookups!$A$14)*Lookups!$M$3*Lookups!$G$18,SUMIFS('KENP Data'!$F:$F,'KENP Data'!$E:$E,"Amazon.es",'KENP Data'!$B:$B,Lookups!$A$14)*Lookups!$P$3*Lookups!$G$18,SUMIFS('KENP Data'!$F:$F,'KENP Data'!$E:$E,"Amazon.it",'KENP Data'!$B:$B,Lookups!$A$14)*Lookups!$O$3*Lookups!$G$18,SUMIFS('KENP Data'!$F:$F,'KENP Data'!$E:$E,"Amazon.co.jp",'KENP Data'!$B:$B,Lookups!$A$14)*Lookups!$N$3*Lookups!$G$19,SUMIFS('KENP Data'!$F:$F,'KENP Data'!$E:$E,"Amazon.in",'KENP Data'!$B:$B,Lookups!$A$14)*Lookups!$K$3*Lookups!$G$20,SUMIFS('KENP Data'!$F:$F,'KENP Data'!$E:$E,"Amazon.ca",'KENP Data'!$B:$B,Lookups!$A$14)*Lookups!$J$3*Lookups!$G$21,SUMIFS('KENP Data'!$F:$F,'KENP Data'!$E:$E,"Amazon.com.br",'KENP Data'!$B:$B,Lookups!$A$14)*Lookups!$Q$3*Lookups!$G$22,SUMIFS('KENP Data'!$F:$F,'KENP Data'!$E:$E,"Amazon.com.mx",'KENP Data'!$B:$B,Lookups!$A$14)*Lookups!$R$3*Lookups!$G$23,SUMIFS('KENP Data'!$F:$F,'KENP Data'!$E:$E,"Amazon.com.au",'KENP Data'!$B:$B,Lookups!$A$14)*Lookups!$L$3*Lookups!$G$24,SUMIFS('KENP Data'!$F:$F,'KENP Data'!$E:$E,"Amazon.nl",'KENP Data'!$B:$B,Lookups!$A$14)*Lookups!$S$3*Lookups!$G$18)</f>
        <v>0</v>
      </c>
      <c r="P56" s="13">
        <f>SUM(SUMIFS('KENP Data'!$F:$F,'KENP Data'!$E:$E,"Amazon.co.uk",'KENP Data'!$B:$B,Lookups!$A$14))</f>
        <v>0</v>
      </c>
      <c r="Q56" s="4">
        <f>P56*Lookups!$H$3*Lookups!$G$17</f>
        <v>0</v>
      </c>
      <c r="R56" s="15">
        <f>SUM(SUMIFS('KENP Data'!$F:$F,'KENP Data'!$E:$E,"Amazon.com",'KENP Data'!$B:$B,Lookups!$A$14))</f>
        <v>0</v>
      </c>
      <c r="S56" s="4">
        <f>R56*Lookups!$G$3</f>
        <v>0</v>
      </c>
    </row>
    <row r="57" spans="1:19" x14ac:dyDescent="0.25">
      <c r="A57" t="s">
        <v>20</v>
      </c>
      <c r="B57" s="13">
        <f>SUM(SUMIFS('KENP Data'!$L:$L,'KENP Data'!$K:$K,"&lt;&gt;Amazon.co.uk",'KENP Data'!$K:$K,"&lt;&gt;Amazon.com",'KENP Data'!$H:$H,Lookups!$A$12))</f>
        <v>0</v>
      </c>
      <c r="C57" s="4">
        <f>SUM(SUMIFS('KENP Data'!$L:$L,'KENP Data'!$K:$K,"Amazon.de",'KENP Data'!$H:$H,Lookups!$A$12)*Lookups!$I$4*Lookups!$G$18,SUMIFS('KENP Data'!$L:$L,'KENP Data'!$K:$K,"Amazon.fr",'KENP Data'!$H:$H,Lookups!$A$12)*Lookups!$M$4*Lookups!$G$18,SUMIFS('KENP Data'!$L:$L,'KENP Data'!$K:$K,"Amazon.es",'KENP Data'!$H:$H,Lookups!$A$12)*Lookups!$P$4*Lookups!$G$18,SUMIFS('KENP Data'!$L:$L,'KENP Data'!$K:$K,"Amazon.it",'KENP Data'!$H:$H,Lookups!$A$12)*Lookups!$O$4*Lookups!$G$18,SUMIFS('KENP Data'!$L:$L,'KENP Data'!$K:$K,"Amazon.co.jp",'KENP Data'!$H:$H,Lookups!$A$12)*Lookups!$N$4*Lookups!$G$19,SUMIFS('KENP Data'!$L:$L,'KENP Data'!$K:$K,"Amazon.in",'KENP Data'!$H:$H,Lookups!$A$12)*Lookups!$K$4*Lookups!$G$20,SUMIFS('KENP Data'!$L:$L,'KENP Data'!$K:$K,"Amazon.ca",'KENP Data'!$H:$H,Lookups!$A$12)*Lookups!$J$4*Lookups!$G$21,SUMIFS('KENP Data'!$L:$L,'KENP Data'!$K:$K,"Amazon.com.br",'KENP Data'!$H:$H,Lookups!$A$12)*Lookups!$Q$4*Lookups!$G$22,SUMIFS('KENP Data'!$L:$L,'KENP Data'!$K:$K,"Amazon.com.mx",'KENP Data'!$H:$H,Lookups!$A$12)*Lookups!$R$4*Lookups!$G$23,SUMIFS('KENP Data'!$L:$L,'KENP Data'!$K:$K,"Amazon.com.au",'KENP Data'!$H:$H,Lookups!$A$12)*Lookups!$L$4*Lookups!$G$24,SUMIFS('KENP Data'!$L:$L,'KENP Data'!$K:$K,"Amazon.nl",'KENP Data'!$H:$H,Lookups!$A$12)*Lookups!$S$4*Lookups!$G$18)</f>
        <v>0</v>
      </c>
      <c r="D57" s="13">
        <f>SUM(SUMIFS('KENP Data'!$L:$L,'KENP Data'!$K:$K,"Amazon.co.uk",'KENP Data'!$H:$H,Lookups!$A$12))</f>
        <v>0</v>
      </c>
      <c r="E57" s="4">
        <f>D57*Lookups!$H$4*Lookups!$G$17</f>
        <v>0</v>
      </c>
      <c r="F57" s="15">
        <f>SUM(SUMIFS('KENP Data'!$L:$L,'KENP Data'!$K:$K,"Amazon.com",'KENP Data'!$H:$H,Lookups!$A$12))</f>
        <v>0</v>
      </c>
      <c r="G57" s="4">
        <f>F57*Lookups!$G$4</f>
        <v>0</v>
      </c>
      <c r="H57" s="13">
        <f>SUM(SUMIFS('KENP Data'!$L:$L,'KENP Data'!$K:$K,"&lt;&gt;Amazon.co.uk",'KENP Data'!$K:$K,"&lt;&gt;Amazon.com",'KENP Data'!$H:$H,Lookups!$A$13))</f>
        <v>0</v>
      </c>
      <c r="I57" s="4">
        <f>SUM(SUMIFS('KENP Data'!$L:$L,'KENP Data'!$K:$K,"Amazon.de",'KENP Data'!$H:$H,Lookups!$A$13)*Lookups!$I$4*Lookups!$G$18,SUMIFS('KENP Data'!$L:$L,'KENP Data'!$K:$K,"Amazon.fr",'KENP Data'!$H:$H,Lookups!$A$13)*Lookups!$M$4*Lookups!$G$18,SUMIFS('KENP Data'!$L:$L,'KENP Data'!$K:$K,"Amazon.es",'KENP Data'!$H:$H,Lookups!$A$13)*Lookups!$P$4*Lookups!$G$18,SUMIFS('KENP Data'!$L:$L,'KENP Data'!$K:$K,"Amazon.it",'KENP Data'!$H:$H,Lookups!$A$13)*Lookups!$O$4*Lookups!$G$18,SUMIFS('KENP Data'!$L:$L,'KENP Data'!$K:$K,"Amazon.co.jp",'KENP Data'!$H:$H,Lookups!$A$13)*Lookups!$N$4*Lookups!$G$19,SUMIFS('KENP Data'!$L:$L,'KENP Data'!$K:$K,"Amazon.in",'KENP Data'!$H:$H,Lookups!$A$13)*Lookups!$K$4*Lookups!$G$20,SUMIFS('KENP Data'!$L:$L,'KENP Data'!$K:$K,"Amazon.ca",'KENP Data'!$H:$H,Lookups!$A$13)*Lookups!$J$4*Lookups!$G$21,SUMIFS('KENP Data'!$L:$L,'KENP Data'!$K:$K,"Amazon.com.br",'KENP Data'!$H:$H,Lookups!$A$13)*Lookups!$Q$4*Lookups!$G$22,SUMIFS('KENP Data'!$L:$L,'KENP Data'!$K:$K,"Amazon.com.mx",'KENP Data'!$H:$H,Lookups!$A$13)*Lookups!$R$4*Lookups!$G$23,SUMIFS('KENP Data'!$L:$L,'KENP Data'!$K:$K,"Amazon.com.au",'KENP Data'!$H:$H,Lookups!$A$13)*Lookups!$L$4*Lookups!$G$24,SUMIFS('KENP Data'!$L:$L,'KENP Data'!$K:$K,"Amazon.nl",'KENP Data'!$H:$H,Lookups!$A$13)*Lookups!$S$4*Lookups!$G$18)</f>
        <v>0</v>
      </c>
      <c r="J57" s="13">
        <f>SUM(SUMIFS('KENP Data'!$L:$L,'KENP Data'!$K:$K,"Amazon.co.uk",'KENP Data'!$H:$H,Lookups!$A$13))</f>
        <v>0</v>
      </c>
      <c r="K57" s="4">
        <f>J57*Lookups!$H$4*Lookups!$G$17</f>
        <v>0</v>
      </c>
      <c r="L57" s="15">
        <f>SUM(SUMIFS('KENP Data'!$L:$L,'KENP Data'!$K:$K,"Amazon.com",'KENP Data'!$H:$H,Lookups!$A$13))</f>
        <v>0</v>
      </c>
      <c r="M57" s="4">
        <f>L57*Lookups!$G$4</f>
        <v>0</v>
      </c>
      <c r="N57" s="13">
        <f>SUM(SUMIFS('KENP Data'!$L:$L,'KENP Data'!$K:$K,"&lt;&gt;Amazon.co.uk",'KENP Data'!$K:$K,"&lt;&gt;Amazon.com",'KENP Data'!$H:$H,Lookups!$A$14))</f>
        <v>0</v>
      </c>
      <c r="O57" s="4">
        <f>SUM(SUMIFS('KENP Data'!$L:$L,'KENP Data'!$K:$K,"Amazon.de",'KENP Data'!$H:$H,Lookups!$A$14)*Lookups!$I$4*Lookups!$G$18,SUMIFS('KENP Data'!$L:$L,'KENP Data'!$K:$K,"Amazon.fr",'KENP Data'!$H:$H,Lookups!$A$14)*Lookups!$M$4*Lookups!$G$18,SUMIFS('KENP Data'!$L:$L,'KENP Data'!$K:$K,"Amazon.es",'KENP Data'!$H:$H,Lookups!$A$14)*Lookups!$P$4*Lookups!$G$18,SUMIFS('KENP Data'!$L:$L,'KENP Data'!$K:$K,"Amazon.it",'KENP Data'!$H:$H,Lookups!$A$14)*Lookups!$O$4*Lookups!$G$18,SUMIFS('KENP Data'!$L:$L,'KENP Data'!$K:$K,"Amazon.co.jp",'KENP Data'!$H:$H,Lookups!$A$14)*Lookups!$N$4*Lookups!$G$19,SUMIFS('KENP Data'!$L:$L,'KENP Data'!$K:$K,"Amazon.in",'KENP Data'!$H:$H,Lookups!$A$14)*Lookups!$K$4*Lookups!$G$20,SUMIFS('KENP Data'!$L:$L,'KENP Data'!$K:$K,"Amazon.ca",'KENP Data'!$H:$H,Lookups!$A$14)*Lookups!$J$4*Lookups!$G$21,SUMIFS('KENP Data'!$L:$L,'KENP Data'!$K:$K,"Amazon.com.br",'KENP Data'!$H:$H,Lookups!$A$14)*Lookups!$Q$4*Lookups!$G$22,SUMIFS('KENP Data'!$L:$L,'KENP Data'!$K:$K,"Amazon.com.mx",'KENP Data'!$H:$H,Lookups!$A$14)*Lookups!$R$4*Lookups!$G$23,SUMIFS('KENP Data'!$L:$L,'KENP Data'!$K:$K,"Amazon.com.au",'KENP Data'!$H:$H,Lookups!$A$14)*Lookups!$L$4*Lookups!$G$24,SUMIFS('KENP Data'!$L:$L,'KENP Data'!$K:$K,"Amazon.nl",'KENP Data'!$H:$H,Lookups!$A$14)*Lookups!$S$4*Lookups!$G$18)</f>
        <v>0</v>
      </c>
      <c r="P57" s="13">
        <f>SUM(SUMIFS('KENP Data'!$L:$L,'KENP Data'!$K:$K,"Amazon.co.uk",'KENP Data'!$H:$H,Lookups!$A$14))</f>
        <v>0</v>
      </c>
      <c r="Q57" s="4">
        <f>P57*Lookups!$H$4*Lookups!$G$17</f>
        <v>0</v>
      </c>
      <c r="R57" s="15">
        <f>SUM(SUMIFS('KENP Data'!$L:$L,'KENP Data'!$K:$K,"Amazon.com",'KENP Data'!$H:$H,Lookups!$A$14))</f>
        <v>0</v>
      </c>
      <c r="S57" s="4">
        <f>R57*Lookups!$G$4</f>
        <v>0</v>
      </c>
    </row>
    <row r="58" spans="1:19" x14ac:dyDescent="0.25">
      <c r="A58" t="s">
        <v>21</v>
      </c>
      <c r="B58" s="13">
        <f>SUM(SUMIFS('KENP Data'!$R:$R,'KENP Data'!$Q:$Q,"&lt;&gt;Amazon.co.uk",'KENP Data'!$Q:$Q,"&lt;&gt;Amazon.com",'KENP Data'!$N:$N,Lookups!$A$12))</f>
        <v>0</v>
      </c>
      <c r="C58" s="4">
        <f>SUM(SUMIFS('KENP Data'!$R:$R,'KENP Data'!$Q:$Q,"Amazon.de",'KENP Data'!$N:$N,Lookups!$A$12)*Lookups!$I$5*Lookups!$G$18,SUMIFS('KENP Data'!$R:$R,'KENP Data'!$Q:$Q,"Amazon.fr",'KENP Data'!$N:$N,Lookups!$A$12)*Lookups!$M$5*Lookups!$G$18,SUMIFS('KENP Data'!$R:$R,'KENP Data'!$Q:$Q,"Amazon.es",'KENP Data'!$N:$N,Lookups!$A$12)*Lookups!$P$5*Lookups!$G$18,SUMIFS('KENP Data'!$R:$R,'KENP Data'!$Q:$Q,"Amazon.it",'KENP Data'!$N:$N,Lookups!$A$12)*Lookups!$O$5*Lookups!$G$18,SUMIFS('KENP Data'!$R:$R,'KENP Data'!$Q:$Q,"Amazon.co.jp",'KENP Data'!$N:$N,Lookups!$A$12)*Lookups!$N$5*Lookups!$G$19,SUMIFS('KENP Data'!$R:$R,'KENP Data'!$Q:$Q,"Amazon.in",'KENP Data'!$N:$N,Lookups!$A$12)*Lookups!$K$5*Lookups!$G$20,SUMIFS('KENP Data'!$R:$R,'KENP Data'!$Q:$Q,"Amazon.ca",'KENP Data'!$N:$N,Lookups!$A$12)*Lookups!$J$5*Lookups!$G$21,SUMIFS('KENP Data'!$R:$R,'KENP Data'!$Q:$Q,"Amazon.com.br",'KENP Data'!$N:$N,Lookups!$A$12)*Lookups!$Q$5*Lookups!$G$22,SUMIFS('KENP Data'!$R:$R,'KENP Data'!$Q:$Q,"Amazon.com.mx",'KENP Data'!$N:$N,Lookups!$A$12)*Lookups!$R$5*Lookups!$G$23,SUMIFS('KENP Data'!$R:$R,'KENP Data'!$Q:$Q,"Amazon.com.au",'KENP Data'!$N:$N,Lookups!$A$12)*Lookups!$L$5*Lookups!$G$24,SUMIFS('KENP Data'!$R:$R,'KENP Data'!$Q:$Q,"Amazon.nl",'KENP Data'!$N:$N,Lookups!$A$12)*Lookups!$S$5*Lookups!$G$18)</f>
        <v>0</v>
      </c>
      <c r="D58" s="13">
        <f>SUM(SUMIFS('KENP Data'!$R:$R,'KENP Data'!$Q:$Q,"Amazon.co.uk",'KENP Data'!$N:$N,Lookups!$A$12))</f>
        <v>0</v>
      </c>
      <c r="E58" s="4">
        <f>D58*Lookups!$H$5*Lookups!$G$17</f>
        <v>0</v>
      </c>
      <c r="F58" s="15">
        <f>SUM(SUMIFS('KENP Data'!$R:$R,'KENP Data'!$Q:$Q,"Amazon.com",'KENP Data'!$N:$N,Lookups!$A$12))</f>
        <v>0</v>
      </c>
      <c r="G58" s="4">
        <f>F58*Lookups!$G$5</f>
        <v>0</v>
      </c>
      <c r="H58" s="13">
        <f>SUM(SUMIFS('KENP Data'!$R:$R,'KENP Data'!$Q:$Q,"&lt;&gt;Amazon.co.uk",'KENP Data'!$Q:$Q,"&lt;&gt;Amazon.com",'KENP Data'!$N:$N,Lookups!$A$13))</f>
        <v>0</v>
      </c>
      <c r="I58" s="4">
        <f>SUM(SUMIFS('KENP Data'!$R:$R,'KENP Data'!$Q:$Q,"Amazon.de",'KENP Data'!$N:$N,Lookups!$A$13)*Lookups!$I$5*Lookups!$G$18,SUMIFS('KENP Data'!$R:$R,'KENP Data'!$Q:$Q,"Amazon.fr",'KENP Data'!$N:$N,Lookups!$A$13)*Lookups!$M$5*Lookups!$G$18,SUMIFS('KENP Data'!$R:$R,'KENP Data'!$Q:$Q,"Amazon.es",'KENP Data'!$N:$N,Lookups!$A$13)*Lookups!$P$5*Lookups!$G$18,SUMIFS('KENP Data'!$R:$R,'KENP Data'!$Q:$Q,"Amazon.it",'KENP Data'!$N:$N,Lookups!$A$13)*Lookups!$O$5*Lookups!$G$18,SUMIFS('KENP Data'!$R:$R,'KENP Data'!$Q:$Q,"Amazon.co.jp",'KENP Data'!$N:$N,Lookups!$A$13)*Lookups!$N$5*Lookups!$G$19,SUMIFS('KENP Data'!$R:$R,'KENP Data'!$Q:$Q,"Amazon.in",'KENP Data'!$N:$N,Lookups!$A$13)*Lookups!$K$5*Lookups!$G$20,SUMIFS('KENP Data'!$R:$R,'KENP Data'!$Q:$Q,"Amazon.ca",'KENP Data'!$N:$N,Lookups!$A$13)*Lookups!$J$5*Lookups!$G$21,SUMIFS('KENP Data'!$R:$R,'KENP Data'!$Q:$Q,"Amazon.com.br",'KENP Data'!$N:$N,Lookups!$A$13)*Lookups!$Q$5*Lookups!$G$22,SUMIFS('KENP Data'!$R:$R,'KENP Data'!$Q:$Q,"Amazon.com.mx",'KENP Data'!$N:$N,Lookups!$A$13)*Lookups!$R$5*Lookups!$G$23,SUMIFS('KENP Data'!$R:$R,'KENP Data'!$Q:$Q,"Amazon.com.au",'KENP Data'!$N:$N,Lookups!$A$13)*Lookups!$L$5*Lookups!$G$24,SUMIFS('KENP Data'!$R:$R,'KENP Data'!$Q:$Q,"Amazon.nl",'KENP Data'!$N:$N,Lookups!$A$13)*Lookups!$S$5*Lookups!$G$18)</f>
        <v>0</v>
      </c>
      <c r="J58" s="13">
        <f>SUM(SUMIFS('KENP Data'!$R:$R,'KENP Data'!$Q:$Q,"Amazon.co.uk",'KENP Data'!$N:$N,Lookups!$A$13))</f>
        <v>0</v>
      </c>
      <c r="K58" s="4">
        <f>J58*Lookups!$H$5*Lookups!$G$17</f>
        <v>0</v>
      </c>
      <c r="L58" s="15">
        <f>SUM(SUMIFS('KENP Data'!$R:$R,'KENP Data'!$Q:$Q,"Amazon.com",'KENP Data'!$N:$N,Lookups!$A$13))</f>
        <v>0</v>
      </c>
      <c r="M58" s="4">
        <f>L58*Lookups!$G$5</f>
        <v>0</v>
      </c>
      <c r="N58" s="13">
        <f>SUM(SUMIFS('KENP Data'!$R:$R,'KENP Data'!$Q:$Q,"&lt;&gt;Amazon.co.uk",'KENP Data'!$Q:$Q,"&lt;&gt;Amazon.com",'KENP Data'!$N:$N,Lookups!$A$14))</f>
        <v>0</v>
      </c>
      <c r="O58" s="4">
        <f>SUM(SUMIFS('KENP Data'!$R:$R,'KENP Data'!$Q:$Q,"Amazon.de",'KENP Data'!$N:$N,Lookups!$A$14)*Lookups!$I$5*Lookups!$G$18,SUMIFS('KENP Data'!$R:$R,'KENP Data'!$Q:$Q,"Amazon.fr",'KENP Data'!$N:$N,Lookups!$A$14)*Lookups!$M$5*Lookups!$G$18,SUMIFS('KENP Data'!$R:$R,'KENP Data'!$Q:$Q,"Amazon.es",'KENP Data'!$N:$N,Lookups!$A$14)*Lookups!$P$5*Lookups!$G$18,SUMIFS('KENP Data'!$R:$R,'KENP Data'!$Q:$Q,"Amazon.it",'KENP Data'!$N:$N,Lookups!$A$14)*Lookups!$O$5*Lookups!$G$18,SUMIFS('KENP Data'!$R:$R,'KENP Data'!$Q:$Q,"Amazon.co.jp",'KENP Data'!$N:$N,Lookups!$A$14)*Lookups!$N$5*Lookups!$G$19,SUMIFS('KENP Data'!$R:$R,'KENP Data'!$Q:$Q,"Amazon.in",'KENP Data'!$N:$N,Lookups!$A$14)*Lookups!$K$5*Lookups!$G$20,SUMIFS('KENP Data'!$R:$R,'KENP Data'!$Q:$Q,"Amazon.ca",'KENP Data'!$N:$N,Lookups!$A$14)*Lookups!$J$5*Lookups!$G$21,SUMIFS('KENP Data'!$R:$R,'KENP Data'!$Q:$Q,"Amazon.com.br",'KENP Data'!$N:$N,Lookups!$A$14)*Lookups!$Q$5*Lookups!$G$22,SUMIFS('KENP Data'!$R:$R,'KENP Data'!$Q:$Q,"Amazon.com.mx",'KENP Data'!$N:$N,Lookups!$A$14)*Lookups!$R$5*Lookups!$G$23,SUMIFS('KENP Data'!$R:$R,'KENP Data'!$Q:$Q,"Amazon.com.au",'KENP Data'!$N:$N,Lookups!$A$14)*Lookups!$L$5*Lookups!$G$24,SUMIFS('KENP Data'!$R:$R,'KENP Data'!$Q:$Q,"Amazon.nl",'KENP Data'!$N:$N,Lookups!$A$14)*Lookups!$S$5*Lookups!$G$18)</f>
        <v>0</v>
      </c>
      <c r="P58" s="13">
        <f>SUM(SUMIFS('KENP Data'!$R:$R,'KENP Data'!$Q:$Q,"Amazon.co.uk",'KENP Data'!$N:$N,Lookups!$A$14))</f>
        <v>0</v>
      </c>
      <c r="Q58" s="4">
        <f>P58*Lookups!$H$5*Lookups!$G$17</f>
        <v>0</v>
      </c>
      <c r="R58" s="15">
        <f>SUM(SUMIFS('KENP Data'!$R:$R,'KENP Data'!$Q:$Q,"Amazon.com",'KENP Data'!$N:$N,Lookups!$A$14))</f>
        <v>0</v>
      </c>
      <c r="S58" s="4">
        <f>R58*Lookups!$G$5</f>
        <v>0</v>
      </c>
    </row>
    <row r="59" spans="1:19" x14ac:dyDescent="0.25">
      <c r="A59" t="s">
        <v>22</v>
      </c>
      <c r="B59" s="13">
        <f>SUM(SUMIFS('KENP Data'!$X:$X,'KENP Data'!$W:$W,"&lt;&gt;Amazon.co.uk",'KENP Data'!$W:$W,"&lt;&gt;Amazon.com",'KENP Data'!$T:$T,Lookups!$A$12))</f>
        <v>0</v>
      </c>
      <c r="C59" s="4">
        <f>SUM(SUMIFS('KENP Data'!$X:$X,'KENP Data'!$W:$W,"Amazon.de",'KENP Data'!$T:$T,Lookups!$A$12)*Lookups!$I$6*Lookups!$G$18,SUMIFS('KENP Data'!$X:$X,'KENP Data'!$W:$W,"Amazon.fr",'KENP Data'!$T:$T,Lookups!$A$12)*Lookups!$M$6*Lookups!$G$18,SUMIFS('KENP Data'!$X:$X,'KENP Data'!$W:$W,"Amazon.es",'KENP Data'!$T:$T,Lookups!$A$12)*Lookups!$P$6*Lookups!$G$18,SUMIFS('KENP Data'!$X:$X,'KENP Data'!$W:$W,"Amazon.it",'KENP Data'!$T:$T,Lookups!$A$12)*Lookups!$O$6*Lookups!$G$18,SUMIFS('KENP Data'!$X:$X,'KENP Data'!$W:$W,"Amazon.co.jp",'KENP Data'!$T:$T,Lookups!$A$12)*Lookups!$N$6*Lookups!$G$19,SUMIFS('KENP Data'!$X:$X,'KENP Data'!$W:$W,"Amazon.in",'KENP Data'!$T:$T,Lookups!$A$12)*Lookups!$K$6*Lookups!$G$20,SUMIFS('KENP Data'!$X:$X,'KENP Data'!$W:$W,"Amazon.ca",'KENP Data'!$T:$T,Lookups!$A$12)*Lookups!$J$6*Lookups!$G$21,SUMIFS('KENP Data'!$X:$X,'KENP Data'!$W:$W,"Amazon.com.br",'KENP Data'!$T:$T,Lookups!$A$12)*Lookups!$Q$6*Lookups!$G$22,SUMIFS('KENP Data'!$X:$X,'KENP Data'!$W:$W,"Amazon.com.mx",'KENP Data'!$T:$T,Lookups!$A$12)*Lookups!$R$6*Lookups!$G$23,SUMIFS('KENP Data'!$X:$X,'KENP Data'!$W:$W,"Amazon.com.au",'KENP Data'!$T:$T,Lookups!$A$12)*Lookups!$L$6*Lookups!$G$24,SUMIFS('KENP Data'!$X:$X,'KENP Data'!$W:$W,"Amazon.nl",'KENP Data'!$T:$T,Lookups!$A$12)*Lookups!$S$6*Lookups!$G$18)</f>
        <v>0</v>
      </c>
      <c r="D59" s="13">
        <f>SUM(SUMIFS('KENP Data'!$X:$X,'KENP Data'!$W:$W,"Amazon.co.uk",'KENP Data'!$T:$T,Lookups!$A$12))</f>
        <v>0</v>
      </c>
      <c r="E59" s="4">
        <f>D59*Lookups!$H$6*Lookups!$G$17</f>
        <v>0</v>
      </c>
      <c r="F59" s="15">
        <f>SUM(SUMIFS('KENP Data'!$X:$X,'KENP Data'!$W:$W,"Amazon.com",'KENP Data'!$T:$T,Lookups!$A$12))</f>
        <v>0</v>
      </c>
      <c r="G59" s="4">
        <f>F59*Lookups!$G$6</f>
        <v>0</v>
      </c>
      <c r="H59" s="13">
        <f>SUM(SUMIFS('KENP Data'!$X:$X,'KENP Data'!$W:$W,"&lt;&gt;Amazon.co.uk",'KENP Data'!$W:$W,"&lt;&gt;Amazon.com",'KENP Data'!$T:$T,Lookups!$A$13))</f>
        <v>0</v>
      </c>
      <c r="I59" s="4">
        <f>SUM(SUMIFS('KENP Data'!$X:$X,'KENP Data'!$W:$W,"Amazon.de",'KENP Data'!$T:$T,Lookups!$A$13)*Lookups!$I$6*Lookups!$G$18,SUMIFS('KENP Data'!$X:$X,'KENP Data'!$W:$W,"Amazon.fr",'KENP Data'!$T:$T,Lookups!$A$13)*Lookups!$M$6*Lookups!$G$18,SUMIFS('KENP Data'!$X:$X,'KENP Data'!$W:$W,"Amazon.es",'KENP Data'!$T:$T,Lookups!$A$13)*Lookups!$P$6*Lookups!$G$18,SUMIFS('KENP Data'!$X:$X,'KENP Data'!$W:$W,"Amazon.it",'KENP Data'!$T:$T,Lookups!$A$13)*Lookups!$O$6*Lookups!$G$18,SUMIFS('KENP Data'!$X:$X,'KENP Data'!$W:$W,"Amazon.co.jp",'KENP Data'!$T:$T,Lookups!$A$13)*Lookups!$N$6*Lookups!$G$19,SUMIFS('KENP Data'!$X:$X,'KENP Data'!$W:$W,"Amazon.in",'KENP Data'!$T:$T,Lookups!$A$13)*Lookups!$K$6*Lookups!$G$20,SUMIFS('KENP Data'!$X:$X,'KENP Data'!$W:$W,"Amazon.ca",'KENP Data'!$T:$T,Lookups!$A$13)*Lookups!$J$6*Lookups!$G$21,SUMIFS('KENP Data'!$X:$X,'KENP Data'!$W:$W,"Amazon.com.br",'KENP Data'!$T:$T,Lookups!$A$13)*Lookups!$Q$6*Lookups!$G$22,SUMIFS('KENP Data'!$X:$X,'KENP Data'!$W:$W,"Amazon.com.mx",'KENP Data'!$T:$T,Lookups!$A$13)*Lookups!$R$6*Lookups!$G$23,SUMIFS('KENP Data'!$X:$X,'KENP Data'!$W:$W,"Amazon.com.au",'KENP Data'!$T:$T,Lookups!$A$13)*Lookups!$L$6*Lookups!$G$24,SUMIFS('KENP Data'!$X:$X,'KENP Data'!$W:$W,"Amazon.nl",'KENP Data'!$T:$T,Lookups!$A$13)*Lookups!$S$6*Lookups!$G$18)</f>
        <v>0</v>
      </c>
      <c r="J59" s="13">
        <f>SUM(SUMIFS('KENP Data'!$X:$X,'KENP Data'!$W:$W,"Amazon.co.uk",'KENP Data'!$T:$T,Lookups!$A$13))</f>
        <v>0</v>
      </c>
      <c r="K59" s="4">
        <f>J59*Lookups!$H$6*Lookups!$G$17</f>
        <v>0</v>
      </c>
      <c r="L59" s="15">
        <f>SUM(SUMIFS('KENP Data'!$X:$X,'KENP Data'!$W:$W,"Amazon.com",'KENP Data'!$T:$T,Lookups!$A$13))</f>
        <v>0</v>
      </c>
      <c r="M59" s="4">
        <f>L59*Lookups!$G$6</f>
        <v>0</v>
      </c>
      <c r="N59" s="13">
        <f>SUM(SUMIFS('KENP Data'!$X:$X,'KENP Data'!$W:$W,"&lt;&gt;Amazon.co.uk",'KENP Data'!$W:$W,"&lt;&gt;Amazon.com",'KENP Data'!$T:$T,Lookups!$A$14))</f>
        <v>0</v>
      </c>
      <c r="O59" s="4">
        <f>SUM(SUMIFS('KENP Data'!$X:$X,'KENP Data'!$W:$W,"Amazon.de",'KENP Data'!$T:$T,Lookups!$A$14)*Lookups!$I$6*Lookups!$G$18,SUMIFS('KENP Data'!$X:$X,'KENP Data'!$W:$W,"Amazon.fr",'KENP Data'!$T:$T,Lookups!$A$14)*Lookups!$M$6*Lookups!$G$18,SUMIFS('KENP Data'!$X:$X,'KENP Data'!$W:$W,"Amazon.es",'KENP Data'!$T:$T,Lookups!$A$14)*Lookups!$P$6*Lookups!$G$18,SUMIFS('KENP Data'!$X:$X,'KENP Data'!$W:$W,"Amazon.it",'KENP Data'!$T:$T,Lookups!$A$14)*Lookups!$O$6*Lookups!$G$18,SUMIFS('KENP Data'!$X:$X,'KENP Data'!$W:$W,"Amazon.co.jp",'KENP Data'!$T:$T,Lookups!$A$14)*Lookups!$N$6*Lookups!$G$19,SUMIFS('KENP Data'!$X:$X,'KENP Data'!$W:$W,"Amazon.in",'KENP Data'!$T:$T,Lookups!$A$14)*Lookups!$K$6*Lookups!$G$20,SUMIFS('KENP Data'!$X:$X,'KENP Data'!$W:$W,"Amazon.ca",'KENP Data'!$T:$T,Lookups!$A$14)*Lookups!$J$6*Lookups!$G$21,SUMIFS('KENP Data'!$X:$X,'KENP Data'!$W:$W,"Amazon.com.br",'KENP Data'!$T:$T,Lookups!$A$14)*Lookups!$Q$6*Lookups!$G$22,SUMIFS('KENP Data'!$X:$X,'KENP Data'!$W:$W,"Amazon.com.mx",'KENP Data'!$T:$T,Lookups!$A$14)*Lookups!$R$6*Lookups!$G$23,SUMIFS('KENP Data'!$X:$X,'KENP Data'!$W:$W,"Amazon.com.au",'KENP Data'!$T:$T,Lookups!$A$14)*Lookups!$L$6*Lookups!$G$24,SUMIFS('KENP Data'!$X:$X,'KENP Data'!$W:$W,"Amazon.nl",'KENP Data'!$T:$T,Lookups!$A$14)*Lookups!$S$6*Lookups!$G$18)</f>
        <v>0</v>
      </c>
      <c r="P59" s="13">
        <f>SUM(SUMIFS('KENP Data'!$X:$X,'KENP Data'!$W:$W,"Amazon.co.uk",'KENP Data'!$T:$T,Lookups!$A$14))</f>
        <v>0</v>
      </c>
      <c r="Q59" s="4">
        <f>P59*Lookups!$H$6*Lookups!$G$17</f>
        <v>0</v>
      </c>
      <c r="R59" s="15">
        <f>SUM(SUMIFS('KENP Data'!$X:$X,'KENP Data'!$W:$W,"Amazon.com",'KENP Data'!$T:$T,Lookups!$A$14))</f>
        <v>0</v>
      </c>
      <c r="S59" s="4">
        <f>R59*Lookups!$G$6</f>
        <v>0</v>
      </c>
    </row>
    <row r="60" spans="1:19" x14ac:dyDescent="0.25">
      <c r="A60" t="s">
        <v>23</v>
      </c>
      <c r="B60" s="13">
        <f>SUM(SUMIFS('KENP Data'!$AD:$AD,'KENP Data'!$AC:$AC,"&lt;&gt;Amazon.co.uk",'KENP Data'!$AC:$AC,"&lt;&gt;Amazon.com",'KENP Data'!$Z:$Z,Lookups!$A$12))</f>
        <v>0</v>
      </c>
      <c r="C60" s="4">
        <f>SUM(SUMIFS('KENP Data'!$AD:$AD,'KENP Data'!$AC:$AC,"Amazon.de",'KENP Data'!$Z:$Z,Lookups!$A$12)*Lookups!$I$7*Lookups!$G$18,SUMIFS('KENP Data'!$AD:$AD,'KENP Data'!$AC:$AC,"Amazon.fr",'KENP Data'!$Z:$Z,Lookups!$A$12)*Lookups!$M$7*Lookups!$G$18,SUMIFS('KENP Data'!$AD:$AD,'KENP Data'!$AC:$AC,"Amazon.es",'KENP Data'!$Z:$Z,Lookups!$A$12)*Lookups!$P$7*Lookups!$G$18,SUMIFS('KENP Data'!$AD:$AD,'KENP Data'!$AC:$AC,"Amazon.it",'KENP Data'!$Z:$Z,Lookups!$A$12)*Lookups!$O$7*Lookups!$G$18,SUMIFS('KENP Data'!$AD:$AD,'KENP Data'!$AC:$AC,"Amazon.co.jp",'KENP Data'!$Z:$Z,Lookups!$A$12)*Lookups!$N$7*Lookups!$G$19,SUMIFS('KENP Data'!$AD:$AD,'KENP Data'!$AC:$AC,"Amazon.in",'KENP Data'!$Z:$Z,Lookups!$A$12)*Lookups!$K$7*Lookups!$G$20,SUMIFS('KENP Data'!$AD:$AD,'KENP Data'!$AC:$AC,"Amazon.ca",'KENP Data'!$Z:$Z,Lookups!$A$12)*Lookups!$J$7*Lookups!$G$21,SUMIFS('KENP Data'!$AD:$AD,'KENP Data'!$AC:$AC,"Amazon.com.br",'KENP Data'!$Z:$Z,Lookups!$A$12)*Lookups!$Q$7*Lookups!$G$22,SUMIFS('KENP Data'!$AD:$AD,'KENP Data'!$AC:$AC,"Amazon.com.mx",'KENP Data'!$Z:$Z,Lookups!$A$12)*Lookups!$R$7*Lookups!$G$23,SUMIFS('KENP Data'!$AD:$AD,'KENP Data'!$AC:$AC,"Amazon.com.au",'KENP Data'!$Z:$Z,Lookups!$A$12)*Lookups!$L$7*Lookups!$G$24,SUMIFS('KENP Data'!$AD:$AD,'KENP Data'!$AC:$AC,"Amazon.nl",'KENP Data'!$Z:$Z,Lookups!$A$12)*Lookups!$S$7*Lookups!$G$18)</f>
        <v>0</v>
      </c>
      <c r="D60" s="13">
        <f>SUM(SUMIFS('KENP Data'!$AD:$AD,'KENP Data'!$AC:$AC,"Amazon.co.uk",'KENP Data'!$Z:$Z,Lookups!$A$12))</f>
        <v>0</v>
      </c>
      <c r="E60" s="4">
        <f>D60*Lookups!$H$7*Lookups!$G$17</f>
        <v>0</v>
      </c>
      <c r="F60" s="15">
        <f>SUM(SUMIFS('KENP Data'!$AD:$AD,'KENP Data'!$AC:$AC,"Amazon.com",'KENP Data'!$Z:$Z,Lookups!$A$12))</f>
        <v>0</v>
      </c>
      <c r="G60" s="4">
        <f>F60*Lookups!$G$7</f>
        <v>0</v>
      </c>
      <c r="H60" s="13">
        <f>SUM(SUMIFS('KENP Data'!$AD:$AD,'KENP Data'!$AC:$AC,"&lt;&gt;Amazon.co.uk",'KENP Data'!$AC:$AC,"&lt;&gt;Amazon.com",'KENP Data'!$Z:$Z,Lookups!$A$13))</f>
        <v>0</v>
      </c>
      <c r="I60" s="4">
        <f>SUM(SUMIFS('KENP Data'!$AD:$AD,'KENP Data'!$AC:$AC,"Amazon.de",'KENP Data'!$Z:$Z,Lookups!$A$13)*Lookups!$I$7*Lookups!$G$18,SUMIFS('KENP Data'!$AD:$AD,'KENP Data'!$AC:$AC,"Amazon.fr",'KENP Data'!$Z:$Z,Lookups!$A$13)*Lookups!$M$7*Lookups!$G$18,SUMIFS('KENP Data'!$AD:$AD,'KENP Data'!$AC:$AC,"Amazon.es",'KENP Data'!$Z:$Z,Lookups!$A$13)*Lookups!$P$7*Lookups!$G$18,SUMIFS('KENP Data'!$AD:$AD,'KENP Data'!$AC:$AC,"Amazon.it",'KENP Data'!$Z:$Z,Lookups!$A$13)*Lookups!$O$7*Lookups!$G$18,SUMIFS('KENP Data'!$AD:$AD,'KENP Data'!$AC:$AC,"Amazon.co.jp",'KENP Data'!$Z:$Z,Lookups!$A$13)*Lookups!$N$7*Lookups!$G$19,SUMIFS('KENP Data'!$AD:$AD,'KENP Data'!$AC:$AC,"Amazon.in",'KENP Data'!$Z:$Z,Lookups!$A$13)*Lookups!$K$7*Lookups!$G$20,SUMIFS('KENP Data'!$AD:$AD,'KENP Data'!$AC:$AC,"Amazon.ca",'KENP Data'!$Z:$Z,Lookups!$A$13)*Lookups!$J$7*Lookups!$G$21,SUMIFS('KENP Data'!$AD:$AD,'KENP Data'!$AC:$AC,"Amazon.com.br",'KENP Data'!$Z:$Z,Lookups!$A$13)*Lookups!$Q$7*Lookups!$G$22,SUMIFS('KENP Data'!$AD:$AD,'KENP Data'!$AC:$AC,"Amazon.com.mx",'KENP Data'!$Z:$Z,Lookups!$A$13)*Lookups!$R$7*Lookups!$G$23,SUMIFS('KENP Data'!$AD:$AD,'KENP Data'!$AC:$AC,"Amazon.com.au",'KENP Data'!$Z:$Z,Lookups!$A$13)*Lookups!$L$7*Lookups!$G$24,SUMIFS('KENP Data'!$AD:$AD,'KENP Data'!$AC:$AC,"Amazon.nl",'KENP Data'!$Z:$Z,Lookups!$A$13)*Lookups!$S$7*Lookups!$G$18)</f>
        <v>0</v>
      </c>
      <c r="J60" s="13">
        <f>SUM(SUMIFS('KENP Data'!$AD:$AD,'KENP Data'!$AC:$AC,"Amazon.co.uk",'KENP Data'!$Z:$Z,Lookups!$A$13))</f>
        <v>0</v>
      </c>
      <c r="K60" s="4">
        <f>J60*Lookups!$H$7*Lookups!$G$17</f>
        <v>0</v>
      </c>
      <c r="L60" s="15">
        <f>SUM(SUMIFS('KENP Data'!$AD:$AD,'KENP Data'!$AC:$AC,"Amazon.com",'KENP Data'!$Z:$Z,Lookups!$A$13))</f>
        <v>0</v>
      </c>
      <c r="M60" s="4">
        <f>L60*Lookups!$G$7</f>
        <v>0</v>
      </c>
      <c r="N60" s="13">
        <f>SUM(SUMIFS('KENP Data'!$AD:$AD,'KENP Data'!$AC:$AC,"&lt;&gt;Amazon.co.uk",'KENP Data'!$AC:$AC,"&lt;&gt;Amazon.com",'KENP Data'!$Z:$Z,Lookups!$A$14))</f>
        <v>0</v>
      </c>
      <c r="O60" s="4">
        <f>SUM(SUMIFS('KENP Data'!$AD:$AD,'KENP Data'!$AC:$AC,"Amazon.de",'KENP Data'!$Z:$Z,Lookups!$A$14)*Lookups!$I$7*Lookups!$G$18,SUMIFS('KENP Data'!$AD:$AD,'KENP Data'!$AC:$AC,"Amazon.fr",'KENP Data'!$Z:$Z,Lookups!$A$14)*Lookups!$M$7*Lookups!$G$18,SUMIFS('KENP Data'!$AD:$AD,'KENP Data'!$AC:$AC,"Amazon.es",'KENP Data'!$Z:$Z,Lookups!$A$14)*Lookups!$P$7*Lookups!$G$18,SUMIFS('KENP Data'!$AD:$AD,'KENP Data'!$AC:$AC,"Amazon.it",'KENP Data'!$Z:$Z,Lookups!$A$14)*Lookups!$O$7*Lookups!$G$18,SUMIFS('KENP Data'!$AD:$AD,'KENP Data'!$AC:$AC,"Amazon.co.jp",'KENP Data'!$Z:$Z,Lookups!$A$14)*Lookups!$N$7*Lookups!$G$19,SUMIFS('KENP Data'!$AD:$AD,'KENP Data'!$AC:$AC,"Amazon.in",'KENP Data'!$Z:$Z,Lookups!$A$14)*Lookups!$K$7*Lookups!$G$20,SUMIFS('KENP Data'!$AD:$AD,'KENP Data'!$AC:$AC,"Amazon.ca",'KENP Data'!$Z:$Z,Lookups!$A$14)*Lookups!$J$7*Lookups!$G$21,SUMIFS('KENP Data'!$AD:$AD,'KENP Data'!$AC:$AC,"Amazon.com.br",'KENP Data'!$Z:$Z,Lookups!$A$14)*Lookups!$Q$7*Lookups!$G$22,SUMIFS('KENP Data'!$AD:$AD,'KENP Data'!$AC:$AC,"Amazon.com.mx",'KENP Data'!$Z:$Z,Lookups!$A$14)*Lookups!$R$7*Lookups!$G$23,SUMIFS('KENP Data'!$AD:$AD,'KENP Data'!$AC:$AC,"Amazon.com.au",'KENP Data'!$Z:$Z,Lookups!$A$14)*Lookups!$L$7*Lookups!$G$24,SUMIFS('KENP Data'!$AD:$AD,'KENP Data'!$AC:$AC,"Amazon.nl",'KENP Data'!$Z:$Z,Lookups!$A$14)*Lookups!$S$7*Lookups!$G$18)</f>
        <v>0</v>
      </c>
      <c r="P60" s="13">
        <f>SUM(SUMIFS('KENP Data'!$AD:$AD,'KENP Data'!$AC:$AC,"Amazon.co.uk",'KENP Data'!$Z:$Z,Lookups!$A$14))</f>
        <v>0</v>
      </c>
      <c r="Q60" s="4">
        <f>P60*Lookups!$H$7*Lookups!$G$17</f>
        <v>0</v>
      </c>
      <c r="R60" s="15">
        <f>SUM(SUMIFS('KENP Data'!$AD:$AD,'KENP Data'!$AC:$AC,"Amazon.com",'KENP Data'!$Z:$Z,Lookups!$A$14))</f>
        <v>0</v>
      </c>
      <c r="S60" s="4">
        <f>R60*Lookups!$G$7</f>
        <v>0</v>
      </c>
    </row>
    <row r="61" spans="1:19" x14ac:dyDescent="0.25">
      <c r="A61" t="s">
        <v>24</v>
      </c>
      <c r="B61" s="13">
        <f>SUM(SUMIFS('KENP Data'!$AJ:$AJ,'KENP Data'!$AI:$AI,"&lt;&gt;Amazon.co.uk",'KENP Data'!$AI:$AI,"&lt;&gt;Amazon.com",'KENP Data'!$AF:$AF,Lookups!$A$12))</f>
        <v>0</v>
      </c>
      <c r="C61" s="4">
        <f>SUM(SUMIFS('KENP Data'!$AJ:$AJ,'KENP Data'!$AI:$AI,"Amazon.de",'KENP Data'!$AF:$AF,Lookups!$A$12)*Lookups!$I$8*Lookups!$G$18,SUMIFS('KENP Data'!$AJ:$AJ,'KENP Data'!$AI:$AI,"Amazon.fr",'KENP Data'!$AF:$AF,Lookups!$A$12)*Lookups!$M$8*Lookups!$G$18,SUMIFS('KENP Data'!$AJ:$AJ,'KENP Data'!$AI:$AI,"Amazon.es",'KENP Data'!$AF:$AF,Lookups!$A$12)*Lookups!$P$8*Lookups!$G$18,SUMIFS('KENP Data'!$AJ:$AJ,'KENP Data'!$AI:$AI,"Amazon.it",'KENP Data'!$AF:$AF,Lookups!$A$12)*Lookups!$O$8*Lookups!$G$18,SUMIFS('KENP Data'!$AJ:$AJ,'KENP Data'!$AI:$AI,"Amazon.co.jp",'KENP Data'!$AF:$AF,Lookups!$A$12)*Lookups!$N$8*Lookups!$G$19,SUMIFS('KENP Data'!$AJ:$AJ,'KENP Data'!$AI:$AI,"Amazon.in",'KENP Data'!$AF:$AF,Lookups!$A$12)*Lookups!$K$8*Lookups!$G$20,SUMIFS('KENP Data'!$AJ:$AJ,'KENP Data'!$AI:$AI,"Amazon.ca",'KENP Data'!$AF:$AF,Lookups!$A$12)*Lookups!$J$8*Lookups!$G$21,SUMIFS('KENP Data'!$AJ:$AJ,'KENP Data'!$AI:$AI,"Amazon.com.br",'KENP Data'!$AF:$AF,Lookups!$A$12)*Lookups!$Q$8*Lookups!$G$22,SUMIFS('KENP Data'!$AJ:$AJ,'KENP Data'!$AI:$AI,"Amazon.com.mx",'KENP Data'!$AF:$AF,Lookups!$A$12)*Lookups!$R$8*Lookups!$G$23,SUMIFS('KENP Data'!$AJ:$AJ,'KENP Data'!$AI:$AI,"Amazon.com.au",'KENP Data'!$AF:$AF,Lookups!$A$12)*Lookups!$L$8*Lookups!$G$24,SUMIFS('KENP Data'!$AJ:$AJ,'KENP Data'!$AI:$AI,"Amazon.nl",'KENP Data'!$AF:$AF,Lookups!$A$12)*Lookups!$S$8*Lookups!$G$18)</f>
        <v>0</v>
      </c>
      <c r="D61" s="13">
        <f>SUM(SUMIFS('KENP Data'!$AJ:$AJ,'KENP Data'!$AI:$AI,"Amazon.co.uk",'KENP Data'!$AF:$AF,Lookups!$A$12))</f>
        <v>0</v>
      </c>
      <c r="E61" s="4">
        <f>D61*Lookups!$H$8*Lookups!$G$17</f>
        <v>0</v>
      </c>
      <c r="F61" s="15">
        <f>SUM(SUMIFS('KENP Data'!$AJ:$AJ,'KENP Data'!$AI:$AI,"Amazon.com",'KENP Data'!$AF:$AF,Lookups!$A$12))</f>
        <v>0</v>
      </c>
      <c r="G61" s="4">
        <f>F61*Lookups!$G$8</f>
        <v>0</v>
      </c>
      <c r="H61" s="13">
        <f>SUM(SUMIFS('KENP Data'!$AJ:$AJ,'KENP Data'!$AI:$AI,"&lt;&gt;Amazon.co.uk",'KENP Data'!$AI:$AI,"&lt;&gt;Amazon.com",'KENP Data'!$AF:$AF,Lookups!$A$13))</f>
        <v>0</v>
      </c>
      <c r="I61" s="4">
        <f>SUM(SUMIFS('KENP Data'!$AJ:$AJ,'KENP Data'!$AI:$AI,"Amazon.de",'KENP Data'!$AF:$AF,Lookups!$A$13)*Lookups!$I$8*Lookups!$G$18,SUMIFS('KENP Data'!$AJ:$AJ,'KENP Data'!$AI:$AI,"Amazon.fr",'KENP Data'!$AF:$AF,Lookups!$A$13)*Lookups!$M$8*Lookups!$G$18,SUMIFS('KENP Data'!$AJ:$AJ,'KENP Data'!$AI:$AI,"Amazon.es",'KENP Data'!$AF:$AF,Lookups!$A$13)*Lookups!$P$8*Lookups!$G$18,SUMIFS('KENP Data'!$AJ:$AJ,'KENP Data'!$AI:$AI,"Amazon.it",'KENP Data'!$AF:$AF,Lookups!$A$13)*Lookups!$O$8*Lookups!$G$18,SUMIFS('KENP Data'!$AJ:$AJ,'KENP Data'!$AI:$AI,"Amazon.co.jp",'KENP Data'!$AF:$AF,Lookups!$A$13)*Lookups!$N$8*Lookups!$G$19,SUMIFS('KENP Data'!$AJ:$AJ,'KENP Data'!$AI:$AI,"Amazon.in",'KENP Data'!$AF:$AF,Lookups!$A$13)*Lookups!$K$8*Lookups!$G$20,SUMIFS('KENP Data'!$AJ:$AJ,'KENP Data'!$AI:$AI,"Amazon.ca",'KENP Data'!$AF:$AF,Lookups!$A$13)*Lookups!$J$8*Lookups!$G$21,SUMIFS('KENP Data'!$AJ:$AJ,'KENP Data'!$AI:$AI,"Amazon.com.br",'KENP Data'!$AF:$AF,Lookups!$A$13)*Lookups!$Q$8*Lookups!$G$22,SUMIFS('KENP Data'!$AJ:$AJ,'KENP Data'!$AI:$AI,"Amazon.com.mx",'KENP Data'!$AF:$AF,Lookups!$A$13)*Lookups!$R$8*Lookups!$G$23,SUMIFS('KENP Data'!$AJ:$AJ,'KENP Data'!$AI:$AI,"Amazon.com.au",'KENP Data'!$AF:$AF,Lookups!$A$13)*Lookups!$L$8*Lookups!$G$24,SUMIFS('KENP Data'!$AJ:$AJ,'KENP Data'!$AI:$AI,"Amazon.nl",'KENP Data'!$AF:$AF,Lookups!$A$13)*Lookups!$S$8*Lookups!$G$18)</f>
        <v>0</v>
      </c>
      <c r="J61" s="13">
        <f>SUM(SUMIFS('KENP Data'!$AJ:$AJ,'KENP Data'!$AI:$AI,"Amazon.co.uk",'KENP Data'!$AF:$AF,Lookups!$A$13))</f>
        <v>0</v>
      </c>
      <c r="K61" s="4">
        <f>J61*Lookups!$H$8*Lookups!$G$17</f>
        <v>0</v>
      </c>
      <c r="L61" s="15">
        <f>SUM(SUMIFS('KENP Data'!$AJ:$AJ,'KENP Data'!$AI:$AI,"Amazon.com",'KENP Data'!$AF:$AF,Lookups!$A$13))</f>
        <v>0</v>
      </c>
      <c r="M61" s="4">
        <f>L61*Lookups!$G$8</f>
        <v>0</v>
      </c>
      <c r="N61" s="13">
        <f>SUM(SUMIFS('KENP Data'!$AJ:$AJ,'KENP Data'!$AI:$AI,"&lt;&gt;Amazon.co.uk",'KENP Data'!$AI:$AI,"&lt;&gt;Amazon.com",'KENP Data'!$AF:$AF,Lookups!$A$14))</f>
        <v>0</v>
      </c>
      <c r="O61" s="4">
        <f>SUM(SUMIFS('KENP Data'!$AJ:$AJ,'KENP Data'!$AI:$AI,"Amazon.de",'KENP Data'!$AF:$AF,Lookups!$A$14)*Lookups!$I$8*Lookups!$G$18,SUMIFS('KENP Data'!$AJ:$AJ,'KENP Data'!$AI:$AI,"Amazon.fr",'KENP Data'!$AF:$AF,Lookups!$A$14)*Lookups!$M$8*Lookups!$G$18,SUMIFS('KENP Data'!$AJ:$AJ,'KENP Data'!$AI:$AI,"Amazon.es",'KENP Data'!$AF:$AF,Lookups!$A$14)*Lookups!$P$8*Lookups!$G$18,SUMIFS('KENP Data'!$AJ:$AJ,'KENP Data'!$AI:$AI,"Amazon.it",'KENP Data'!$AF:$AF,Lookups!$A$14)*Lookups!$O$8*Lookups!$G$18,SUMIFS('KENP Data'!$AJ:$AJ,'KENP Data'!$AI:$AI,"Amazon.co.jp",'KENP Data'!$AF:$AF,Lookups!$A$14)*Lookups!$N$8*Lookups!$G$19,SUMIFS('KENP Data'!$AJ:$AJ,'KENP Data'!$AI:$AI,"Amazon.in",'KENP Data'!$AF:$AF,Lookups!$A$14)*Lookups!$K$8*Lookups!$G$20,SUMIFS('KENP Data'!$AJ:$AJ,'KENP Data'!$AI:$AI,"Amazon.ca",'KENP Data'!$AF:$AF,Lookups!$A$14)*Lookups!$J$8*Lookups!$G$21,SUMIFS('KENP Data'!$AJ:$AJ,'KENP Data'!$AI:$AI,"Amazon.com.br",'KENP Data'!$AF:$AF,Lookups!$A$14)*Lookups!$Q$8*Lookups!$G$22,SUMIFS('KENP Data'!$AJ:$AJ,'KENP Data'!$AI:$AI,"Amazon.com.mx",'KENP Data'!$AF:$AF,Lookups!$A$14)*Lookups!$R$8*Lookups!$G$23,SUMIFS('KENP Data'!$AJ:$AJ,'KENP Data'!$AI:$AI,"Amazon.com.au",'KENP Data'!$AF:$AF,Lookups!$A$14)*Lookups!$L$8*Lookups!$G$24,SUMIFS('KENP Data'!$AJ:$AJ,'KENP Data'!$AI:$AI,"Amazon.nl",'KENP Data'!$AF:$AF,Lookups!$A$14)*Lookups!$S$8*Lookups!$G$18)</f>
        <v>0</v>
      </c>
      <c r="P61" s="13">
        <f>SUM(SUMIFS('KENP Data'!$AJ:$AJ,'KENP Data'!$AI:$AI,"Amazon.co.uk",'KENP Data'!$AF:$AF,Lookups!$A$14))</f>
        <v>0</v>
      </c>
      <c r="Q61" s="4">
        <f>P61*Lookups!$H$8*Lookups!$G$17</f>
        <v>0</v>
      </c>
      <c r="R61" s="15">
        <f>SUM(SUMIFS('KENP Data'!$AJ:$AJ,'KENP Data'!$AI:$AI,"Amazon.com",'KENP Data'!$AF:$AF,Lookups!$A$14))</f>
        <v>0</v>
      </c>
      <c r="S61" s="4">
        <f>R61*Lookups!$G$8</f>
        <v>0</v>
      </c>
    </row>
    <row r="62" spans="1:19" x14ac:dyDescent="0.25">
      <c r="A62" t="s">
        <v>25</v>
      </c>
      <c r="B62" s="13">
        <f>SUM(SUMIFS('KENP Data'!$AP:$AP,'KENP Data'!$AO:$AO,"&lt;&gt;Amazon.co.uk",'KENP Data'!$AO:$AO,"&lt;&gt;Amazon.com",'KENP Data'!$AL:$AL,Lookups!$A$12))</f>
        <v>0</v>
      </c>
      <c r="C62" s="4">
        <f>SUM(SUMIFS('KENP Data'!$AP:$AP,'KENP Data'!$AO:$AO,"Amazon.de",'KENP Data'!$AL:$AL,Lookups!$A$12)*Lookups!$I$9*Lookups!$G$18,SUMIFS('KENP Data'!$AP:$AP,'KENP Data'!$AO:$AO,"Amazon.fr",'KENP Data'!$AL:$AL,Lookups!$A$12)*Lookups!$M$9*Lookups!$G$18,SUMIFS('KENP Data'!$AP:$AP,'KENP Data'!$AO:$AO,"Amazon.es",'KENP Data'!$AL:$AL,Lookups!$A$12)*Lookups!$P$9*Lookups!$G$18,SUMIFS('KENP Data'!$AP:$AP,'KENP Data'!$AO:$AO,"Amazon.it",'KENP Data'!$AL:$AL,Lookups!$A$12)*Lookups!$O$9*Lookups!$G$18,SUMIFS('KENP Data'!$AP:$AP,'KENP Data'!$AO:$AO,"Amazon.co.jp",'KENP Data'!$AL:$AL,Lookups!$A$12)*Lookups!$N$9*Lookups!$G$19,SUMIFS('KENP Data'!$AP:$AP,'KENP Data'!$AO:$AO,"Amazon.in",'KENP Data'!$AL:$AL,Lookups!$A$12)*Lookups!$K$9*Lookups!$G$20,SUMIFS('KENP Data'!$AP:$AP,'KENP Data'!$AO:$AO,"Amazon.ca",'KENP Data'!$AL:$AL,Lookups!$A$12)*Lookups!$J$9*Lookups!$G$21,SUMIFS('KENP Data'!$AP:$AP,'KENP Data'!$AO:$AO,"Amazon.com.br",'KENP Data'!$AL:$AL,Lookups!$A$12)*Lookups!$Q$9*Lookups!$G$22,SUMIFS('KENP Data'!$AP:$AP,'KENP Data'!$AO:$AO,"Amazon.com.mx",'KENP Data'!$AL:$AL,Lookups!$A$12)*Lookups!$R$9*Lookups!$G$23,SUMIFS('KENP Data'!$AP:$AP,'KENP Data'!$AO:$AO,"Amazon.com.au",'KENP Data'!$AL:$AL,Lookups!$A$12)*Lookups!$L$9*Lookups!$G$24,SUMIFS('KENP Data'!$AP:$AP,'KENP Data'!$AO:$AO,"Amazon.nl",'KENP Data'!$AL:$AL,Lookups!$A$12)*Lookups!$S$9*Lookups!$G$18)</f>
        <v>0</v>
      </c>
      <c r="D62" s="13">
        <f>SUM(SUMIFS('KENP Data'!$AP:$AP,'KENP Data'!$AO:$AO,"Amazon.co.uk",'KENP Data'!$AL:$AL,Lookups!$A$12))</f>
        <v>0</v>
      </c>
      <c r="E62" s="4">
        <f>D62*Lookups!$H$9*Lookups!$G$17</f>
        <v>0</v>
      </c>
      <c r="F62" s="15">
        <f>SUM(SUMIFS('KENP Data'!$AP:$AP,'KENP Data'!$AO:$AO,"Amazon.com",'KENP Data'!$AL:$AL,Lookups!$A$12))</f>
        <v>0</v>
      </c>
      <c r="G62" s="4">
        <f>F62*Lookups!$G$9</f>
        <v>0</v>
      </c>
      <c r="H62" s="13">
        <f>SUM(SUMIFS('KENP Data'!$AP:$AP,'KENP Data'!$AO:$AO,"&lt;&gt;Amazon.co.uk",'KENP Data'!$AO:$AO,"&lt;&gt;Amazon.com",'KENP Data'!$AL:$AL,Lookups!$A$13))</f>
        <v>0</v>
      </c>
      <c r="I62" s="4">
        <f>SUM(SUMIFS('KENP Data'!$AP:$AP,'KENP Data'!$AO:$AO,"Amazon.de",'KENP Data'!$AL:$AL,Lookups!$A$13)*Lookups!$I$9*Lookups!$G$18,SUMIFS('KENP Data'!$AP:$AP,'KENP Data'!$AO:$AO,"Amazon.fr",'KENP Data'!$AL:$AL,Lookups!$A$13)*Lookups!$M$9*Lookups!$G$18,SUMIFS('KENP Data'!$AP:$AP,'KENP Data'!$AO:$AO,"Amazon.es",'KENP Data'!$AL:$AL,Lookups!$A$13)*Lookups!$P$9*Lookups!$G$18,SUMIFS('KENP Data'!$AP:$AP,'KENP Data'!$AO:$AO,"Amazon.it",'KENP Data'!$AL:$AL,Lookups!$A$13)*Lookups!$O$9*Lookups!$G$18,SUMIFS('KENP Data'!$AP:$AP,'KENP Data'!$AO:$AO,"Amazon.co.jp",'KENP Data'!$AL:$AL,Lookups!$A$13)*Lookups!$N$9*Lookups!$G$19,SUMIFS('KENP Data'!$AP:$AP,'KENP Data'!$AO:$AO,"Amazon.in",'KENP Data'!$AL:$AL,Lookups!$A$13)*Lookups!$K$9*Lookups!$G$20,SUMIFS('KENP Data'!$AP:$AP,'KENP Data'!$AO:$AO,"Amazon.ca",'KENP Data'!$AL:$AL,Lookups!$A$13)*Lookups!$J$9*Lookups!$G$21,SUMIFS('KENP Data'!$AP:$AP,'KENP Data'!$AO:$AO,"Amazon.com.br",'KENP Data'!$AL:$AL,Lookups!$A$13)*Lookups!$Q$9*Lookups!$G$22,SUMIFS('KENP Data'!$AP:$AP,'KENP Data'!$AO:$AO,"Amazon.com.mx",'KENP Data'!$AL:$AL,Lookups!$A$13)*Lookups!$R$9*Lookups!$G$23,SUMIFS('KENP Data'!$AP:$AP,'KENP Data'!$AO:$AO,"Amazon.com.au",'KENP Data'!$AL:$AL,Lookups!$A$13)*Lookups!$L$9*Lookups!$G$24,SUMIFS('KENP Data'!$AP:$AP,'KENP Data'!$AO:$AO,"Amazon.nl",'KENP Data'!$AL:$AL,Lookups!$A$13)*Lookups!$S$9*Lookups!$G$18)</f>
        <v>0</v>
      </c>
      <c r="J62" s="13">
        <f>SUM(SUMIFS('KENP Data'!$AP:$AP,'KENP Data'!$AO:$AO,"Amazon.co.uk",'KENP Data'!$AL:$AL,Lookups!$A$13))</f>
        <v>0</v>
      </c>
      <c r="K62" s="4">
        <f>J62*Lookups!$H$9*Lookups!$G$17</f>
        <v>0</v>
      </c>
      <c r="L62" s="15">
        <f>SUM(SUMIFS('KENP Data'!$AP:$AP,'KENP Data'!$AO:$AO,"Amazon.com",'KENP Data'!$AL:$AL,Lookups!$A$13))</f>
        <v>0</v>
      </c>
      <c r="M62" s="4">
        <f>L62*Lookups!$G$9</f>
        <v>0</v>
      </c>
      <c r="N62" s="13">
        <f>SUM(SUMIFS('KENP Data'!$AP:$AP,'KENP Data'!$AO:$AO,"&lt;&gt;Amazon.co.uk",'KENP Data'!$AO:$AO,"&lt;&gt;Amazon.com",'KENP Data'!$AL:$AL,Lookups!$A$14))</f>
        <v>0</v>
      </c>
      <c r="O62" s="4">
        <f>SUM(SUMIFS('KENP Data'!$AP:$AP,'KENP Data'!$AO:$AO,"Amazon.de",'KENP Data'!$AL:$AL,Lookups!$A$14)*Lookups!$I$9*Lookups!$G$18,SUMIFS('KENP Data'!$AP:$AP,'KENP Data'!$AO:$AO,"Amazon.fr",'KENP Data'!$AL:$AL,Lookups!$A$14)*Lookups!$M$9*Lookups!$G$18,SUMIFS('KENP Data'!$AP:$AP,'KENP Data'!$AO:$AO,"Amazon.es",'KENP Data'!$AL:$AL,Lookups!$A$14)*Lookups!$P$9*Lookups!$G$18,SUMIFS('KENP Data'!$AP:$AP,'KENP Data'!$AO:$AO,"Amazon.it",'KENP Data'!$AL:$AL,Lookups!$A$14)*Lookups!$O$9*Lookups!$G$18,SUMIFS('KENP Data'!$AP:$AP,'KENP Data'!$AO:$AO,"Amazon.co.jp",'KENP Data'!$AL:$AL,Lookups!$A$14)*Lookups!$N$9*Lookups!$G$19,SUMIFS('KENP Data'!$AP:$AP,'KENP Data'!$AO:$AO,"Amazon.in",'KENP Data'!$AL:$AL,Lookups!$A$14)*Lookups!$K$9*Lookups!$G$20,SUMIFS('KENP Data'!$AP:$AP,'KENP Data'!$AO:$AO,"Amazon.ca",'KENP Data'!$AL:$AL,Lookups!$A$14)*Lookups!$J$9*Lookups!$G$21,SUMIFS('KENP Data'!$AP:$AP,'KENP Data'!$AO:$AO,"Amazon.com.br",'KENP Data'!$AL:$AL,Lookups!$A$14)*Lookups!$Q$9*Lookups!$G$22,SUMIFS('KENP Data'!$AP:$AP,'KENP Data'!$AO:$AO,"Amazon.com.mx",'KENP Data'!$AL:$AL,Lookups!$A$14)*Lookups!$R$9*Lookups!$G$23,SUMIFS('KENP Data'!$AP:$AP,'KENP Data'!$AO:$AO,"Amazon.com.au",'KENP Data'!$AL:$AL,Lookups!$A$14)*Lookups!$L$9*Lookups!$G$24,SUMIFS('KENP Data'!$AP:$AP,'KENP Data'!$AO:$AO,"Amazon.nl",'KENP Data'!$AL:$AL,Lookups!$A$14)*Lookups!$S$9*Lookups!$G$18)</f>
        <v>0</v>
      </c>
      <c r="P62" s="13">
        <f>SUM(SUMIFS('KENP Data'!$AP:$AP,'KENP Data'!$AO:$AO,"Amazon.co.uk",'KENP Data'!$AL:$AL,Lookups!$A$14))</f>
        <v>0</v>
      </c>
      <c r="Q62" s="4">
        <f>P62*Lookups!$H$9*Lookups!$G$17</f>
        <v>0</v>
      </c>
      <c r="R62" s="15">
        <f>SUM(SUMIFS('KENP Data'!$AP:$AP,'KENP Data'!$AO:$AO,"Amazon.com",'KENP Data'!$AL:$AL,Lookups!$A$14))</f>
        <v>0</v>
      </c>
      <c r="S62" s="4">
        <f>R62*Lookups!$G$9</f>
        <v>0</v>
      </c>
    </row>
    <row r="63" spans="1:19" x14ac:dyDescent="0.25">
      <c r="A63" t="s">
        <v>26</v>
      </c>
      <c r="B63" s="13">
        <f>SUM(SUMIFS('KENP Data'!$AV:$AV,'KENP Data'!$AU:$AU,"&lt;&gt;Amazon.co.uk",'KENP Data'!$AU:$AU,"&lt;&gt;Amazon.com",'KENP Data'!$AR:$AR,Lookups!$A$12))</f>
        <v>0</v>
      </c>
      <c r="C63" s="4">
        <f>SUM(SUMIFS('KENP Data'!$AV:$AV,'KENP Data'!$AU:$AU,"Amazon.de",'KENP Data'!$AR:$AR,Lookups!$A$12)*Lookups!$I$10*Lookups!$G$18,SUMIFS('KENP Data'!$AV:$AV,'KENP Data'!$AU:$AU,"Amazon.fr",'KENP Data'!$AR:$AR,Lookups!$A$12)*Lookups!$M$10*Lookups!$G$18,SUMIFS('KENP Data'!$AV:$AV,'KENP Data'!$AU:$AU,"Amazon.es",'KENP Data'!$AR:$AR,Lookups!$A$12)*Lookups!$P$10*Lookups!$G$18,SUMIFS('KENP Data'!$AV:$AV,'KENP Data'!$AU:$AU,"Amazon.it",'KENP Data'!$AR:$AR,Lookups!$A$12)*Lookups!$O$10*Lookups!$G$18,SUMIFS('KENP Data'!$AV:$AV,'KENP Data'!$AU:$AU,"Amazon.co.jp",'KENP Data'!$AR:$AR,Lookups!$A$12)*Lookups!$N$10*Lookups!$G$19,SUMIFS('KENP Data'!$AV:$AV,'KENP Data'!$AU:$AU,"Amazon.in",'KENP Data'!$AR:$AR,Lookups!$A$12)*Lookups!$K$10*Lookups!$G$20,SUMIFS('KENP Data'!$AV:$AV,'KENP Data'!$AU:$AU,"Amazon.ca",'KENP Data'!$AR:$AR,Lookups!$A$12)*Lookups!$J$10*Lookups!$G$21,SUMIFS('KENP Data'!$AV:$AV,'KENP Data'!$AU:$AU,"Amazon.com.br",'KENP Data'!$AR:$AR,Lookups!$A$12)*Lookups!$Q$10*Lookups!$G$22,SUMIFS('KENP Data'!$AV:$AV,'KENP Data'!$AU:$AU,"Amazon.com.mx",'KENP Data'!$AR:$AR,Lookups!$A$12)*Lookups!$R$10*Lookups!$G$23,SUMIFS('KENP Data'!$AV:$AV,'KENP Data'!$AU:$AU,"Amazon.com.au",'KENP Data'!$AR:$AR,Lookups!$A$12)*Lookups!$L$10*Lookups!$G$24,SUMIFS('KENP Data'!$AV:$AV,'KENP Data'!$AU:$AU,"Amazon.nl",'KENP Data'!$AR:$AR,Lookups!$A$12)*Lookups!$S$10*Lookups!$G$18)</f>
        <v>0</v>
      </c>
      <c r="D63" s="13">
        <f>SUM(SUMIFS('KENP Data'!$AV:$AV,'KENP Data'!$AU:$AU,"Amazon.co.uk",'KENP Data'!$AR:$AR,Lookups!$A$12))</f>
        <v>0</v>
      </c>
      <c r="E63" s="4">
        <f>D63*Lookups!$H$10*Lookups!$G$17</f>
        <v>0</v>
      </c>
      <c r="F63" s="15">
        <f>SUM(SUMIFS('KENP Data'!$AV:$AV,'KENP Data'!$AU:$AU,"Amazon.com",'KENP Data'!$AR:$AR,Lookups!$A$12))</f>
        <v>0</v>
      </c>
      <c r="G63" s="4">
        <f>F63*Lookups!$G$10</f>
        <v>0</v>
      </c>
      <c r="H63" s="13">
        <f>SUM(SUMIFS('KENP Data'!$AV:$AV,'KENP Data'!$AU:$AU,"&lt;&gt;Amazon.co.uk",'KENP Data'!$AU:$AU,"&lt;&gt;Amazon.com",'KENP Data'!$AR:$AR,Lookups!$A$13))</f>
        <v>0</v>
      </c>
      <c r="I63" s="4">
        <f>SUM(SUMIFS('KENP Data'!$AV:$AV,'KENP Data'!$AU:$AU,"Amazon.de",'KENP Data'!$AR:$AR,Lookups!$A$13)*Lookups!$I$10*Lookups!$G$18,SUMIFS('KENP Data'!$AV:$AV,'KENP Data'!$AU:$AU,"Amazon.fr",'KENP Data'!$AR:$AR,Lookups!$A$13)*Lookups!$M$10*Lookups!$G$18,SUMIFS('KENP Data'!$AV:$AV,'KENP Data'!$AU:$AU,"Amazon.es",'KENP Data'!$AR:$AR,Lookups!$A$13)*Lookups!$P$10*Lookups!$G$18,SUMIFS('KENP Data'!$AV:$AV,'KENP Data'!$AU:$AU,"Amazon.it",'KENP Data'!$AR:$AR,Lookups!$A$13)*Lookups!$O$10*Lookups!$G$18,SUMIFS('KENP Data'!$AV:$AV,'KENP Data'!$AU:$AU,"Amazon.co.jp",'KENP Data'!$AR:$AR,Lookups!$A$13)*Lookups!$N$10*Lookups!$G$19,SUMIFS('KENP Data'!$AV:$AV,'KENP Data'!$AU:$AU,"Amazon.in",'KENP Data'!$AR:$AR,Lookups!$A$13)*Lookups!$K$10*Lookups!$G$20,SUMIFS('KENP Data'!$AV:$AV,'KENP Data'!$AU:$AU,"Amazon.ca",'KENP Data'!$AR:$AR,Lookups!$A$13)*Lookups!$J$10*Lookups!$G$21,SUMIFS('KENP Data'!$AV:$AV,'KENP Data'!$AU:$AU,"Amazon.com.br",'KENP Data'!$AR:$AR,Lookups!$A$13)*Lookups!$Q$10*Lookups!$G$22,SUMIFS('KENP Data'!$AV:$AV,'KENP Data'!$AU:$AU,"Amazon.com.mx",'KENP Data'!$AR:$AR,Lookups!$A$13)*Lookups!$R$10*Lookups!$G$23,SUMIFS('KENP Data'!$AV:$AV,'KENP Data'!$AU:$AU,"Amazon.com.au",'KENP Data'!$AR:$AR,Lookups!$A$13)*Lookups!$L$10*Lookups!$G$24,SUMIFS('KENP Data'!$AV:$AV,'KENP Data'!$AU:$AU,"Amazon.nl",'KENP Data'!$AR:$AR,Lookups!$A$13)*Lookups!$S$10*Lookups!$G$18)</f>
        <v>0</v>
      </c>
      <c r="J63" s="13">
        <f>SUM(SUMIFS('KENP Data'!$AV:$AV,'KENP Data'!$AU:$AU,"Amazon.co.uk",'KENP Data'!$AR:$AR,Lookups!$A$13))</f>
        <v>0</v>
      </c>
      <c r="K63" s="4">
        <f>J63*Lookups!$H$10*Lookups!$G$17</f>
        <v>0</v>
      </c>
      <c r="L63" s="15">
        <f>SUM(SUMIFS('KENP Data'!$AV:$AV,'KENP Data'!$AU:$AU,"Amazon.com",'KENP Data'!$AR:$AR,Lookups!$A$13))</f>
        <v>0</v>
      </c>
      <c r="M63" s="4">
        <f>L63*Lookups!$G$10</f>
        <v>0</v>
      </c>
      <c r="N63" s="13">
        <f>SUM(SUMIFS('KENP Data'!$AV:$AV,'KENP Data'!$AU:$AU,"&lt;&gt;Amazon.co.uk",'KENP Data'!$AU:$AU,"&lt;&gt;Amazon.com",'KENP Data'!$AR:$AR,Lookups!$A$14))</f>
        <v>0</v>
      </c>
      <c r="O63" s="4">
        <f>SUM(SUMIFS('KENP Data'!$AV:$AV,'KENP Data'!$AU:$AU,"Amazon.de",'KENP Data'!$AR:$AR,Lookups!$A$14)*Lookups!$I$10*Lookups!$G$18,SUMIFS('KENP Data'!$AV:$AV,'KENP Data'!$AU:$AU,"Amazon.fr",'KENP Data'!$AR:$AR,Lookups!$A$14)*Lookups!$M$10*Lookups!$G$18,SUMIFS('KENP Data'!$AV:$AV,'KENP Data'!$AU:$AU,"Amazon.es",'KENP Data'!$AR:$AR,Lookups!$A$14)*Lookups!$P$10*Lookups!$G$18,SUMIFS('KENP Data'!$AV:$AV,'KENP Data'!$AU:$AU,"Amazon.it",'KENP Data'!$AR:$AR,Lookups!$A$14)*Lookups!$O$10*Lookups!$G$18,SUMIFS('KENP Data'!$AV:$AV,'KENP Data'!$AU:$AU,"Amazon.co.jp",'KENP Data'!$AR:$AR,Lookups!$A$14)*Lookups!$N$10*Lookups!$G$19,SUMIFS('KENP Data'!$AV:$AV,'KENP Data'!$AU:$AU,"Amazon.in",'KENP Data'!$AR:$AR,Lookups!$A$14)*Lookups!$K$10*Lookups!$G$20,SUMIFS('KENP Data'!$AV:$AV,'KENP Data'!$AU:$AU,"Amazon.ca",'KENP Data'!$AR:$AR,Lookups!$A$14)*Lookups!$J$10*Lookups!$G$21,SUMIFS('KENP Data'!$AV:$AV,'KENP Data'!$AU:$AU,"Amazon.com.br",'KENP Data'!$AR:$AR,Lookups!$A$14)*Lookups!$Q$10*Lookups!$G$22,SUMIFS('KENP Data'!$AV:$AV,'KENP Data'!$AU:$AU,"Amazon.com.mx",'KENP Data'!$AR:$AR,Lookups!$A$14)*Lookups!$R$10*Lookups!$G$23,SUMIFS('KENP Data'!$AV:$AV,'KENP Data'!$AU:$AU,"Amazon.com.au",'KENP Data'!$AR:$AR,Lookups!$A$14)*Lookups!$L$10*Lookups!$G$24,SUMIFS('KENP Data'!$AV:$AV,'KENP Data'!$AU:$AU,"Amazon.nl",'KENP Data'!$AR:$AR,Lookups!$A$14)*Lookups!$S$10*Lookups!$G$18)</f>
        <v>0</v>
      </c>
      <c r="P63" s="13">
        <f>SUM(SUMIFS('KENP Data'!$AV:$AV,'KENP Data'!$AU:$AU,"Amazon.co.uk",'KENP Data'!$AR:$AR,Lookups!$A$14))</f>
        <v>0</v>
      </c>
      <c r="Q63" s="4">
        <f>P63*Lookups!$H$10*Lookups!$G$17</f>
        <v>0</v>
      </c>
      <c r="R63" s="15">
        <f>SUM(SUMIFS('KENP Data'!$AV:$AV,'KENP Data'!$AU:$AU,"Amazon.com",'KENP Data'!$AR:$AR,Lookups!$A$14))</f>
        <v>0</v>
      </c>
      <c r="S63" s="4">
        <f>R63*Lookups!$G$10</f>
        <v>0</v>
      </c>
    </row>
    <row r="64" spans="1:19" x14ac:dyDescent="0.25">
      <c r="A64" t="s">
        <v>27</v>
      </c>
      <c r="B64" s="13">
        <f>SUM(SUMIFS('KENP Data'!$BB:$BB,'KENP Data'!$BA:$BA,"&lt;&gt;Amazon.co.uk",'KENP Data'!$BA:$BA,"&lt;&gt;Amazon.com",'KENP Data'!$AX:$AX,Lookups!$A$12))</f>
        <v>0</v>
      </c>
      <c r="C64" s="4">
        <f>SUM(SUMIFS('KENP Data'!$BB:$BB,'KENP Data'!$BA:$BA,"Amazon.de",'KENP Data'!$AX:$AX,Lookups!$A$12)*Lookups!$I$11*Lookups!$G$18,SUMIFS('KENP Data'!$BB:$BB,'KENP Data'!$BA:$BA,"Amazon.fr",'KENP Data'!$AX:$AX,Lookups!$A$12)*Lookups!$M$11*Lookups!$G$18,SUMIFS('KENP Data'!$BB:$BB,'KENP Data'!$BA:$BA,"Amazon.es",'KENP Data'!$AX:$AX,Lookups!$A$12)*Lookups!$P$11*Lookups!$G$18,SUMIFS('KENP Data'!$BB:$BB,'KENP Data'!$BA:$BA,"Amazon.it",'KENP Data'!$AX:$AX,Lookups!$A$12)*Lookups!$O$11*Lookups!$G$18,SUMIFS('KENP Data'!$BB:$BB,'KENP Data'!$BA:$BA,"Amazon.co.jp",'KENP Data'!$AX:$AX,Lookups!$A$12)*Lookups!$N$11*Lookups!$G$19,SUMIFS('KENP Data'!$BB:$BB,'KENP Data'!$BA:$BA,"Amazon.in",'KENP Data'!$AX:$AX,Lookups!$A$12)*Lookups!$K$11*Lookups!$G$20,SUMIFS('KENP Data'!$BB:$BB,'KENP Data'!$BA:$BA,"Amazon.ca",'KENP Data'!$AX:$AX,Lookups!$A$12)*Lookups!$J$11*Lookups!$G$21,SUMIFS('KENP Data'!$BB:$BB,'KENP Data'!$BA:$BA,"Amazon.com.br",'KENP Data'!$AX:$AX,Lookups!$A$12)*Lookups!$Q$11*Lookups!$G$22,SUMIFS('KENP Data'!$BB:$BB,'KENP Data'!$BA:$BA,"Amazon.com.mx",'KENP Data'!$AX:$AX,Lookups!$A$12)*Lookups!$R$11*Lookups!$G$23,SUMIFS('KENP Data'!$BB:$BB,'KENP Data'!$BA:$BA,"Amazon.com.au",'KENP Data'!$AX:$AX,Lookups!$A$12)*Lookups!$L$11*Lookups!$G$24,SUMIFS('KENP Data'!$BB:$BB,'KENP Data'!$BA:$BA,"Amazon.nl",'KENP Data'!$AX:$AX,Lookups!$A$12)*Lookups!$S$11*Lookups!$G$18)</f>
        <v>0</v>
      </c>
      <c r="D64" s="13">
        <f>SUM(SUMIFS('KENP Data'!$BB:$BB,'KENP Data'!$BA:$BA,"Amazon.co.uk",'KENP Data'!$AX:$AX,Lookups!$A$12))</f>
        <v>0</v>
      </c>
      <c r="E64" s="4">
        <f>D64*Lookups!$H$11*Lookups!$G$17</f>
        <v>0</v>
      </c>
      <c r="F64" s="15">
        <f>SUM(SUMIFS('KENP Data'!$BB:$BB,'KENP Data'!$BA:$BA,"Amazon.com",'KENP Data'!$AX:$AX,Lookups!$A$12))</f>
        <v>0</v>
      </c>
      <c r="G64" s="4">
        <f>F64*Lookups!$G$11</f>
        <v>0</v>
      </c>
      <c r="H64" s="13">
        <f>SUM(SUMIFS('KENP Data'!$BB:$BB,'KENP Data'!$BA:$BA,"&lt;&gt;Amazon.co.uk",'KENP Data'!$BA:$BA,"&lt;&gt;Amazon.com",'KENP Data'!$AX:$AX,Lookups!$A$13))</f>
        <v>0</v>
      </c>
      <c r="I64" s="4">
        <f>SUM(SUMIFS('KENP Data'!$BB:$BB,'KENP Data'!$BA:$BA,"Amazon.de",'KENP Data'!$AX:$AX,Lookups!$A$13)*Lookups!$I$11*Lookups!$G$18,SUMIFS('KENP Data'!$BB:$BB,'KENP Data'!$BA:$BA,"Amazon.fr",'KENP Data'!$AX:$AX,Lookups!$A$13)*Lookups!$M$11*Lookups!$G$18,SUMIFS('KENP Data'!$BB:$BB,'KENP Data'!$BA:$BA,"Amazon.es",'KENP Data'!$AX:$AX,Lookups!$A$13)*Lookups!$P$11*Lookups!$G$18,SUMIFS('KENP Data'!$BB:$BB,'KENP Data'!$BA:$BA,"Amazon.it",'KENP Data'!$AX:$AX,Lookups!$A$13)*Lookups!$O$11*Lookups!$G$18,SUMIFS('KENP Data'!$BB:$BB,'KENP Data'!$BA:$BA,"Amazon.co.jp",'KENP Data'!$AX:$AX,Lookups!$A$13)*Lookups!$N$11*Lookups!$G$19,SUMIFS('KENP Data'!$BB:$BB,'KENP Data'!$BA:$BA,"Amazon.in",'KENP Data'!$AX:$AX,Lookups!$A$13)*Lookups!$K$11*Lookups!$G$20,SUMIFS('KENP Data'!$BB:$BB,'KENP Data'!$BA:$BA,"Amazon.ca",'KENP Data'!$AX:$AX,Lookups!$A$13)*Lookups!$J$11*Lookups!$G$21,SUMIFS('KENP Data'!$BB:$BB,'KENP Data'!$BA:$BA,"Amazon.com.br",'KENP Data'!$AX:$AX,Lookups!$A$13)*Lookups!$Q$11*Lookups!$G$22,SUMIFS('KENP Data'!$BB:$BB,'KENP Data'!$BA:$BA,"Amazon.com.mx",'KENP Data'!$AX:$AX,Lookups!$A$13)*Lookups!$R$11*Lookups!$G$23,SUMIFS('KENP Data'!$BB:$BB,'KENP Data'!$BA:$BA,"Amazon.com.au",'KENP Data'!$AX:$AX,Lookups!$A$13)*Lookups!$L$11*Lookups!$G$24,SUMIFS('KENP Data'!$BB:$BB,'KENP Data'!$BA:$BA,"Amazon.nl",'KENP Data'!$AX:$AX,Lookups!$A$13)*Lookups!$S$11*Lookups!$G$18)</f>
        <v>0</v>
      </c>
      <c r="J64" s="13">
        <f>SUM(SUMIFS('KENP Data'!$BB:$BB,'KENP Data'!$BA:$BA,"Amazon.co.uk",'KENP Data'!$AX:$AX,Lookups!$A$13))</f>
        <v>0</v>
      </c>
      <c r="K64" s="4">
        <f>J64*Lookups!$H$11*Lookups!$G$17</f>
        <v>0</v>
      </c>
      <c r="L64" s="15">
        <f>SUM(SUMIFS('KENP Data'!$BB:$BB,'KENP Data'!$BA:$BA,"Amazon.com",'KENP Data'!$AX:$AX,Lookups!$A$13))</f>
        <v>0</v>
      </c>
      <c r="M64" s="4">
        <f>L64*Lookups!$G$11</f>
        <v>0</v>
      </c>
      <c r="N64" s="13">
        <f>SUM(SUMIFS('KENP Data'!$BB:$BB,'KENP Data'!$BA:$BA,"&lt;&gt;Amazon.co.uk",'KENP Data'!$BA:$BA,"&lt;&gt;Amazon.com",'KENP Data'!$AX:$AX,Lookups!$A$14))</f>
        <v>0</v>
      </c>
      <c r="O64" s="4">
        <f>SUM(SUMIFS('KENP Data'!$BB:$BB,'KENP Data'!$BA:$BA,"Amazon.de",'KENP Data'!$AX:$AX,Lookups!$A$14)*Lookups!$I$11*Lookups!$G$18,SUMIFS('KENP Data'!$BB:$BB,'KENP Data'!$BA:$BA,"Amazon.fr",'KENP Data'!$AX:$AX,Lookups!$A$14)*Lookups!$M$11*Lookups!$G$18,SUMIFS('KENP Data'!$BB:$BB,'KENP Data'!$BA:$BA,"Amazon.es",'KENP Data'!$AX:$AX,Lookups!$A$14)*Lookups!$P$11*Lookups!$G$18,SUMIFS('KENP Data'!$BB:$BB,'KENP Data'!$BA:$BA,"Amazon.it",'KENP Data'!$AX:$AX,Lookups!$A$14)*Lookups!$O$11*Lookups!$G$18,SUMIFS('KENP Data'!$BB:$BB,'KENP Data'!$BA:$BA,"Amazon.co.jp",'KENP Data'!$AX:$AX,Lookups!$A$14)*Lookups!$N$11*Lookups!$G$19,SUMIFS('KENP Data'!$BB:$BB,'KENP Data'!$BA:$BA,"Amazon.in",'KENP Data'!$AX:$AX,Lookups!$A$14)*Lookups!$K$11*Lookups!$G$20,SUMIFS('KENP Data'!$BB:$BB,'KENP Data'!$BA:$BA,"Amazon.ca",'KENP Data'!$AX:$AX,Lookups!$A$14)*Lookups!$J$11*Lookups!$G$21,SUMIFS('KENP Data'!$BB:$BB,'KENP Data'!$BA:$BA,"Amazon.com.br",'KENP Data'!$AX:$AX,Lookups!$A$14)*Lookups!$Q$11*Lookups!$G$22,SUMIFS('KENP Data'!$BB:$BB,'KENP Data'!$BA:$BA,"Amazon.com.mx",'KENP Data'!$AX:$AX,Lookups!$A$14)*Lookups!$R$11*Lookups!$G$23,SUMIFS('KENP Data'!$BB:$BB,'KENP Data'!$BA:$BA,"Amazon.com.au",'KENP Data'!$AX:$AX,Lookups!$A$14)*Lookups!$L$11*Lookups!$G$24,SUMIFS('KENP Data'!$BB:$BB,'KENP Data'!$BA:$BA,"Amazon.nl",'KENP Data'!$AX:$AX,Lookups!$A$14)*Lookups!$S$11*Lookups!$G$18)</f>
        <v>0</v>
      </c>
      <c r="P64" s="13">
        <f>SUM(SUMIFS('KENP Data'!$BB:$BB,'KENP Data'!$BA:$BA,"Amazon.co.uk",'KENP Data'!$AX:$AX,Lookups!$A$14))</f>
        <v>0</v>
      </c>
      <c r="Q64" s="4">
        <f>P64*Lookups!$H$11*Lookups!$G$17</f>
        <v>0</v>
      </c>
      <c r="R64" s="15">
        <f>SUM(SUMIFS('KENP Data'!$BB:$BB,'KENP Data'!$BA:$BA,"Amazon.com",'KENP Data'!$AX:$AX,Lookups!$A$14))</f>
        <v>0</v>
      </c>
      <c r="S64" s="4">
        <f>R64*Lookups!$G$11</f>
        <v>0</v>
      </c>
    </row>
    <row r="65" spans="1:19" x14ac:dyDescent="0.25">
      <c r="A65" t="s">
        <v>28</v>
      </c>
      <c r="B65" s="13">
        <f>SUM(SUMIFS('KENP Data'!$BH:$BH,'KENP Data'!$BG:$BG,"&lt;&gt;Amazon.co.uk",'KENP Data'!$BG:$BG,"&lt;&gt;Amazon.com",'KENP Data'!$BD:$BD,Lookups!$A$12))</f>
        <v>0</v>
      </c>
      <c r="C65" s="4">
        <f>SUM(SUMIFS('KENP Data'!$BH:$BH,'KENP Data'!$BG:$BG,"Amazon.de",'KENP Data'!$BD:$BD,Lookups!$A$12)*Lookups!$I$12*Lookups!$G$18,SUMIFS('KENP Data'!$BH:$BH,'KENP Data'!$BG:$BG,"Amazon.fr",'KENP Data'!$BD:$BD,Lookups!$A$12)*Lookups!$M$12*Lookups!$G$18,SUMIFS('KENP Data'!$BH:$BH,'KENP Data'!$BG:$BG,"Amazon.es",'KENP Data'!$BD:$BD,Lookups!$A$12)*Lookups!$P$12*Lookups!$G$18,SUMIFS('KENP Data'!$BH:$BH,'KENP Data'!$BG:$BG,"Amazon.it",'KENP Data'!$BD:$BD,Lookups!$A$12)*Lookups!$O$12*Lookups!$G$18,SUMIFS('KENP Data'!$BH:$BH,'KENP Data'!$BG:$BG,"Amazon.co.jp",'KENP Data'!$BD:$BD,Lookups!$A$12)*Lookups!$N$12*Lookups!$G$19,SUMIFS('KENP Data'!$BH:$BH,'KENP Data'!$BG:$BG,"Amazon.in",'KENP Data'!$BD:$BD,Lookups!$A$12)*Lookups!$K$12*Lookups!$G$20,SUMIFS('KENP Data'!$BH:$BH,'KENP Data'!$BG:$BG,"Amazon.ca",'KENP Data'!$BD:$BD,Lookups!$A$12)*Lookups!$J$12*Lookups!$G$21,SUMIFS('KENP Data'!$BH:$BH,'KENP Data'!$BG:$BG,"Amazon.com.br",'KENP Data'!$BD:$BD,Lookups!$A$12)*Lookups!$Q$12*Lookups!$G$22,SUMIFS('KENP Data'!$BH:$BH,'KENP Data'!$BG:$BG,"Amazon.com.mx",'KENP Data'!$BD:$BD,Lookups!$A$12)*Lookups!$R$12*Lookups!$G$23,SUMIFS('KENP Data'!$BH:$BH,'KENP Data'!$BG:$BG,"Amazon.com.au",'KENP Data'!$BD:$BD,Lookups!$A$12)*Lookups!$L$12*Lookups!$G$24,SUMIFS('KENP Data'!$BH:$BH,'KENP Data'!$BG:$BG,"Amazon.nl",'KENP Data'!$BD:$BD,Lookups!$A$12)*Lookups!$S$12*Lookups!$G$18)</f>
        <v>0</v>
      </c>
      <c r="D65" s="13">
        <f>SUM(SUMIFS('KENP Data'!$BH:$BH,'KENP Data'!$BG:$BG,"Amazon.co.uk",'KENP Data'!$BD:$BD,Lookups!$A$12))</f>
        <v>0</v>
      </c>
      <c r="E65" s="4">
        <f>D65*Lookups!$H$12*Lookups!$G$17</f>
        <v>0</v>
      </c>
      <c r="F65" s="15">
        <f>SUM(SUMIFS('KENP Data'!$BH:$BH,'KENP Data'!$BG:$BG,"Amazon.com",'KENP Data'!$BD:$BD,Lookups!$A$12))</f>
        <v>0</v>
      </c>
      <c r="G65" s="4">
        <f>F65*Lookups!$G$12</f>
        <v>0</v>
      </c>
      <c r="H65" s="13">
        <f>SUM(SUMIFS('KENP Data'!$BH:$BH,'KENP Data'!$BG:$BG,"&lt;&gt;Amazon.co.uk",'KENP Data'!$BG:$BG,"&lt;&gt;Amazon.com",'KENP Data'!$BD:$BD,Lookups!$A$13))</f>
        <v>0</v>
      </c>
      <c r="I65" s="4">
        <f>SUM(SUMIFS('KENP Data'!$BH:$BH,'KENP Data'!$BG:$BG,"Amazon.de",'KENP Data'!$BD:$BD,Lookups!$A$13)*Lookups!$I$12*Lookups!$G$18,SUMIFS('KENP Data'!$BH:$BH,'KENP Data'!$BG:$BG,"Amazon.fr",'KENP Data'!$BD:$BD,Lookups!$A$13)*Lookups!$M$12*Lookups!$G$18,SUMIFS('KENP Data'!$BH:$BH,'KENP Data'!$BG:$BG,"Amazon.es",'KENP Data'!$BD:$BD,Lookups!$A$13)*Lookups!$P$12*Lookups!$G$18,SUMIFS('KENP Data'!$BH:$BH,'KENP Data'!$BG:$BG,"Amazon.it",'KENP Data'!$BD:$BD,Lookups!$A$13)*Lookups!$O$12*Lookups!$G$18,SUMIFS('KENP Data'!$BH:$BH,'KENP Data'!$BG:$BG,"Amazon.co.jp",'KENP Data'!$BD:$BD,Lookups!$A$13)*Lookups!$N$12*Lookups!$G$19,SUMIFS('KENP Data'!$BH:$BH,'KENP Data'!$BG:$BG,"Amazon.in",'KENP Data'!$BD:$BD,Lookups!$A$13)*Lookups!$K$12*Lookups!$G$20,SUMIFS('KENP Data'!$BH:$BH,'KENP Data'!$BG:$BG,"Amazon.ca",'KENP Data'!$BD:$BD,Lookups!$A$13)*Lookups!$J$12*Lookups!$G$21,SUMIFS('KENP Data'!$BH:$BH,'KENP Data'!$BG:$BG,"Amazon.com.br",'KENP Data'!$BD:$BD,Lookups!$A$13)*Lookups!$Q$12*Lookups!$G$22,SUMIFS('KENP Data'!$BH:$BH,'KENP Data'!$BG:$BG,"Amazon.com.mx",'KENP Data'!$BD:$BD,Lookups!$A$13)*Lookups!$R$12*Lookups!$G$23,SUMIFS('KENP Data'!$BH:$BH,'KENP Data'!$BG:$BG,"Amazon.com.au",'KENP Data'!$BD:$BD,Lookups!$A$13)*Lookups!$L$12*Lookups!$G$24,SUMIFS('KENP Data'!$BH:$BH,'KENP Data'!$BG:$BG,"Amazon.nl",'KENP Data'!$BD:$BD,Lookups!$A$13)*Lookups!$S$12*Lookups!$G$18)</f>
        <v>0</v>
      </c>
      <c r="J65" s="13">
        <f>SUM(SUMIFS('KENP Data'!$BH:$BH,'KENP Data'!$BG:$BG,"Amazon.co.uk",'KENP Data'!$BD:$BD,Lookups!$A$13))</f>
        <v>0</v>
      </c>
      <c r="K65" s="4">
        <f>J65*Lookups!$H$12*Lookups!$G$17</f>
        <v>0</v>
      </c>
      <c r="L65" s="15">
        <f>SUM(SUMIFS('KENP Data'!$BH:$BH,'KENP Data'!$BG:$BG,"Amazon.com",'KENP Data'!$BD:$BD,Lookups!$A$13))</f>
        <v>0</v>
      </c>
      <c r="M65" s="4">
        <f>L65*Lookups!$G$12</f>
        <v>0</v>
      </c>
      <c r="N65" s="13">
        <f>SUM(SUMIFS('KENP Data'!$BH:$BH,'KENP Data'!$BG:$BG,"&lt;&gt;Amazon.co.uk",'KENP Data'!$BG:$BG,"&lt;&gt;Amazon.com",'KENP Data'!$BD:$BD,Lookups!$A$14))</f>
        <v>0</v>
      </c>
      <c r="O65" s="4">
        <f>SUM(SUMIFS('KENP Data'!$BH:$BH,'KENP Data'!$BG:$BG,"Amazon.de",'KENP Data'!$BD:$BD,Lookups!$A$14)*Lookups!$I$12*Lookups!$G$18,SUMIFS('KENP Data'!$BH:$BH,'KENP Data'!$BG:$BG,"Amazon.fr",'KENP Data'!$BD:$BD,Lookups!$A$14)*Lookups!$M$12*Lookups!$G$18,SUMIFS('KENP Data'!$BH:$BH,'KENP Data'!$BG:$BG,"Amazon.es",'KENP Data'!$BD:$BD,Lookups!$A$14)*Lookups!$P$12*Lookups!$G$18,SUMIFS('KENP Data'!$BH:$BH,'KENP Data'!$BG:$BG,"Amazon.it",'KENP Data'!$BD:$BD,Lookups!$A$14)*Lookups!$O$12*Lookups!$G$18,SUMIFS('KENP Data'!$BH:$BH,'KENP Data'!$BG:$BG,"Amazon.co.jp",'KENP Data'!$BD:$BD,Lookups!$A$14)*Lookups!$N$12*Lookups!$G$19,SUMIFS('KENP Data'!$BH:$BH,'KENP Data'!$BG:$BG,"Amazon.in",'KENP Data'!$BD:$BD,Lookups!$A$14)*Lookups!$K$12*Lookups!$G$20,SUMIFS('KENP Data'!$BH:$BH,'KENP Data'!$BG:$BG,"Amazon.ca",'KENP Data'!$BD:$BD,Lookups!$A$14)*Lookups!$J$12*Lookups!$G$21,SUMIFS('KENP Data'!$BH:$BH,'KENP Data'!$BG:$BG,"Amazon.com.br",'KENP Data'!$BD:$BD,Lookups!$A$14)*Lookups!$Q$12*Lookups!$G$22,SUMIFS('KENP Data'!$BH:$BH,'KENP Data'!$BG:$BG,"Amazon.com.mx",'KENP Data'!$BD:$BD,Lookups!$A$14)*Lookups!$R$12*Lookups!$G$23,SUMIFS('KENP Data'!$BH:$BH,'KENP Data'!$BG:$BG,"Amazon.com.au",'KENP Data'!$BD:$BD,Lookups!$A$14)*Lookups!$L$12*Lookups!$G$24,SUMIFS('KENP Data'!$BH:$BH,'KENP Data'!$BG:$BG,"Amazon.nl",'KENP Data'!$BD:$BD,Lookups!$A$14)*Lookups!$S$12*Lookups!$G$18)</f>
        <v>0</v>
      </c>
      <c r="P65" s="13">
        <f>SUM(SUMIFS('KENP Data'!$BH:$BH,'KENP Data'!$BG:$BG,"Amazon.co.uk",'KENP Data'!$BD:$BD,Lookups!$A$14))</f>
        <v>0</v>
      </c>
      <c r="Q65" s="4">
        <f>P65*Lookups!$H$12*Lookups!$G$17</f>
        <v>0</v>
      </c>
      <c r="R65" s="15">
        <f>SUM(SUMIFS('KENP Data'!$BH:$BH,'KENP Data'!$BG:$BG,"Amazon.com",'KENP Data'!$BD:$BD,Lookups!$A$14))</f>
        <v>0</v>
      </c>
      <c r="S65" s="4">
        <f>R65*Lookups!$G$12</f>
        <v>0</v>
      </c>
    </row>
    <row r="66" spans="1:19" x14ac:dyDescent="0.25">
      <c r="A66" t="s">
        <v>29</v>
      </c>
      <c r="B66" s="13">
        <f>SUM(SUMIFS('KENP Data'!$BN:$BN,'KENP Data'!$BM:$BM,"&lt;&gt;Amazon.co.uk",'KENP Data'!$BM:$BM,"&lt;&gt;Amazon.com",'KENP Data'!$BJ:$BJ,Lookups!$A$12))</f>
        <v>0</v>
      </c>
      <c r="C66" s="4">
        <f>SUM(SUMIFS('KENP Data'!$BN:$BN,'KENP Data'!$BM:$BM,"Amazon.de",'KENP Data'!$BJ:$BJ,Lookups!$A$12)*Lookups!$I$13*Lookups!$G$18,SUMIFS('KENP Data'!$BN:$BN,'KENP Data'!$BM:$BM,"Amazon.fr",'KENP Data'!$BJ:$BJ,Lookups!$A$12)*Lookups!$M$13*Lookups!$G$18,SUMIFS('KENP Data'!$BN:$BN,'KENP Data'!$BM:$BM,"Amazon.es",'KENP Data'!$BJ:$BJ,Lookups!$A$12)*Lookups!$P$13*Lookups!$G$18,SUMIFS('KENP Data'!$BN:$BN,'KENP Data'!$BM:$BM,"Amazon.it",'KENP Data'!$BJ:$BJ,Lookups!$A$12)*Lookups!$O$13*Lookups!$G$18,SUMIFS('KENP Data'!$BN:$BN,'KENP Data'!$BM:$BM,"Amazon.co.jp",'KENP Data'!$BJ:$BJ,Lookups!$A$12)*Lookups!$N$13*Lookups!$G$19,SUMIFS('KENP Data'!$BN:$BN,'KENP Data'!$BM:$BM,"Amazon.in",'KENP Data'!$BJ:$BJ,Lookups!$A$12)*Lookups!$K$13*Lookups!$G$20,SUMIFS('KENP Data'!$BN:$BN,'KENP Data'!$BM:$BM,"Amazon.ca",'KENP Data'!$BJ:$BJ,Lookups!$A$12)*Lookups!$J$13*Lookups!$G$21,SUMIFS('KENP Data'!$BN:$BN,'KENP Data'!$BM:$BM,"Amazon.com.br",'KENP Data'!$BJ:$BJ,Lookups!$A$12)*Lookups!$Q$13*Lookups!$G$22,SUMIFS('KENP Data'!$BN:$BN,'KENP Data'!$BM:$BM,"Amazon.com.mx",'KENP Data'!$BJ:$BJ,Lookups!$A$12)*Lookups!$R$13*Lookups!$G$23,SUMIFS('KENP Data'!$BN:$BN,'KENP Data'!$BM:$BM,"Amazon.com.au",'KENP Data'!$BJ:$BJ,Lookups!$A$12)*Lookups!$L$13*Lookups!$G$24,SUMIFS('KENP Data'!$BN:$BN,'KENP Data'!$BM:$BM,"Amazon.nl",'KENP Data'!$BJ:$BJ,Lookups!$A$12)*Lookups!$S$13*Lookups!$G$18)</f>
        <v>0</v>
      </c>
      <c r="D66" s="13">
        <f>SUM(SUMIFS('KENP Data'!$BN:$BN,'KENP Data'!$BM:$BM,"Amazon.co.uk",'KENP Data'!$BJ:$BJ,Lookups!$A$12))</f>
        <v>0</v>
      </c>
      <c r="E66" s="4">
        <f>D66*Lookups!$H$13*Lookups!$G$17</f>
        <v>0</v>
      </c>
      <c r="F66" s="15">
        <f>SUM(SUMIFS('KENP Data'!$BN:$BN,'KENP Data'!$BM:$BM,"Amazon.com",'KENP Data'!$BJ:$BJ,Lookups!$A$12))</f>
        <v>0</v>
      </c>
      <c r="G66" s="4">
        <f>F66*Lookups!$G$13</f>
        <v>0</v>
      </c>
      <c r="H66" s="13">
        <f>SUM(SUMIFS('KENP Data'!$BN:$BN,'KENP Data'!$BM:$BM,"&lt;&gt;Amazon.co.uk",'KENP Data'!$BM:$BM,"&lt;&gt;Amazon.com",'KENP Data'!$BJ:$BJ,Lookups!$A$13))</f>
        <v>0</v>
      </c>
      <c r="I66" s="4">
        <f>SUM(SUMIFS('KENP Data'!$BN:$BN,'KENP Data'!$BM:$BM,"Amazon.de",'KENP Data'!$BJ:$BJ,Lookups!$A$13)*Lookups!$I$13*Lookups!$G$18,SUMIFS('KENP Data'!$BN:$BN,'KENP Data'!$BM:$BM,"Amazon.fr",'KENP Data'!$BJ:$BJ,Lookups!$A$13)*Lookups!$M$13*Lookups!$G$18,SUMIFS('KENP Data'!$BN:$BN,'KENP Data'!$BM:$BM,"Amazon.es",'KENP Data'!$BJ:$BJ,Lookups!$A$13)*Lookups!$P$13*Lookups!$G$18,SUMIFS('KENP Data'!$BN:$BN,'KENP Data'!$BM:$BM,"Amazon.it",'KENP Data'!$BJ:$BJ,Lookups!$A$13)*Lookups!$O$13*Lookups!$G$18,SUMIFS('KENP Data'!$BN:$BN,'KENP Data'!$BM:$BM,"Amazon.co.jp",'KENP Data'!$BJ:$BJ,Lookups!$A$13)*Lookups!$N$13*Lookups!$G$19,SUMIFS('KENP Data'!$BN:$BN,'KENP Data'!$BM:$BM,"Amazon.in",'KENP Data'!$BJ:$BJ,Lookups!$A$13)*Lookups!$K$13*Lookups!$G$20,SUMIFS('KENP Data'!$BN:$BN,'KENP Data'!$BM:$BM,"Amazon.ca",'KENP Data'!$BJ:$BJ,Lookups!$A$13)*Lookups!$J$13*Lookups!$G$21,SUMIFS('KENP Data'!$BN:$BN,'KENP Data'!$BM:$BM,"Amazon.com.br",'KENP Data'!$BJ:$BJ,Lookups!$A$13)*Lookups!$Q$13*Lookups!$G$22,SUMIFS('KENP Data'!$BN:$BN,'KENP Data'!$BM:$BM,"Amazon.com.mx",'KENP Data'!$BJ:$BJ,Lookups!$A$13)*Lookups!$R$13*Lookups!$G$23,SUMIFS('KENP Data'!$BN:$BN,'KENP Data'!$BM:$BM,"Amazon.com.au",'KENP Data'!$BJ:$BJ,Lookups!$A$13)*Lookups!$L$13*Lookups!$G$24,SUMIFS('KENP Data'!$BN:$BN,'KENP Data'!$BM:$BM,"Amazon.nl",'KENP Data'!$BJ:$BJ,Lookups!$A$13)*Lookups!$S$13*Lookups!$G$18)</f>
        <v>0</v>
      </c>
      <c r="J66" s="13">
        <f>SUM(SUMIFS('KENP Data'!$BN:$BN,'KENP Data'!$BM:$BM,"Amazon.co.uk",'KENP Data'!$BJ:$BJ,Lookups!$A$13))</f>
        <v>0</v>
      </c>
      <c r="K66" s="4">
        <f>J66*Lookups!$H$13*Lookups!$G$17</f>
        <v>0</v>
      </c>
      <c r="L66" s="15">
        <f>SUM(SUMIFS('KENP Data'!$BN:$BN,'KENP Data'!$BM:$BM,"Amazon.com",'KENP Data'!$BJ:$BJ,Lookups!$A$13))</f>
        <v>0</v>
      </c>
      <c r="M66" s="4">
        <f>L66*Lookups!$G$13</f>
        <v>0</v>
      </c>
      <c r="N66" s="13">
        <f>SUM(SUMIFS('KENP Data'!$BN:$BN,'KENP Data'!$BM:$BM,"&lt;&gt;Amazon.co.uk",'KENP Data'!$BM:$BM,"&lt;&gt;Amazon.com",'KENP Data'!$BJ:$BJ,Lookups!$A$14))</f>
        <v>0</v>
      </c>
      <c r="O66" s="4">
        <f>SUM(SUMIFS('KENP Data'!$BN:$BN,'KENP Data'!$BM:$BM,"Amazon.de",'KENP Data'!$BJ:$BJ,Lookups!$A$14)*Lookups!$I$13*Lookups!$G$18,SUMIFS('KENP Data'!$BN:$BN,'KENP Data'!$BM:$BM,"Amazon.fr",'KENP Data'!$BJ:$BJ,Lookups!$A$14)*Lookups!$M$13*Lookups!$G$18,SUMIFS('KENP Data'!$BN:$BN,'KENP Data'!$BM:$BM,"Amazon.es",'KENP Data'!$BJ:$BJ,Lookups!$A$14)*Lookups!$P$13*Lookups!$G$18,SUMIFS('KENP Data'!$BN:$BN,'KENP Data'!$BM:$BM,"Amazon.it",'KENP Data'!$BJ:$BJ,Lookups!$A$14)*Lookups!$O$13*Lookups!$G$18,SUMIFS('KENP Data'!$BN:$BN,'KENP Data'!$BM:$BM,"Amazon.co.jp",'KENP Data'!$BJ:$BJ,Lookups!$A$14)*Lookups!$N$13*Lookups!$G$19,SUMIFS('KENP Data'!$BN:$BN,'KENP Data'!$BM:$BM,"Amazon.in",'KENP Data'!$BJ:$BJ,Lookups!$A$14)*Lookups!$K$13*Lookups!$G$20,SUMIFS('KENP Data'!$BN:$BN,'KENP Data'!$BM:$BM,"Amazon.ca",'KENP Data'!$BJ:$BJ,Lookups!$A$14)*Lookups!$J$13*Lookups!$G$21,SUMIFS('KENP Data'!$BN:$BN,'KENP Data'!$BM:$BM,"Amazon.com.br",'KENP Data'!$BJ:$BJ,Lookups!$A$14)*Lookups!$Q$13*Lookups!$G$22,SUMIFS('KENP Data'!$BN:$BN,'KENP Data'!$BM:$BM,"Amazon.com.mx",'KENP Data'!$BJ:$BJ,Lookups!$A$14)*Lookups!$R$13*Lookups!$G$23,SUMIFS('KENP Data'!$BN:$BN,'KENP Data'!$BM:$BM,"Amazon.com.au",'KENP Data'!$BJ:$BJ,Lookups!$A$14)*Lookups!$L$13*Lookups!$G$24,SUMIFS('KENP Data'!$BN:$BN,'KENP Data'!$BM:$BM,"Amazon.nl",'KENP Data'!$BJ:$BJ,Lookups!$A$14)*Lookups!$S$13*Lookups!$G$18)</f>
        <v>0</v>
      </c>
      <c r="P66" s="13">
        <f>SUM(SUMIFS('KENP Data'!$BN:$BN,'KENP Data'!$BM:$BM,"Amazon.co.uk",'KENP Data'!$BJ:$BJ,Lookups!$A$14))</f>
        <v>0</v>
      </c>
      <c r="Q66" s="4">
        <f>P66*Lookups!$H$13*Lookups!$G$17</f>
        <v>0</v>
      </c>
      <c r="R66" s="15">
        <f>SUM(SUMIFS('KENP Data'!$BN:$BN,'KENP Data'!$BM:$BM,"Amazon.com",'KENP Data'!$BJ:$BJ,Lookups!$A$14))</f>
        <v>0</v>
      </c>
      <c r="S66" s="4">
        <f>R66*Lookups!$G$13</f>
        <v>0</v>
      </c>
    </row>
    <row r="67" spans="1:19" x14ac:dyDescent="0.25">
      <c r="A67" t="s">
        <v>30</v>
      </c>
      <c r="B67" s="13">
        <f>SUM(SUMIFS('KENP Data'!$BT:$BT,'KENP Data'!$BS:$BS,"&lt;&gt;Amazon.co.uk",'KENP Data'!$BS:$BS,"&lt;&gt;Amazon.com",'KENP Data'!$BP:$BP,Lookups!$A$12))</f>
        <v>0</v>
      </c>
      <c r="C67" s="4">
        <f>SUM(SUMIFS('KENP Data'!$BT:$BT,'KENP Data'!$BS:$BS,"Amazon.de",'KENP Data'!$BP:$BP,Lookups!$A$12)*Lookups!$I$14*Lookups!$G$18,SUMIFS('KENP Data'!$BT:$BT,'KENP Data'!$BS:$BS,"Amazon.fr",'KENP Data'!$BP:$BP,Lookups!$A$12)*Lookups!$M$14*Lookups!$G$18,SUMIFS('KENP Data'!$BT:$BT,'KENP Data'!$BS:$BS,"Amazon.es",'KENP Data'!$BP:$BP,Lookups!$A$12)*Lookups!$P$14*Lookups!$G$18,SUMIFS('KENP Data'!$BT:$BT,'KENP Data'!$BS:$BS,"Amazon.it",'KENP Data'!$BP:$BP,Lookups!$A$12)*Lookups!$O$14*Lookups!$G$18,SUMIFS('KENP Data'!$BT:$BT,'KENP Data'!$BS:$BS,"Amazon.co.jp",'KENP Data'!$BP:$BP,Lookups!$A$12)*Lookups!$N$14*Lookups!$G$19,SUMIFS('KENP Data'!$BT:$BT,'KENP Data'!$BS:$BS,"Amazon.in",'KENP Data'!$BP:$BP,Lookups!$A$12)*Lookups!$K$14*Lookups!$G$20,SUMIFS('KENP Data'!$BT:$BT,'KENP Data'!$BS:$BS,"Amazon.ca",'KENP Data'!$BP:$BP,Lookups!$A$12)*Lookups!$J$14*Lookups!$G$21,SUMIFS('KENP Data'!$BT:$BT,'KENP Data'!$BS:$BS,"Amazon.com.br",'KENP Data'!$BP:$BP,Lookups!$A$12)*Lookups!$Q$14*Lookups!$G$22,SUMIFS('KENP Data'!$BT:$BT,'KENP Data'!$BS:$BS,"Amazon.com.mx",'KENP Data'!$BP:$BP,Lookups!$A$12)*Lookups!$R$14*Lookups!$G$23,SUMIFS('KENP Data'!$BT:$BT,'KENP Data'!$BS:$BS,"Amazon.com.au",'KENP Data'!$BP:$BP,Lookups!$A$12)*Lookups!$L$14*Lookups!$G$24,SUMIFS('KENP Data'!$BT:$BT,'KENP Data'!$BS:$BS,"Amazon.nl",'KENP Data'!$BP:$BP,Lookups!$A$12)*Lookups!$S$14*Lookups!$G$18)</f>
        <v>0</v>
      </c>
      <c r="D67" s="13">
        <f>SUM(SUMIFS('KENP Data'!$BT:$BT,'KENP Data'!$BS:$BS,"Amazon.co.uk",'KENP Data'!$BP:$BP,Lookups!$A$12))</f>
        <v>0</v>
      </c>
      <c r="E67" s="4">
        <f>D67*Lookups!$H$14*Lookups!$G$17</f>
        <v>0</v>
      </c>
      <c r="F67" s="15">
        <f>SUM(SUMIFS('KENP Data'!$BT:$BT,'KENP Data'!$BS:$BS,"Amazon.com",'KENP Data'!$BP:$BP,Lookups!$A$12))</f>
        <v>0</v>
      </c>
      <c r="G67" s="4">
        <f>F67*Lookups!$G$14</f>
        <v>0</v>
      </c>
      <c r="H67" s="13">
        <f>SUM(SUMIFS('KENP Data'!$BT:$BT,'KENP Data'!$BS:$BS,"&lt;&gt;Amazon.co.uk",'KENP Data'!$BS:$BS,"&lt;&gt;Amazon.com",'KENP Data'!$BP:$BP,Lookups!$A$13))</f>
        <v>0</v>
      </c>
      <c r="I67" s="4">
        <f>SUM(SUMIFS('KENP Data'!$BT:$BT,'KENP Data'!$BS:$BS,"Amazon.de",'KENP Data'!$BP:$BP,Lookups!$A$13)*Lookups!$I$14*Lookups!$G$18,SUMIFS('KENP Data'!$BT:$BT,'KENP Data'!$BS:$BS,"Amazon.fr",'KENP Data'!$BP:$BP,Lookups!$A$13)*Lookups!$M$14*Lookups!$G$18,SUMIFS('KENP Data'!$BT:$BT,'KENP Data'!$BS:$BS,"Amazon.es",'KENP Data'!$BP:$BP,Lookups!$A$13)*Lookups!$P$14*Lookups!$G$18,SUMIFS('KENP Data'!$BT:$BT,'KENP Data'!$BS:$BS,"Amazon.it",'KENP Data'!$BP:$BP,Lookups!$A$13)*Lookups!$O$14*Lookups!$G$18,SUMIFS('KENP Data'!$BT:$BT,'KENP Data'!$BS:$BS,"Amazon.co.jp",'KENP Data'!$BP:$BP,Lookups!$A$13)*Lookups!$N$14*Lookups!$G$19,SUMIFS('KENP Data'!$BT:$BT,'KENP Data'!$BS:$BS,"Amazon.in",'KENP Data'!$BP:$BP,Lookups!$A$13)*Lookups!$K$14*Lookups!$G$20,SUMIFS('KENP Data'!$BT:$BT,'KENP Data'!$BS:$BS,"Amazon.ca",'KENP Data'!$BP:$BP,Lookups!$A$13)*Lookups!$J$14*Lookups!$G$21,SUMIFS('KENP Data'!$BT:$BT,'KENP Data'!$BS:$BS,"Amazon.com.br",'KENP Data'!$BP:$BP,Lookups!$A$13)*Lookups!$Q$14*Lookups!$G$22,SUMIFS('KENP Data'!$BT:$BT,'KENP Data'!$BS:$BS,"Amazon.com.mx",'KENP Data'!$BP:$BP,Lookups!$A$13)*Lookups!$R$14*Lookups!$G$23,SUMIFS('KENP Data'!$BT:$BT,'KENP Data'!$BS:$BS,"Amazon.com.au",'KENP Data'!$BP:$BP,Lookups!$A$13)*Lookups!$L$14*Lookups!$G$24,SUMIFS('KENP Data'!$BT:$BT,'KENP Data'!$BS:$BS,"Amazon.nl",'KENP Data'!$BP:$BP,Lookups!$A$13)*Lookups!$S$14*Lookups!$G$18)</f>
        <v>0</v>
      </c>
      <c r="J67" s="13">
        <f>SUM(SUMIFS('KENP Data'!$BT:$BT,'KENP Data'!$BS:$BS,"Amazon.co.uk",'KENP Data'!$BP:$BP,Lookups!$A$13))</f>
        <v>0</v>
      </c>
      <c r="K67" s="4">
        <f>J67*Lookups!$H$14*Lookups!$G$17</f>
        <v>0</v>
      </c>
      <c r="L67" s="15">
        <f>SUM(SUMIFS('KENP Data'!$BT:$BT,'KENP Data'!$BS:$BS,"Amazon.com",'KENP Data'!$BP:$BP,Lookups!$A$13))</f>
        <v>0</v>
      </c>
      <c r="M67" s="4">
        <f>L67*Lookups!$G$14</f>
        <v>0</v>
      </c>
      <c r="N67" s="13">
        <f>SUM(SUMIFS('KENP Data'!$BT:$BT,'KENP Data'!$BS:$BS,"&lt;&gt;Amazon.co.uk",'KENP Data'!$BS:$BS,"&lt;&gt;Amazon.com",'KENP Data'!$BP:$BP,Lookups!$A$14))</f>
        <v>0</v>
      </c>
      <c r="O67" s="4">
        <f>SUM(SUMIFS('KENP Data'!$BT:$BT,'KENP Data'!$BS:$BS,"Amazon.de",'KENP Data'!$BP:$BP,Lookups!$A$14)*Lookups!$I$14*Lookups!$G$18,SUMIFS('KENP Data'!$BT:$BT,'KENP Data'!$BS:$BS,"Amazon.fr",'KENP Data'!$BP:$BP,Lookups!$A$14)*Lookups!$M$14*Lookups!$G$18,SUMIFS('KENP Data'!$BT:$BT,'KENP Data'!$BS:$BS,"Amazon.es",'KENP Data'!$BP:$BP,Lookups!$A$14)*Lookups!$P$14*Lookups!$G$18,SUMIFS('KENP Data'!$BT:$BT,'KENP Data'!$BS:$BS,"Amazon.it",'KENP Data'!$BP:$BP,Lookups!$A$14)*Lookups!$O$14*Lookups!$G$18,SUMIFS('KENP Data'!$BT:$BT,'KENP Data'!$BS:$BS,"Amazon.co.jp",'KENP Data'!$BP:$BP,Lookups!$A$14)*Lookups!$N$14*Lookups!$G$19,SUMIFS('KENP Data'!$BT:$BT,'KENP Data'!$BS:$BS,"Amazon.in",'KENP Data'!$BP:$BP,Lookups!$A$14)*Lookups!$K$14*Lookups!$G$20,SUMIFS('KENP Data'!$BT:$BT,'KENP Data'!$BS:$BS,"Amazon.ca",'KENP Data'!$BP:$BP,Lookups!$A$14)*Lookups!$J$14*Lookups!$G$21,SUMIFS('KENP Data'!$BT:$BT,'KENP Data'!$BS:$BS,"Amazon.com.br",'KENP Data'!$BP:$BP,Lookups!$A$14)*Lookups!$Q$14*Lookups!$G$22,SUMIFS('KENP Data'!$BT:$BT,'KENP Data'!$BS:$BS,"Amazon.com.mx",'KENP Data'!$BP:$BP,Lookups!$A$14)*Lookups!$R$14*Lookups!$G$23,SUMIFS('KENP Data'!$BT:$BT,'KENP Data'!$BS:$BS,"Amazon.com.au",'KENP Data'!$BP:$BP,Lookups!$A$14)*Lookups!$L$14*Lookups!$G$24,SUMIFS('KENP Data'!$BT:$BT,'KENP Data'!$BS:$BS,"Amazon.nl",'KENP Data'!$BP:$BP,Lookups!$A$14)*Lookups!$S$14*Lookups!$G$18)</f>
        <v>0</v>
      </c>
      <c r="P67" s="13">
        <f>SUM(SUMIFS('KENP Data'!$BT:$BT,'KENP Data'!$BS:$BS,"Amazon.co.uk",'KENP Data'!$BP:$BP,Lookups!$A$14))</f>
        <v>0</v>
      </c>
      <c r="Q67" s="4">
        <f>P67*Lookups!$H$14*Lookups!$G$17</f>
        <v>0</v>
      </c>
      <c r="R67" s="15">
        <f>SUM(SUMIFS('KENP Data'!$BT:$BT,'KENP Data'!$BS:$BS,"Amazon.com",'KENP Data'!$BP:$BP,Lookups!$A$14))</f>
        <v>0</v>
      </c>
      <c r="S67" s="4">
        <f>R67*Lookups!$G$14</f>
        <v>0</v>
      </c>
    </row>
    <row r="68" spans="1:19" x14ac:dyDescent="0.25">
      <c r="B68" s="13"/>
      <c r="C68" s="7"/>
      <c r="D68" s="13"/>
      <c r="E68" s="16"/>
      <c r="F68" s="15"/>
      <c r="G68" s="16"/>
      <c r="H68" s="13"/>
      <c r="I68" s="7"/>
      <c r="J68" s="13"/>
      <c r="K68" s="16"/>
      <c r="L68" s="15"/>
      <c r="M68" s="16"/>
      <c r="N68" s="13"/>
      <c r="O68" s="7"/>
      <c r="P68" s="13"/>
      <c r="Q68" s="16"/>
      <c r="R68" s="15"/>
      <c r="S68" s="16"/>
    </row>
    <row r="69" spans="1:19" x14ac:dyDescent="0.25">
      <c r="B69" s="329">
        <f>Lookups!$A$15</f>
        <v>0</v>
      </c>
      <c r="C69" s="329"/>
      <c r="D69" s="329"/>
      <c r="E69" s="329"/>
      <c r="F69" s="329"/>
      <c r="G69" s="329"/>
      <c r="H69" s="329">
        <f>Lookups!$A$16</f>
        <v>0</v>
      </c>
      <c r="I69" s="329"/>
      <c r="J69" s="329"/>
      <c r="K69" s="329"/>
      <c r="L69" s="329"/>
      <c r="M69" s="329"/>
      <c r="N69" s="329">
        <f>Lookups!$A$17</f>
        <v>0</v>
      </c>
      <c r="O69" s="329"/>
      <c r="P69" s="329"/>
      <c r="Q69" s="329"/>
      <c r="R69" s="329"/>
      <c r="S69" s="329"/>
    </row>
    <row r="70" spans="1:19" x14ac:dyDescent="0.25">
      <c r="B70" s="329" t="s">
        <v>44</v>
      </c>
      <c r="C70" s="329"/>
      <c r="D70" s="329" t="s">
        <v>14</v>
      </c>
      <c r="E70" s="329"/>
      <c r="F70" s="329" t="s">
        <v>15</v>
      </c>
      <c r="G70" s="329"/>
      <c r="H70" s="329" t="s">
        <v>44</v>
      </c>
      <c r="I70" s="329"/>
      <c r="J70" s="329" t="s">
        <v>14</v>
      </c>
      <c r="K70" s="329"/>
      <c r="L70" s="329" t="s">
        <v>15</v>
      </c>
      <c r="M70" s="329"/>
      <c r="N70" s="329" t="s">
        <v>44</v>
      </c>
      <c r="O70" s="329"/>
      <c r="P70" s="329" t="s">
        <v>14</v>
      </c>
      <c r="Q70" s="329"/>
      <c r="R70" s="329" t="s">
        <v>15</v>
      </c>
      <c r="S70" s="329"/>
    </row>
    <row r="71" spans="1:19" x14ac:dyDescent="0.25">
      <c r="A71" t="s">
        <v>19</v>
      </c>
      <c r="B71" s="13">
        <f>SUM(SUMIFS('KENP Data'!$F:$F,'KENP Data'!$E:$E,"&lt;&gt;Amazon.co.uk",'KENP Data'!$E:$E,"&lt;&gt;Amazon.com",'KENP Data'!$B:$B,Lookups!$A$15))</f>
        <v>0</v>
      </c>
      <c r="C71" s="4">
        <f>SUM(SUMIFS('KENP Data'!$F:$F,'KENP Data'!$E:$E,"Amazon.de",'KENP Data'!$B:$B,Lookups!$A$15)*Lookups!$I$3*Lookups!$G$18,SUMIFS('KENP Data'!$F:$F,'KENP Data'!$E:$E,"Amazon.fr",'KENP Data'!$B:$B,Lookups!$A$15)*Lookups!$M$3*Lookups!$G$18,SUMIFS('KENP Data'!$F:$F,'KENP Data'!$E:$E,"Amazon.es",'KENP Data'!$B:$B,Lookups!$A$15)*Lookups!$P$3*Lookups!$G$18,SUMIFS('KENP Data'!$F:$F,'KENP Data'!$E:$E,"Amazon.it",'KENP Data'!$B:$B,Lookups!$A$15)*Lookups!$O$3*Lookups!$G$18,SUMIFS('KENP Data'!$F:$F,'KENP Data'!$E:$E,"Amazon.co.jp",'KENP Data'!$B:$B,Lookups!$A$15)*Lookups!$N$3*Lookups!$G$19,SUMIFS('KENP Data'!$F:$F,'KENP Data'!$E:$E,"Amazon.in",'KENP Data'!$B:$B,Lookups!$A$15)*Lookups!$K$3*Lookups!$G$20,SUMIFS('KENP Data'!$F:$F,'KENP Data'!$E:$E,"Amazon.ca",'KENP Data'!$B:$B,Lookups!$A$15)*Lookups!$J$3*Lookups!$G$21,SUMIFS('KENP Data'!$F:$F,'KENP Data'!$E:$E,"Amazon.com.br",'KENP Data'!$B:$B,Lookups!$A$15)*Lookups!$Q$3*Lookups!$G$22,SUMIFS('KENP Data'!$F:$F,'KENP Data'!$E:$E,"Amazon.com.mx",'KENP Data'!$B:$B,Lookups!$A$15)*Lookups!$R$3*Lookups!$G$23,SUMIFS('KENP Data'!$F:$F,'KENP Data'!$E:$E,"Amazon.com.au",'KENP Data'!$B:$B,Lookups!$A$15)*Lookups!$L$3*Lookups!$G$24,SUMIFS('KENP Data'!$F:$F,'KENP Data'!$E:$E,"Amazon.nl",'KENP Data'!$B:$B,Lookups!$A$15)*Lookups!$S$3*Lookups!$G$18)</f>
        <v>0</v>
      </c>
      <c r="D71" s="13">
        <f>SUM(SUMIFS('KENP Data'!$F:$F,'KENP Data'!$E:$E,"Amazon.co.uk",'KENP Data'!$B:$B,Lookups!$A$15))</f>
        <v>0</v>
      </c>
      <c r="E71" s="4">
        <f>D71*Lookups!$H$3*Lookups!$G$17</f>
        <v>0</v>
      </c>
      <c r="F71" s="15">
        <f>SUM(SUMIFS('KENP Data'!$F:$F,'KENP Data'!$E:$E,"Amazon.com",'KENP Data'!$B:$B,Lookups!$A$15))</f>
        <v>0</v>
      </c>
      <c r="G71" s="4">
        <f>F71*Lookups!$G$3</f>
        <v>0</v>
      </c>
      <c r="H71" s="13">
        <f>SUM(SUMIFS('KENP Data'!$F:$F,'KENP Data'!$E:$E,"&lt;&gt;Amazon.co.uk",'KENP Data'!$E:$E,"&lt;&gt;Amazon.com",'KENP Data'!$B:$B,Lookups!$A$16))</f>
        <v>0</v>
      </c>
      <c r="I71" s="4">
        <f>SUM(SUMIFS('KENP Data'!$F:$F,'KENP Data'!$E:$E,"Amazon.de",'KENP Data'!$B:$B,Lookups!$A$16)*Lookups!$I$3*Lookups!$G$18,SUMIFS('KENP Data'!$F:$F,'KENP Data'!$E:$E,"Amazon.fr",'KENP Data'!$B:$B,Lookups!$A$16)*Lookups!$M$3*Lookups!$G$18,SUMIFS('KENP Data'!$F:$F,'KENP Data'!$E:$E,"Amazon.es",'KENP Data'!$B:$B,Lookups!$A$16)*Lookups!$P$3*Lookups!$G$18,SUMIFS('KENP Data'!$F:$F,'KENP Data'!$E:$E,"Amazon.it",'KENP Data'!$B:$B,Lookups!$A$16)*Lookups!$O$3*Lookups!$G$18,SUMIFS('KENP Data'!$F:$F,'KENP Data'!$E:$E,"Amazon.co.jp",'KENP Data'!$B:$B,Lookups!$A$16)*Lookups!$N$3*Lookups!$G$19,SUMIFS('KENP Data'!$F:$F,'KENP Data'!$E:$E,"Amazon.in",'KENP Data'!$B:$B,Lookups!$A$16)*Lookups!$K$3*Lookups!$G$20,SUMIFS('KENP Data'!$F:$F,'KENP Data'!$E:$E,"Amazon.ca",'KENP Data'!$B:$B,Lookups!$A$16)*Lookups!$J$3*Lookups!$G$21,SUMIFS('KENP Data'!$F:$F,'KENP Data'!$E:$E,"Amazon.com.br",'KENP Data'!$B:$B,Lookups!$A$16)*Lookups!$Q$3*Lookups!$G$22,SUMIFS('KENP Data'!$F:$F,'KENP Data'!$E:$E,"Amazon.com.mx",'KENP Data'!$B:$B,Lookups!$A$16)*Lookups!$R$3*Lookups!$G$23,SUMIFS('KENP Data'!$F:$F,'KENP Data'!$E:$E,"Amazon.com.au",'KENP Data'!$B:$B,Lookups!$A$16)*Lookups!$L$3*Lookups!$G$24,SUMIFS('KENP Data'!$F:$F,'KENP Data'!$E:$E,"Amazon.nl",'KENP Data'!$B:$B,Lookups!$A$16)*Lookups!$S$3*Lookups!$G$18)</f>
        <v>0</v>
      </c>
      <c r="J71" s="13">
        <f>SUM(SUMIFS('KENP Data'!$F:$F,'KENP Data'!$E:$E,"Amazon.co.uk",'KENP Data'!$B:$B,Lookups!$A$16))</f>
        <v>0</v>
      </c>
      <c r="K71" s="4">
        <f>J71*Lookups!$H$3*Lookups!$G$17</f>
        <v>0</v>
      </c>
      <c r="L71" s="15">
        <f>SUM(SUMIFS('KENP Data'!$F:$F,'KENP Data'!$E:$E,"Amazon.com",'KENP Data'!$B:$B,Lookups!$A$16))</f>
        <v>0</v>
      </c>
      <c r="M71" s="4">
        <f>L71*Lookups!$G$3</f>
        <v>0</v>
      </c>
      <c r="N71" s="13">
        <f>SUM(SUMIFS('KENP Data'!$F:$F,'KENP Data'!$E:$E,"&lt;&gt;Amazon.co.uk",'KENP Data'!$E:$E,"&lt;&gt;Amazon.com",'KENP Data'!$B:$B,Lookups!$A$17))</f>
        <v>0</v>
      </c>
      <c r="O71" s="4">
        <f>SUM(SUMIFS('KENP Data'!$F:$F,'KENP Data'!$E:$E,"Amazon.de",'KENP Data'!$B:$B,Lookups!$A$17)*Lookups!$I$3*Lookups!$G$18,SUMIFS('KENP Data'!$F:$F,'KENP Data'!$E:$E,"Amazon.fr",'KENP Data'!$B:$B,Lookups!$A$17)*Lookups!$M$3*Lookups!$G$18,SUMIFS('KENP Data'!$F:$F,'KENP Data'!$E:$E,"Amazon.es",'KENP Data'!$B:$B,Lookups!$A$17)*Lookups!$P$3*Lookups!$G$18,SUMIFS('KENP Data'!$F:$F,'KENP Data'!$E:$E,"Amazon.it",'KENP Data'!$B:$B,Lookups!$A$17)*Lookups!$O$3*Lookups!$G$18,SUMIFS('KENP Data'!$F:$F,'KENP Data'!$E:$E,"Amazon.co.jp",'KENP Data'!$B:$B,Lookups!$A$17)*Lookups!$N$3*Lookups!$G$19,SUMIFS('KENP Data'!$F:$F,'KENP Data'!$E:$E,"Amazon.in",'KENP Data'!$B:$B,Lookups!$A$17)*Lookups!$K$3*Lookups!$G$20,SUMIFS('KENP Data'!$F:$F,'KENP Data'!$E:$E,"Amazon.ca",'KENP Data'!$B:$B,Lookups!$A$17)*Lookups!$J$3*Lookups!$G$21,SUMIFS('KENP Data'!$F:$F,'KENP Data'!$E:$E,"Amazon.com.br",'KENP Data'!$B:$B,Lookups!$A$17)*Lookups!$Q$3*Lookups!$G$22,SUMIFS('KENP Data'!$F:$F,'KENP Data'!$E:$E,"Amazon.com.mx",'KENP Data'!$B:$B,Lookups!$A$17)*Lookups!$R$3*Lookups!$G$23,SUMIFS('KENP Data'!$F:$F,'KENP Data'!$E:$E,"Amazon.com.au",'KENP Data'!$B:$B,Lookups!$A$17)*Lookups!$L$3*Lookups!$G$24,SUMIFS('KENP Data'!$F:$F,'KENP Data'!$E:$E,"Amazon.nl",'KENP Data'!$B:$B,Lookups!$A$17)*Lookups!$S$3*Lookups!$G$18)</f>
        <v>0</v>
      </c>
      <c r="P71" s="13">
        <f>SUM(SUMIFS('KENP Data'!$F:$F,'KENP Data'!$E:$E,"Amazon.co.uk",'KENP Data'!$B:$B,Lookups!$A$17))</f>
        <v>0</v>
      </c>
      <c r="Q71" s="4">
        <f>P71*Lookups!$H$3*Lookups!$G$17</f>
        <v>0</v>
      </c>
      <c r="R71" s="15">
        <f>SUM(SUMIFS('KENP Data'!$F:$F,'KENP Data'!$E:$E,"Amazon.com",'KENP Data'!$B:$B,Lookups!$A$17))</f>
        <v>0</v>
      </c>
      <c r="S71" s="4">
        <f>R71*Lookups!$G$3</f>
        <v>0</v>
      </c>
    </row>
    <row r="72" spans="1:19" x14ac:dyDescent="0.25">
      <c r="A72" t="s">
        <v>20</v>
      </c>
      <c r="B72" s="13">
        <f>SUM(SUMIFS('KENP Data'!$L:$L,'KENP Data'!$K:$K,"&lt;&gt;Amazon.co.uk",'KENP Data'!$K:$K,"&lt;&gt;Amazon.com",'KENP Data'!$H:$H,Lookups!$A$15))</f>
        <v>0</v>
      </c>
      <c r="C72" s="4">
        <f>SUM(SUMIFS('KENP Data'!$L:$L,'KENP Data'!$K:$K,"Amazon.de",'KENP Data'!$H:$H,Lookups!$A$15)*Lookups!$I$4*Lookups!$G$18,SUMIFS('KENP Data'!$L:$L,'KENP Data'!$K:$K,"Amazon.fr",'KENP Data'!$H:$H,Lookups!$A$15)*Lookups!$M$4*Lookups!$G$18,SUMIFS('KENP Data'!$L:$L,'KENP Data'!$K:$K,"Amazon.es",'KENP Data'!$H:$H,Lookups!$A$15)*Lookups!$P$4*Lookups!$G$18,SUMIFS('KENP Data'!$L:$L,'KENP Data'!$K:$K,"Amazon.it",'KENP Data'!$H:$H,Lookups!$A$15)*Lookups!$O$4*Lookups!$G$18,SUMIFS('KENP Data'!$L:$L,'KENP Data'!$K:$K,"Amazon.co.jp",'KENP Data'!$H:$H,Lookups!$A$15)*Lookups!$N$4*Lookups!$G$19,SUMIFS('KENP Data'!$L:$L,'KENP Data'!$K:$K,"Amazon.in",'KENP Data'!$H:$H,Lookups!$A$15)*Lookups!$K$4*Lookups!$G$20,SUMIFS('KENP Data'!$L:$L,'KENP Data'!$K:$K,"Amazon.ca",'KENP Data'!$H:$H,Lookups!$A$15)*Lookups!$J$4*Lookups!$G$21,SUMIFS('KENP Data'!$L:$L,'KENP Data'!$K:$K,"Amazon.com.br",'KENP Data'!$H:$H,Lookups!$A$15)*Lookups!$Q$4*Lookups!$G$22,SUMIFS('KENP Data'!$L:$L,'KENP Data'!$K:$K,"Amazon.com.mx",'KENP Data'!$H:$H,Lookups!$A$15)*Lookups!$R$4*Lookups!$G$23,SUMIFS('KENP Data'!$L:$L,'KENP Data'!$K:$K,"Amazon.com.au",'KENP Data'!$H:$H,Lookups!$A$15)*Lookups!$L$4*Lookups!$G$24,SUMIFS('KENP Data'!$L:$L,'KENP Data'!$K:$K,"Amazon.nl",'KENP Data'!$H:$H,Lookups!$A$15)*Lookups!$S$4*Lookups!$G$18)</f>
        <v>0</v>
      </c>
      <c r="D72" s="13">
        <f>SUM(SUMIFS('KENP Data'!$L:$L,'KENP Data'!$K:$K,"Amazon.co.uk",'KENP Data'!$H:$H,Lookups!$A$15))</f>
        <v>0</v>
      </c>
      <c r="E72" s="4">
        <f>D72*Lookups!$H$4*Lookups!$G$17</f>
        <v>0</v>
      </c>
      <c r="F72" s="15">
        <f>SUM(SUMIFS('KENP Data'!$L:$L,'KENP Data'!$K:$K,"Amazon.com",'KENP Data'!$H:$H,Lookups!$A$15))</f>
        <v>0</v>
      </c>
      <c r="G72" s="4">
        <f>F72*Lookups!$G$4</f>
        <v>0</v>
      </c>
      <c r="H72" s="13">
        <f>SUM(SUMIFS('KENP Data'!$L:$L,'KENP Data'!$K:$K,"&lt;&gt;Amazon.co.uk",'KENP Data'!$K:$K,"&lt;&gt;Amazon.com",'KENP Data'!$H:$H,Lookups!$A$16))</f>
        <v>0</v>
      </c>
      <c r="I72" s="4">
        <f>SUM(SUMIFS('KENP Data'!$L:$L,'KENP Data'!$K:$K,"Amazon.de",'KENP Data'!$H:$H,Lookups!$A$16)*Lookups!$I$4*Lookups!$G$18,SUMIFS('KENP Data'!$L:$L,'KENP Data'!$K:$K,"Amazon.fr",'KENP Data'!$H:$H,Lookups!$A$16)*Lookups!$M$4*Lookups!$G$18,SUMIFS('KENP Data'!$L:$L,'KENP Data'!$K:$K,"Amazon.es",'KENP Data'!$H:$H,Lookups!$A$16)*Lookups!$P$4*Lookups!$G$18,SUMIFS('KENP Data'!$L:$L,'KENP Data'!$K:$K,"Amazon.it",'KENP Data'!$H:$H,Lookups!$A$16)*Lookups!$O$4*Lookups!$G$18,SUMIFS('KENP Data'!$L:$L,'KENP Data'!$K:$K,"Amazon.co.jp",'KENP Data'!$H:$H,Lookups!$A$16)*Lookups!$N$4*Lookups!$G$19,SUMIFS('KENP Data'!$L:$L,'KENP Data'!$K:$K,"Amazon.in",'KENP Data'!$H:$H,Lookups!$A$16)*Lookups!$K$4*Lookups!$G$20,SUMIFS('KENP Data'!$L:$L,'KENP Data'!$K:$K,"Amazon.ca",'KENP Data'!$H:$H,Lookups!$A$16)*Lookups!$J$4*Lookups!$G$21,SUMIFS('KENP Data'!$L:$L,'KENP Data'!$K:$K,"Amazon.com.br",'KENP Data'!$H:$H,Lookups!$A$16)*Lookups!$Q$4*Lookups!$G$22,SUMIFS('KENP Data'!$L:$L,'KENP Data'!$K:$K,"Amazon.com.mx",'KENP Data'!$H:$H,Lookups!$A$16)*Lookups!$R$4*Lookups!$G$23,SUMIFS('KENP Data'!$L:$L,'KENP Data'!$K:$K,"Amazon.com.au",'KENP Data'!$H:$H,Lookups!$A$16)*Lookups!$L$4*Lookups!$G$24,SUMIFS('KENP Data'!$L:$L,'KENP Data'!$K:$K,"Amazon.nl",'KENP Data'!$H:$H,Lookups!$A$16)*Lookups!$S$4*Lookups!$G$18)</f>
        <v>0</v>
      </c>
      <c r="J72" s="13">
        <f>SUM(SUMIFS('KENP Data'!$L:$L,'KENP Data'!$K:$K,"Amazon.co.uk",'KENP Data'!$H:$H,Lookups!$A$16))</f>
        <v>0</v>
      </c>
      <c r="K72" s="4">
        <f>J72*Lookups!$H$4*Lookups!$G$17</f>
        <v>0</v>
      </c>
      <c r="L72" s="15">
        <f>SUM(SUMIFS('KENP Data'!$L:$L,'KENP Data'!$K:$K,"Amazon.com",'KENP Data'!$H:$H,Lookups!$A$16))</f>
        <v>0</v>
      </c>
      <c r="M72" s="4">
        <f>L72*Lookups!$G$4</f>
        <v>0</v>
      </c>
      <c r="N72" s="13">
        <f>SUM(SUMIFS('KENP Data'!$L:$L,'KENP Data'!$K:$K,"&lt;&gt;Amazon.co.uk",'KENP Data'!$K:$K,"&lt;&gt;Amazon.com",'KENP Data'!$H:$H,Lookups!$A$17))</f>
        <v>0</v>
      </c>
      <c r="O72" s="4">
        <f>SUM(SUMIFS('KENP Data'!$L:$L,'KENP Data'!$K:$K,"Amazon.de",'KENP Data'!$H:$H,Lookups!$A$17)*Lookups!$I$4*Lookups!$G$18,SUMIFS('KENP Data'!$L:$L,'KENP Data'!$K:$K,"Amazon.fr",'KENP Data'!$H:$H,Lookups!$A$17)*Lookups!$M$4*Lookups!$G$18,SUMIFS('KENP Data'!$L:$L,'KENP Data'!$K:$K,"Amazon.es",'KENP Data'!$H:$H,Lookups!$A$17)*Lookups!$P$4*Lookups!$G$18,SUMIFS('KENP Data'!$L:$L,'KENP Data'!$K:$K,"Amazon.it",'KENP Data'!$H:$H,Lookups!$A$17)*Lookups!$O$4*Lookups!$G$18,SUMIFS('KENP Data'!$L:$L,'KENP Data'!$K:$K,"Amazon.co.jp",'KENP Data'!$H:$H,Lookups!$A$17)*Lookups!$N$4*Lookups!$G$19,SUMIFS('KENP Data'!$L:$L,'KENP Data'!$K:$K,"Amazon.in",'KENP Data'!$H:$H,Lookups!$A$17)*Lookups!$K$4*Lookups!$G$20,SUMIFS('KENP Data'!$L:$L,'KENP Data'!$K:$K,"Amazon.ca",'KENP Data'!$H:$H,Lookups!$A$17)*Lookups!$J$4*Lookups!$G$21,SUMIFS('KENP Data'!$L:$L,'KENP Data'!$K:$K,"Amazon.com.br",'KENP Data'!$H:$H,Lookups!$A$17)*Lookups!$Q$4*Lookups!$G$22,SUMIFS('KENP Data'!$L:$L,'KENP Data'!$K:$K,"Amazon.com.mx",'KENP Data'!$H:$H,Lookups!$A$17)*Lookups!$R$4*Lookups!$G$23,SUMIFS('KENP Data'!$L:$L,'KENP Data'!$K:$K,"Amazon.com.au",'KENP Data'!$H:$H,Lookups!$A$17)*Lookups!$L$4*Lookups!$G$24,SUMIFS('KENP Data'!$L:$L,'KENP Data'!$K:$K,"Amazon.nl",'KENP Data'!$H:$H,Lookups!$A$17)*Lookups!$S$4*Lookups!$G$18)</f>
        <v>0</v>
      </c>
      <c r="P72" s="13">
        <f>SUM(SUMIFS('KENP Data'!$L:$L,'KENP Data'!$K:$K,"Amazon.co.uk",'KENP Data'!$H:$H,Lookups!$A$17))</f>
        <v>0</v>
      </c>
      <c r="Q72" s="4">
        <f>P72*Lookups!$H$4*Lookups!$G$17</f>
        <v>0</v>
      </c>
      <c r="R72" s="15">
        <f>SUM(SUMIFS('KENP Data'!$L:$L,'KENP Data'!$K:$K,"Amazon.com",'KENP Data'!$H:$H,Lookups!$A$17))</f>
        <v>0</v>
      </c>
      <c r="S72" s="4">
        <f>R72*Lookups!$G$4</f>
        <v>0</v>
      </c>
    </row>
    <row r="73" spans="1:19" x14ac:dyDescent="0.25">
      <c r="A73" t="s">
        <v>21</v>
      </c>
      <c r="B73" s="13">
        <f>SUM(SUMIFS('KENP Data'!$R:$R,'KENP Data'!$Q:$Q,"&lt;&gt;Amazon.co.uk",'KENP Data'!$Q:$Q,"&lt;&gt;Amazon.com",'KENP Data'!$N:$N,Lookups!$A$15))</f>
        <v>0</v>
      </c>
      <c r="C73" s="4">
        <f>SUM(SUMIFS('KENP Data'!$R:$R,'KENP Data'!$Q:$Q,"Amazon.de",'KENP Data'!$N:$N,Lookups!$A$15)*Lookups!$I$5*Lookups!$G$18,SUMIFS('KENP Data'!$R:$R,'KENP Data'!$Q:$Q,"Amazon.fr",'KENP Data'!$N:$N,Lookups!$A$15)*Lookups!$M$5*Lookups!$G$18,SUMIFS('KENP Data'!$R:$R,'KENP Data'!$Q:$Q,"Amazon.es",'KENP Data'!$N:$N,Lookups!$A$15)*Lookups!$P$5*Lookups!$G$18,SUMIFS('KENP Data'!$R:$R,'KENP Data'!$Q:$Q,"Amazon.it",'KENP Data'!$N:$N,Lookups!$A$15)*Lookups!$O$5*Lookups!$G$18,SUMIFS('KENP Data'!$R:$R,'KENP Data'!$Q:$Q,"Amazon.co.jp",'KENP Data'!$N:$N,Lookups!$A$15)*Lookups!$N$5*Lookups!$G$19,SUMIFS('KENP Data'!$R:$R,'KENP Data'!$Q:$Q,"Amazon.in",'KENP Data'!$N:$N,Lookups!$A$15)*Lookups!$K$5*Lookups!$G$20,SUMIFS('KENP Data'!$R:$R,'KENP Data'!$Q:$Q,"Amazon.ca",'KENP Data'!$N:$N,Lookups!$A$15)*Lookups!$J$5*Lookups!$G$21,SUMIFS('KENP Data'!$R:$R,'KENP Data'!$Q:$Q,"Amazon.com.br",'KENP Data'!$N:$N,Lookups!$A$15)*Lookups!$Q$5*Lookups!$G$22,SUMIFS('KENP Data'!$R:$R,'KENP Data'!$Q:$Q,"Amazon.com.mx",'KENP Data'!$N:$N,Lookups!$A$15)*Lookups!$R$5*Lookups!$G$23,SUMIFS('KENP Data'!$R:$R,'KENP Data'!$Q:$Q,"Amazon.com.au",'KENP Data'!$N:$N,Lookups!$A$15)*Lookups!$L$5*Lookups!$G$24,SUMIFS('KENP Data'!$R:$R,'KENP Data'!$Q:$Q,"Amazon.nl",'KENP Data'!$N:$N,Lookups!$A$15)*Lookups!$S$5*Lookups!$G$18)</f>
        <v>0</v>
      </c>
      <c r="D73" s="13">
        <f>SUM(SUMIFS('KENP Data'!$R:$R,'KENP Data'!$Q:$Q,"Amazon.co.uk",'KENP Data'!$N:$N,Lookups!$A$15))</f>
        <v>0</v>
      </c>
      <c r="E73" s="4">
        <f>D73*Lookups!$H$5*Lookups!$G$17</f>
        <v>0</v>
      </c>
      <c r="F73" s="15">
        <f>SUM(SUMIFS('KENP Data'!$R:$R,'KENP Data'!$Q:$Q,"Amazon.com",'KENP Data'!$N:$N,Lookups!$A$15))</f>
        <v>0</v>
      </c>
      <c r="G73" s="4">
        <f>F73*Lookups!$G$5</f>
        <v>0</v>
      </c>
      <c r="H73" s="13">
        <f>SUM(SUMIFS('KENP Data'!$R:$R,'KENP Data'!$Q:$Q,"&lt;&gt;Amazon.co.uk",'KENP Data'!$Q:$Q,"&lt;&gt;Amazon.com",'KENP Data'!$N:$N,Lookups!$A$16))</f>
        <v>0</v>
      </c>
      <c r="I73" s="4">
        <f>SUM(SUMIFS('KENP Data'!$R:$R,'KENP Data'!$Q:$Q,"Amazon.de",'KENP Data'!$N:$N,Lookups!$A$16)*Lookups!$I$5*Lookups!$G$18,SUMIFS('KENP Data'!$R:$R,'KENP Data'!$Q:$Q,"Amazon.fr",'KENP Data'!$N:$N,Lookups!$A$16)*Lookups!$M$5*Lookups!$G$18,SUMIFS('KENP Data'!$R:$R,'KENP Data'!$Q:$Q,"Amazon.es",'KENP Data'!$N:$N,Lookups!$A$16)*Lookups!$P$5*Lookups!$G$18,SUMIFS('KENP Data'!$R:$R,'KENP Data'!$Q:$Q,"Amazon.it",'KENP Data'!$N:$N,Lookups!$A$16)*Lookups!$O$5*Lookups!$G$18,SUMIFS('KENP Data'!$R:$R,'KENP Data'!$Q:$Q,"Amazon.co.jp",'KENP Data'!$N:$N,Lookups!$A$16)*Lookups!$N$5*Lookups!$G$19,SUMIFS('KENP Data'!$R:$R,'KENP Data'!$Q:$Q,"Amazon.in",'KENP Data'!$N:$N,Lookups!$A$16)*Lookups!$K$5*Lookups!$G$20,SUMIFS('KENP Data'!$R:$R,'KENP Data'!$Q:$Q,"Amazon.ca",'KENP Data'!$N:$N,Lookups!$A$16)*Lookups!$J$5*Lookups!$G$21,SUMIFS('KENP Data'!$R:$R,'KENP Data'!$Q:$Q,"Amazon.com.br",'KENP Data'!$N:$N,Lookups!$A$16)*Lookups!$Q$5*Lookups!$G$22,SUMIFS('KENP Data'!$R:$R,'KENP Data'!$Q:$Q,"Amazon.com.mx",'KENP Data'!$N:$N,Lookups!$A$16)*Lookups!$R$5*Lookups!$G$23,SUMIFS('KENP Data'!$R:$R,'KENP Data'!$Q:$Q,"Amazon.com.au",'KENP Data'!$N:$N,Lookups!$A$16)*Lookups!$L$5*Lookups!$G$24,SUMIFS('KENP Data'!$R:$R,'KENP Data'!$Q:$Q,"Amazon.nl",'KENP Data'!$N:$N,Lookups!$A$16)*Lookups!$S$5*Lookups!$G$18)</f>
        <v>0</v>
      </c>
      <c r="J73" s="13">
        <f>SUM(SUMIFS('KENP Data'!$R:$R,'KENP Data'!$Q:$Q,"Amazon.co.uk",'KENP Data'!$N:$N,Lookups!$A$16))</f>
        <v>0</v>
      </c>
      <c r="K73" s="4">
        <f>J73*Lookups!$H$5*Lookups!$G$17</f>
        <v>0</v>
      </c>
      <c r="L73" s="15">
        <f>SUM(SUMIFS('KENP Data'!$R:$R,'KENP Data'!$Q:$Q,"Amazon.com",'KENP Data'!$N:$N,Lookups!$A$16))</f>
        <v>0</v>
      </c>
      <c r="M73" s="4">
        <f>L73*Lookups!$G$5</f>
        <v>0</v>
      </c>
      <c r="N73" s="13">
        <f>SUM(SUMIFS('KENP Data'!$R:$R,'KENP Data'!$Q:$Q,"&lt;&gt;Amazon.co.uk",'KENP Data'!$Q:$Q,"&lt;&gt;Amazon.com",'KENP Data'!$N:$N,Lookups!$A$17))</f>
        <v>0</v>
      </c>
      <c r="O73" s="4">
        <f>SUM(SUMIFS('KENP Data'!$R:$R,'KENP Data'!$Q:$Q,"Amazon.de",'KENP Data'!$N:$N,Lookups!$A$17)*Lookups!$I$5*Lookups!$G$18,SUMIFS('KENP Data'!$R:$R,'KENP Data'!$Q:$Q,"Amazon.fr",'KENP Data'!$N:$N,Lookups!$A$17)*Lookups!$M$5*Lookups!$G$18,SUMIFS('KENP Data'!$R:$R,'KENP Data'!$Q:$Q,"Amazon.es",'KENP Data'!$N:$N,Lookups!$A$17)*Lookups!$P$5*Lookups!$G$18,SUMIFS('KENP Data'!$R:$R,'KENP Data'!$Q:$Q,"Amazon.it",'KENP Data'!$N:$N,Lookups!$A$17)*Lookups!$O$5*Lookups!$G$18,SUMIFS('KENP Data'!$R:$R,'KENP Data'!$Q:$Q,"Amazon.co.jp",'KENP Data'!$N:$N,Lookups!$A$17)*Lookups!$N$5*Lookups!$G$19,SUMIFS('KENP Data'!$R:$R,'KENP Data'!$Q:$Q,"Amazon.in",'KENP Data'!$N:$N,Lookups!$A$17)*Lookups!$K$5*Lookups!$G$20,SUMIFS('KENP Data'!$R:$R,'KENP Data'!$Q:$Q,"Amazon.ca",'KENP Data'!$N:$N,Lookups!$A$17)*Lookups!$J$5*Lookups!$G$21,SUMIFS('KENP Data'!$R:$R,'KENP Data'!$Q:$Q,"Amazon.com.br",'KENP Data'!$N:$N,Lookups!$A$17)*Lookups!$Q$5*Lookups!$G$22,SUMIFS('KENP Data'!$R:$R,'KENP Data'!$Q:$Q,"Amazon.com.mx",'KENP Data'!$N:$N,Lookups!$A$17)*Lookups!$R$5*Lookups!$G$23,SUMIFS('KENP Data'!$R:$R,'KENP Data'!$Q:$Q,"Amazon.com.au",'KENP Data'!$N:$N,Lookups!$A$17)*Lookups!$L$5*Lookups!$G$24,SUMIFS('KENP Data'!$R:$R,'KENP Data'!$Q:$Q,"Amazon.nl",'KENP Data'!$N:$N,Lookups!$A$17)*Lookups!$S$5*Lookups!$G$18)</f>
        <v>0</v>
      </c>
      <c r="P73" s="13">
        <f>SUM(SUMIFS('KENP Data'!$R:$R,'KENP Data'!$Q:$Q,"Amazon.co.uk",'KENP Data'!$N:$N,Lookups!$A$17))</f>
        <v>0</v>
      </c>
      <c r="Q73" s="4">
        <f>P73*Lookups!$H$5*Lookups!$G$17</f>
        <v>0</v>
      </c>
      <c r="R73" s="15">
        <f>SUM(SUMIFS('KENP Data'!$R:$R,'KENP Data'!$Q:$Q,"Amazon.com",'KENP Data'!$N:$N,Lookups!$A$17))</f>
        <v>0</v>
      </c>
      <c r="S73" s="4">
        <f>R73*Lookups!$G$5</f>
        <v>0</v>
      </c>
    </row>
    <row r="74" spans="1:19" x14ac:dyDescent="0.25">
      <c r="A74" t="s">
        <v>22</v>
      </c>
      <c r="B74" s="13">
        <f>SUM(SUMIFS('KENP Data'!$X:$X,'KENP Data'!$W:$W,"&lt;&gt;Amazon.co.uk",'KENP Data'!$W:$W,"&lt;&gt;Amazon.com",'KENP Data'!$T:$T,Lookups!$A$15))</f>
        <v>0</v>
      </c>
      <c r="C74" s="4">
        <f>SUM(SUMIFS('KENP Data'!$X:$X,'KENP Data'!$W:$W,"Amazon.de",'KENP Data'!$T:$T,Lookups!$A$15)*Lookups!$I$6*Lookups!$G$18,SUMIFS('KENP Data'!$X:$X,'KENP Data'!$W:$W,"Amazon.fr",'KENP Data'!$T:$T,Lookups!$A$15)*Lookups!$M$6*Lookups!$G$18,SUMIFS('KENP Data'!$X:$X,'KENP Data'!$W:$W,"Amazon.es",'KENP Data'!$T:$T,Lookups!$A$15)*Lookups!$P$6*Lookups!$G$18,SUMIFS('KENP Data'!$X:$X,'KENP Data'!$W:$W,"Amazon.it",'KENP Data'!$T:$T,Lookups!$A$15)*Lookups!$O$6*Lookups!$G$18,SUMIFS('KENP Data'!$X:$X,'KENP Data'!$W:$W,"Amazon.co.jp",'KENP Data'!$T:$T,Lookups!$A$15)*Lookups!$N$6*Lookups!$G$19,SUMIFS('KENP Data'!$X:$X,'KENP Data'!$W:$W,"Amazon.in",'KENP Data'!$T:$T,Lookups!$A$15)*Lookups!$K$6*Lookups!$G$20,SUMIFS('KENP Data'!$X:$X,'KENP Data'!$W:$W,"Amazon.ca",'KENP Data'!$T:$T,Lookups!$A$15)*Lookups!$J$6*Lookups!$G$21,SUMIFS('KENP Data'!$X:$X,'KENP Data'!$W:$W,"Amazon.com.br",'KENP Data'!$T:$T,Lookups!$A$15)*Lookups!$Q$6*Lookups!$G$22,SUMIFS('KENP Data'!$X:$X,'KENP Data'!$W:$W,"Amazon.com.mx",'KENP Data'!$T:$T,Lookups!$A$15)*Lookups!$R$6*Lookups!$G$23,SUMIFS('KENP Data'!$X:$X,'KENP Data'!$W:$W,"Amazon.com.au",'KENP Data'!$T:$T,Lookups!$A$15)*Lookups!$L$6*Lookups!$G$24,SUMIFS('KENP Data'!$X:$X,'KENP Data'!$W:$W,"Amazon.nl",'KENP Data'!$T:$T,Lookups!$A$15)*Lookups!$S$6*Lookups!$G$18)</f>
        <v>0</v>
      </c>
      <c r="D74" s="13">
        <f>SUM(SUMIFS('KENP Data'!$X:$X,'KENP Data'!$W:$W,"Amazon.co.uk",'KENP Data'!$T:$T,Lookups!$A$15))</f>
        <v>0</v>
      </c>
      <c r="E74" s="4">
        <f>D74*Lookups!$H$6*Lookups!$G$17</f>
        <v>0</v>
      </c>
      <c r="F74" s="15">
        <f>SUM(SUMIFS('KENP Data'!$X:$X,'KENP Data'!$W:$W,"Amazon.com",'KENP Data'!$T:$T,Lookups!$A$15))</f>
        <v>0</v>
      </c>
      <c r="G74" s="4">
        <f>F74*Lookups!$G$6</f>
        <v>0</v>
      </c>
      <c r="H74" s="13">
        <f>SUM(SUMIFS('KENP Data'!$X:$X,'KENP Data'!$W:$W,"&lt;&gt;Amazon.co.uk",'KENP Data'!$W:$W,"&lt;&gt;Amazon.com",'KENP Data'!$T:$T,Lookups!$A$16))</f>
        <v>0</v>
      </c>
      <c r="I74" s="4">
        <f>SUM(SUMIFS('KENP Data'!$X:$X,'KENP Data'!$W:$W,"Amazon.de",'KENP Data'!$T:$T,Lookups!$A$16)*Lookups!$I$6*Lookups!$G$18,SUMIFS('KENP Data'!$X:$X,'KENP Data'!$W:$W,"Amazon.fr",'KENP Data'!$T:$T,Lookups!$A$16)*Lookups!$M$6*Lookups!$G$18,SUMIFS('KENP Data'!$X:$X,'KENP Data'!$W:$W,"Amazon.es",'KENP Data'!$T:$T,Lookups!$A$16)*Lookups!$P$6*Lookups!$G$18,SUMIFS('KENP Data'!$X:$X,'KENP Data'!$W:$W,"Amazon.it",'KENP Data'!$T:$T,Lookups!$A$16)*Lookups!$O$6*Lookups!$G$18,SUMIFS('KENP Data'!$X:$X,'KENP Data'!$W:$W,"Amazon.co.jp",'KENP Data'!$T:$T,Lookups!$A$16)*Lookups!$N$6*Lookups!$G$19,SUMIFS('KENP Data'!$X:$X,'KENP Data'!$W:$W,"Amazon.in",'KENP Data'!$T:$T,Lookups!$A$16)*Lookups!$K$6*Lookups!$G$20,SUMIFS('KENP Data'!$X:$X,'KENP Data'!$W:$W,"Amazon.ca",'KENP Data'!$T:$T,Lookups!$A$16)*Lookups!$J$6*Lookups!$G$21,SUMIFS('KENP Data'!$X:$X,'KENP Data'!$W:$W,"Amazon.com.br",'KENP Data'!$T:$T,Lookups!$A$16)*Lookups!$Q$6*Lookups!$G$22,SUMIFS('KENP Data'!$X:$X,'KENP Data'!$W:$W,"Amazon.com.mx",'KENP Data'!$T:$T,Lookups!$A$16)*Lookups!$R$6*Lookups!$G$23,SUMIFS('KENP Data'!$X:$X,'KENP Data'!$W:$W,"Amazon.com.au",'KENP Data'!$T:$T,Lookups!$A$16)*Lookups!$L$6*Lookups!$G$24,SUMIFS('KENP Data'!$X:$X,'KENP Data'!$W:$W,"Amazon.nl",'KENP Data'!$T:$T,Lookups!$A$16)*Lookups!$S$6*Lookups!$G$18)</f>
        <v>0</v>
      </c>
      <c r="J74" s="13">
        <f>SUM(SUMIFS('KENP Data'!$X:$X,'KENP Data'!$W:$W,"Amazon.co.uk",'KENP Data'!$T:$T,Lookups!$A$16))</f>
        <v>0</v>
      </c>
      <c r="K74" s="4">
        <f>J74*Lookups!$H$6*Lookups!$G$17</f>
        <v>0</v>
      </c>
      <c r="L74" s="15">
        <f>SUM(SUMIFS('KENP Data'!$X:$X,'KENP Data'!$W:$W,"Amazon.com",'KENP Data'!$T:$T,Lookups!$A$16))</f>
        <v>0</v>
      </c>
      <c r="M74" s="4">
        <f>L74*Lookups!$G$6</f>
        <v>0</v>
      </c>
      <c r="N74" s="13">
        <f>SUM(SUMIFS('KENP Data'!$X:$X,'KENP Data'!$W:$W,"&lt;&gt;Amazon.co.uk",'KENP Data'!$W:$W,"&lt;&gt;Amazon.com",'KENP Data'!$T:$T,Lookups!$A$17))</f>
        <v>0</v>
      </c>
      <c r="O74" s="4">
        <f>SUM(SUMIFS('KENP Data'!$X:$X,'KENP Data'!$W:$W,"Amazon.de",'KENP Data'!$T:$T,Lookups!$A$17)*Lookups!$I$6*Lookups!$G$18,SUMIFS('KENP Data'!$X:$X,'KENP Data'!$W:$W,"Amazon.fr",'KENP Data'!$T:$T,Lookups!$A$17)*Lookups!$M$6*Lookups!$G$18,SUMIFS('KENP Data'!$X:$X,'KENP Data'!$W:$W,"Amazon.es",'KENP Data'!$T:$T,Lookups!$A$17)*Lookups!$P$6*Lookups!$G$18,SUMIFS('KENP Data'!$X:$X,'KENP Data'!$W:$W,"Amazon.it",'KENP Data'!$T:$T,Lookups!$A$17)*Lookups!$O$6*Lookups!$G$18,SUMIFS('KENP Data'!$X:$X,'KENP Data'!$W:$W,"Amazon.co.jp",'KENP Data'!$T:$T,Lookups!$A$17)*Lookups!$N$6*Lookups!$G$19,SUMIFS('KENP Data'!$X:$X,'KENP Data'!$W:$W,"Amazon.in",'KENP Data'!$T:$T,Lookups!$A$17)*Lookups!$K$6*Lookups!$G$20,SUMIFS('KENP Data'!$X:$X,'KENP Data'!$W:$W,"Amazon.ca",'KENP Data'!$T:$T,Lookups!$A$17)*Lookups!$J$6*Lookups!$G$21,SUMIFS('KENP Data'!$X:$X,'KENP Data'!$W:$W,"Amazon.com.br",'KENP Data'!$T:$T,Lookups!$A$17)*Lookups!$Q$6*Lookups!$G$22,SUMIFS('KENP Data'!$X:$X,'KENP Data'!$W:$W,"Amazon.com.mx",'KENP Data'!$T:$T,Lookups!$A$17)*Lookups!$R$6*Lookups!$G$23,SUMIFS('KENP Data'!$X:$X,'KENP Data'!$W:$W,"Amazon.com.au",'KENP Data'!$T:$T,Lookups!$A$17)*Lookups!$L$6*Lookups!$G$24,SUMIFS('KENP Data'!$X:$X,'KENP Data'!$W:$W,"Amazon.nl",'KENP Data'!$T:$T,Lookups!$A$17)*Lookups!$S$6*Lookups!$G$18)</f>
        <v>0</v>
      </c>
      <c r="P74" s="13">
        <f>SUM(SUMIFS('KENP Data'!$X:$X,'KENP Data'!$W:$W,"Amazon.co.uk",'KENP Data'!$T:$T,Lookups!$A$17))</f>
        <v>0</v>
      </c>
      <c r="Q74" s="4">
        <f>P74*Lookups!$H$6*Lookups!$G$17</f>
        <v>0</v>
      </c>
      <c r="R74" s="15">
        <f>SUM(SUMIFS('KENP Data'!$X:$X,'KENP Data'!$W:$W,"Amazon.com",'KENP Data'!$T:$T,Lookups!$A$17))</f>
        <v>0</v>
      </c>
      <c r="S74" s="4">
        <f>R74*Lookups!$G$6</f>
        <v>0</v>
      </c>
    </row>
    <row r="75" spans="1:19" x14ac:dyDescent="0.25">
      <c r="A75" t="s">
        <v>23</v>
      </c>
      <c r="B75" s="13">
        <f>SUM(SUMIFS('KENP Data'!$AD:$AD,'KENP Data'!$AC:$AC,"&lt;&gt;Amazon.co.uk",'KENP Data'!$AC:$AC,"&lt;&gt;Amazon.com",'KENP Data'!$Z:$Z,Lookups!$A$15))</f>
        <v>0</v>
      </c>
      <c r="C75" s="4">
        <f>SUM(SUMIFS('KENP Data'!$AD:$AD,'KENP Data'!$AC:$AC,"Amazon.de",'KENP Data'!$Z:$Z,Lookups!$A$15)*Lookups!$I$7*Lookups!$G$18,SUMIFS('KENP Data'!$AD:$AD,'KENP Data'!$AC:$AC,"Amazon.fr",'KENP Data'!$Z:$Z,Lookups!$A$15)*Lookups!$M$7*Lookups!$G$18,SUMIFS('KENP Data'!$AD:$AD,'KENP Data'!$AC:$AC,"Amazon.es",'KENP Data'!$Z:$Z,Lookups!$A$15)*Lookups!$P$7*Lookups!$G$18,SUMIFS('KENP Data'!$AD:$AD,'KENP Data'!$AC:$AC,"Amazon.it",'KENP Data'!$Z:$Z,Lookups!$A$15)*Lookups!$O$7*Lookups!$G$18,SUMIFS('KENP Data'!$AD:$AD,'KENP Data'!$AC:$AC,"Amazon.co.jp",'KENP Data'!$Z:$Z,Lookups!$A$15)*Lookups!$N$7*Lookups!$G$19,SUMIFS('KENP Data'!$AD:$AD,'KENP Data'!$AC:$AC,"Amazon.in",'KENP Data'!$Z:$Z,Lookups!$A$15)*Lookups!$K$7*Lookups!$G$20,SUMIFS('KENP Data'!$AD:$AD,'KENP Data'!$AC:$AC,"Amazon.ca",'KENP Data'!$Z:$Z,Lookups!$A$15)*Lookups!$J$7*Lookups!$G$21,SUMIFS('KENP Data'!$AD:$AD,'KENP Data'!$AC:$AC,"Amazon.com.br",'KENP Data'!$Z:$Z,Lookups!$A$15)*Lookups!$Q$7*Lookups!$G$22,SUMIFS('KENP Data'!$AD:$AD,'KENP Data'!$AC:$AC,"Amazon.com.mx",'KENP Data'!$Z:$Z,Lookups!$A$15)*Lookups!$R$7*Lookups!$G$23,SUMIFS('KENP Data'!$AD:$AD,'KENP Data'!$AC:$AC,"Amazon.com.au",'KENP Data'!$Z:$Z,Lookups!$A$15)*Lookups!$L$7*Lookups!$G$24,SUMIFS('KENP Data'!$AD:$AD,'KENP Data'!$AC:$AC,"Amazon.nl",'KENP Data'!$Z:$Z,Lookups!$A$15)*Lookups!$S$7*Lookups!$G$18)</f>
        <v>0</v>
      </c>
      <c r="D75" s="13">
        <f>SUM(SUMIFS('KENP Data'!$AD:$AD,'KENP Data'!$AC:$AC,"Amazon.co.uk",'KENP Data'!$Z:$Z,Lookups!$A$15))</f>
        <v>0</v>
      </c>
      <c r="E75" s="4">
        <f>D75*Lookups!$H$7*Lookups!$G$17</f>
        <v>0</v>
      </c>
      <c r="F75" s="15">
        <f>SUM(SUMIFS('KENP Data'!$AD:$AD,'KENP Data'!$AC:$AC,"Amazon.com",'KENP Data'!$Z:$Z,Lookups!$A$15))</f>
        <v>0</v>
      </c>
      <c r="G75" s="4">
        <f>F75*Lookups!$G$7</f>
        <v>0</v>
      </c>
      <c r="H75" s="13">
        <f>SUM(SUMIFS('KENP Data'!$AD:$AD,'KENP Data'!$AC:$AC,"&lt;&gt;Amazon.co.uk",'KENP Data'!$AC:$AC,"&lt;&gt;Amazon.com",'KENP Data'!$Z:$Z,Lookups!$A$16))</f>
        <v>0</v>
      </c>
      <c r="I75" s="4">
        <f>SUM(SUMIFS('KENP Data'!$AD:$AD,'KENP Data'!$AC:$AC,"Amazon.de",'KENP Data'!$Z:$Z,Lookups!$A$16)*Lookups!$I$7*Lookups!$G$18,SUMIFS('KENP Data'!$AD:$AD,'KENP Data'!$AC:$AC,"Amazon.fr",'KENP Data'!$Z:$Z,Lookups!$A$16)*Lookups!$M$7*Lookups!$G$18,SUMIFS('KENP Data'!$AD:$AD,'KENP Data'!$AC:$AC,"Amazon.es",'KENP Data'!$Z:$Z,Lookups!$A$16)*Lookups!$P$7*Lookups!$G$18,SUMIFS('KENP Data'!$AD:$AD,'KENP Data'!$AC:$AC,"Amazon.it",'KENP Data'!$Z:$Z,Lookups!$A$16)*Lookups!$O$7*Lookups!$G$18,SUMIFS('KENP Data'!$AD:$AD,'KENP Data'!$AC:$AC,"Amazon.co.jp",'KENP Data'!$Z:$Z,Lookups!$A$16)*Lookups!$N$7*Lookups!$G$19,SUMIFS('KENP Data'!$AD:$AD,'KENP Data'!$AC:$AC,"Amazon.in",'KENP Data'!$Z:$Z,Lookups!$A$16)*Lookups!$K$7*Lookups!$G$20,SUMIFS('KENP Data'!$AD:$AD,'KENP Data'!$AC:$AC,"Amazon.ca",'KENP Data'!$Z:$Z,Lookups!$A$16)*Lookups!$J$7*Lookups!$G$21,SUMIFS('KENP Data'!$AD:$AD,'KENP Data'!$AC:$AC,"Amazon.com.br",'KENP Data'!$Z:$Z,Lookups!$A$16)*Lookups!$Q$7*Lookups!$G$22,SUMIFS('KENP Data'!$AD:$AD,'KENP Data'!$AC:$AC,"Amazon.com.mx",'KENP Data'!$Z:$Z,Lookups!$A$16)*Lookups!$R$7*Lookups!$G$23,SUMIFS('KENP Data'!$AD:$AD,'KENP Data'!$AC:$AC,"Amazon.com.au",'KENP Data'!$Z:$Z,Lookups!$A$16)*Lookups!$L$7*Lookups!$G$24,SUMIFS('KENP Data'!$AD:$AD,'KENP Data'!$AC:$AC,"Amazon.nl",'KENP Data'!$Z:$Z,Lookups!$A$16)*Lookups!$S$7*Lookups!$G$18)</f>
        <v>0</v>
      </c>
      <c r="J75" s="13">
        <f>SUM(SUMIFS('KENP Data'!$AD:$AD,'KENP Data'!$AC:$AC,"Amazon.co.uk",'KENP Data'!$Z:$Z,Lookups!$A$16))</f>
        <v>0</v>
      </c>
      <c r="K75" s="4">
        <f>J75*Lookups!$H$7*Lookups!$G$17</f>
        <v>0</v>
      </c>
      <c r="L75" s="15">
        <f>SUM(SUMIFS('KENP Data'!$AD:$AD,'KENP Data'!$AC:$AC,"Amazon.com",'KENP Data'!$Z:$Z,Lookups!$A$16))</f>
        <v>0</v>
      </c>
      <c r="M75" s="4">
        <f>L75*Lookups!$G$7</f>
        <v>0</v>
      </c>
      <c r="N75" s="13">
        <f>SUM(SUMIFS('KENP Data'!$AD:$AD,'KENP Data'!$AC:$AC,"&lt;&gt;Amazon.co.uk",'KENP Data'!$AC:$AC,"&lt;&gt;Amazon.com",'KENP Data'!$Z:$Z,Lookups!$A$17))</f>
        <v>0</v>
      </c>
      <c r="O75" s="4">
        <f>SUM(SUMIFS('KENP Data'!$AD:$AD,'KENP Data'!$AC:$AC,"Amazon.de",'KENP Data'!$Z:$Z,Lookups!$A$17)*Lookups!$I$7*Lookups!$G$18,SUMIFS('KENP Data'!$AD:$AD,'KENP Data'!$AC:$AC,"Amazon.fr",'KENP Data'!$Z:$Z,Lookups!$A$17)*Lookups!$M$7*Lookups!$G$18,SUMIFS('KENP Data'!$AD:$AD,'KENP Data'!$AC:$AC,"Amazon.es",'KENP Data'!$Z:$Z,Lookups!$A$17)*Lookups!$P$7*Lookups!$G$18,SUMIFS('KENP Data'!$AD:$AD,'KENP Data'!$AC:$AC,"Amazon.it",'KENP Data'!$Z:$Z,Lookups!$A$17)*Lookups!$O$7*Lookups!$G$18,SUMIFS('KENP Data'!$AD:$AD,'KENP Data'!$AC:$AC,"Amazon.co.jp",'KENP Data'!$Z:$Z,Lookups!$A$17)*Lookups!$N$7*Lookups!$G$19,SUMIFS('KENP Data'!$AD:$AD,'KENP Data'!$AC:$AC,"Amazon.in",'KENP Data'!$Z:$Z,Lookups!$A$17)*Lookups!$K$7*Lookups!$G$20,SUMIFS('KENP Data'!$AD:$AD,'KENP Data'!$AC:$AC,"Amazon.ca",'KENP Data'!$Z:$Z,Lookups!$A$17)*Lookups!$J$7*Lookups!$G$21,SUMIFS('KENP Data'!$AD:$AD,'KENP Data'!$AC:$AC,"Amazon.com.br",'KENP Data'!$Z:$Z,Lookups!$A$17)*Lookups!$Q$7*Lookups!$G$22,SUMIFS('KENP Data'!$AD:$AD,'KENP Data'!$AC:$AC,"Amazon.com.mx",'KENP Data'!$Z:$Z,Lookups!$A$17)*Lookups!$R$7*Lookups!$G$23,SUMIFS('KENP Data'!$AD:$AD,'KENP Data'!$AC:$AC,"Amazon.com.au",'KENP Data'!$Z:$Z,Lookups!$A$17)*Lookups!$L$7*Lookups!$G$24,SUMIFS('KENP Data'!$AD:$AD,'KENP Data'!$AC:$AC,"Amazon.nl",'KENP Data'!$Z:$Z,Lookups!$A$17)*Lookups!$S$7*Lookups!$G$18)</f>
        <v>0</v>
      </c>
      <c r="P75" s="13">
        <f>SUM(SUMIFS('KENP Data'!$AD:$AD,'KENP Data'!$AC:$AC,"Amazon.co.uk",'KENP Data'!$Z:$Z,Lookups!$A$17))</f>
        <v>0</v>
      </c>
      <c r="Q75" s="4">
        <f>P75*Lookups!$H$7*Lookups!$G$17</f>
        <v>0</v>
      </c>
      <c r="R75" s="15">
        <f>SUM(SUMIFS('KENP Data'!$AD:$AD,'KENP Data'!$AC:$AC,"Amazon.com",'KENP Data'!$Z:$Z,Lookups!$A$17))</f>
        <v>0</v>
      </c>
      <c r="S75" s="4">
        <f>R75*Lookups!$G$7</f>
        <v>0</v>
      </c>
    </row>
    <row r="76" spans="1:19" x14ac:dyDescent="0.25">
      <c r="A76" t="s">
        <v>24</v>
      </c>
      <c r="B76" s="13">
        <f>SUM(SUMIFS('KENP Data'!$AJ:$AJ,'KENP Data'!$AI:$AI,"&lt;&gt;Amazon.co.uk",'KENP Data'!$AI:$AI,"&lt;&gt;Amazon.com",'KENP Data'!$AF:$AF,Lookups!$A$15))</f>
        <v>0</v>
      </c>
      <c r="C76" s="4">
        <f>SUM(SUMIFS('KENP Data'!$AJ:$AJ,'KENP Data'!$AI:$AI,"Amazon.de",'KENP Data'!$AF:$AF,Lookups!$A$15)*Lookups!$I$8*Lookups!$G$18,SUMIFS('KENP Data'!$AJ:$AJ,'KENP Data'!$AI:$AI,"Amazon.fr",'KENP Data'!$AF:$AF,Lookups!$A$15)*Lookups!$M$8*Lookups!$G$18,SUMIFS('KENP Data'!$AJ:$AJ,'KENP Data'!$AI:$AI,"Amazon.es",'KENP Data'!$AF:$AF,Lookups!$A$15)*Lookups!$P$8*Lookups!$G$18,SUMIFS('KENP Data'!$AJ:$AJ,'KENP Data'!$AI:$AI,"Amazon.it",'KENP Data'!$AF:$AF,Lookups!$A$15)*Lookups!$O$8*Lookups!$G$18,SUMIFS('KENP Data'!$AJ:$AJ,'KENP Data'!$AI:$AI,"Amazon.co.jp",'KENP Data'!$AF:$AF,Lookups!$A$15)*Lookups!$N$8*Lookups!$G$19,SUMIFS('KENP Data'!$AJ:$AJ,'KENP Data'!$AI:$AI,"Amazon.in",'KENP Data'!$AF:$AF,Lookups!$A$15)*Lookups!$K$8*Lookups!$G$20,SUMIFS('KENP Data'!$AJ:$AJ,'KENP Data'!$AI:$AI,"Amazon.ca",'KENP Data'!$AF:$AF,Lookups!$A$15)*Lookups!$J$8*Lookups!$G$21,SUMIFS('KENP Data'!$AJ:$AJ,'KENP Data'!$AI:$AI,"Amazon.com.br",'KENP Data'!$AF:$AF,Lookups!$A$15)*Lookups!$Q$8*Lookups!$G$22,SUMIFS('KENP Data'!$AJ:$AJ,'KENP Data'!$AI:$AI,"Amazon.com.mx",'KENP Data'!$AF:$AF,Lookups!$A$15)*Lookups!$R$8*Lookups!$G$23,SUMIFS('KENP Data'!$AJ:$AJ,'KENP Data'!$AI:$AI,"Amazon.com.au",'KENP Data'!$AF:$AF,Lookups!$A$15)*Lookups!$L$8*Lookups!$G$24,SUMIFS('KENP Data'!$AJ:$AJ,'KENP Data'!$AI:$AI,"Amazon.nl",'KENP Data'!$AF:$AF,Lookups!$A$15)*Lookups!$S$8*Lookups!$G$18)</f>
        <v>0</v>
      </c>
      <c r="D76" s="13">
        <f>SUM(SUMIFS('KENP Data'!$AJ:$AJ,'KENP Data'!$AI:$AI,"Amazon.co.uk",'KENP Data'!$AF:$AF,Lookups!$A$15))</f>
        <v>0</v>
      </c>
      <c r="E76" s="4">
        <f>D76*Lookups!$H$8*Lookups!$G$17</f>
        <v>0</v>
      </c>
      <c r="F76" s="15">
        <f>SUM(SUMIFS('KENP Data'!$AJ:$AJ,'KENP Data'!$AI:$AI,"Amazon.com",'KENP Data'!$AF:$AF,Lookups!$A$15))</f>
        <v>0</v>
      </c>
      <c r="G76" s="4">
        <f>F76*Lookups!$G$8</f>
        <v>0</v>
      </c>
      <c r="H76" s="13">
        <f>SUM(SUMIFS('KENP Data'!$AJ:$AJ,'KENP Data'!$AI:$AI,"&lt;&gt;Amazon.co.uk",'KENP Data'!$AI:$AI,"&lt;&gt;Amazon.com",'KENP Data'!$AF:$AF,Lookups!$A$16))</f>
        <v>0</v>
      </c>
      <c r="I76" s="4">
        <f>SUM(SUMIFS('KENP Data'!$AJ:$AJ,'KENP Data'!$AI:$AI,"Amazon.de",'KENP Data'!$AF:$AF,Lookups!$A$16)*Lookups!$I$8*Lookups!$G$18,SUMIFS('KENP Data'!$AJ:$AJ,'KENP Data'!$AI:$AI,"Amazon.fr",'KENP Data'!$AF:$AF,Lookups!$A$16)*Lookups!$M$8*Lookups!$G$18,SUMIFS('KENP Data'!$AJ:$AJ,'KENP Data'!$AI:$AI,"Amazon.es",'KENP Data'!$AF:$AF,Lookups!$A$16)*Lookups!$P$8*Lookups!$G$18,SUMIFS('KENP Data'!$AJ:$AJ,'KENP Data'!$AI:$AI,"Amazon.it",'KENP Data'!$AF:$AF,Lookups!$A$16)*Lookups!$O$8*Lookups!$G$18,SUMIFS('KENP Data'!$AJ:$AJ,'KENP Data'!$AI:$AI,"Amazon.co.jp",'KENP Data'!$AF:$AF,Lookups!$A$16)*Lookups!$N$8*Lookups!$G$19,SUMIFS('KENP Data'!$AJ:$AJ,'KENP Data'!$AI:$AI,"Amazon.in",'KENP Data'!$AF:$AF,Lookups!$A$16)*Lookups!$K$8*Lookups!$G$20,SUMIFS('KENP Data'!$AJ:$AJ,'KENP Data'!$AI:$AI,"Amazon.ca",'KENP Data'!$AF:$AF,Lookups!$A$16)*Lookups!$J$8*Lookups!$G$21,SUMIFS('KENP Data'!$AJ:$AJ,'KENP Data'!$AI:$AI,"Amazon.com.br",'KENP Data'!$AF:$AF,Lookups!$A$16)*Lookups!$Q$8*Lookups!$G$22,SUMIFS('KENP Data'!$AJ:$AJ,'KENP Data'!$AI:$AI,"Amazon.com.mx",'KENP Data'!$AF:$AF,Lookups!$A$16)*Lookups!$R$8*Lookups!$G$23,SUMIFS('KENP Data'!$AJ:$AJ,'KENP Data'!$AI:$AI,"Amazon.com.au",'KENP Data'!$AF:$AF,Lookups!$A$16)*Lookups!$L$8*Lookups!$G$24,SUMIFS('KENP Data'!$AJ:$AJ,'KENP Data'!$AI:$AI,"Amazon.nl",'KENP Data'!$AF:$AF,Lookups!$A$16)*Lookups!$S$8*Lookups!$G$18)</f>
        <v>0</v>
      </c>
      <c r="J76" s="13">
        <f>SUM(SUMIFS('KENP Data'!$AJ:$AJ,'KENP Data'!$AI:$AI,"Amazon.co.uk",'KENP Data'!$AF:$AF,Lookups!$A$16))</f>
        <v>0</v>
      </c>
      <c r="K76" s="4">
        <f>J76*Lookups!$H$8*Lookups!$G$17</f>
        <v>0</v>
      </c>
      <c r="L76" s="15">
        <f>SUM(SUMIFS('KENP Data'!$AJ:$AJ,'KENP Data'!$AI:$AI,"Amazon.com",'KENP Data'!$AF:$AF,Lookups!$A$16))</f>
        <v>0</v>
      </c>
      <c r="M76" s="4">
        <f>L76*Lookups!$G$8</f>
        <v>0</v>
      </c>
      <c r="N76" s="13">
        <f>SUM(SUMIFS('KENP Data'!$AJ:$AJ,'KENP Data'!$AI:$AI,"&lt;&gt;Amazon.co.uk",'KENP Data'!$AI:$AI,"&lt;&gt;Amazon.com",'KENP Data'!$AF:$AF,Lookups!$A$17))</f>
        <v>0</v>
      </c>
      <c r="O76" s="4">
        <f>SUM(SUMIFS('KENP Data'!$AJ:$AJ,'KENP Data'!$AI:$AI,"Amazon.de",'KENP Data'!$AF:$AF,Lookups!$A$17)*Lookups!$I$8*Lookups!$G$18,SUMIFS('KENP Data'!$AJ:$AJ,'KENP Data'!$AI:$AI,"Amazon.fr",'KENP Data'!$AF:$AF,Lookups!$A$17)*Lookups!$M$8*Lookups!$G$18,SUMIFS('KENP Data'!$AJ:$AJ,'KENP Data'!$AI:$AI,"Amazon.es",'KENP Data'!$AF:$AF,Lookups!$A$17)*Lookups!$P$8*Lookups!$G$18,SUMIFS('KENP Data'!$AJ:$AJ,'KENP Data'!$AI:$AI,"Amazon.it",'KENP Data'!$AF:$AF,Lookups!$A$17)*Lookups!$O$8*Lookups!$G$18,SUMIFS('KENP Data'!$AJ:$AJ,'KENP Data'!$AI:$AI,"Amazon.co.jp",'KENP Data'!$AF:$AF,Lookups!$A$17)*Lookups!$N$8*Lookups!$G$19,SUMIFS('KENP Data'!$AJ:$AJ,'KENP Data'!$AI:$AI,"Amazon.in",'KENP Data'!$AF:$AF,Lookups!$A$17)*Lookups!$K$8*Lookups!$G$20,SUMIFS('KENP Data'!$AJ:$AJ,'KENP Data'!$AI:$AI,"Amazon.ca",'KENP Data'!$AF:$AF,Lookups!$A$17)*Lookups!$J$8*Lookups!$G$21,SUMIFS('KENP Data'!$AJ:$AJ,'KENP Data'!$AI:$AI,"Amazon.com.br",'KENP Data'!$AF:$AF,Lookups!$A$17)*Lookups!$Q$8*Lookups!$G$22,SUMIFS('KENP Data'!$AJ:$AJ,'KENP Data'!$AI:$AI,"Amazon.com.mx",'KENP Data'!$AF:$AF,Lookups!$A$17)*Lookups!$R$8*Lookups!$G$23,SUMIFS('KENP Data'!$AJ:$AJ,'KENP Data'!$AI:$AI,"Amazon.com.au",'KENP Data'!$AF:$AF,Lookups!$A$17)*Lookups!$L$8*Lookups!$G$24,SUMIFS('KENP Data'!$AJ:$AJ,'KENP Data'!$AI:$AI,"Amazon.nl",'KENP Data'!$AF:$AF,Lookups!$A$17)*Lookups!$S$8*Lookups!$G$18)</f>
        <v>0</v>
      </c>
      <c r="P76" s="13">
        <f>SUM(SUMIFS('KENP Data'!$AJ:$AJ,'KENP Data'!$AI:$AI,"Amazon.co.uk",'KENP Data'!$AF:$AF,Lookups!$A$17))</f>
        <v>0</v>
      </c>
      <c r="Q76" s="4">
        <f>P76*Lookups!$H$8*Lookups!$G$17</f>
        <v>0</v>
      </c>
      <c r="R76" s="15">
        <f>SUM(SUMIFS('KENP Data'!$AJ:$AJ,'KENP Data'!$AI:$AI,"Amazon.com",'KENP Data'!$AF:$AF,Lookups!$A$17))</f>
        <v>0</v>
      </c>
      <c r="S76" s="4">
        <f>R76*Lookups!$G$8</f>
        <v>0</v>
      </c>
    </row>
    <row r="77" spans="1:19" x14ac:dyDescent="0.25">
      <c r="A77" t="s">
        <v>25</v>
      </c>
      <c r="B77" s="13">
        <f>SUM(SUMIFS('KENP Data'!$AP:$AP,'KENP Data'!$AO:$AO,"&lt;&gt;Amazon.co.uk",'KENP Data'!$AO:$AO,"&lt;&gt;Amazon.com",'KENP Data'!$AL:$AL,Lookups!$A$15))</f>
        <v>0</v>
      </c>
      <c r="C77" s="4">
        <f>SUM(SUMIFS('KENP Data'!$AP:$AP,'KENP Data'!$AO:$AO,"Amazon.de",'KENP Data'!$AL:$AL,Lookups!$A$15)*Lookups!$I$9*Lookups!$G$18,SUMIFS('KENP Data'!$AP:$AP,'KENP Data'!$AO:$AO,"Amazon.fr",'KENP Data'!$AL:$AL,Lookups!$A$15)*Lookups!$M$9*Lookups!$G$18,SUMIFS('KENP Data'!$AP:$AP,'KENP Data'!$AO:$AO,"Amazon.es",'KENP Data'!$AL:$AL,Lookups!$A$15)*Lookups!$P$9*Lookups!$G$18,SUMIFS('KENP Data'!$AP:$AP,'KENP Data'!$AO:$AO,"Amazon.it",'KENP Data'!$AL:$AL,Lookups!$A$15)*Lookups!$O$9*Lookups!$G$18,SUMIFS('KENP Data'!$AP:$AP,'KENP Data'!$AO:$AO,"Amazon.co.jp",'KENP Data'!$AL:$AL,Lookups!$A$15)*Lookups!$N$9*Lookups!$G$19,SUMIFS('KENP Data'!$AP:$AP,'KENP Data'!$AO:$AO,"Amazon.in",'KENP Data'!$AL:$AL,Lookups!$A$15)*Lookups!$K$9*Lookups!$G$20,SUMIFS('KENP Data'!$AP:$AP,'KENP Data'!$AO:$AO,"Amazon.ca",'KENP Data'!$AL:$AL,Lookups!$A$15)*Lookups!$J$9*Lookups!$G$21,SUMIFS('KENP Data'!$AP:$AP,'KENP Data'!$AO:$AO,"Amazon.com.br",'KENP Data'!$AL:$AL,Lookups!$A$15)*Lookups!$Q$9*Lookups!$G$22,SUMIFS('KENP Data'!$AP:$AP,'KENP Data'!$AO:$AO,"Amazon.com.mx",'KENP Data'!$AL:$AL,Lookups!$A$15)*Lookups!$R$9*Lookups!$G$23,SUMIFS('KENP Data'!$AP:$AP,'KENP Data'!$AO:$AO,"Amazon.com.au",'KENP Data'!$AL:$AL,Lookups!$A$15)*Lookups!$L$9*Lookups!$G$24,SUMIFS('KENP Data'!$AP:$AP,'KENP Data'!$AO:$AO,"Amazon.nl",'KENP Data'!$AL:$AL,Lookups!$A$15)*Lookups!$S$9*Lookups!$G$18)</f>
        <v>0</v>
      </c>
      <c r="D77" s="13">
        <f>SUM(SUMIFS('KENP Data'!$AP:$AP,'KENP Data'!$AO:$AO,"Amazon.co.uk",'KENP Data'!$AL:$AL,Lookups!$A$15))</f>
        <v>0</v>
      </c>
      <c r="E77" s="4">
        <f>D77*Lookups!$H$9*Lookups!$G$17</f>
        <v>0</v>
      </c>
      <c r="F77" s="15">
        <f>SUM(SUMIFS('KENP Data'!$AP:$AP,'KENP Data'!$AO:$AO,"Amazon.com",'KENP Data'!$AL:$AL,Lookups!$A$15))</f>
        <v>0</v>
      </c>
      <c r="G77" s="4">
        <f>F77*Lookups!$G$9</f>
        <v>0</v>
      </c>
      <c r="H77" s="13">
        <f>SUM(SUMIFS('KENP Data'!$AP:$AP,'KENP Data'!$AO:$AO,"&lt;&gt;Amazon.co.uk",'KENP Data'!$AO:$AO,"&lt;&gt;Amazon.com",'KENP Data'!$AL:$AL,Lookups!$A$16))</f>
        <v>0</v>
      </c>
      <c r="I77" s="4">
        <f>SUM(SUMIFS('KENP Data'!$AP:$AP,'KENP Data'!$AO:$AO,"Amazon.de",'KENP Data'!$AL:$AL,Lookups!$A$16)*Lookups!$I$9*Lookups!$G$18,SUMIFS('KENP Data'!$AP:$AP,'KENP Data'!$AO:$AO,"Amazon.fr",'KENP Data'!$AL:$AL,Lookups!$A$16)*Lookups!$M$9*Lookups!$G$18,SUMIFS('KENP Data'!$AP:$AP,'KENP Data'!$AO:$AO,"Amazon.es",'KENP Data'!$AL:$AL,Lookups!$A$16)*Lookups!$P$9*Lookups!$G$18,SUMIFS('KENP Data'!$AP:$AP,'KENP Data'!$AO:$AO,"Amazon.it",'KENP Data'!$AL:$AL,Lookups!$A$16)*Lookups!$O$9*Lookups!$G$18,SUMIFS('KENP Data'!$AP:$AP,'KENP Data'!$AO:$AO,"Amazon.co.jp",'KENP Data'!$AL:$AL,Lookups!$A$16)*Lookups!$N$9*Lookups!$G$19,SUMIFS('KENP Data'!$AP:$AP,'KENP Data'!$AO:$AO,"Amazon.in",'KENP Data'!$AL:$AL,Lookups!$A$16)*Lookups!$K$9*Lookups!$G$20,SUMIFS('KENP Data'!$AP:$AP,'KENP Data'!$AO:$AO,"Amazon.ca",'KENP Data'!$AL:$AL,Lookups!$A$16)*Lookups!$J$9*Lookups!$G$21,SUMIFS('KENP Data'!$AP:$AP,'KENP Data'!$AO:$AO,"Amazon.com.br",'KENP Data'!$AL:$AL,Lookups!$A$16)*Lookups!$Q$9*Lookups!$G$22,SUMIFS('KENP Data'!$AP:$AP,'KENP Data'!$AO:$AO,"Amazon.com.mx",'KENP Data'!$AL:$AL,Lookups!$A$16)*Lookups!$R$9*Lookups!$G$23,SUMIFS('KENP Data'!$AP:$AP,'KENP Data'!$AO:$AO,"Amazon.com.au",'KENP Data'!$AL:$AL,Lookups!$A$16)*Lookups!$L$9*Lookups!$G$24,SUMIFS('KENP Data'!$AP:$AP,'KENP Data'!$AO:$AO,"Amazon.nl",'KENP Data'!$AL:$AL,Lookups!$A$16)*Lookups!$S$9*Lookups!$G$18)</f>
        <v>0</v>
      </c>
      <c r="J77" s="13">
        <f>SUM(SUMIFS('KENP Data'!$AP:$AP,'KENP Data'!$AO:$AO,"Amazon.co.uk",'KENP Data'!$AL:$AL,Lookups!$A$16))</f>
        <v>0</v>
      </c>
      <c r="K77" s="4">
        <f>J77*Lookups!$H$9*Lookups!$G$17</f>
        <v>0</v>
      </c>
      <c r="L77" s="15">
        <f>SUM(SUMIFS('KENP Data'!$AP:$AP,'KENP Data'!$AO:$AO,"Amazon.com",'KENP Data'!$AL:$AL,Lookups!$A$16))</f>
        <v>0</v>
      </c>
      <c r="M77" s="4">
        <f>L77*Lookups!$G$9</f>
        <v>0</v>
      </c>
      <c r="N77" s="13">
        <f>SUM(SUMIFS('KENP Data'!$AP:$AP,'KENP Data'!$AO:$AO,"&lt;&gt;Amazon.co.uk",'KENP Data'!$AO:$AO,"&lt;&gt;Amazon.com",'KENP Data'!$AL:$AL,Lookups!$A$17))</f>
        <v>0</v>
      </c>
      <c r="O77" s="4">
        <f>SUM(SUMIFS('KENP Data'!$AP:$AP,'KENP Data'!$AO:$AO,"Amazon.de",'KENP Data'!$AL:$AL,Lookups!$A$17)*Lookups!$I$9*Lookups!$G$18,SUMIFS('KENP Data'!$AP:$AP,'KENP Data'!$AO:$AO,"Amazon.fr",'KENP Data'!$AL:$AL,Lookups!$A$17)*Lookups!$M$9*Lookups!$G$18,SUMIFS('KENP Data'!$AP:$AP,'KENP Data'!$AO:$AO,"Amazon.es",'KENP Data'!$AL:$AL,Lookups!$A$17)*Lookups!$P$9*Lookups!$G$18,SUMIFS('KENP Data'!$AP:$AP,'KENP Data'!$AO:$AO,"Amazon.it",'KENP Data'!$AL:$AL,Lookups!$A$17)*Lookups!$O$9*Lookups!$G$18,SUMIFS('KENP Data'!$AP:$AP,'KENP Data'!$AO:$AO,"Amazon.co.jp",'KENP Data'!$AL:$AL,Lookups!$A$17)*Lookups!$N$9*Lookups!$G$19,SUMIFS('KENP Data'!$AP:$AP,'KENP Data'!$AO:$AO,"Amazon.in",'KENP Data'!$AL:$AL,Lookups!$A$17)*Lookups!$K$9*Lookups!$G$20,SUMIFS('KENP Data'!$AP:$AP,'KENP Data'!$AO:$AO,"Amazon.ca",'KENP Data'!$AL:$AL,Lookups!$A$17)*Lookups!$J$9*Lookups!$G$21,SUMIFS('KENP Data'!$AP:$AP,'KENP Data'!$AO:$AO,"Amazon.com.br",'KENP Data'!$AL:$AL,Lookups!$A$17)*Lookups!$Q$9*Lookups!$G$22,SUMIFS('KENP Data'!$AP:$AP,'KENP Data'!$AO:$AO,"Amazon.com.mx",'KENP Data'!$AL:$AL,Lookups!$A$17)*Lookups!$R$9*Lookups!$G$23,SUMIFS('KENP Data'!$AP:$AP,'KENP Data'!$AO:$AO,"Amazon.com.au",'KENP Data'!$AL:$AL,Lookups!$A$17)*Lookups!$L$9*Lookups!$G$24,SUMIFS('KENP Data'!$AP:$AP,'KENP Data'!$AO:$AO,"Amazon.nl",'KENP Data'!$AL:$AL,Lookups!$A$17)*Lookups!$S$9*Lookups!$G$18)</f>
        <v>0</v>
      </c>
      <c r="P77" s="13">
        <f>SUM(SUMIFS('KENP Data'!$AP:$AP,'KENP Data'!$AO:$AO,"Amazon.co.uk",'KENP Data'!$AL:$AL,Lookups!$A$17))</f>
        <v>0</v>
      </c>
      <c r="Q77" s="4">
        <f>P77*Lookups!$H$9*Lookups!$G$17</f>
        <v>0</v>
      </c>
      <c r="R77" s="15">
        <f>SUM(SUMIFS('KENP Data'!$AP:$AP,'KENP Data'!$AO:$AO,"Amazon.com",'KENP Data'!$AL:$AL,Lookups!$A$17))</f>
        <v>0</v>
      </c>
      <c r="S77" s="4">
        <f>R77*Lookups!$G$9</f>
        <v>0</v>
      </c>
    </row>
    <row r="78" spans="1:19" x14ac:dyDescent="0.25">
      <c r="A78" t="s">
        <v>26</v>
      </c>
      <c r="B78" s="13">
        <f>SUM(SUMIFS('KENP Data'!$AV:$AV,'KENP Data'!$AU:$AU,"&lt;&gt;Amazon.co.uk",'KENP Data'!$AU:$AU,"&lt;&gt;Amazon.com",'KENP Data'!$AR:$AR,Lookups!$A$15))</f>
        <v>0</v>
      </c>
      <c r="C78" s="4">
        <f>SUM(SUMIFS('KENP Data'!$AV:$AV,'KENP Data'!$AU:$AU,"Amazon.de",'KENP Data'!$AR:$AR,Lookups!$A$15)*Lookups!$I$10*Lookups!$G$18,SUMIFS('KENP Data'!$AV:$AV,'KENP Data'!$AU:$AU,"Amazon.fr",'KENP Data'!$AR:$AR,Lookups!$A$15)*Lookups!$M$10*Lookups!$G$18,SUMIFS('KENP Data'!$AV:$AV,'KENP Data'!$AU:$AU,"Amazon.es",'KENP Data'!$AR:$AR,Lookups!$A$15)*Lookups!$P$10*Lookups!$G$18,SUMIFS('KENP Data'!$AV:$AV,'KENP Data'!$AU:$AU,"Amazon.it",'KENP Data'!$AR:$AR,Lookups!$A$15)*Lookups!$O$10*Lookups!$G$18,SUMIFS('KENP Data'!$AV:$AV,'KENP Data'!$AU:$AU,"Amazon.co.jp",'KENP Data'!$AR:$AR,Lookups!$A$15)*Lookups!$N$10*Lookups!$G$19,SUMIFS('KENP Data'!$AV:$AV,'KENP Data'!$AU:$AU,"Amazon.in",'KENP Data'!$AR:$AR,Lookups!$A$15)*Lookups!$K$10*Lookups!$G$20,SUMIFS('KENP Data'!$AV:$AV,'KENP Data'!$AU:$AU,"Amazon.ca",'KENP Data'!$AR:$AR,Lookups!$A$15)*Lookups!$J$10*Lookups!$G$21,SUMIFS('KENP Data'!$AV:$AV,'KENP Data'!$AU:$AU,"Amazon.com.br",'KENP Data'!$AR:$AR,Lookups!$A$15)*Lookups!$Q$10*Lookups!$G$22,SUMIFS('KENP Data'!$AV:$AV,'KENP Data'!$AU:$AU,"Amazon.com.mx",'KENP Data'!$AR:$AR,Lookups!$A$15)*Lookups!$R$10*Lookups!$G$23,SUMIFS('KENP Data'!$AV:$AV,'KENP Data'!$AU:$AU,"Amazon.com.au",'KENP Data'!$AR:$AR,Lookups!$A$15)*Lookups!$L$10*Lookups!$G$24,SUMIFS('KENP Data'!$AV:$AV,'KENP Data'!$AU:$AU,"Amazon.nl",'KENP Data'!$AR:$AR,Lookups!$A$15)*Lookups!$S$10*Lookups!$G$18)</f>
        <v>0</v>
      </c>
      <c r="D78" s="13">
        <f>SUM(SUMIFS('KENP Data'!$AV:$AV,'KENP Data'!$AU:$AU,"Amazon.co.uk",'KENP Data'!$AR:$AR,Lookups!$A$15))</f>
        <v>0</v>
      </c>
      <c r="E78" s="4">
        <f>D78*Lookups!$H$10*Lookups!$G$17</f>
        <v>0</v>
      </c>
      <c r="F78" s="15">
        <f>SUM(SUMIFS('KENP Data'!$AV:$AV,'KENP Data'!$AU:$AU,"Amazon.com",'KENP Data'!$AR:$AR,Lookups!$A$15))</f>
        <v>0</v>
      </c>
      <c r="G78" s="4">
        <f>F78*Lookups!$G$10</f>
        <v>0</v>
      </c>
      <c r="H78" s="13">
        <f>SUM(SUMIFS('KENP Data'!$AV:$AV,'KENP Data'!$AU:$AU,"&lt;&gt;Amazon.co.uk",'KENP Data'!$AU:$AU,"&lt;&gt;Amazon.com",'KENP Data'!$AR:$AR,Lookups!$A$16))</f>
        <v>0</v>
      </c>
      <c r="I78" s="4">
        <f>SUM(SUMIFS('KENP Data'!$AV:$AV,'KENP Data'!$AU:$AU,"Amazon.de",'KENP Data'!$AR:$AR,Lookups!$A$16)*Lookups!$I$10*Lookups!$G$18,SUMIFS('KENP Data'!$AV:$AV,'KENP Data'!$AU:$AU,"Amazon.fr",'KENP Data'!$AR:$AR,Lookups!$A$16)*Lookups!$M$10*Lookups!$G$18,SUMIFS('KENP Data'!$AV:$AV,'KENP Data'!$AU:$AU,"Amazon.es",'KENP Data'!$AR:$AR,Lookups!$A$16)*Lookups!$P$10*Lookups!$G$18,SUMIFS('KENP Data'!$AV:$AV,'KENP Data'!$AU:$AU,"Amazon.it",'KENP Data'!$AR:$AR,Lookups!$A$16)*Lookups!$O$10*Lookups!$G$18,SUMIFS('KENP Data'!$AV:$AV,'KENP Data'!$AU:$AU,"Amazon.co.jp",'KENP Data'!$AR:$AR,Lookups!$A$16)*Lookups!$N$10*Lookups!$G$19,SUMIFS('KENP Data'!$AV:$AV,'KENP Data'!$AU:$AU,"Amazon.in",'KENP Data'!$AR:$AR,Lookups!$A$16)*Lookups!$K$10*Lookups!$G$20,SUMIFS('KENP Data'!$AV:$AV,'KENP Data'!$AU:$AU,"Amazon.ca",'KENP Data'!$AR:$AR,Lookups!$A$16)*Lookups!$J$10*Lookups!$G$21,SUMIFS('KENP Data'!$AV:$AV,'KENP Data'!$AU:$AU,"Amazon.com.br",'KENP Data'!$AR:$AR,Lookups!$A$16)*Lookups!$Q$10*Lookups!$G$22,SUMIFS('KENP Data'!$AV:$AV,'KENP Data'!$AU:$AU,"Amazon.com.mx",'KENP Data'!$AR:$AR,Lookups!$A$16)*Lookups!$R$10*Lookups!$G$23,SUMIFS('KENP Data'!$AV:$AV,'KENP Data'!$AU:$AU,"Amazon.com.au",'KENP Data'!$AR:$AR,Lookups!$A$16)*Lookups!$L$10*Lookups!$G$24,SUMIFS('KENP Data'!$AV:$AV,'KENP Data'!$AU:$AU,"Amazon.nl",'KENP Data'!$AR:$AR,Lookups!$A$16)*Lookups!$S$10*Lookups!$G$18)</f>
        <v>0</v>
      </c>
      <c r="J78" s="13">
        <f>SUM(SUMIFS('KENP Data'!$AV:$AV,'KENP Data'!$AU:$AU,"Amazon.co.uk",'KENP Data'!$AR:$AR,Lookups!$A$16))</f>
        <v>0</v>
      </c>
      <c r="K78" s="4">
        <f>J78*Lookups!$H$10*Lookups!$G$17</f>
        <v>0</v>
      </c>
      <c r="L78" s="15">
        <f>SUM(SUMIFS('KENP Data'!$AV:$AV,'KENP Data'!$AU:$AU,"Amazon.com",'KENP Data'!$AR:$AR,Lookups!$A$16))</f>
        <v>0</v>
      </c>
      <c r="M78" s="4">
        <f>L78*Lookups!$G$10</f>
        <v>0</v>
      </c>
      <c r="N78" s="13">
        <f>SUM(SUMIFS('KENP Data'!$AV:$AV,'KENP Data'!$AU:$AU,"&lt;&gt;Amazon.co.uk",'KENP Data'!$AU:$AU,"&lt;&gt;Amazon.com",'KENP Data'!$AR:$AR,Lookups!$A$17))</f>
        <v>0</v>
      </c>
      <c r="O78" s="4">
        <f>SUM(SUMIFS('KENP Data'!$AV:$AV,'KENP Data'!$AU:$AU,"Amazon.de",'KENP Data'!$AR:$AR,Lookups!$A$17)*Lookups!$I$10*Lookups!$G$18,SUMIFS('KENP Data'!$AV:$AV,'KENP Data'!$AU:$AU,"Amazon.fr",'KENP Data'!$AR:$AR,Lookups!$A$17)*Lookups!$M$10*Lookups!$G$18,SUMIFS('KENP Data'!$AV:$AV,'KENP Data'!$AU:$AU,"Amazon.es",'KENP Data'!$AR:$AR,Lookups!$A$17)*Lookups!$P$10*Lookups!$G$18,SUMIFS('KENP Data'!$AV:$AV,'KENP Data'!$AU:$AU,"Amazon.it",'KENP Data'!$AR:$AR,Lookups!$A$17)*Lookups!$O$10*Lookups!$G$18,SUMIFS('KENP Data'!$AV:$AV,'KENP Data'!$AU:$AU,"Amazon.co.jp",'KENP Data'!$AR:$AR,Lookups!$A$17)*Lookups!$N$10*Lookups!$G$19,SUMIFS('KENP Data'!$AV:$AV,'KENP Data'!$AU:$AU,"Amazon.in",'KENP Data'!$AR:$AR,Lookups!$A$17)*Lookups!$K$10*Lookups!$G$20,SUMIFS('KENP Data'!$AV:$AV,'KENP Data'!$AU:$AU,"Amazon.ca",'KENP Data'!$AR:$AR,Lookups!$A$17)*Lookups!$J$10*Lookups!$G$21,SUMIFS('KENP Data'!$AV:$AV,'KENP Data'!$AU:$AU,"Amazon.com.br",'KENP Data'!$AR:$AR,Lookups!$A$17)*Lookups!$Q$10*Lookups!$G$22,SUMIFS('KENP Data'!$AV:$AV,'KENP Data'!$AU:$AU,"Amazon.com.mx",'KENP Data'!$AR:$AR,Lookups!$A$17)*Lookups!$R$10*Lookups!$G$23,SUMIFS('KENP Data'!$AV:$AV,'KENP Data'!$AU:$AU,"Amazon.com.au",'KENP Data'!$AR:$AR,Lookups!$A$17)*Lookups!$L$10*Lookups!$G$24,SUMIFS('KENP Data'!$AV:$AV,'KENP Data'!$AU:$AU,"Amazon.nl",'KENP Data'!$AR:$AR,Lookups!$A$17)*Lookups!$S$10*Lookups!$G$18)</f>
        <v>0</v>
      </c>
      <c r="P78" s="13">
        <f>SUM(SUMIFS('KENP Data'!$AV:$AV,'KENP Data'!$AU:$AU,"Amazon.co.uk",'KENP Data'!$AR:$AR,Lookups!$A$17))</f>
        <v>0</v>
      </c>
      <c r="Q78" s="4">
        <f>P78*Lookups!$H$10*Lookups!$G$17</f>
        <v>0</v>
      </c>
      <c r="R78" s="15">
        <f>SUM(SUMIFS('KENP Data'!$AV:$AV,'KENP Data'!$AU:$AU,"Amazon.com",'KENP Data'!$AR:$AR,Lookups!$A$17))</f>
        <v>0</v>
      </c>
      <c r="S78" s="4">
        <f>R78*Lookups!$G$10</f>
        <v>0</v>
      </c>
    </row>
    <row r="79" spans="1:19" x14ac:dyDescent="0.25">
      <c r="A79" t="s">
        <v>27</v>
      </c>
      <c r="B79" s="13">
        <f>SUM(SUMIFS('KENP Data'!$BB:$BB,'KENP Data'!$BA:$BA,"&lt;&gt;Amazon.co.uk",'KENP Data'!$BA:$BA,"&lt;&gt;Amazon.com",'KENP Data'!$AX:$AX,Lookups!$A$15))</f>
        <v>0</v>
      </c>
      <c r="C79" s="4">
        <f>SUM(SUMIFS('KENP Data'!$BB:$BB,'KENP Data'!$BA:$BA,"Amazon.de",'KENP Data'!$AX:$AX,Lookups!$A$15)*Lookups!$I$11*Lookups!$G$18,SUMIFS('KENP Data'!$BB:$BB,'KENP Data'!$BA:$BA,"Amazon.fr",'KENP Data'!$AX:$AX,Lookups!$A$15)*Lookups!$M$11*Lookups!$G$18,SUMIFS('KENP Data'!$BB:$BB,'KENP Data'!$BA:$BA,"Amazon.es",'KENP Data'!$AX:$AX,Lookups!$A$15)*Lookups!$P$11*Lookups!$G$18,SUMIFS('KENP Data'!$BB:$BB,'KENP Data'!$BA:$BA,"Amazon.it",'KENP Data'!$AX:$AX,Lookups!$A$15)*Lookups!$O$11*Lookups!$G$18,SUMIFS('KENP Data'!$BB:$BB,'KENP Data'!$BA:$BA,"Amazon.co.jp",'KENP Data'!$AX:$AX,Lookups!$A$15)*Lookups!$N$11*Lookups!$G$19,SUMIFS('KENP Data'!$BB:$BB,'KENP Data'!$BA:$BA,"Amazon.in",'KENP Data'!$AX:$AX,Lookups!$A$15)*Lookups!$K$11*Lookups!$G$20,SUMIFS('KENP Data'!$BB:$BB,'KENP Data'!$BA:$BA,"Amazon.ca",'KENP Data'!$AX:$AX,Lookups!$A$15)*Lookups!$J$11*Lookups!$G$21,SUMIFS('KENP Data'!$BB:$BB,'KENP Data'!$BA:$BA,"Amazon.com.br",'KENP Data'!$AX:$AX,Lookups!$A$15)*Lookups!$Q$11*Lookups!$G$22,SUMIFS('KENP Data'!$BB:$BB,'KENP Data'!$BA:$BA,"Amazon.com.mx",'KENP Data'!$AX:$AX,Lookups!$A$15)*Lookups!$R$11*Lookups!$G$23,SUMIFS('KENP Data'!$BB:$BB,'KENP Data'!$BA:$BA,"Amazon.com.au",'KENP Data'!$AX:$AX,Lookups!$A$15)*Lookups!$L$11*Lookups!$G$24,SUMIFS('KENP Data'!$BB:$BB,'KENP Data'!$BA:$BA,"Amazon.nl",'KENP Data'!$AX:$AX,Lookups!$A$15)*Lookups!$S$11*Lookups!$G$18)</f>
        <v>0</v>
      </c>
      <c r="D79" s="13">
        <f>SUM(SUMIFS('KENP Data'!$BB:$BB,'KENP Data'!$BA:$BA,"Amazon.co.uk",'KENP Data'!$AX:$AX,Lookups!$A$15))</f>
        <v>0</v>
      </c>
      <c r="E79" s="4">
        <f>D79*Lookups!$H$11*Lookups!$G$17</f>
        <v>0</v>
      </c>
      <c r="F79" s="15">
        <f>SUM(SUMIFS('KENP Data'!$BB:$BB,'KENP Data'!$BA:$BA,"Amazon.com",'KENP Data'!$AX:$AX,Lookups!$A$15))</f>
        <v>0</v>
      </c>
      <c r="G79" s="4">
        <f>F79*Lookups!$G$11</f>
        <v>0</v>
      </c>
      <c r="H79" s="13">
        <f>SUM(SUMIFS('KENP Data'!$BB:$BB,'KENP Data'!$BA:$BA,"&lt;&gt;Amazon.co.uk",'KENP Data'!$BA:$BA,"&lt;&gt;Amazon.com",'KENP Data'!$AX:$AX,Lookups!$A$16))</f>
        <v>0</v>
      </c>
      <c r="I79" s="4">
        <f>SUM(SUMIFS('KENP Data'!$BB:$BB,'KENP Data'!$BA:$BA,"Amazon.de",'KENP Data'!$AX:$AX,Lookups!$A$16)*Lookups!$I$11*Lookups!$G$18,SUMIFS('KENP Data'!$BB:$BB,'KENP Data'!$BA:$BA,"Amazon.fr",'KENP Data'!$AX:$AX,Lookups!$A$16)*Lookups!$M$11*Lookups!$G$18,SUMIFS('KENP Data'!$BB:$BB,'KENP Data'!$BA:$BA,"Amazon.es",'KENP Data'!$AX:$AX,Lookups!$A$16)*Lookups!$P$11*Lookups!$G$18,SUMIFS('KENP Data'!$BB:$BB,'KENP Data'!$BA:$BA,"Amazon.it",'KENP Data'!$AX:$AX,Lookups!$A$16)*Lookups!$O$11*Lookups!$G$18,SUMIFS('KENP Data'!$BB:$BB,'KENP Data'!$BA:$BA,"Amazon.co.jp",'KENP Data'!$AX:$AX,Lookups!$A$16)*Lookups!$N$11*Lookups!$G$19,SUMIFS('KENP Data'!$BB:$BB,'KENP Data'!$BA:$BA,"Amazon.in",'KENP Data'!$AX:$AX,Lookups!$A$16)*Lookups!$K$11*Lookups!$G$20,SUMIFS('KENP Data'!$BB:$BB,'KENP Data'!$BA:$BA,"Amazon.ca",'KENP Data'!$AX:$AX,Lookups!$A$16)*Lookups!$J$11*Lookups!$G$21,SUMIFS('KENP Data'!$BB:$BB,'KENP Data'!$BA:$BA,"Amazon.com.br",'KENP Data'!$AX:$AX,Lookups!$A$16)*Lookups!$Q$11*Lookups!$G$22,SUMIFS('KENP Data'!$BB:$BB,'KENP Data'!$BA:$BA,"Amazon.com.mx",'KENP Data'!$AX:$AX,Lookups!$A$16)*Lookups!$R$11*Lookups!$G$23,SUMIFS('KENP Data'!$BB:$BB,'KENP Data'!$BA:$BA,"Amazon.com.au",'KENP Data'!$AX:$AX,Lookups!$A$16)*Lookups!$L$11*Lookups!$G$24,SUMIFS('KENP Data'!$BB:$BB,'KENP Data'!$BA:$BA,"Amazon.nl",'KENP Data'!$AX:$AX,Lookups!$A$16)*Lookups!$S$11*Lookups!$G$18)</f>
        <v>0</v>
      </c>
      <c r="J79" s="13">
        <f>SUM(SUMIFS('KENP Data'!$BB:$BB,'KENP Data'!$BA:$BA,"Amazon.co.uk",'KENP Data'!$AX:$AX,Lookups!$A$16))</f>
        <v>0</v>
      </c>
      <c r="K79" s="4">
        <f>J79*Lookups!$H$11*Lookups!$G$17</f>
        <v>0</v>
      </c>
      <c r="L79" s="15">
        <f>SUM(SUMIFS('KENP Data'!$BB:$BB,'KENP Data'!$BA:$BA,"Amazon.com",'KENP Data'!$AX:$AX,Lookups!$A$16))</f>
        <v>0</v>
      </c>
      <c r="M79" s="4">
        <f>L79*Lookups!$G$11</f>
        <v>0</v>
      </c>
      <c r="N79" s="13">
        <f>SUM(SUMIFS('KENP Data'!$BB:$BB,'KENP Data'!$BA:$BA,"&lt;&gt;Amazon.co.uk",'KENP Data'!$BA:$BA,"&lt;&gt;Amazon.com",'KENP Data'!$AX:$AX,Lookups!$A$17))</f>
        <v>0</v>
      </c>
      <c r="O79" s="4">
        <f>SUM(SUMIFS('KENP Data'!$BB:$BB,'KENP Data'!$BA:$BA,"Amazon.de",'KENP Data'!$AX:$AX,Lookups!$A$17)*Lookups!$I$11*Lookups!$G$18,SUMIFS('KENP Data'!$BB:$BB,'KENP Data'!$BA:$BA,"Amazon.fr",'KENP Data'!$AX:$AX,Lookups!$A$17)*Lookups!$M$11*Lookups!$G$18,SUMIFS('KENP Data'!$BB:$BB,'KENP Data'!$BA:$BA,"Amazon.es",'KENP Data'!$AX:$AX,Lookups!$A$17)*Lookups!$P$11*Lookups!$G$18,SUMIFS('KENP Data'!$BB:$BB,'KENP Data'!$BA:$BA,"Amazon.it",'KENP Data'!$AX:$AX,Lookups!$A$17)*Lookups!$O$11*Lookups!$G$18,SUMIFS('KENP Data'!$BB:$BB,'KENP Data'!$BA:$BA,"Amazon.co.jp",'KENP Data'!$AX:$AX,Lookups!$A$17)*Lookups!$N$11*Lookups!$G$19,SUMIFS('KENP Data'!$BB:$BB,'KENP Data'!$BA:$BA,"Amazon.in",'KENP Data'!$AX:$AX,Lookups!$A$17)*Lookups!$K$11*Lookups!$G$20,SUMIFS('KENP Data'!$BB:$BB,'KENP Data'!$BA:$BA,"Amazon.ca",'KENP Data'!$AX:$AX,Lookups!$A$17)*Lookups!$J$11*Lookups!$G$21,SUMIFS('KENP Data'!$BB:$BB,'KENP Data'!$BA:$BA,"Amazon.com.br",'KENP Data'!$AX:$AX,Lookups!$A$17)*Lookups!$Q$11*Lookups!$G$22,SUMIFS('KENP Data'!$BB:$BB,'KENP Data'!$BA:$BA,"Amazon.com.mx",'KENP Data'!$AX:$AX,Lookups!$A$17)*Lookups!$R$11*Lookups!$G$23,SUMIFS('KENP Data'!$BB:$BB,'KENP Data'!$BA:$BA,"Amazon.com.au",'KENP Data'!$AX:$AX,Lookups!$A$17)*Lookups!$L$11*Lookups!$G$24,SUMIFS('KENP Data'!$BB:$BB,'KENP Data'!$BA:$BA,"Amazon.nl",'KENP Data'!$AX:$AX,Lookups!$A$17)*Lookups!$S$11*Lookups!$G$18)</f>
        <v>0</v>
      </c>
      <c r="P79" s="13">
        <f>SUM(SUMIFS('KENP Data'!$BB:$BB,'KENP Data'!$BA:$BA,"Amazon.co.uk",'KENP Data'!$AX:$AX,Lookups!$A$17))</f>
        <v>0</v>
      </c>
      <c r="Q79" s="4">
        <f>P79*Lookups!$H$11*Lookups!$G$17</f>
        <v>0</v>
      </c>
      <c r="R79" s="15">
        <f>SUM(SUMIFS('KENP Data'!$BB:$BB,'KENP Data'!$BA:$BA,"Amazon.com",'KENP Data'!$AX:$AX,Lookups!$A$17))</f>
        <v>0</v>
      </c>
      <c r="S79" s="4">
        <f>R79*Lookups!$G$11</f>
        <v>0</v>
      </c>
    </row>
    <row r="80" spans="1:19" x14ac:dyDescent="0.25">
      <c r="A80" t="s">
        <v>28</v>
      </c>
      <c r="B80" s="13">
        <f>SUM(SUMIFS('KENP Data'!$BH:$BH,'KENP Data'!$BG:$BG,"&lt;&gt;Amazon.co.uk",'KENP Data'!$BG:$BG,"&lt;&gt;Amazon.com",'KENP Data'!$BD:$BD,Lookups!$A$15))</f>
        <v>0</v>
      </c>
      <c r="C80" s="4">
        <f>SUM(SUMIFS('KENP Data'!$BH:$BH,'KENP Data'!$BG:$BG,"Amazon.de",'KENP Data'!$BD:$BD,Lookups!$A$15)*Lookups!$I$12*Lookups!$G$18,SUMIFS('KENP Data'!$BH:$BH,'KENP Data'!$BG:$BG,"Amazon.fr",'KENP Data'!$BD:$BD,Lookups!$A$15)*Lookups!$M$12*Lookups!$G$18,SUMIFS('KENP Data'!$BH:$BH,'KENP Data'!$BG:$BG,"Amazon.es",'KENP Data'!$BD:$BD,Lookups!$A$15)*Lookups!$P$12*Lookups!$G$18,SUMIFS('KENP Data'!$BH:$BH,'KENP Data'!$BG:$BG,"Amazon.it",'KENP Data'!$BD:$BD,Lookups!$A$15)*Lookups!$O$12*Lookups!$G$18,SUMIFS('KENP Data'!$BH:$BH,'KENP Data'!$BG:$BG,"Amazon.co.jp",'KENP Data'!$BD:$BD,Lookups!$A$15)*Lookups!$N$12*Lookups!$G$19,SUMIFS('KENP Data'!$BH:$BH,'KENP Data'!$BG:$BG,"Amazon.in",'KENP Data'!$BD:$BD,Lookups!$A$15)*Lookups!$K$12*Lookups!$G$20,SUMIFS('KENP Data'!$BH:$BH,'KENP Data'!$BG:$BG,"Amazon.ca",'KENP Data'!$BD:$BD,Lookups!$A$15)*Lookups!$J$12*Lookups!$G$21,SUMIFS('KENP Data'!$BH:$BH,'KENP Data'!$BG:$BG,"Amazon.com.br",'KENP Data'!$BD:$BD,Lookups!$A$15)*Lookups!$Q$12*Lookups!$G$22,SUMIFS('KENP Data'!$BH:$BH,'KENP Data'!$BG:$BG,"Amazon.com.mx",'KENP Data'!$BD:$BD,Lookups!$A$15)*Lookups!$R$12*Lookups!$G$23,SUMIFS('KENP Data'!$BH:$BH,'KENP Data'!$BG:$BG,"Amazon.com.au",'KENP Data'!$BD:$BD,Lookups!$A$15)*Lookups!$L$12*Lookups!$G$24,SUMIFS('KENP Data'!$BH:$BH,'KENP Data'!$BG:$BG,"Amazon.nl",'KENP Data'!$BD:$BD,Lookups!$A$15)*Lookups!$S$12*Lookups!$G$18)</f>
        <v>0</v>
      </c>
      <c r="D80" s="13">
        <f>SUM(SUMIFS('KENP Data'!$BH:$BH,'KENP Data'!$BG:$BG,"Amazon.co.uk",'KENP Data'!$BD:$BD,Lookups!$A$15))</f>
        <v>0</v>
      </c>
      <c r="E80" s="4">
        <f>D80*Lookups!$H$12*Lookups!$G$17</f>
        <v>0</v>
      </c>
      <c r="F80" s="15">
        <f>SUM(SUMIFS('KENP Data'!$BH:$BH,'KENP Data'!$BG:$BG,"Amazon.com",'KENP Data'!$BD:$BD,Lookups!$A$15))</f>
        <v>0</v>
      </c>
      <c r="G80" s="4">
        <f>F80*Lookups!$G$12</f>
        <v>0</v>
      </c>
      <c r="H80" s="13">
        <f>SUM(SUMIFS('KENP Data'!$BH:$BH,'KENP Data'!$BG:$BG,"&lt;&gt;Amazon.co.uk",'KENP Data'!$BG:$BG,"&lt;&gt;Amazon.com",'KENP Data'!$BD:$BD,Lookups!$A$16))</f>
        <v>0</v>
      </c>
      <c r="I80" s="4">
        <f>SUM(SUMIFS('KENP Data'!$BH:$BH,'KENP Data'!$BG:$BG,"Amazon.de",'KENP Data'!$BD:$BD,Lookups!$A$16)*Lookups!$I$12*Lookups!$G$18,SUMIFS('KENP Data'!$BH:$BH,'KENP Data'!$BG:$BG,"Amazon.fr",'KENP Data'!$BD:$BD,Lookups!$A$16)*Lookups!$M$12*Lookups!$G$18,SUMIFS('KENP Data'!$BH:$BH,'KENP Data'!$BG:$BG,"Amazon.es",'KENP Data'!$BD:$BD,Lookups!$A$16)*Lookups!$P$12*Lookups!$G$18,SUMIFS('KENP Data'!$BH:$BH,'KENP Data'!$BG:$BG,"Amazon.it",'KENP Data'!$BD:$BD,Lookups!$A$16)*Lookups!$O$12*Lookups!$G$18,SUMIFS('KENP Data'!$BH:$BH,'KENP Data'!$BG:$BG,"Amazon.co.jp",'KENP Data'!$BD:$BD,Lookups!$A$16)*Lookups!$N$12*Lookups!$G$19,SUMIFS('KENP Data'!$BH:$BH,'KENP Data'!$BG:$BG,"Amazon.in",'KENP Data'!$BD:$BD,Lookups!$A$16)*Lookups!$K$12*Lookups!$G$20,SUMIFS('KENP Data'!$BH:$BH,'KENP Data'!$BG:$BG,"Amazon.ca",'KENP Data'!$BD:$BD,Lookups!$A$16)*Lookups!$J$12*Lookups!$G$21,SUMIFS('KENP Data'!$BH:$BH,'KENP Data'!$BG:$BG,"Amazon.com.br",'KENP Data'!$BD:$BD,Lookups!$A$16)*Lookups!$Q$12*Lookups!$G$22,SUMIFS('KENP Data'!$BH:$BH,'KENP Data'!$BG:$BG,"Amazon.com.mx",'KENP Data'!$BD:$BD,Lookups!$A$16)*Lookups!$R$12*Lookups!$G$23,SUMIFS('KENP Data'!$BH:$BH,'KENP Data'!$BG:$BG,"Amazon.com.au",'KENP Data'!$BD:$BD,Lookups!$A$16)*Lookups!$L$12*Lookups!$G$24,SUMIFS('KENP Data'!$BH:$BH,'KENP Data'!$BG:$BG,"Amazon.nl",'KENP Data'!$BD:$BD,Lookups!$A$16)*Lookups!$S$12*Lookups!$G$18)</f>
        <v>0</v>
      </c>
      <c r="J80" s="13">
        <f>SUM(SUMIFS('KENP Data'!$BH:$BH,'KENP Data'!$BG:$BG,"Amazon.co.uk",'KENP Data'!$BD:$BD,Lookups!$A$16))</f>
        <v>0</v>
      </c>
      <c r="K80" s="4">
        <f>J80*Lookups!$H$12*Lookups!$G$17</f>
        <v>0</v>
      </c>
      <c r="L80" s="15">
        <f>SUM(SUMIFS('KENP Data'!$BH:$BH,'KENP Data'!$BG:$BG,"Amazon.com",'KENP Data'!$BD:$BD,Lookups!$A$16))</f>
        <v>0</v>
      </c>
      <c r="M80" s="4">
        <f>L80*Lookups!$G$12</f>
        <v>0</v>
      </c>
      <c r="N80" s="13">
        <f>SUM(SUMIFS('KENP Data'!$BH:$BH,'KENP Data'!$BG:$BG,"&lt;&gt;Amazon.co.uk",'KENP Data'!$BG:$BG,"&lt;&gt;Amazon.com",'KENP Data'!$BD:$BD,Lookups!$A$17))</f>
        <v>0</v>
      </c>
      <c r="O80" s="4">
        <f>SUM(SUMIFS('KENP Data'!$BH:$BH,'KENP Data'!$BG:$BG,"Amazon.de",'KENP Data'!$BD:$BD,Lookups!$A$17)*Lookups!$I$12*Lookups!$G$18,SUMIFS('KENP Data'!$BH:$BH,'KENP Data'!$BG:$BG,"Amazon.fr",'KENP Data'!$BD:$BD,Lookups!$A$17)*Lookups!$M$12*Lookups!$G$18,SUMIFS('KENP Data'!$BH:$BH,'KENP Data'!$BG:$BG,"Amazon.es",'KENP Data'!$BD:$BD,Lookups!$A$17)*Lookups!$P$12*Lookups!$G$18,SUMIFS('KENP Data'!$BH:$BH,'KENP Data'!$BG:$BG,"Amazon.it",'KENP Data'!$BD:$BD,Lookups!$A$17)*Lookups!$O$12*Lookups!$G$18,SUMIFS('KENP Data'!$BH:$BH,'KENP Data'!$BG:$BG,"Amazon.co.jp",'KENP Data'!$BD:$BD,Lookups!$A$17)*Lookups!$N$12*Lookups!$G$19,SUMIFS('KENP Data'!$BH:$BH,'KENP Data'!$BG:$BG,"Amazon.in",'KENP Data'!$BD:$BD,Lookups!$A$17)*Lookups!$K$12*Lookups!$G$20,SUMIFS('KENP Data'!$BH:$BH,'KENP Data'!$BG:$BG,"Amazon.ca",'KENP Data'!$BD:$BD,Lookups!$A$17)*Lookups!$J$12*Lookups!$G$21,SUMIFS('KENP Data'!$BH:$BH,'KENP Data'!$BG:$BG,"Amazon.com.br",'KENP Data'!$BD:$BD,Lookups!$A$17)*Lookups!$Q$12*Lookups!$G$22,SUMIFS('KENP Data'!$BH:$BH,'KENP Data'!$BG:$BG,"Amazon.com.mx",'KENP Data'!$BD:$BD,Lookups!$A$17)*Lookups!$R$12*Lookups!$G$23,SUMIFS('KENP Data'!$BH:$BH,'KENP Data'!$BG:$BG,"Amazon.com.au",'KENP Data'!$BD:$BD,Lookups!$A$17)*Lookups!$L$12*Lookups!$G$24,SUMIFS('KENP Data'!$BH:$BH,'KENP Data'!$BG:$BG,"Amazon.nl",'KENP Data'!$BD:$BD,Lookups!$A$17)*Lookups!$S$12*Lookups!$G$18)</f>
        <v>0</v>
      </c>
      <c r="P80" s="13">
        <f>SUM(SUMIFS('KENP Data'!$BH:$BH,'KENP Data'!$BG:$BG,"Amazon.co.uk",'KENP Data'!$BD:$BD,Lookups!$A$17))</f>
        <v>0</v>
      </c>
      <c r="Q80" s="4">
        <f>P80*Lookups!$H$12*Lookups!$G$17</f>
        <v>0</v>
      </c>
      <c r="R80" s="15">
        <f>SUM(SUMIFS('KENP Data'!$BH:$BH,'KENP Data'!$BG:$BG,"Amazon.com",'KENP Data'!$BD:$BD,Lookups!$A$17))</f>
        <v>0</v>
      </c>
      <c r="S80" s="4">
        <f>R80*Lookups!$G$12</f>
        <v>0</v>
      </c>
    </row>
    <row r="81" spans="1:19" x14ac:dyDescent="0.25">
      <c r="A81" t="s">
        <v>29</v>
      </c>
      <c r="B81" s="13">
        <f>SUM(SUMIFS('KENP Data'!$BN:$BN,'KENP Data'!$BM:$BM,"&lt;&gt;Amazon.co.uk",'KENP Data'!$BM:$BM,"&lt;&gt;Amazon.com",'KENP Data'!$BJ:$BJ,Lookups!$A$15))</f>
        <v>0</v>
      </c>
      <c r="C81" s="4">
        <f>SUM(SUMIFS('KENP Data'!$BN:$BN,'KENP Data'!$BM:$BM,"Amazon.de",'KENP Data'!$BJ:$BJ,Lookups!$A$15)*Lookups!$I$13*Lookups!$G$18,SUMIFS('KENP Data'!$BN:$BN,'KENP Data'!$BM:$BM,"Amazon.fr",'KENP Data'!$BJ:$BJ,Lookups!$A$15)*Lookups!$M$13*Lookups!$G$18,SUMIFS('KENP Data'!$BN:$BN,'KENP Data'!$BM:$BM,"Amazon.es",'KENP Data'!$BJ:$BJ,Lookups!$A$15)*Lookups!$P$13*Lookups!$G$18,SUMIFS('KENP Data'!$BN:$BN,'KENP Data'!$BM:$BM,"Amazon.it",'KENP Data'!$BJ:$BJ,Lookups!$A$15)*Lookups!$O$13*Lookups!$G$18,SUMIFS('KENP Data'!$BN:$BN,'KENP Data'!$BM:$BM,"Amazon.co.jp",'KENP Data'!$BJ:$BJ,Lookups!$A$15)*Lookups!$N$13*Lookups!$G$19,SUMIFS('KENP Data'!$BN:$BN,'KENP Data'!$BM:$BM,"Amazon.in",'KENP Data'!$BJ:$BJ,Lookups!$A$15)*Lookups!$K$13*Lookups!$G$20,SUMIFS('KENP Data'!$BN:$BN,'KENP Data'!$BM:$BM,"Amazon.ca",'KENP Data'!$BJ:$BJ,Lookups!$A$15)*Lookups!$J$13*Lookups!$G$21,SUMIFS('KENP Data'!$BN:$BN,'KENP Data'!$BM:$BM,"Amazon.com.br",'KENP Data'!$BJ:$BJ,Lookups!$A$15)*Lookups!$Q$13*Lookups!$G$22,SUMIFS('KENP Data'!$BN:$BN,'KENP Data'!$BM:$BM,"Amazon.com.mx",'KENP Data'!$BJ:$BJ,Lookups!$A$15)*Lookups!$R$13*Lookups!$G$23,SUMIFS('KENP Data'!$BN:$BN,'KENP Data'!$BM:$BM,"Amazon.com.au",'KENP Data'!$BJ:$BJ,Lookups!$A$15)*Lookups!$L$13*Lookups!$G$24,SUMIFS('KENP Data'!$BN:$BN,'KENP Data'!$BM:$BM,"Amazon.nl",'KENP Data'!$BJ:$BJ,Lookups!$A$15)*Lookups!$S$13*Lookups!$G$18)</f>
        <v>0</v>
      </c>
      <c r="D81" s="13">
        <f>SUM(SUMIFS('KENP Data'!$BN:$BN,'KENP Data'!$BM:$BM,"Amazon.co.uk",'KENP Data'!$BJ:$BJ,Lookups!$A$15))</f>
        <v>0</v>
      </c>
      <c r="E81" s="4">
        <f>D81*Lookups!$H$13*Lookups!$G$17</f>
        <v>0</v>
      </c>
      <c r="F81" s="15">
        <f>SUM(SUMIFS('KENP Data'!$BN:$BN,'KENP Data'!$BM:$BM,"Amazon.com",'KENP Data'!$BJ:$BJ,Lookups!$A$15))</f>
        <v>0</v>
      </c>
      <c r="G81" s="4">
        <f>F81*Lookups!$G$13</f>
        <v>0</v>
      </c>
      <c r="H81" s="13">
        <f>SUM(SUMIFS('KENP Data'!$BN:$BN,'KENP Data'!$BM:$BM,"&lt;&gt;Amazon.co.uk",'KENP Data'!$BM:$BM,"&lt;&gt;Amazon.com",'KENP Data'!$BJ:$BJ,Lookups!$A$16))</f>
        <v>0</v>
      </c>
      <c r="I81" s="4">
        <f>SUM(SUMIFS('KENP Data'!$BN:$BN,'KENP Data'!$BM:$BM,"Amazon.de",'KENP Data'!$BJ:$BJ,Lookups!$A$16)*Lookups!$I$13*Lookups!$G$18,SUMIFS('KENP Data'!$BN:$BN,'KENP Data'!$BM:$BM,"Amazon.fr",'KENP Data'!$BJ:$BJ,Lookups!$A$16)*Lookups!$M$13*Lookups!$G$18,SUMIFS('KENP Data'!$BN:$BN,'KENP Data'!$BM:$BM,"Amazon.es",'KENP Data'!$BJ:$BJ,Lookups!$A$16)*Lookups!$P$13*Lookups!$G$18,SUMIFS('KENP Data'!$BN:$BN,'KENP Data'!$BM:$BM,"Amazon.it",'KENP Data'!$BJ:$BJ,Lookups!$A$16)*Lookups!$O$13*Lookups!$G$18,SUMIFS('KENP Data'!$BN:$BN,'KENP Data'!$BM:$BM,"Amazon.co.jp",'KENP Data'!$BJ:$BJ,Lookups!$A$16)*Lookups!$N$13*Lookups!$G$19,SUMIFS('KENP Data'!$BN:$BN,'KENP Data'!$BM:$BM,"Amazon.in",'KENP Data'!$BJ:$BJ,Lookups!$A$16)*Lookups!$K$13*Lookups!$G$20,SUMIFS('KENP Data'!$BN:$BN,'KENP Data'!$BM:$BM,"Amazon.ca",'KENP Data'!$BJ:$BJ,Lookups!$A$16)*Lookups!$J$13*Lookups!$G$21,SUMIFS('KENP Data'!$BN:$BN,'KENP Data'!$BM:$BM,"Amazon.com.br",'KENP Data'!$BJ:$BJ,Lookups!$A$16)*Lookups!$Q$13*Lookups!$G$22,SUMIFS('KENP Data'!$BN:$BN,'KENP Data'!$BM:$BM,"Amazon.com.mx",'KENP Data'!$BJ:$BJ,Lookups!$A$16)*Lookups!$R$13*Lookups!$G$23,SUMIFS('KENP Data'!$BN:$BN,'KENP Data'!$BM:$BM,"Amazon.com.au",'KENP Data'!$BJ:$BJ,Lookups!$A$16)*Lookups!$L$13*Lookups!$G$24,SUMIFS('KENP Data'!$BN:$BN,'KENP Data'!$BM:$BM,"Amazon.nl",'KENP Data'!$BJ:$BJ,Lookups!$A$16)*Lookups!$S$13*Lookups!$G$18)</f>
        <v>0</v>
      </c>
      <c r="J81" s="13">
        <f>SUM(SUMIFS('KENP Data'!$BN:$BN,'KENP Data'!$BM:$BM,"Amazon.co.uk",'KENP Data'!$BJ:$BJ,Lookups!$A$16))</f>
        <v>0</v>
      </c>
      <c r="K81" s="4">
        <f>J81*Lookups!$H$13*Lookups!$G$17</f>
        <v>0</v>
      </c>
      <c r="L81" s="15">
        <f>SUM(SUMIFS('KENP Data'!$BN:$BN,'KENP Data'!$BM:$BM,"Amazon.com",'KENP Data'!$BJ:$BJ,Lookups!$A$16))</f>
        <v>0</v>
      </c>
      <c r="M81" s="4">
        <f>L81*Lookups!$G$13</f>
        <v>0</v>
      </c>
      <c r="N81" s="13">
        <f>SUM(SUMIFS('KENP Data'!$BN:$BN,'KENP Data'!$BM:$BM,"&lt;&gt;Amazon.co.uk",'KENP Data'!$BM:$BM,"&lt;&gt;Amazon.com",'KENP Data'!$BJ:$BJ,Lookups!$A$17))</f>
        <v>0</v>
      </c>
      <c r="O81" s="4">
        <f>SUM(SUMIFS('KENP Data'!$BN:$BN,'KENP Data'!$BM:$BM,"Amazon.de",'KENP Data'!$BJ:$BJ,Lookups!$A$17)*Lookups!$I$13*Lookups!$G$18,SUMIFS('KENP Data'!$BN:$BN,'KENP Data'!$BM:$BM,"Amazon.fr",'KENP Data'!$BJ:$BJ,Lookups!$A$17)*Lookups!$M$13*Lookups!$G$18,SUMIFS('KENP Data'!$BN:$BN,'KENP Data'!$BM:$BM,"Amazon.es",'KENP Data'!$BJ:$BJ,Lookups!$A$17)*Lookups!$P$13*Lookups!$G$18,SUMIFS('KENP Data'!$BN:$BN,'KENP Data'!$BM:$BM,"Amazon.it",'KENP Data'!$BJ:$BJ,Lookups!$A$17)*Lookups!$O$13*Lookups!$G$18,SUMIFS('KENP Data'!$BN:$BN,'KENP Data'!$BM:$BM,"Amazon.co.jp",'KENP Data'!$BJ:$BJ,Lookups!$A$17)*Lookups!$N$13*Lookups!$G$19,SUMIFS('KENP Data'!$BN:$BN,'KENP Data'!$BM:$BM,"Amazon.in",'KENP Data'!$BJ:$BJ,Lookups!$A$17)*Lookups!$K$13*Lookups!$G$20,SUMIFS('KENP Data'!$BN:$BN,'KENP Data'!$BM:$BM,"Amazon.ca",'KENP Data'!$BJ:$BJ,Lookups!$A$17)*Lookups!$J$13*Lookups!$G$21,SUMIFS('KENP Data'!$BN:$BN,'KENP Data'!$BM:$BM,"Amazon.com.br",'KENP Data'!$BJ:$BJ,Lookups!$A$17)*Lookups!$Q$13*Lookups!$G$22,SUMIFS('KENP Data'!$BN:$BN,'KENP Data'!$BM:$BM,"Amazon.com.mx",'KENP Data'!$BJ:$BJ,Lookups!$A$17)*Lookups!$R$13*Lookups!$G$23,SUMIFS('KENP Data'!$BN:$BN,'KENP Data'!$BM:$BM,"Amazon.com.au",'KENP Data'!$BJ:$BJ,Lookups!$A$17)*Lookups!$L$13*Lookups!$G$24,SUMIFS('KENP Data'!$BN:$BN,'KENP Data'!$BM:$BM,"Amazon.nl",'KENP Data'!$BJ:$BJ,Lookups!$A$17)*Lookups!$S$13*Lookups!$G$18)</f>
        <v>0</v>
      </c>
      <c r="P81" s="13">
        <f>SUM(SUMIFS('KENP Data'!$BN:$BN,'KENP Data'!$BM:$BM,"Amazon.co.uk",'KENP Data'!$BJ:$BJ,Lookups!$A$17))</f>
        <v>0</v>
      </c>
      <c r="Q81" s="4">
        <f>P81*Lookups!$H$13*Lookups!$G$17</f>
        <v>0</v>
      </c>
      <c r="R81" s="15">
        <f>SUM(SUMIFS('KENP Data'!$BN:$BN,'KENP Data'!$BM:$BM,"Amazon.com",'KENP Data'!$BJ:$BJ,Lookups!$A$17))</f>
        <v>0</v>
      </c>
      <c r="S81" s="4">
        <f>R81*Lookups!$G$13</f>
        <v>0</v>
      </c>
    </row>
    <row r="82" spans="1:19" x14ac:dyDescent="0.25">
      <c r="A82" t="s">
        <v>30</v>
      </c>
      <c r="B82" s="13">
        <f>SUM(SUMIFS('KENP Data'!$BT:$BT,'KENP Data'!$BS:$BS,"&lt;&gt;Amazon.co.uk",'KENP Data'!$BS:$BS,"&lt;&gt;Amazon.com",'KENP Data'!$BP:$BP,Lookups!$A$15))</f>
        <v>0</v>
      </c>
      <c r="C82" s="4">
        <f>SUM(SUMIFS('KENP Data'!$BT:$BT,'KENP Data'!$BS:$BS,"Amazon.de",'KENP Data'!$BP:$BP,Lookups!$A$15)*Lookups!$I$14*Lookups!$G$18,SUMIFS('KENP Data'!$BT:$BT,'KENP Data'!$BS:$BS,"Amazon.fr",'KENP Data'!$BP:$BP,Lookups!$A$15)*Lookups!$M$14*Lookups!$G$18,SUMIFS('KENP Data'!$BT:$BT,'KENP Data'!$BS:$BS,"Amazon.es",'KENP Data'!$BP:$BP,Lookups!$A$15)*Lookups!$P$14*Lookups!$G$18,SUMIFS('KENP Data'!$BT:$BT,'KENP Data'!$BS:$BS,"Amazon.it",'KENP Data'!$BP:$BP,Lookups!$A$15)*Lookups!$O$14*Lookups!$G$18,SUMIFS('KENP Data'!$BT:$BT,'KENP Data'!$BS:$BS,"Amazon.co.jp",'KENP Data'!$BP:$BP,Lookups!$A$15)*Lookups!$N$14*Lookups!$G$19,SUMIFS('KENP Data'!$BT:$BT,'KENP Data'!$BS:$BS,"Amazon.in",'KENP Data'!$BP:$BP,Lookups!$A$15)*Lookups!$K$14*Lookups!$G$20,SUMIFS('KENP Data'!$BT:$BT,'KENP Data'!$BS:$BS,"Amazon.ca",'KENP Data'!$BP:$BP,Lookups!$A$15)*Lookups!$J$14*Lookups!$G$21,SUMIFS('KENP Data'!$BT:$BT,'KENP Data'!$BS:$BS,"Amazon.com.br",'KENP Data'!$BP:$BP,Lookups!$A$15)*Lookups!$Q$14*Lookups!$G$22,SUMIFS('KENP Data'!$BT:$BT,'KENP Data'!$BS:$BS,"Amazon.com.mx",'KENP Data'!$BP:$BP,Lookups!$A$15)*Lookups!$R$14*Lookups!$G$23,SUMIFS('KENP Data'!$BT:$BT,'KENP Data'!$BS:$BS,"Amazon.com.au",'KENP Data'!$BP:$BP,Lookups!$A$15)*Lookups!$L$14*Lookups!$G$24,SUMIFS('KENP Data'!$BT:$BT,'KENP Data'!$BS:$BS,"Amazon.nl",'KENP Data'!$BP:$BP,Lookups!$A$15)*Lookups!$S$14*Lookups!$G$18)</f>
        <v>0</v>
      </c>
      <c r="D82" s="13">
        <f>SUM(SUMIFS('KENP Data'!$BT:$BT,'KENP Data'!$BS:$BS,"Amazon.co.uk",'KENP Data'!$BP:$BP,Lookups!$A$15))</f>
        <v>0</v>
      </c>
      <c r="E82" s="4">
        <f>D82*Lookups!$H$14*Lookups!$G$17</f>
        <v>0</v>
      </c>
      <c r="F82" s="15">
        <f>SUM(SUMIFS('KENP Data'!$BT:$BT,'KENP Data'!$BS:$BS,"Amazon.com",'KENP Data'!$BP:$BP,Lookups!$A$15))</f>
        <v>0</v>
      </c>
      <c r="G82" s="4">
        <f>F82*Lookups!$G$14</f>
        <v>0</v>
      </c>
      <c r="H82" s="13">
        <f>SUM(SUMIFS('KENP Data'!$BT:$BT,'KENP Data'!$BS:$BS,"&lt;&gt;Amazon.co.uk",'KENP Data'!$BS:$BS,"&lt;&gt;Amazon.com",'KENP Data'!$BP:$BP,Lookups!$A$16))</f>
        <v>0</v>
      </c>
      <c r="I82" s="4">
        <f>SUM(SUMIFS('KENP Data'!$BT:$BT,'KENP Data'!$BS:$BS,"Amazon.de",'KENP Data'!$BP:$BP,Lookups!$A$16)*Lookups!$I$14*Lookups!$G$18,SUMIFS('KENP Data'!$BT:$BT,'KENP Data'!$BS:$BS,"Amazon.fr",'KENP Data'!$BP:$BP,Lookups!$A$16)*Lookups!$M$14*Lookups!$G$18,SUMIFS('KENP Data'!$BT:$BT,'KENP Data'!$BS:$BS,"Amazon.es",'KENP Data'!$BP:$BP,Lookups!$A$16)*Lookups!$P$14*Lookups!$G$18,SUMIFS('KENP Data'!$BT:$BT,'KENP Data'!$BS:$BS,"Amazon.it",'KENP Data'!$BP:$BP,Lookups!$A$16)*Lookups!$O$14*Lookups!$G$18,SUMIFS('KENP Data'!$BT:$BT,'KENP Data'!$BS:$BS,"Amazon.co.jp",'KENP Data'!$BP:$BP,Lookups!$A$16)*Lookups!$N$14*Lookups!$G$19,SUMIFS('KENP Data'!$BT:$BT,'KENP Data'!$BS:$BS,"Amazon.in",'KENP Data'!$BP:$BP,Lookups!$A$16)*Lookups!$K$14*Lookups!$G$20,SUMIFS('KENP Data'!$BT:$BT,'KENP Data'!$BS:$BS,"Amazon.ca",'KENP Data'!$BP:$BP,Lookups!$A$16)*Lookups!$J$14*Lookups!$G$21,SUMIFS('KENP Data'!$BT:$BT,'KENP Data'!$BS:$BS,"Amazon.com.br",'KENP Data'!$BP:$BP,Lookups!$A$16)*Lookups!$Q$14*Lookups!$G$22,SUMIFS('KENP Data'!$BT:$BT,'KENP Data'!$BS:$BS,"Amazon.com.mx",'KENP Data'!$BP:$BP,Lookups!$A$16)*Lookups!$R$14*Lookups!$G$23,SUMIFS('KENP Data'!$BT:$BT,'KENP Data'!$BS:$BS,"Amazon.com.au",'KENP Data'!$BP:$BP,Lookups!$A$16)*Lookups!$L$14*Lookups!$G$24,SUMIFS('KENP Data'!$BT:$BT,'KENP Data'!$BS:$BS,"Amazon.nl",'KENP Data'!$BP:$BP,Lookups!$A$16)*Lookups!$S$14*Lookups!$G$18)</f>
        <v>0</v>
      </c>
      <c r="J82" s="13">
        <f>SUM(SUMIFS('KENP Data'!$BT:$BT,'KENP Data'!$BS:$BS,"Amazon.co.uk",'KENP Data'!$BP:$BP,Lookups!$A$16))</f>
        <v>0</v>
      </c>
      <c r="K82" s="4">
        <f>J82*Lookups!$H$14*Lookups!$G$17</f>
        <v>0</v>
      </c>
      <c r="L82" s="15">
        <f>SUM(SUMIFS('KENP Data'!$BT:$BT,'KENP Data'!$BS:$BS,"Amazon.com",'KENP Data'!$BP:$BP,Lookups!$A$16))</f>
        <v>0</v>
      </c>
      <c r="M82" s="4">
        <f>L82*Lookups!$G$14</f>
        <v>0</v>
      </c>
      <c r="N82" s="13">
        <f>SUM(SUMIFS('KENP Data'!$BT:$BT,'KENP Data'!$BS:$BS,"&lt;&gt;Amazon.co.uk",'KENP Data'!$BS:$BS,"&lt;&gt;Amazon.com",'KENP Data'!$BP:$BP,Lookups!$A$17))</f>
        <v>0</v>
      </c>
      <c r="O82" s="4">
        <f>SUM(SUMIFS('KENP Data'!$BT:$BT,'KENP Data'!$BS:$BS,"Amazon.de",'KENP Data'!$BP:$BP,Lookups!$A$17)*Lookups!$I$14*Lookups!$G$18,SUMIFS('KENP Data'!$BT:$BT,'KENP Data'!$BS:$BS,"Amazon.fr",'KENP Data'!$BP:$BP,Lookups!$A$17)*Lookups!$M$14*Lookups!$G$18,SUMIFS('KENP Data'!$BT:$BT,'KENP Data'!$BS:$BS,"Amazon.es",'KENP Data'!$BP:$BP,Lookups!$A$17)*Lookups!$P$14*Lookups!$G$18,SUMIFS('KENP Data'!$BT:$BT,'KENP Data'!$BS:$BS,"Amazon.it",'KENP Data'!$BP:$BP,Lookups!$A$17)*Lookups!$O$14*Lookups!$G$18,SUMIFS('KENP Data'!$BT:$BT,'KENP Data'!$BS:$BS,"Amazon.co.jp",'KENP Data'!$BP:$BP,Lookups!$A$17)*Lookups!$N$14*Lookups!$G$19,SUMIFS('KENP Data'!$BT:$BT,'KENP Data'!$BS:$BS,"Amazon.in",'KENP Data'!$BP:$BP,Lookups!$A$17)*Lookups!$K$14*Lookups!$G$20,SUMIFS('KENP Data'!$BT:$BT,'KENP Data'!$BS:$BS,"Amazon.ca",'KENP Data'!$BP:$BP,Lookups!$A$17)*Lookups!$J$14*Lookups!$G$21,SUMIFS('KENP Data'!$BT:$BT,'KENP Data'!$BS:$BS,"Amazon.com.br",'KENP Data'!$BP:$BP,Lookups!$A$17)*Lookups!$Q$14*Lookups!$G$22,SUMIFS('KENP Data'!$BT:$BT,'KENP Data'!$BS:$BS,"Amazon.com.mx",'KENP Data'!$BP:$BP,Lookups!$A$17)*Lookups!$R$14*Lookups!$G$23,SUMIFS('KENP Data'!$BT:$BT,'KENP Data'!$BS:$BS,"Amazon.com.au",'KENP Data'!$BP:$BP,Lookups!$A$17)*Lookups!$L$14*Lookups!$G$24,SUMIFS('KENP Data'!$BT:$BT,'KENP Data'!$BS:$BS,"Amazon.nl",'KENP Data'!$BP:$BP,Lookups!$A$17)*Lookups!$S$14*Lookups!$G$18)</f>
        <v>0</v>
      </c>
      <c r="P82" s="13">
        <f>SUM(SUMIFS('KENP Data'!$BT:$BT,'KENP Data'!$BS:$BS,"Amazon.co.uk",'KENP Data'!$BP:$BP,Lookups!$A$17))</f>
        <v>0</v>
      </c>
      <c r="Q82" s="4">
        <f>P82*Lookups!$H$14*Lookups!$G$17</f>
        <v>0</v>
      </c>
      <c r="R82" s="15">
        <f>SUM(SUMIFS('KENP Data'!$BT:$BT,'KENP Data'!$BS:$BS,"Amazon.com",'KENP Data'!$BP:$BP,Lookups!$A$17))</f>
        <v>0</v>
      </c>
      <c r="S82" s="4">
        <f>R82*Lookups!$G$14</f>
        <v>0</v>
      </c>
    </row>
  </sheetData>
  <mergeCells count="65">
    <mergeCell ref="N70:O70"/>
    <mergeCell ref="P70:Q70"/>
    <mergeCell ref="R70:S70"/>
    <mergeCell ref="B70:C70"/>
    <mergeCell ref="D70:E70"/>
    <mergeCell ref="F70:G70"/>
    <mergeCell ref="H70:I70"/>
    <mergeCell ref="J70:K70"/>
    <mergeCell ref="L70:M70"/>
    <mergeCell ref="N55:O55"/>
    <mergeCell ref="P55:Q55"/>
    <mergeCell ref="R55:S55"/>
    <mergeCell ref="B69:G69"/>
    <mergeCell ref="H69:M69"/>
    <mergeCell ref="N69:S69"/>
    <mergeCell ref="B55:C55"/>
    <mergeCell ref="D55:E55"/>
    <mergeCell ref="F55:G55"/>
    <mergeCell ref="H55:I55"/>
    <mergeCell ref="J55:K55"/>
    <mergeCell ref="L55:M55"/>
    <mergeCell ref="N40:O40"/>
    <mergeCell ref="P40:Q40"/>
    <mergeCell ref="R40:S40"/>
    <mergeCell ref="B54:G54"/>
    <mergeCell ref="H54:M54"/>
    <mergeCell ref="N54:S54"/>
    <mergeCell ref="B40:C40"/>
    <mergeCell ref="D40:E40"/>
    <mergeCell ref="F40:G40"/>
    <mergeCell ref="H40:I40"/>
    <mergeCell ref="J40:K40"/>
    <mergeCell ref="L40:M40"/>
    <mergeCell ref="N25:O25"/>
    <mergeCell ref="P25:Q25"/>
    <mergeCell ref="R25:S25"/>
    <mergeCell ref="B39:G39"/>
    <mergeCell ref="H39:M39"/>
    <mergeCell ref="N39:S39"/>
    <mergeCell ref="B25:C25"/>
    <mergeCell ref="D25:E25"/>
    <mergeCell ref="F25:G25"/>
    <mergeCell ref="H25:I25"/>
    <mergeCell ref="J25:K25"/>
    <mergeCell ref="L25:M25"/>
    <mergeCell ref="N10:O10"/>
    <mergeCell ref="P10:Q10"/>
    <mergeCell ref="R10:S10"/>
    <mergeCell ref="B24:G24"/>
    <mergeCell ref="H24:M24"/>
    <mergeCell ref="N24:S24"/>
    <mergeCell ref="B10:C10"/>
    <mergeCell ref="D10:E10"/>
    <mergeCell ref="F10:G10"/>
    <mergeCell ref="H10:I10"/>
    <mergeCell ref="J10:K10"/>
    <mergeCell ref="L10:M10"/>
    <mergeCell ref="N9:S9"/>
    <mergeCell ref="A2:B2"/>
    <mergeCell ref="A3:B3"/>
    <mergeCell ref="A5:B5"/>
    <mergeCell ref="A6:B6"/>
    <mergeCell ref="A7:B7"/>
    <mergeCell ref="B9:G9"/>
    <mergeCell ref="H9:M9"/>
  </mergeCells>
  <conditionalFormatting sqref="W4:W18">
    <cfRule type="cellIs" dxfId="6" priority="4" operator="equal">
      <formula>0</formula>
    </cfRule>
  </conditionalFormatting>
  <conditionalFormatting sqref="B9:S9 B24:S24 B39:S39 B54:S54 B69:S69">
    <cfRule type="cellIs" dxfId="5" priority="1" operator="equal">
      <formula>0</formula>
    </cfRule>
  </conditionalFormatting>
  <hyperlinks>
    <hyperlink ref="A1" location="Menu!A1" display="Menu" xr:uid="{174EA916-3C1A-9B45-9FA2-F2F1B12CAE83}"/>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Menu</vt:lpstr>
      <vt:lpstr>Bank Dep</vt:lpstr>
      <vt:lpstr>Running Totals</vt:lpstr>
      <vt:lpstr>Charts</vt:lpstr>
      <vt:lpstr>Website Sales</vt:lpstr>
      <vt:lpstr>In-Person Sales</vt:lpstr>
      <vt:lpstr>Audiobooks</vt:lpstr>
      <vt:lpstr>E-book sales</vt:lpstr>
      <vt:lpstr>KENP Pages</vt:lpstr>
      <vt:lpstr>KDP Paperbacks</vt:lpstr>
      <vt:lpstr>IngramSpark</vt:lpstr>
      <vt:lpstr>Audiobook Data</vt:lpstr>
      <vt:lpstr>E-book-Paperback Data</vt:lpstr>
      <vt:lpstr>KENP Data</vt:lpstr>
      <vt:lpstr>IngramSpark Data</vt:lpstr>
      <vt:lpstr>Donations</vt:lpstr>
      <vt:lpstr>Sales Tax Figures</vt:lpstr>
      <vt:lpstr>Giving</vt:lpstr>
      <vt:lpstr>Promo Stats</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Carol Anderson</dc:creator>
  <cp:lastModifiedBy>S</cp:lastModifiedBy>
  <dcterms:created xsi:type="dcterms:W3CDTF">2018-08-25T17:39:07Z</dcterms:created>
  <dcterms:modified xsi:type="dcterms:W3CDTF">2021-04-01T18:45:44Z</dcterms:modified>
</cp:coreProperties>
</file>