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kno\Desktop\"/>
    </mc:Choice>
  </mc:AlternateContent>
  <bookViews>
    <workbookView xWindow="0" yWindow="0" windowWidth="38400" windowHeight="18420"/>
  </bookViews>
  <sheets>
    <sheet name="Counter PLL Calc" sheetId="1" r:id="rId1"/>
    <sheet name="RE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8" i="1"/>
  <c r="C3" i="2"/>
  <c r="D3" i="2"/>
  <c r="E3" i="2"/>
  <c r="F3" i="2"/>
  <c r="F3" i="1" s="1"/>
  <c r="G3" i="2"/>
  <c r="H3" i="2"/>
  <c r="I3" i="2"/>
  <c r="J3" i="2"/>
  <c r="C4" i="2"/>
  <c r="D4" i="2"/>
  <c r="E4" i="2"/>
  <c r="F4" i="2"/>
  <c r="G4" i="2"/>
  <c r="H4" i="2"/>
  <c r="I4" i="2"/>
  <c r="J4" i="2"/>
  <c r="C7" i="1"/>
  <c r="D4" i="1"/>
  <c r="B4" i="1"/>
  <c r="D3" i="1"/>
  <c r="B3" i="1"/>
  <c r="J3" i="1"/>
  <c r="E4" i="1"/>
  <c r="F4" i="1"/>
  <c r="G4" i="1"/>
  <c r="H4" i="1"/>
  <c r="I4" i="1"/>
  <c r="J4" i="1"/>
  <c r="C4" i="1"/>
  <c r="E3" i="1"/>
  <c r="G3" i="1"/>
  <c r="H3" i="1"/>
  <c r="I3" i="1"/>
  <c r="C9" i="1" l="1"/>
  <c r="C10" i="1" l="1"/>
  <c r="B6" i="2"/>
  <c r="C11" i="1"/>
  <c r="E12" i="1" l="1"/>
  <c r="C12" i="1"/>
</calcChain>
</file>

<file path=xl/sharedStrings.xml><?xml version="1.0" encoding="utf-8"?>
<sst xmlns="http://schemas.openxmlformats.org/spreadsheetml/2006/main" count="24" uniqueCount="22">
  <si>
    <t>VCO/1</t>
  </si>
  <si>
    <t>VCO/2</t>
  </si>
  <si>
    <t>VCO/4</t>
  </si>
  <si>
    <t>VCO/8</t>
  </si>
  <si>
    <t>VCO/16</t>
  </si>
  <si>
    <t>VCO/32</t>
  </si>
  <si>
    <t>VCO/64</t>
  </si>
  <si>
    <t>VCO/128</t>
  </si>
  <si>
    <t>Hz</t>
  </si>
  <si>
    <t>x VCO</t>
  </si>
  <si>
    <t>PLL_out =</t>
  </si>
  <si>
    <t>PLLDIV =</t>
  </si>
  <si>
    <t>CLK_FREQ =</t>
  </si>
  <si>
    <t>PLL_in =</t>
  </si>
  <si>
    <t>FRQX =</t>
  </si>
  <si>
    <t>min/max PLL_in</t>
  </si>
  <si>
    <t>PLLDIV dividers</t>
  </si>
  <si>
    <t>=</t>
  </si>
  <si>
    <t>CALCULATE</t>
  </si>
  <si>
    <t>(decimal)</t>
  </si>
  <si>
    <t>(binary)</t>
  </si>
  <si>
    <t>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</si>
</sst>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\ ???/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 vertical="center" textRotation="90"/>
    </xf>
    <xf numFmtId="0" fontId="2" fillId="2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4" borderId="15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0" xfId="0" applyFont="1" applyFill="1" applyBorder="1"/>
    <xf numFmtId="0" fontId="0" fillId="5" borderId="14" xfId="0" applyFill="1" applyBorder="1" applyAlignment="1">
      <alignment horizontal="right"/>
    </xf>
    <xf numFmtId="0" fontId="0" fillId="5" borderId="7" xfId="0" applyFill="1" applyBorder="1" applyAlignment="1">
      <alignment horizontal="left"/>
    </xf>
    <xf numFmtId="0" fontId="0" fillId="5" borderId="18" xfId="0" applyFill="1" applyBorder="1" applyAlignment="1">
      <alignment horizontal="right"/>
    </xf>
    <xf numFmtId="0" fontId="0" fillId="5" borderId="8" xfId="0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169" fontId="0" fillId="5" borderId="12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5" sqref="E15"/>
    </sheetView>
  </sheetViews>
  <sheetFormatPr defaultRowHeight="15" x14ac:dyDescent="0.25"/>
  <cols>
    <col min="1" max="1" width="3.7109375" bestFit="1" customWidth="1"/>
    <col min="2" max="3" width="11.140625" bestFit="1" customWidth="1"/>
    <col min="4" max="4" width="12" bestFit="1" customWidth="1"/>
    <col min="5" max="6" width="9.85546875" bestFit="1" customWidth="1"/>
    <col min="7" max="9" width="8.7109375" bestFit="1" customWidth="1"/>
    <col min="10" max="10" width="10.42578125" bestFit="1" customWidth="1"/>
    <col min="13" max="13" width="9.5703125" bestFit="1" customWidth="1"/>
    <col min="14" max="14" width="11" bestFit="1" customWidth="1"/>
    <col min="15" max="17" width="9.85546875" bestFit="1" customWidth="1"/>
    <col min="18" max="18" width="8.7109375" bestFit="1" customWidth="1"/>
    <col min="20" max="20" width="8.7109375" bestFit="1" customWidth="1"/>
    <col min="21" max="21" width="10.42578125" bestFit="1" customWidth="1"/>
  </cols>
  <sheetData>
    <row r="1" spans="1:11" x14ac:dyDescent="0.25">
      <c r="B1" s="3"/>
      <c r="C1" s="2" t="s">
        <v>16</v>
      </c>
      <c r="D1" s="2"/>
      <c r="E1" s="2"/>
      <c r="F1" s="2"/>
      <c r="G1" s="2"/>
      <c r="H1" s="2"/>
      <c r="I1" s="2"/>
      <c r="J1" s="2"/>
      <c r="K1" s="3"/>
    </row>
    <row r="2" spans="1:11" x14ac:dyDescent="0.25">
      <c r="A2" s="3"/>
      <c r="C2" s="19" t="s">
        <v>0</v>
      </c>
      <c r="D2" s="20" t="s">
        <v>1</v>
      </c>
      <c r="E2" s="19" t="s">
        <v>2</v>
      </c>
      <c r="F2" s="20" t="s">
        <v>3</v>
      </c>
      <c r="G2" s="19" t="s">
        <v>4</v>
      </c>
      <c r="H2" s="20" t="s">
        <v>5</v>
      </c>
      <c r="I2" s="19" t="s">
        <v>6</v>
      </c>
      <c r="J2" s="19" t="s">
        <v>7</v>
      </c>
    </row>
    <row r="3" spans="1:11" ht="43.5" customHeight="1" x14ac:dyDescent="0.25">
      <c r="A3" s="4" t="s">
        <v>15</v>
      </c>
      <c r="B3" s="17" t="str">
        <f>IF(REF!B3&gt;=10^6,TEXT(REF!B3/10^6,"0.0#")&amp;" MHz",IF(REF!B3&gt;=10^3,TEXT(REF!B3/10^3,"0.0#")&amp;" KHz",TEXT(REF!B3,"0.0#")&amp;" Hz"))</f>
        <v>4.0 MHz</v>
      </c>
      <c r="C3" s="5" t="str">
        <f>IF(REF!C3&gt;=10^6,TEXT(REF!C3/10^6,"0.0#")&amp;" MHz",IF(REF!C3&gt;=10^3,TEXT(REF!C3/10^3,"0.0#")&amp;" KHz",TEXT(REF!C3,"0.0#")&amp;" Hz"))</f>
        <v>64.0 MHz</v>
      </c>
      <c r="D3" s="5" t="str">
        <f>IF(REF!D3&gt;=10^6,TEXT(REF!D3/10^6,"0.0#")&amp;" MHz",IF(REF!D3&gt;=10^3,TEXT(REF!D3/10^3,"0.0#")&amp;" KHz",TEXT(REF!D3,"0.0#")&amp;" Hz"))</f>
        <v>32.0 MHz</v>
      </c>
      <c r="E3" s="5" t="str">
        <f>IF(REF!E3&gt;=10^6,TEXT(REF!E3/10^6,"0.0#")&amp;" MHz",IF(REF!E3&gt;=10^3,TEXT(REF!E3/10^3,"0.0#")&amp;" KHz",TEXT(REF!E3,"0.0#")&amp;" Hz"))</f>
        <v>16.0 MHz</v>
      </c>
      <c r="F3" s="5" t="str">
        <f>IF(REF!F3&gt;=10^6,TEXT(REF!F3/10^6,"0.0#")&amp;" MHz",IF(REF!F3&gt;=10^3,TEXT(REF!F3/10^3,"0.0#")&amp;" KHz",TEXT(REF!F3,"0.0#")&amp;" Hz"))</f>
        <v>8.0 MHz</v>
      </c>
      <c r="G3" s="5" t="str">
        <f>IF(REF!G3&gt;=10^6,TEXT(REF!G3/10^6,"0.0#")&amp;" MHz",IF(REF!G3&gt;=10^3,TEXT(REF!G3/10^3,"0.0#")&amp;" KHz",TEXT(REF!G3,"0.0#")&amp;" Hz"))</f>
        <v>4.0 MHz</v>
      </c>
      <c r="H3" s="5" t="str">
        <f>IF(REF!H3&gt;=10^6,TEXT(REF!H3/10^6,"0.0#")&amp;" MHz",IF(REF!H3&gt;=10^3,TEXT(REF!H3/10^3,"0.0#")&amp;" KHz",TEXT(REF!H3,"0.0#")&amp;" Hz"))</f>
        <v>2.0 MHz</v>
      </c>
      <c r="I3" s="5" t="str">
        <f>IF(REF!I3&gt;=10^6,TEXT(REF!I3/10^6,"0.0#")&amp;" MHz",IF(REF!I3&gt;=10^3,TEXT(REF!I3/10^3,"0.0#")&amp;" KHz",TEXT(REF!I3,"0.0#")&amp;" Hz"))</f>
        <v>1.0 MHz</v>
      </c>
      <c r="J3" s="5" t="str">
        <f>IF(REF!J3&gt;=10^6,TEXT(REF!J3/10^6,"0.0#")&amp;" MHz",IF(REF!J3&gt;=10^3,TEXT(REF!J3/10^3,"0.0#")&amp;" KHz",TEXT(REF!J3,"0.0#")&amp;" Hz"))</f>
        <v>500.0 KHz</v>
      </c>
    </row>
    <row r="4" spans="1:11" ht="42" customHeight="1" x14ac:dyDescent="0.25">
      <c r="A4" s="4"/>
      <c r="B4" s="18" t="str">
        <f>IF(REF!B4&gt;=10^6,TEXT(REF!B4/10^6,"0.0#")&amp;" MHz",IF(REF!B4&gt;=10^3,TEXT(REF!B4/10^3,"0.0#")&amp;" KHz",TEXT(REF!B4,"0.0#")&amp;" Hz"))</f>
        <v>8.0 MHz</v>
      </c>
      <c r="C4" s="5" t="str">
        <f>IF(REF!C4&gt;=10^6,TEXT(REF!C4/10^6,"0.0#")&amp;" MHz",IF(REF!C4&gt;=10^3,TEXT(REF!C4/10^3,"0.0#")&amp;" KHz",TEXT(REF!C4,"0.0#")&amp;" Hz"))</f>
        <v>128.0 MHz</v>
      </c>
      <c r="D4" s="5" t="str">
        <f>IF(REF!D4&gt;=10^6,TEXT(REF!D4/10^6,"0.0#")&amp;" MHz",IF(REF!D4&gt;=10^3,TEXT(REF!D4/10^3,"0.0#")&amp;" KHz",TEXT(REF!D4,"0.0#")&amp;" Hz"))</f>
        <v>64.0 MHz</v>
      </c>
      <c r="E4" s="5" t="str">
        <f>IF(REF!E4&gt;=10^6,TEXT(REF!E4/10^6,"0.0#")&amp;" MHz",IF(REF!E4&gt;=10^3,TEXT(REF!E4/10^3,"0.0#")&amp;" KHz",TEXT(REF!E4,"0.0#")&amp;" Hz"))</f>
        <v>32.0 MHz</v>
      </c>
      <c r="F4" s="5" t="str">
        <f>IF(REF!F4&gt;=10^6,TEXT(REF!F4/10^6,"0.0#")&amp;" MHz",IF(REF!F4&gt;=10^3,TEXT(REF!F4/10^3,"0.0#")&amp;" KHz",TEXT(REF!F4,"0.0#")&amp;" Hz"))</f>
        <v>16.0 MHz</v>
      </c>
      <c r="G4" s="5" t="str">
        <f>IF(REF!G4&gt;=10^6,TEXT(REF!G4/10^6,"0.0#")&amp;" MHz",IF(REF!G4&gt;=10^3,TEXT(REF!G4/10^3,"0.0#")&amp;" KHz",TEXT(REF!G4,"0.0#")&amp;" Hz"))</f>
        <v>8.0 MHz</v>
      </c>
      <c r="H4" s="5" t="str">
        <f>IF(REF!H4&gt;=10^6,TEXT(REF!H4/10^6,"0.0#")&amp;" MHz",IF(REF!H4&gt;=10^3,TEXT(REF!H4/10^3,"0.0#")&amp;" KHz",TEXT(REF!H4,"0.0#")&amp;" Hz"))</f>
        <v>4.0 MHz</v>
      </c>
      <c r="I4" s="5" t="str">
        <f>IF(REF!I4&gt;=10^6,TEXT(REF!I4/10^6,"0.0#")&amp;" MHz",IF(REF!I4&gt;=10^3,TEXT(REF!I4/10^3,"0.0#")&amp;" KHz",TEXT(REF!I4,"0.0#")&amp;" Hz"))</f>
        <v>2.0 MHz</v>
      </c>
      <c r="J4" s="5" t="str">
        <f>IF(REF!J4&gt;=10^6,TEXT(REF!J4/10^6,"0.0#")&amp;" MHz",IF(REF!J4&gt;=10^3,TEXT(REF!J4/10^3,"0.0#")&amp;" KHz",TEXT(REF!J4,"0.0#")&amp;" Hz"))</f>
        <v>1.0 MHz</v>
      </c>
    </row>
    <row r="5" spans="1:11" x14ac:dyDescent="0.25">
      <c r="A5" s="3"/>
    </row>
    <row r="6" spans="1:11" ht="15" customHeight="1" x14ac:dyDescent="0.25">
      <c r="A6" s="1" t="s">
        <v>18</v>
      </c>
      <c r="B6" s="13" t="s">
        <v>10</v>
      </c>
      <c r="C6" s="6">
        <v>75575000</v>
      </c>
      <c r="D6" s="6"/>
      <c r="E6" s="7" t="s">
        <v>8</v>
      </c>
    </row>
    <row r="7" spans="1:11" ht="15.75" thickBot="1" x14ac:dyDescent="0.3">
      <c r="A7" s="1"/>
      <c r="B7" s="14" t="s">
        <v>12</v>
      </c>
      <c r="C7" s="8">
        <f>80*POWER(10,6)</f>
        <v>80000000</v>
      </c>
      <c r="D7" s="8"/>
      <c r="E7" s="9" t="s">
        <v>8</v>
      </c>
    </row>
    <row r="8" spans="1:11" x14ac:dyDescent="0.25">
      <c r="A8" s="1"/>
      <c r="B8" s="15" t="s">
        <v>11</v>
      </c>
      <c r="C8" s="31">
        <f>IF(AND(C6&lt;=REF!C4,C6&gt;=REF!C3),1,IF(AND(C6&lt;=REF!D4,C6&gt;=REF!D3),1/2,IF(AND(C6&lt;=REF!E4,C6&gt;=REF!E3),1/4,IF(AND(C6&lt;=REF!F4,C6&gt;=REF!F3),1/8,IF(AND(C6&lt;=REF!G4,C6&gt;=REF!G3),1/16,IF(AND(C6&lt;=REF!H4,C6&gt;=REF!H3),1/32,IF(AND(C6&lt;=REF!I4,C6&gt;=REF!I3),1/64,IF(AND(C6&lt;=REF!J4,C6&gt;=REF!J3),1/128,0))))))))</f>
        <v>1</v>
      </c>
      <c r="D8" s="10"/>
      <c r="E8" s="11" t="s">
        <v>9</v>
      </c>
    </row>
    <row r="9" spans="1:11" x14ac:dyDescent="0.25">
      <c r="A9" s="1"/>
      <c r="B9" s="23" t="s">
        <v>14</v>
      </c>
      <c r="C9" s="22">
        <f>ROUND((C6*POWER(2,32))/(16*C8*C7),0)</f>
        <v>253587620</v>
      </c>
      <c r="D9" s="22"/>
      <c r="E9" s="27"/>
      <c r="F9" s="28" t="s">
        <v>19</v>
      </c>
    </row>
    <row r="10" spans="1:11" x14ac:dyDescent="0.25">
      <c r="A10" s="1"/>
      <c r="B10" s="21" t="s">
        <v>17</v>
      </c>
      <c r="C10" s="25" t="str">
        <f>DEC2BIN((MOD(C9,4294967296)/16777216),8)&amp;DEC2BIN(MOD(C9,16777216)/65536,8)&amp;DEC2BIN(MOD(C9,65536)/256,8)&amp;DEC2BIN(MOD(C9,256),8)</f>
        <v>00001111000111010111000010100100</v>
      </c>
      <c r="D10" s="25"/>
      <c r="E10" s="25"/>
      <c r="F10" s="29" t="s">
        <v>20</v>
      </c>
    </row>
    <row r="11" spans="1:11" x14ac:dyDescent="0.25">
      <c r="A11" s="1"/>
      <c r="B11" s="16" t="s">
        <v>17</v>
      </c>
      <c r="C11" s="24" t="str">
        <f>DEC2HEX(C9)</f>
        <v>F1D70A4</v>
      </c>
      <c r="D11" s="24"/>
      <c r="E11" s="24"/>
      <c r="F11" s="30" t="s">
        <v>21</v>
      </c>
    </row>
    <row r="12" spans="1:11" x14ac:dyDescent="0.25">
      <c r="A12" s="1"/>
      <c r="B12" s="16" t="s">
        <v>13</v>
      </c>
      <c r="C12" s="12" t="str">
        <f>IF(REF!B6&gt;=10^6,TEXT(REF!B6/10^6,"0.0#"),IF(REF!B6&gt;=10^3,TEXT(REF!B63/10^3,"0.0#"),TEXT(REF!B6,"0.0#")))</f>
        <v>4.72</v>
      </c>
      <c r="D12" s="12"/>
      <c r="E12" s="26" t="str">
        <f>IF(REF!B6&gt;=10^6," MHz",IF(REF!B6&gt;=10^3," KHz"," Hz"))</f>
        <v xml:space="preserve"> MHz</v>
      </c>
    </row>
  </sheetData>
  <mergeCells count="6">
    <mergeCell ref="C11:E11"/>
    <mergeCell ref="A6:A12"/>
    <mergeCell ref="A3:A4"/>
    <mergeCell ref="C1:J1"/>
    <mergeCell ref="C9:D9"/>
    <mergeCell ref="C10:E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207" yWindow="407" count="1">
        <x14:dataValidation type="custom" allowBlank="1" showInputMessage="1" showErrorMessage="1" errorTitle="PLL_out Range" error="PLL_out must between 500 kHz and 128 MHz" promptTitle="PLL_out Range" prompt="PLL_out must between 500 kHz and 128 MHz">
          <x14:formula1>
            <xm:f>AND(C6&gt;=REF!J3,C6&lt;=REF!C4)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B6" sqref="B6"/>
    </sheetView>
  </sheetViews>
  <sheetFormatPr defaultRowHeight="15" x14ac:dyDescent="0.25"/>
  <cols>
    <col min="2" max="2" width="12" bestFit="1" customWidth="1"/>
  </cols>
  <sheetData>
    <row r="2" spans="2:10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32</v>
      </c>
      <c r="I2">
        <v>64</v>
      </c>
      <c r="J2">
        <v>128</v>
      </c>
    </row>
    <row r="3" spans="2:10" x14ac:dyDescent="0.25">
      <c r="B3">
        <v>4000000</v>
      </c>
      <c r="C3">
        <f>($B$3*16)/C2</f>
        <v>64000000</v>
      </c>
      <c r="D3">
        <f>($B$3*16)/D2</f>
        <v>32000000</v>
      </c>
      <c r="E3">
        <f>($B$3*16)/E2</f>
        <v>16000000</v>
      </c>
      <c r="F3">
        <f>($B$3*16)/F2</f>
        <v>8000000</v>
      </c>
      <c r="G3">
        <f>($B$3*16)/G2</f>
        <v>4000000</v>
      </c>
      <c r="H3">
        <f>($B$3*16)/H2</f>
        <v>2000000</v>
      </c>
      <c r="I3">
        <f>($B$3*16)/I2</f>
        <v>1000000</v>
      </c>
      <c r="J3">
        <f>($B$3*16)/J2</f>
        <v>500000</v>
      </c>
    </row>
    <row r="4" spans="2:10" x14ac:dyDescent="0.25">
      <c r="B4">
        <v>8000000</v>
      </c>
      <c r="C4">
        <f>($B$4*16)/C2</f>
        <v>128000000</v>
      </c>
      <c r="D4">
        <f>($B$4*16)/D2</f>
        <v>64000000</v>
      </c>
      <c r="E4">
        <f>($B$4*16)/E2</f>
        <v>32000000</v>
      </c>
      <c r="F4">
        <f>($B$4*16)/F2</f>
        <v>16000000</v>
      </c>
      <c r="G4">
        <f>($B$4*16)/G2</f>
        <v>8000000</v>
      </c>
      <c r="H4">
        <f>($B$4*16)/H2</f>
        <v>4000000</v>
      </c>
      <c r="I4">
        <f>($B$4*16)/I2</f>
        <v>2000000</v>
      </c>
      <c r="J4">
        <f>($B$4*16)/J2</f>
        <v>1000000</v>
      </c>
    </row>
    <row r="6" spans="2:10" x14ac:dyDescent="0.25">
      <c r="B6">
        <f>ROUND(('Counter PLL Calc'!C9*'Counter PLL Calc'!C7)/POWER(2,32),0)</f>
        <v>4723438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 PLL Calc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Spangler</dc:creator>
  <cp:lastModifiedBy>Connor Spangler</cp:lastModifiedBy>
  <dcterms:created xsi:type="dcterms:W3CDTF">2017-06-14T03:35:08Z</dcterms:created>
  <dcterms:modified xsi:type="dcterms:W3CDTF">2017-06-14T06:30:53Z</dcterms:modified>
</cp:coreProperties>
</file>