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soapfa-hub31\Teams\GBS\GBS CBO\EX\Ferramentas\Projeto Lisa\"/>
    </mc:Choice>
  </mc:AlternateContent>
  <bookViews>
    <workbookView xWindow="0" yWindow="0" windowWidth="10530" windowHeight="3840" tabRatio="880" activeTab="1"/>
  </bookViews>
  <sheets>
    <sheet name="Instructions and Descriptions" sheetId="30" r:id="rId1"/>
    <sheet name="Day 1 Project List_IK" sheetId="29" r:id="rId2"/>
    <sheet name="Risk Register_IK" sheetId="34" r:id="rId3"/>
    <sheet name="Project Plan(s) - {IK}" sheetId="20" r:id="rId4"/>
    <sheet name="Day 1 Project Costs_IK" sheetId="32" r:id="rId5"/>
    <sheet name="Data Validation (hide)" sheetId="15" state="hidden" r:id="rId6"/>
    <sheet name="Countries" sheetId="14" state="hidden" r:id="rId7"/>
    <sheet name="Sheet1" sheetId="33" r:id="rId8"/>
    <sheet name="hetvege kalkuláció" sheetId="37" r:id="rId9"/>
    <sheet name="Instructions"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1__123Graph_ACHART_3" hidden="1">'[1]Super Region'!$D$12:$D$14</definedName>
    <definedName name="__123Graph_A" localSheetId="1" hidden="1">'[2]Изм гот прод'!#REF!</definedName>
    <definedName name="__123Graph_A" localSheetId="0" hidden="1">'[2]Изм гот прод'!#REF!</definedName>
    <definedName name="__123Graph_A" localSheetId="2" hidden="1">'[2]Изм гот прод'!#REF!</definedName>
    <definedName name="__123Graph_A" hidden="1">'[2]Изм гот прод'!#REF!</definedName>
    <definedName name="__123Graph_AGraph1" localSheetId="1" hidden="1">'[2]Изм гот прод'!#REF!</definedName>
    <definedName name="__123Graph_AGraph1" localSheetId="0" hidden="1">'[2]Изм гот прод'!#REF!</definedName>
    <definedName name="__123Graph_AGraph1" localSheetId="2" hidden="1">'[2]Изм гот прод'!#REF!</definedName>
    <definedName name="__123Graph_AGraph1" hidden="1">'[2]Изм гот прод'!#REF!</definedName>
    <definedName name="__123Graph_AGraph2" localSheetId="1" hidden="1">'[2]Изм гот прод'!#REF!</definedName>
    <definedName name="__123Graph_AGraph2" localSheetId="0" hidden="1">'[2]Изм гот прод'!#REF!</definedName>
    <definedName name="__123Graph_AGraph2" localSheetId="2" hidden="1">'[2]Изм гот прод'!#REF!</definedName>
    <definedName name="__123Graph_AGraph2" hidden="1">'[2]Изм гот прод'!#REF!</definedName>
    <definedName name="__123Graph_AGraph3" localSheetId="1" hidden="1">'[2]Изм гот прод'!#REF!</definedName>
    <definedName name="__123Graph_AGraph3" localSheetId="0" hidden="1">'[2]Изм гот прод'!#REF!</definedName>
    <definedName name="__123Graph_AGraph3" localSheetId="2" hidden="1">'[2]Изм гот прод'!#REF!</definedName>
    <definedName name="__123Graph_AGraph3" hidden="1">'[2]Изм гот прод'!#REF!</definedName>
    <definedName name="__123Graph_AGraph4" localSheetId="1" hidden="1">'[2]Изм гот прод'!#REF!</definedName>
    <definedName name="__123Graph_AGraph4" localSheetId="0" hidden="1">'[2]Изм гот прод'!#REF!</definedName>
    <definedName name="__123Graph_AGraph4" hidden="1">'[2]Изм гот прод'!#REF!</definedName>
    <definedName name="__123Graph_AGraph5" localSheetId="1" hidden="1">'[2]Изм гот прод'!#REF!</definedName>
    <definedName name="__123Graph_AGraph5" localSheetId="0" hidden="1">'[2]Изм гот прод'!#REF!</definedName>
    <definedName name="__123Graph_AGraph5" hidden="1">'[2]Изм гот прод'!#REF!</definedName>
    <definedName name="__123Graph_AGraph7" localSheetId="1" hidden="1">'[2]Изм гот прод'!#REF!</definedName>
    <definedName name="__123Graph_AGraph7" localSheetId="0" hidden="1">'[2]Изм гот прод'!#REF!</definedName>
    <definedName name="__123Graph_AGraph7" hidden="1">'[2]Изм гот прод'!#REF!</definedName>
    <definedName name="__123Graph_AGraph8" localSheetId="1" hidden="1">'[2]Изм гот прод'!#REF!</definedName>
    <definedName name="__123Graph_AGraph8" localSheetId="0" hidden="1">'[2]Изм гот прод'!#REF!</definedName>
    <definedName name="__123Graph_AGraph8" hidden="1">'[2]Изм гот прод'!#REF!</definedName>
    <definedName name="__123Graph_AGraph9" localSheetId="1" hidden="1">'[2]Изм гот прод'!#REF!</definedName>
    <definedName name="__123Graph_AGraph9" localSheetId="0" hidden="1">'[2]Изм гот прод'!#REF!</definedName>
    <definedName name="__123Graph_AGraph9" hidden="1">'[2]Изм гот прод'!#REF!</definedName>
    <definedName name="__123Graph_B" localSheetId="1" hidden="1">'[2]Изм гот прод'!#REF!</definedName>
    <definedName name="__123Graph_B" localSheetId="0" hidden="1">'[2]Изм гот прод'!#REF!</definedName>
    <definedName name="__123Graph_B" hidden="1">'[2]Изм гот прод'!#REF!</definedName>
    <definedName name="__123Graph_BGraph1" localSheetId="1" hidden="1">'[2]Изм гот прод'!#REF!</definedName>
    <definedName name="__123Graph_BGraph1" localSheetId="0" hidden="1">'[2]Изм гот прод'!#REF!</definedName>
    <definedName name="__123Graph_BGraph1" hidden="1">'[2]Изм гот прод'!#REF!</definedName>
    <definedName name="__123Graph_BGraph4" localSheetId="1" hidden="1">'[2]Изм гот прод'!#REF!</definedName>
    <definedName name="__123Graph_BGraph4" localSheetId="0" hidden="1">'[2]Изм гот прод'!#REF!</definedName>
    <definedName name="__123Graph_BGraph4" hidden="1">'[2]Изм гот прод'!#REF!</definedName>
    <definedName name="__123Graph_BGraph5" localSheetId="1" hidden="1">'[2]Изм гот прод'!#REF!</definedName>
    <definedName name="__123Graph_BGraph5" localSheetId="0" hidden="1">'[2]Изм гот прод'!#REF!</definedName>
    <definedName name="__123Graph_BGraph5" hidden="1">'[2]Изм гот прод'!#REF!</definedName>
    <definedName name="__123Graph_BGraph7" localSheetId="1" hidden="1">'[2]Изм гот прод'!#REF!</definedName>
    <definedName name="__123Graph_BGraph7" localSheetId="0" hidden="1">'[2]Изм гот прод'!#REF!</definedName>
    <definedName name="__123Graph_BGraph7" hidden="1">'[2]Изм гот прод'!#REF!</definedName>
    <definedName name="__123Graph_BGraph8" localSheetId="1" hidden="1">'[2]Изм гот прод'!#REF!</definedName>
    <definedName name="__123Graph_BGraph8" localSheetId="0" hidden="1">'[2]Изм гот прод'!#REF!</definedName>
    <definedName name="__123Graph_BGraph8" hidden="1">'[2]Изм гот прод'!#REF!</definedName>
    <definedName name="__123Graph_BGraph9" localSheetId="1" hidden="1">'[2]Изм гот прод'!#REF!</definedName>
    <definedName name="__123Graph_BGraph9" localSheetId="0" hidden="1">'[2]Изм гот прод'!#REF!</definedName>
    <definedName name="__123Graph_BGraph9" hidden="1">'[2]Изм гот прод'!#REF!</definedName>
    <definedName name="__123Graph_C" localSheetId="1" hidden="1">'[2]Изм гот прод'!#REF!</definedName>
    <definedName name="__123Graph_C" localSheetId="0" hidden="1">'[2]Изм гот прод'!#REF!</definedName>
    <definedName name="__123Graph_C" hidden="1">'[2]Изм гот прод'!#REF!</definedName>
    <definedName name="__123Graph_CGraph1" localSheetId="1" hidden="1">'[2]Изм гот прод'!#REF!</definedName>
    <definedName name="__123Graph_CGraph1" localSheetId="0" hidden="1">'[2]Изм гот прод'!#REF!</definedName>
    <definedName name="__123Graph_CGraph1" hidden="1">'[2]Изм гот прод'!#REF!</definedName>
    <definedName name="__123Graph_CGraph5" localSheetId="1" hidden="1">'[2]Изм гот прод'!#REF!</definedName>
    <definedName name="__123Graph_CGraph5" localSheetId="0" hidden="1">'[2]Изм гот прод'!#REF!</definedName>
    <definedName name="__123Graph_CGraph5" hidden="1">'[2]Изм гот прод'!#REF!</definedName>
    <definedName name="__123Graph_CGraph7" localSheetId="1" hidden="1">'[2]Изм гот прод'!#REF!</definedName>
    <definedName name="__123Graph_CGraph7" localSheetId="0" hidden="1">'[2]Изм гот прод'!#REF!</definedName>
    <definedName name="__123Graph_CGraph7" hidden="1">'[2]Изм гот прод'!#REF!</definedName>
    <definedName name="__123Graph_CGraph8" localSheetId="1" hidden="1">'[2]Изм гот прод'!#REF!</definedName>
    <definedName name="__123Graph_CGraph8" localSheetId="0" hidden="1">'[2]Изм гот прод'!#REF!</definedName>
    <definedName name="__123Graph_CGraph8" hidden="1">'[2]Изм гот прод'!#REF!</definedName>
    <definedName name="__123Graph_CGraph9" localSheetId="1" hidden="1">'[2]Изм гот прод'!#REF!</definedName>
    <definedName name="__123Graph_CGraph9" localSheetId="0" hidden="1">'[2]Изм гот прод'!#REF!</definedName>
    <definedName name="__123Graph_CGraph9" hidden="1">'[2]Изм гот прод'!#REF!</definedName>
    <definedName name="__123Graph_D" localSheetId="1" hidden="1">'[2]Изм гот прод'!#REF!</definedName>
    <definedName name="__123Graph_D" localSheetId="0" hidden="1">'[2]Изм гот прод'!#REF!</definedName>
    <definedName name="__123Graph_D" hidden="1">'[2]Изм гот прод'!#REF!</definedName>
    <definedName name="__123Graph_DGraph5" localSheetId="1" hidden="1">'[2]Изм гот прод'!#REF!</definedName>
    <definedName name="__123Graph_DGraph5" localSheetId="0" hidden="1">'[2]Изм гот прод'!#REF!</definedName>
    <definedName name="__123Graph_DGraph5" hidden="1">'[2]Изм гот прод'!#REF!</definedName>
    <definedName name="__123Graph_DGraph7" localSheetId="1" hidden="1">'[2]Изм гот прод'!#REF!</definedName>
    <definedName name="__123Graph_DGraph7" localSheetId="0" hidden="1">'[2]Изм гот прод'!#REF!</definedName>
    <definedName name="__123Graph_DGraph7" hidden="1">'[2]Изм гот прод'!#REF!</definedName>
    <definedName name="__123Graph_DGraph8" localSheetId="1" hidden="1">'[2]Изм гот прод'!#REF!</definedName>
    <definedName name="__123Graph_DGraph8" localSheetId="0" hidden="1">'[2]Изм гот прод'!#REF!</definedName>
    <definedName name="__123Graph_DGraph8" hidden="1">'[2]Изм гот прод'!#REF!</definedName>
    <definedName name="__123Graph_DGraph9" localSheetId="1" hidden="1">'[2]Изм гот прод'!#REF!</definedName>
    <definedName name="__123Graph_DGraph9" localSheetId="0" hidden="1">'[2]Изм гот прод'!#REF!</definedName>
    <definedName name="__123Graph_DGraph9" hidden="1">'[2]Изм гот прод'!#REF!</definedName>
    <definedName name="__123Graph_EGraph9" localSheetId="1" hidden="1">'[2]Изм гот прод'!#REF!</definedName>
    <definedName name="__123Graph_EGraph9" localSheetId="0" hidden="1">'[2]Изм гот прод'!#REF!</definedName>
    <definedName name="__123Graph_EGraph9" hidden="1">'[2]Изм гот прод'!#REF!</definedName>
    <definedName name="__123Graph_FGraph6" localSheetId="1" hidden="1">'[2]Изм гот прод'!#REF!</definedName>
    <definedName name="__123Graph_FGraph6" localSheetId="0" hidden="1">'[2]Изм гот прод'!#REF!</definedName>
    <definedName name="__123Graph_FGraph6" hidden="1">'[2]Изм гот прод'!#REF!</definedName>
    <definedName name="__123Graph_LBL_AGraph3" localSheetId="1" hidden="1">'[2]Изм гот прод'!#REF!</definedName>
    <definedName name="__123Graph_LBL_AGraph3" localSheetId="0" hidden="1">'[2]Изм гот прод'!#REF!</definedName>
    <definedName name="__123Graph_LBL_AGraph3" hidden="1">'[2]Изм гот прод'!#REF!</definedName>
    <definedName name="__123Graph_XGraph1" localSheetId="1" hidden="1">'[2]Изм гот прод'!#REF!</definedName>
    <definedName name="__123Graph_XGraph1" localSheetId="0" hidden="1">'[2]Изм гот прод'!#REF!</definedName>
    <definedName name="__123Graph_XGraph1" hidden="1">'[2]Изм гот прод'!#REF!</definedName>
    <definedName name="__123Graph_XGraph2" localSheetId="1" hidden="1">'[2]Изм гот прод'!#REF!</definedName>
    <definedName name="__123Graph_XGraph2" localSheetId="0" hidden="1">'[2]Изм гот прод'!#REF!</definedName>
    <definedName name="__123Graph_XGraph2" hidden="1">'[2]Изм гот прод'!#REF!</definedName>
    <definedName name="__123Graph_XGraph3" localSheetId="1" hidden="1">'[2]Изм гот прод'!#REF!</definedName>
    <definedName name="__123Graph_XGraph3" localSheetId="0" hidden="1">'[2]Изм гот прод'!#REF!</definedName>
    <definedName name="__123Graph_XGraph3" hidden="1">'[2]Изм гот прод'!#REF!</definedName>
    <definedName name="__123Graph_XGraph4" localSheetId="1" hidden="1">'[2]Изм гот прод'!#REF!</definedName>
    <definedName name="__123Graph_XGraph4" localSheetId="0" hidden="1">'[2]Изм гот прод'!#REF!</definedName>
    <definedName name="__123Graph_XGraph4" hidden="1">'[2]Изм гот прод'!#REF!</definedName>
    <definedName name="__123Graph_XGraph5" localSheetId="1" hidden="1">'[2]Изм гот прод'!#REF!</definedName>
    <definedName name="__123Graph_XGraph5" localSheetId="0" hidden="1">'[2]Изм гот прод'!#REF!</definedName>
    <definedName name="__123Graph_XGraph5" hidden="1">'[2]Изм гот прод'!#REF!</definedName>
    <definedName name="__123Graph_XGraph6" localSheetId="1" hidden="1">'[2]Изм гот прод'!#REF!</definedName>
    <definedName name="__123Graph_XGraph6" localSheetId="0" hidden="1">'[2]Изм гот прод'!#REF!</definedName>
    <definedName name="__123Graph_XGraph6" hidden="1">'[2]Изм гот прод'!#REF!</definedName>
    <definedName name="__123Graph_XGraph8" localSheetId="1" hidden="1">'[2]Изм гот прод'!#REF!</definedName>
    <definedName name="__123Graph_XGraph8" localSheetId="0" hidden="1">'[2]Изм гот прод'!#REF!</definedName>
    <definedName name="__123Graph_XGraph8" hidden="1">'[2]Изм гот прод'!#REF!</definedName>
    <definedName name="__123Graph_XGraph9" localSheetId="1" hidden="1">'[2]Изм гот прод'!#REF!</definedName>
    <definedName name="__123Graph_XGraph9" localSheetId="0" hidden="1">'[2]Изм гот прод'!#REF!</definedName>
    <definedName name="__123Graph_XGraph9" hidden="1">'[2]Изм гот прод'!#REF!</definedName>
    <definedName name="__2__123Graph_ACHART_6" hidden="1">'[1]YTD Actual'!$D$13:$D$13</definedName>
    <definedName name="__3__123Graph_ACHART_9" hidden="1">[1]Region!$D$11:$D$26</definedName>
    <definedName name="__4__123Graph_BCHART_1" hidden="1">[1]SSDGrowth!$F$13:$F$24</definedName>
    <definedName name="__5__123Graph_BCHART_6" hidden="1">'[1]YTD Actual'!$D$12:$D$12</definedName>
    <definedName name="__sa1" localSheetId="2" hidden="1">{#N/A,#N/A,FALSE,"Assessment";#N/A,#N/A,FALSE,"Staffing";#N/A,#N/A,FALSE,"Hires";#N/A,#N/A,FALSE,"Assumptions"}</definedName>
    <definedName name="__sa1" hidden="1">{#N/A,#N/A,FALSE,"Assessment";#N/A,#N/A,FALSE,"Staffing";#N/A,#N/A,FALSE,"Hires";#N/A,#N/A,FALSE,"Assumptions"}</definedName>
    <definedName name="__sa1_1" localSheetId="2" hidden="1">{#N/A,#N/A,FALSE,"Assessment";#N/A,#N/A,FALSE,"Staffing";#N/A,#N/A,FALSE,"Hires";#N/A,#N/A,FALSE,"Assumptions"}</definedName>
    <definedName name="__sa1_1" hidden="1">{#N/A,#N/A,FALSE,"Assessment";#N/A,#N/A,FALSE,"Staffing";#N/A,#N/A,FALSE,"Hires";#N/A,#N/A,FALSE,"Assumptions"}</definedName>
    <definedName name="__t2" localSheetId="2" hidden="1">{#N/A,#N/A,FALSE,"Assessment";#N/A,#N/A,FALSE,"Staffing";#N/A,#N/A,FALSE,"Hires";#N/A,#N/A,FALSE,"Assumptions"}</definedName>
    <definedName name="__t2" hidden="1">{#N/A,#N/A,FALSE,"Assessment";#N/A,#N/A,FALSE,"Staffing";#N/A,#N/A,FALSE,"Hires";#N/A,#N/A,FALSE,"Assumptions"}</definedName>
    <definedName name="__t2_1" localSheetId="2" hidden="1">{#N/A,#N/A,FALSE,"Assessment";#N/A,#N/A,FALSE,"Staffing";#N/A,#N/A,FALSE,"Hires";#N/A,#N/A,FALSE,"Assumptions"}</definedName>
    <definedName name="__t2_1" hidden="1">{#N/A,#N/A,FALSE,"Assessment";#N/A,#N/A,FALSE,"Staffing";#N/A,#N/A,FALSE,"Hires";#N/A,#N/A,FALSE,"Assumptions"}</definedName>
    <definedName name="__t3" localSheetId="2" hidden="1">{#N/A,#N/A,FALSE,"Assessment";#N/A,#N/A,FALSE,"Staffing";#N/A,#N/A,FALSE,"Hires";#N/A,#N/A,FALSE,"Assumptions"}</definedName>
    <definedName name="__t3" hidden="1">{#N/A,#N/A,FALSE,"Assessment";#N/A,#N/A,FALSE,"Staffing";#N/A,#N/A,FALSE,"Hires";#N/A,#N/A,FALSE,"Assumptions"}</definedName>
    <definedName name="__t3_1" localSheetId="2" hidden="1">{#N/A,#N/A,FALSE,"Assessment";#N/A,#N/A,FALSE,"Staffing";#N/A,#N/A,FALSE,"Hires";#N/A,#N/A,FALSE,"Assumptions"}</definedName>
    <definedName name="__t3_1" hidden="1">{#N/A,#N/A,FALSE,"Assessment";#N/A,#N/A,FALSE,"Staffing";#N/A,#N/A,FALSE,"Hires";#N/A,#N/A,FALSE,"Assumptions"}</definedName>
    <definedName name="__t4" localSheetId="2" hidden="1">{#N/A,#N/A,FALSE,"Assessment";#N/A,#N/A,FALSE,"Staffing";#N/A,#N/A,FALSE,"Hires";#N/A,#N/A,FALSE,"Assumptions"}</definedName>
    <definedName name="__t4" hidden="1">{#N/A,#N/A,FALSE,"Assessment";#N/A,#N/A,FALSE,"Staffing";#N/A,#N/A,FALSE,"Hires";#N/A,#N/A,FALSE,"Assumptions"}</definedName>
    <definedName name="__t4_1" localSheetId="2" hidden="1">{#N/A,#N/A,FALSE,"Assessment";#N/A,#N/A,FALSE,"Staffing";#N/A,#N/A,FALSE,"Hires";#N/A,#N/A,FALSE,"Assumptions"}</definedName>
    <definedName name="__t4_1" hidden="1">{#N/A,#N/A,FALSE,"Assessment";#N/A,#N/A,FALSE,"Staffing";#N/A,#N/A,FALSE,"Hires";#N/A,#N/A,FALSE,"Assumptions"}</definedName>
    <definedName name="_1__123Graph_ACHART_3" hidden="1">'[1]Super Region'!$D$12:$D$14</definedName>
    <definedName name="_11" hidden="1">'[2]Изм гот прод'!#REF!</definedName>
    <definedName name="_2__123Graph_ACHART_6" hidden="1">'[1]YTD Actual'!$D$13:$D$13</definedName>
    <definedName name="_3__123Graph_ACHART_9" hidden="1">[1]Region!$D$11:$D$26</definedName>
    <definedName name="_4__123Graph_BCHART_1" hidden="1">[1]SSDGrowth!$F$13:$F$24</definedName>
    <definedName name="_5__123Graph_BCHART_6" hidden="1">'[1]YTD Actual'!$D$12:$D$12</definedName>
    <definedName name="_Fill" localSheetId="1" hidden="1">#REF!</definedName>
    <definedName name="_Fill" localSheetId="0" hidden="1">#REF!</definedName>
    <definedName name="_Fill" localSheetId="2" hidden="1">#REF!</definedName>
    <definedName name="_Fill" hidden="1">#REF!</definedName>
    <definedName name="_xlnm._FilterDatabase" localSheetId="1" hidden="1">'Day 1 Project List_IK'!$B$9:$Q$9</definedName>
    <definedName name="_xlnm._FilterDatabase" localSheetId="0" hidden="1">'Instructions and Descriptions'!$B$31:$O$31</definedName>
    <definedName name="_xlnm._FilterDatabase" localSheetId="3" hidden="1">'Project Plan(s) - {IK}'!$C$9:$Q$9</definedName>
    <definedName name="_Key1" localSheetId="1" hidden="1">#REF!</definedName>
    <definedName name="_Key1" localSheetId="0" hidden="1">#REF!</definedName>
    <definedName name="_Key1" localSheetId="2" hidden="1">#REF!</definedName>
    <definedName name="_Key1" hidden="1">#REF!</definedName>
    <definedName name="_Key2" localSheetId="1" hidden="1">#REF!</definedName>
    <definedName name="_Key2" localSheetId="0" hidden="1">#REF!</definedName>
    <definedName name="_Key2" localSheetId="2" hidden="1">#REF!</definedName>
    <definedName name="_Key2" hidden="1">#REF!</definedName>
    <definedName name="_new11" localSheetId="2" hidden="1">{#N/A,#N/A,FALSE,"Global by BU";#N/A,#N/A,FALSE,"U.S. by BU";#N/A,#N/A,FALSE,"Canada by BU";#N/A,#N/A,FALSE,"Europe by BU";#N/A,#N/A,FALSE,"Asia by BU";#N/A,#N/A,FALSE,"Cala by BU"}</definedName>
    <definedName name="_new11" hidden="1">{#N/A,#N/A,FALSE,"Global by BU";#N/A,#N/A,FALSE,"U.S. by BU";#N/A,#N/A,FALSE,"Canada by BU";#N/A,#N/A,FALSE,"Europe by BU";#N/A,#N/A,FALSE,"Asia by BU";#N/A,#N/A,FALSE,"Cala by BU"}</definedName>
    <definedName name="_new11_1" localSheetId="2" hidden="1">{#N/A,#N/A,FALSE,"Global by BU";#N/A,#N/A,FALSE,"U.S. by BU";#N/A,#N/A,FALSE,"Canada by BU";#N/A,#N/A,FALSE,"Europe by BU";#N/A,#N/A,FALSE,"Asia by BU";#N/A,#N/A,FALSE,"Cala by BU"}</definedName>
    <definedName name="_new11_1" hidden="1">{#N/A,#N/A,FALSE,"Global by BU";#N/A,#N/A,FALSE,"U.S. by BU";#N/A,#N/A,FALSE,"Canada by BU";#N/A,#N/A,FALSE,"Europe by BU";#N/A,#N/A,FALSE,"Asia by BU";#N/A,#N/A,FALSE,"Cala by BU"}</definedName>
    <definedName name="_Order1" hidden="1">255</definedName>
    <definedName name="_Order2" hidden="1">255</definedName>
    <definedName name="_Parse_In" localSheetId="1" hidden="1">#REF!</definedName>
    <definedName name="_Parse_In" localSheetId="0" hidden="1">#REF!</definedName>
    <definedName name="_Parse_In" localSheetId="2" hidden="1">#REF!</definedName>
    <definedName name="_Parse_In" hidden="1">#REF!</definedName>
    <definedName name="_Q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sa1" localSheetId="2" hidden="1">{#N/A,#N/A,FALSE,"Assessment";#N/A,#N/A,FALSE,"Staffing";#N/A,#N/A,FALSE,"Hires";#N/A,#N/A,FALSE,"Assumptions"}</definedName>
    <definedName name="_sa1" hidden="1">{#N/A,#N/A,FALSE,"Assessment";#N/A,#N/A,FALSE,"Staffing";#N/A,#N/A,FALSE,"Hires";#N/A,#N/A,FALSE,"Assumptions"}</definedName>
    <definedName name="_sa1_1" localSheetId="2" hidden="1">{#N/A,#N/A,FALSE,"Assessment";#N/A,#N/A,FALSE,"Staffing";#N/A,#N/A,FALSE,"Hires";#N/A,#N/A,FALSE,"Assumptions"}</definedName>
    <definedName name="_sa1_1" hidden="1">{#N/A,#N/A,FALSE,"Assessment";#N/A,#N/A,FALSE,"Staffing";#N/A,#N/A,FALSE,"Hires";#N/A,#N/A,FALSE,"Assumptions"}</definedName>
    <definedName name="_t2" localSheetId="2" hidden="1">{#N/A,#N/A,FALSE,"Assessment";#N/A,#N/A,FALSE,"Staffing";#N/A,#N/A,FALSE,"Hires";#N/A,#N/A,FALSE,"Assumptions"}</definedName>
    <definedName name="_t2" hidden="1">{#N/A,#N/A,FALSE,"Assessment";#N/A,#N/A,FALSE,"Staffing";#N/A,#N/A,FALSE,"Hires";#N/A,#N/A,FALSE,"Assumptions"}</definedName>
    <definedName name="_t2_1" localSheetId="2" hidden="1">{#N/A,#N/A,FALSE,"Assessment";#N/A,#N/A,FALSE,"Staffing";#N/A,#N/A,FALSE,"Hires";#N/A,#N/A,FALSE,"Assumptions"}</definedName>
    <definedName name="_t2_1" hidden="1">{#N/A,#N/A,FALSE,"Assessment";#N/A,#N/A,FALSE,"Staffing";#N/A,#N/A,FALSE,"Hires";#N/A,#N/A,FALSE,"Assumptions"}</definedName>
    <definedName name="_t3" localSheetId="2" hidden="1">{#N/A,#N/A,FALSE,"Assessment";#N/A,#N/A,FALSE,"Staffing";#N/A,#N/A,FALSE,"Hires";#N/A,#N/A,FALSE,"Assumptions"}</definedName>
    <definedName name="_t3" hidden="1">{#N/A,#N/A,FALSE,"Assessment";#N/A,#N/A,FALSE,"Staffing";#N/A,#N/A,FALSE,"Hires";#N/A,#N/A,FALSE,"Assumptions"}</definedName>
    <definedName name="_t3_1" localSheetId="2" hidden="1">{#N/A,#N/A,FALSE,"Assessment";#N/A,#N/A,FALSE,"Staffing";#N/A,#N/A,FALSE,"Hires";#N/A,#N/A,FALSE,"Assumptions"}</definedName>
    <definedName name="_t3_1" hidden="1">{#N/A,#N/A,FALSE,"Assessment";#N/A,#N/A,FALSE,"Staffing";#N/A,#N/A,FALSE,"Hires";#N/A,#N/A,FALSE,"Assumptions"}</definedName>
    <definedName name="_t4" localSheetId="2" hidden="1">{#N/A,#N/A,FALSE,"Assessment";#N/A,#N/A,FALSE,"Staffing";#N/A,#N/A,FALSE,"Hires";#N/A,#N/A,FALSE,"Assumptions"}</definedName>
    <definedName name="_t4" hidden="1">{#N/A,#N/A,FALSE,"Assessment";#N/A,#N/A,FALSE,"Staffing";#N/A,#N/A,FALSE,"Hires";#N/A,#N/A,FALSE,"Assumptions"}</definedName>
    <definedName name="_t4_1" localSheetId="2" hidden="1">{#N/A,#N/A,FALSE,"Assessment";#N/A,#N/A,FALSE,"Staffing";#N/A,#N/A,FALSE,"Hires";#N/A,#N/A,FALSE,"Assumptions"}</definedName>
    <definedName name="_t4_1" hidden="1">{#N/A,#N/A,FALSE,"Assessment";#N/A,#N/A,FALSE,"Staffing";#N/A,#N/A,FALSE,"Hires";#N/A,#N/A,FALSE,"Assumptions"}</definedName>
    <definedName name="aaa"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DOCTOPS" hidden="1">"AAA_SET"</definedName>
    <definedName name="AAA_duser" hidden="1">"OFF"</definedName>
    <definedName name="aaaa" localSheetId="2" hidden="1">{#N/A,#N/A,FALSE,"Assessment";#N/A,#N/A,FALSE,"Staffing";#N/A,#N/A,FALSE,"Hires";#N/A,#N/A,FALSE,"Assumptions"}</definedName>
    <definedName name="aaaa" hidden="1">{#N/A,#N/A,FALSE,"Assessment";#N/A,#N/A,FALSE,"Staffing";#N/A,#N/A,FALSE,"Hires";#N/A,#N/A,FALSE,"Assumptions"}</definedName>
    <definedName name="aaaa_1" localSheetId="2" hidden="1">{#N/A,#N/A,FALSE,"Assessment";#N/A,#N/A,FALSE,"Staffing";#N/A,#N/A,FALSE,"Hires";#N/A,#N/A,FALSE,"Assumptions"}</definedName>
    <definedName name="aaaa_1" hidden="1">{#N/A,#N/A,FALSE,"Assessment";#N/A,#N/A,FALSE,"Staffing";#N/A,#N/A,FALSE,"Hires";#N/A,#N/A,FALSE,"Assumptions"}</definedName>
    <definedName name="AAB_Addin5" hidden="1">"AAB_Description for addin 5,Description for addin 5,Description for addin 5,Description for addin 5,Description for addin 5,Description for addin 5"</definedName>
    <definedName name="ab" localSheetId="2" hidden="1">{"'Apr-00'!$B$4:$AD$44"}</definedName>
    <definedName name="ab" hidden="1">{"'Apr-00'!$B$4:$AD$44"}</definedName>
    <definedName name="ab_1" localSheetId="2" hidden="1">{"'Apr-00'!$B$4:$AD$44"}</definedName>
    <definedName name="ab_1" hidden="1">{"'Apr-00'!$B$4:$AD$44"}</definedName>
    <definedName name="AccessDatabase" hidden="1">"C:\DATA\KEVIN\MODELS\Model 0218.mdb"</definedName>
    <definedName name="akak" localSheetId="2" hidden="1">{#N/A,#N/A,FALSE,"Assessment";#N/A,#N/A,FALSE,"Staffing";#N/A,#N/A,FALSE,"Hires";#N/A,#N/A,FALSE,"Assumptions"}</definedName>
    <definedName name="akak" hidden="1">{#N/A,#N/A,FALSE,"Assessment";#N/A,#N/A,FALSE,"Staffing";#N/A,#N/A,FALSE,"Hires";#N/A,#N/A,FALSE,"Assumptions"}</definedName>
    <definedName name="akak_1" localSheetId="2" hidden="1">{#N/A,#N/A,FALSE,"Assessment";#N/A,#N/A,FALSE,"Staffing";#N/A,#N/A,FALSE,"Hires";#N/A,#N/A,FALSE,"Assumptions"}</definedName>
    <definedName name="akak_1" hidden="1">{#N/A,#N/A,FALSE,"Assessment";#N/A,#N/A,FALSE,"Staffing";#N/A,#N/A,FALSE,"Hires";#N/A,#N/A,FALSE,"Assumptions"}</definedName>
    <definedName name="All_Divisions" hidden="1">'[3]DIV INC'!$A$1:$AQ$1016</definedName>
    <definedName name="anscount" hidden="1">3</definedName>
    <definedName name="asd" localSheetId="2" hidden="1">{"SCH2C",#N/A,FALSE,"North America"}</definedName>
    <definedName name="asd" hidden="1">{"SCH2C",#N/A,FALSE,"North America"}</definedName>
    <definedName name="asd_1" localSheetId="2" hidden="1">{"SCH2C",#N/A,FALSE,"North America"}</definedName>
    <definedName name="asd_1" hidden="1">{"SCH2C",#N/A,FALSE,"North America"}</definedName>
    <definedName name="asdf"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gf" localSheetId="2" hidden="1">{#N/A,#N/A,FALSE,"Total";#N/A,#N/A,FALSE,"ASNS";#N/A,#N/A,FALSE,"PNCNS";#N/A,#N/A,FALSE,"DSNS";#N/A,#N/A,FALSE,"TNS"}</definedName>
    <definedName name="asgf" hidden="1">{#N/A,#N/A,FALSE,"Total";#N/A,#N/A,FALSE,"ASNS";#N/A,#N/A,FALSE,"PNCNS";#N/A,#N/A,FALSE,"DSNS";#N/A,#N/A,FALSE,"TNS"}</definedName>
    <definedName name="asgf_1" localSheetId="2" hidden="1">{#N/A,#N/A,FALSE,"Total";#N/A,#N/A,FALSE,"ASNS";#N/A,#N/A,FALSE,"PNCNS";#N/A,#N/A,FALSE,"DSNS";#N/A,#N/A,FALSE,"TNS"}</definedName>
    <definedName name="asgf_1" hidden="1">{#N/A,#N/A,FALSE,"Total";#N/A,#N/A,FALSE,"ASNS";#N/A,#N/A,FALSE,"PNCNS";#N/A,#N/A,FALSE,"DSNS";#N/A,#N/A,FALSE,"TNS"}</definedName>
    <definedName name="asldjf" localSheetId="2" hidden="1">{"SCH2C",#N/A,FALSE,"North America"}</definedName>
    <definedName name="asldjf" hidden="1">{"SCH2C",#N/A,FALSE,"North America"}</definedName>
    <definedName name="asldjf_1" localSheetId="2" hidden="1">{"SCH2C",#N/A,FALSE,"North America"}</definedName>
    <definedName name="asldjf_1" hidden="1">{"SCH2C",#N/A,FALSE,"North America"}</definedName>
    <definedName name="awcx" localSheetId="2" hidden="1">{#N/A,#N/A,FALSE,"Assessment";#N/A,#N/A,FALSE,"Staffing";#N/A,#N/A,FALSE,"Hires";#N/A,#N/A,FALSE,"Assumptions"}</definedName>
    <definedName name="awcx" hidden="1">{#N/A,#N/A,FALSE,"Assessment";#N/A,#N/A,FALSE,"Staffing";#N/A,#N/A,FALSE,"Hires";#N/A,#N/A,FALSE,"Assumptions"}</definedName>
    <definedName name="awcx_1" localSheetId="2" hidden="1">{#N/A,#N/A,FALSE,"Assessment";#N/A,#N/A,FALSE,"Staffing";#N/A,#N/A,FALSE,"Hires";#N/A,#N/A,FALSE,"Assumptions"}</definedName>
    <definedName name="awcx_1" hidden="1">{#N/A,#N/A,FALSE,"Assessment";#N/A,#N/A,FALSE,"Staffing";#N/A,#N/A,FALSE,"Hires";#N/A,#N/A,FALSE,"Assumptions"}</definedName>
    <definedName name="bb" localSheetId="2" hidden="1">{"'Apr-00'!$B$4:$AD$44"}</definedName>
    <definedName name="bb" hidden="1">{"'Apr-00'!$B$4:$AD$44"}</definedName>
    <definedName name="bb_1" localSheetId="2" hidden="1">{"'Apr-00'!$B$4:$AD$44"}</definedName>
    <definedName name="bb_1" hidden="1">{"'Apr-00'!$B$4:$AD$44"}</definedName>
    <definedName name="bbb" localSheetId="2" hidden="1">{#N/A,#N/A,FALSE,"Assessment";#N/A,#N/A,FALSE,"Staffing";#N/A,#N/A,FALSE,"Hires";#N/A,#N/A,FALSE,"Assumptions"}</definedName>
    <definedName name="bbb" hidden="1">{#N/A,#N/A,FALSE,"Assessment";#N/A,#N/A,FALSE,"Staffing";#N/A,#N/A,FALSE,"Hires";#N/A,#N/A,FALSE,"Assumptions"}</definedName>
    <definedName name="bbb_1" localSheetId="2" hidden="1">{#N/A,#N/A,FALSE,"Assessment";#N/A,#N/A,FALSE,"Staffing";#N/A,#N/A,FALSE,"Hires";#N/A,#N/A,FALSE,"Assumptions"}</definedName>
    <definedName name="bbb_1" hidden="1">{#N/A,#N/A,FALSE,"Assessment";#N/A,#N/A,FALSE,"Staffing";#N/A,#N/A,FALSE,"Hires";#N/A,#N/A,FALSE,"Assumptions"}</definedName>
    <definedName name="bbbbb" localSheetId="2" hidden="1">{#N/A,#N/A,FALSE,"Assessment";#N/A,#N/A,FALSE,"Staffing";#N/A,#N/A,FALSE,"Hires";#N/A,#N/A,FALSE,"Assumptions"}</definedName>
    <definedName name="bbbbb" hidden="1">{#N/A,#N/A,FALSE,"Assessment";#N/A,#N/A,FALSE,"Staffing";#N/A,#N/A,FALSE,"Hires";#N/A,#N/A,FALSE,"Assumptions"}</definedName>
    <definedName name="bbbbb_1" localSheetId="2" hidden="1">{#N/A,#N/A,FALSE,"Assessment";#N/A,#N/A,FALSE,"Staffing";#N/A,#N/A,FALSE,"Hires";#N/A,#N/A,FALSE,"Assumptions"}</definedName>
    <definedName name="bbbbb_1" hidden="1">{#N/A,#N/A,FALSE,"Assessment";#N/A,#N/A,FALSE,"Staffing";#N/A,#N/A,FALSE,"Hires";#N/A,#N/A,FALSE,"Assumptions"}</definedName>
    <definedName name="bdgdgd"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NE_MESSAGES_HIDDEN" localSheetId="1" hidden="1">#REF!</definedName>
    <definedName name="BNE_MESSAGES_HIDDEN" localSheetId="0" hidden="1">#REF!</definedName>
    <definedName name="BNE_MESSAGES_HIDDEN" localSheetId="2" hidden="1">#REF!</definedName>
    <definedName name="BNE_MESSAGES_HIDDEN" hidden="1">#REF!</definedName>
    <definedName name="Bridge" localSheetId="2" hidden="1">{"'Highlights'!$A$1:$M$123"}</definedName>
    <definedName name="Bridge" hidden="1">{"'Highlights'!$A$1:$M$123"}</definedName>
    <definedName name="Bridge_1" localSheetId="2" hidden="1">{"'Highlights'!$A$1:$M$123"}</definedName>
    <definedName name="Bridge_1" hidden="1">{"'Highlights'!$A$1:$M$123"}</definedName>
    <definedName name="cass" localSheetId="2" hidden="1">{#N/A,#N/A,FALSE,"Assessment";#N/A,#N/A,FALSE,"Staffing";#N/A,#N/A,FALSE,"Hires";#N/A,#N/A,FALSE,"Assumptions"}</definedName>
    <definedName name="cass" hidden="1">{#N/A,#N/A,FALSE,"Assessment";#N/A,#N/A,FALSE,"Staffing";#N/A,#N/A,FALSE,"Hires";#N/A,#N/A,FALSE,"Assumptions"}</definedName>
    <definedName name="cass_1" localSheetId="2" hidden="1">{#N/A,#N/A,FALSE,"Assessment";#N/A,#N/A,FALSE,"Staffing";#N/A,#N/A,FALSE,"Hires";#N/A,#N/A,FALSE,"Assumptions"}</definedName>
    <definedName name="cass_1" hidden="1">{#N/A,#N/A,FALSE,"Assessment";#N/A,#N/A,FALSE,"Staffing";#N/A,#N/A,FALSE,"Hires";#N/A,#N/A,FALSE,"Assumptions"}</definedName>
    <definedName name="cassacac" localSheetId="2" hidden="1">{#N/A,#N/A,FALSE,"Assessment";#N/A,#N/A,FALSE,"Staffing";#N/A,#N/A,FALSE,"Hires";#N/A,#N/A,FALSE,"Assumptions"}</definedName>
    <definedName name="cassacac" hidden="1">{#N/A,#N/A,FALSE,"Assessment";#N/A,#N/A,FALSE,"Staffing";#N/A,#N/A,FALSE,"Hires";#N/A,#N/A,FALSE,"Assumptions"}</definedName>
    <definedName name="cassacac_1" localSheetId="2" hidden="1">{#N/A,#N/A,FALSE,"Assessment";#N/A,#N/A,FALSE,"Staffing";#N/A,#N/A,FALSE,"Hires";#N/A,#N/A,FALSE,"Assumptions"}</definedName>
    <definedName name="cassacac_1" hidden="1">{#N/A,#N/A,FALSE,"Assessment";#N/A,#N/A,FALSE,"Staffing";#N/A,#N/A,FALSE,"Hires";#N/A,#N/A,FALSE,"Assumptions"}</definedName>
    <definedName name="ccc" localSheetId="2" hidden="1">{"'Apr-00'!$B$4:$AD$44"}</definedName>
    <definedName name="ccc" hidden="1">{"'Apr-00'!$B$4:$AD$44"}</definedName>
    <definedName name="ccc_1" localSheetId="2" hidden="1">{"'Apr-00'!$B$4:$AD$44"}</definedName>
    <definedName name="ccc_1" hidden="1">{"'Apr-00'!$B$4:$AD$44"}</definedName>
    <definedName name="cccc" localSheetId="2" hidden="1">{#N/A,#N/A,FALSE,"Assessment";#N/A,#N/A,FALSE,"Staffing";#N/A,#N/A,FALSE,"Hires";#N/A,#N/A,FALSE,"Assumptions"}</definedName>
    <definedName name="cccc" hidden="1">{#N/A,#N/A,FALSE,"Assessment";#N/A,#N/A,FALSE,"Staffing";#N/A,#N/A,FALSE,"Hires";#N/A,#N/A,FALSE,"Assumptions"}</definedName>
    <definedName name="cccc_1" localSheetId="2" hidden="1">{#N/A,#N/A,FALSE,"Assessment";#N/A,#N/A,FALSE,"Staffing";#N/A,#N/A,FALSE,"Hires";#N/A,#N/A,FALSE,"Assumptions"}</definedName>
    <definedName name="cccc_1" hidden="1">{#N/A,#N/A,FALSE,"Assessment";#N/A,#N/A,FALSE,"Staffing";#N/A,#N/A,FALSE,"Hires";#N/A,#N/A,FALSE,"Assumptions"}</definedName>
    <definedName name="cd" localSheetId="2" hidden="1">{#N/A,#N/A,FALSE,"Assessment";#N/A,#N/A,FALSE,"Staffing";#N/A,#N/A,FALSE,"Hires";#N/A,#N/A,FALSE,"Assumptions"}</definedName>
    <definedName name="cd" hidden="1">{#N/A,#N/A,FALSE,"Assessment";#N/A,#N/A,FALSE,"Staffing";#N/A,#N/A,FALSE,"Hires";#N/A,#N/A,FALSE,"Assumptions"}</definedName>
    <definedName name="cd_1" localSheetId="2" hidden="1">{#N/A,#N/A,FALSE,"Assessment";#N/A,#N/A,FALSE,"Staffing";#N/A,#N/A,FALSE,"Hires";#N/A,#N/A,FALSE,"Assumptions"}</definedName>
    <definedName name="cd_1" hidden="1">{#N/A,#N/A,FALSE,"Assessment";#N/A,#N/A,FALSE,"Staffing";#N/A,#N/A,FALSE,"Hires";#N/A,#N/A,FALSE,"Assumptions"}</definedName>
    <definedName name="cdac" localSheetId="2" hidden="1">{#N/A,#N/A,FALSE,"Assessment";#N/A,#N/A,FALSE,"Staffing";#N/A,#N/A,FALSE,"Hires";#N/A,#N/A,FALSE,"Assumptions"}</definedName>
    <definedName name="cdac" hidden="1">{#N/A,#N/A,FALSE,"Assessment";#N/A,#N/A,FALSE,"Staffing";#N/A,#N/A,FALSE,"Hires";#N/A,#N/A,FALSE,"Assumptions"}</definedName>
    <definedName name="cdac_1" localSheetId="2" hidden="1">{#N/A,#N/A,FALSE,"Assessment";#N/A,#N/A,FALSE,"Staffing";#N/A,#N/A,FALSE,"Hires";#N/A,#N/A,FALSE,"Assumptions"}</definedName>
    <definedName name="cdac_1" hidden="1">{#N/A,#N/A,FALSE,"Assessment";#N/A,#N/A,FALSE,"Staffing";#N/A,#N/A,FALSE,"Hires";#N/A,#N/A,FALSE,"Assumptions"}</definedName>
    <definedName name="conversion" localSheetId="2" hidden="1">{"'Highlights'!$A$1:$M$123"}</definedName>
    <definedName name="conversion" hidden="1">{"'Highlights'!$A$1:$M$123"}</definedName>
    <definedName name="conversion_1" localSheetId="2" hidden="1">{"'Highlights'!$A$1:$M$123"}</definedName>
    <definedName name="conversion_1" hidden="1">{"'Highlights'!$A$1:$M$123"}</definedName>
    <definedName name="conversion2" localSheetId="2" hidden="1">{"'Highlights'!$A$1:$M$123"}</definedName>
    <definedName name="conversion2" hidden="1">{"'Highlights'!$A$1:$M$123"}</definedName>
    <definedName name="conversion2_1" localSheetId="2" hidden="1">{"'Highlights'!$A$1:$M$123"}</definedName>
    <definedName name="conversion2_1" hidden="1">{"'Highlights'!$A$1:$M$123"}</definedName>
    <definedName name="coun" localSheetId="2" hidden="1">{#N/A,#N/A,FALSE,"Assessment";#N/A,#N/A,FALSE,"Staffing";#N/A,#N/A,FALSE,"Hires";#N/A,#N/A,FALSE,"Assumptions"}</definedName>
    <definedName name="coun" hidden="1">{#N/A,#N/A,FALSE,"Assessment";#N/A,#N/A,FALSE,"Staffing";#N/A,#N/A,FALSE,"Hires";#N/A,#N/A,FALSE,"Assumptions"}</definedName>
    <definedName name="coun_1" localSheetId="2" hidden="1">{#N/A,#N/A,FALSE,"Assessment";#N/A,#N/A,FALSE,"Staffing";#N/A,#N/A,FALSE,"Hires";#N/A,#N/A,FALSE,"Assumptions"}</definedName>
    <definedName name="coun_1" hidden="1">{#N/A,#N/A,FALSE,"Assessment";#N/A,#N/A,FALSE,"Staffing";#N/A,#N/A,FALSE,"Hires";#N/A,#N/A,FALSE,"Assumptions"}</definedName>
    <definedName name="COUNT2" localSheetId="2" hidden="1">{#N/A,#N/A,FALSE,"Assessment";#N/A,#N/A,FALSE,"Staffing";#N/A,#N/A,FALSE,"Hires";#N/A,#N/A,FALSE,"Assumptions"}</definedName>
    <definedName name="COUNT2" hidden="1">{#N/A,#N/A,FALSE,"Assessment";#N/A,#N/A,FALSE,"Staffing";#N/A,#N/A,FALSE,"Hires";#N/A,#N/A,FALSE,"Assumptions"}</definedName>
    <definedName name="COUNT2_1" localSheetId="2" hidden="1">{#N/A,#N/A,FALSE,"Assessment";#N/A,#N/A,FALSE,"Staffing";#N/A,#N/A,FALSE,"Hires";#N/A,#N/A,FALSE,"Assumptions"}</definedName>
    <definedName name="COUNT2_1" hidden="1">{#N/A,#N/A,FALSE,"Assessment";#N/A,#N/A,FALSE,"Staffing";#N/A,#N/A,FALSE,"Hires";#N/A,#N/A,FALSE,"Assumptions"}</definedName>
    <definedName name="d" hidden="1">'[1]YTD Actual'!$D$12:$D$12</definedName>
    <definedName name="dd" hidden="1">[1]SSDGrowth!$F$13:$F$24</definedName>
    <definedName name="ddddd" localSheetId="2" hidden="1">{#N/A,#N/A,FALSE,"Assessment";#N/A,#N/A,FALSE,"Staffing";#N/A,#N/A,FALSE,"Hires";#N/A,#N/A,FALSE,"Assumptions"}</definedName>
    <definedName name="ddddd" hidden="1">{#N/A,#N/A,FALSE,"Assessment";#N/A,#N/A,FALSE,"Staffing";#N/A,#N/A,FALSE,"Hires";#N/A,#N/A,FALSE,"Assumptions"}</definedName>
    <definedName name="ddddd_1" localSheetId="2" hidden="1">{#N/A,#N/A,FALSE,"Assessment";#N/A,#N/A,FALSE,"Staffing";#N/A,#N/A,FALSE,"Hires";#N/A,#N/A,FALSE,"Assumptions"}</definedName>
    <definedName name="ddddd_1" hidden="1">{#N/A,#N/A,FALSE,"Assessment";#N/A,#N/A,FALSE,"Staffing";#N/A,#N/A,FALSE,"Hires";#N/A,#N/A,FALSE,"Assumptions"}</definedName>
    <definedName name="dddddd" localSheetId="2" hidden="1">{#N/A,#N/A,FALSE,"Assessment";#N/A,#N/A,FALSE,"Staffing";#N/A,#N/A,FALSE,"Hires";#N/A,#N/A,FALSE,"Assumptions"}</definedName>
    <definedName name="dddddd" hidden="1">{#N/A,#N/A,FALSE,"Assessment";#N/A,#N/A,FALSE,"Staffing";#N/A,#N/A,FALSE,"Hires";#N/A,#N/A,FALSE,"Assumptions"}</definedName>
    <definedName name="dddddd_1" localSheetId="2" hidden="1">{#N/A,#N/A,FALSE,"Assessment";#N/A,#N/A,FALSE,"Staffing";#N/A,#N/A,FALSE,"Hires";#N/A,#N/A,FALSE,"Assumptions"}</definedName>
    <definedName name="dddddd_1" hidden="1">{#N/A,#N/A,FALSE,"Assessment";#N/A,#N/A,FALSE,"Staffing";#N/A,#N/A,FALSE,"Hires";#N/A,#N/A,FALSE,"Assumptions"}</definedName>
    <definedName name="de" localSheetId="2" hidden="1">{#N/A,#N/A,FALSE,"Assessment";#N/A,#N/A,FALSE,"Staffing";#N/A,#N/A,FALSE,"Hires";#N/A,#N/A,FALSE,"Assumptions"}</definedName>
    <definedName name="de" hidden="1">{#N/A,#N/A,FALSE,"Assessment";#N/A,#N/A,FALSE,"Staffing";#N/A,#N/A,FALSE,"Hires";#N/A,#N/A,FALSE,"Assumptions"}</definedName>
    <definedName name="de_1" localSheetId="2" hidden="1">{#N/A,#N/A,FALSE,"Assessment";#N/A,#N/A,FALSE,"Staffing";#N/A,#N/A,FALSE,"Hires";#N/A,#N/A,FALSE,"Assumptions"}</definedName>
    <definedName name="de_1" hidden="1">{#N/A,#N/A,FALSE,"Assessment";#N/A,#N/A,FALSE,"Staffing";#N/A,#N/A,FALSE,"Hires";#N/A,#N/A,FALSE,"Assumptions"}</definedName>
    <definedName name="DEL" localSheetId="2"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localSheetId="2"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f" localSheetId="2" hidden="1">{#N/A,#N/A,FALSE,"Assessment";#N/A,#N/A,FALSE,"Staffing";#N/A,#N/A,FALSE,"Hires";#N/A,#N/A,FALSE,"Assumptions"}</definedName>
    <definedName name="df" hidden="1">{#N/A,#N/A,FALSE,"Assessment";#N/A,#N/A,FALSE,"Staffing";#N/A,#N/A,FALSE,"Hires";#N/A,#N/A,FALSE,"Assumptions"}</definedName>
    <definedName name="df_1" localSheetId="2" hidden="1">{#N/A,#N/A,FALSE,"Assessment";#N/A,#N/A,FALSE,"Staffing";#N/A,#N/A,FALSE,"Hires";#N/A,#N/A,FALSE,"Assumptions"}</definedName>
    <definedName name="df_1" hidden="1">{#N/A,#N/A,FALSE,"Assessment";#N/A,#N/A,FALSE,"Staffing";#N/A,#N/A,FALSE,"Hires";#N/A,#N/A,FALSE,"Assumptions"}</definedName>
    <definedName name="dfadf" localSheetId="2" hidden="1">{"report102",#N/A,FALSE,"102"}</definedName>
    <definedName name="dfadf" hidden="1">{"report102",#N/A,FALSE,"102"}</definedName>
    <definedName name="dfadf_1" localSheetId="2" hidden="1">{"report102",#N/A,FALSE,"102"}</definedName>
    <definedName name="dfadf_1" hidden="1">{"report102",#N/A,FALSE,"102"}</definedName>
    <definedName name="dga" localSheetId="2" hidden="1">{#N/A,#N/A,FALSE,"$170M Cash";#N/A,#N/A,FALSE,"$250M Cash";#N/A,#N/A,FALSE,"$325M Cash"}</definedName>
    <definedName name="dga" hidden="1">{#N/A,#N/A,FALSE,"$170M Cash";#N/A,#N/A,FALSE,"$250M Cash";#N/A,#N/A,FALSE,"$325M Cash"}</definedName>
    <definedName name="dga_1" localSheetId="2" hidden="1">{#N/A,#N/A,FALSE,"$170M Cash";#N/A,#N/A,FALSE,"$250M Cash";#N/A,#N/A,FALSE,"$325M Cash"}</definedName>
    <definedName name="dga_1" hidden="1">{#N/A,#N/A,FALSE,"$170M Cash";#N/A,#N/A,FALSE,"$250M Cash";#N/A,#N/A,FALSE,"$325M Cash"}</definedName>
    <definedName name="Div_Inc_pb" hidden="1">'[3]DIV INC'!$A$197:$IV$197</definedName>
    <definedName name="DivApb" hidden="1">'[3]DIV INC'!$A$302:$IV$302</definedName>
    <definedName name="DivBpb" hidden="1">'[3]DIV INC'!$A$412:$IV$412</definedName>
    <definedName name="DivCpb" hidden="1">'[3]DIV INC'!$A$527:$IV$527</definedName>
    <definedName name="DivDpb" hidden="1">'[3]DIV INC'!$A$636:$IV$636</definedName>
    <definedName name="DivEpb" hidden="1">'[3]DIV INC'!$A$746:$IV$746</definedName>
    <definedName name="DivFpb" hidden="1">'[3]DIV INC'!$A$827:$IV$827</definedName>
    <definedName name="DivGpb" hidden="1">'[3]DIV INC'!$A$921:$IV$921</definedName>
    <definedName name="DivHpb" hidden="1">'[3]DIV INC'!$A$1016:$IV$1016</definedName>
    <definedName name="Divisional_Toggle" hidden="1">'[3]DIV INC'!$B$1:$AQ$6</definedName>
    <definedName name="dkibid" localSheetId="2" hidden="1">{"REPORT101",#N/A,FALSE,"101 &amp; 111"}</definedName>
    <definedName name="dkibid" hidden="1">{"REPORT101",#N/A,FALSE,"101 &amp; 111"}</definedName>
    <definedName name="dkibid_1" localSheetId="2" hidden="1">{"REPORT101",#N/A,FALSE,"101 &amp; 111"}</definedName>
    <definedName name="dkibid_1" hidden="1">{"REPORT101",#N/A,FALSE,"101 &amp; 111"}</definedName>
    <definedName name="dsa" localSheetId="2" hidden="1">{#N/A,#N/A,FALSE,"Assessment";#N/A,#N/A,FALSE,"Staffing";#N/A,#N/A,FALSE,"Hires";#N/A,#N/A,FALSE,"Assumptions"}</definedName>
    <definedName name="dsa" hidden="1">{#N/A,#N/A,FALSE,"Assessment";#N/A,#N/A,FALSE,"Staffing";#N/A,#N/A,FALSE,"Hires";#N/A,#N/A,FALSE,"Assumptions"}</definedName>
    <definedName name="dsa_1" localSheetId="2" hidden="1">{#N/A,#N/A,FALSE,"Assessment";#N/A,#N/A,FALSE,"Staffing";#N/A,#N/A,FALSE,"Hires";#N/A,#N/A,FALSE,"Assumptions"}</definedName>
    <definedName name="dsa_1" hidden="1">{#N/A,#N/A,FALSE,"Assessment";#N/A,#N/A,FALSE,"Staffing";#N/A,#N/A,FALSE,"Hires";#N/A,#N/A,FALSE,"Assumptions"}</definedName>
    <definedName name="dsfdsfdsfds" localSheetId="2" hidden="1">{#N/A,#N/A,FALSE,"Assessment";#N/A,#N/A,FALSE,"Staffing";#N/A,#N/A,FALSE,"Hires";#N/A,#N/A,FALSE,"Assumptions"}</definedName>
    <definedName name="dsfdsfdsfds" hidden="1">{#N/A,#N/A,FALSE,"Assessment";#N/A,#N/A,FALSE,"Staffing";#N/A,#N/A,FALSE,"Hires";#N/A,#N/A,FALSE,"Assumptions"}</definedName>
    <definedName name="dsfdsfdsfds_1" localSheetId="2" hidden="1">{#N/A,#N/A,FALSE,"Assessment";#N/A,#N/A,FALSE,"Staffing";#N/A,#N/A,FALSE,"Hires";#N/A,#N/A,FALSE,"Assumptions"}</definedName>
    <definedName name="dsfdsfdsfds_1" hidden="1">{#N/A,#N/A,FALSE,"Assessment";#N/A,#N/A,FALSE,"Staffing";#N/A,#N/A,FALSE,"Hires";#N/A,#N/A,FALSE,"Assumptions"}</definedName>
    <definedName name="dss" hidden="1">'[1]Super Region'!$D$12:$D$14</definedName>
    <definedName name="dude" localSheetId="2" hidden="1">{"'Server Configuration'!$A$1:$DB$281"}</definedName>
    <definedName name="dude" hidden="1">{"'Server Configuration'!$A$1:$DB$281"}</definedName>
    <definedName name="dude_1" localSheetId="2" hidden="1">{"'Server Configuration'!$A$1:$DB$281"}</definedName>
    <definedName name="dude_1" hidden="1">{"'Server Configuration'!$A$1:$DB$281"}</definedName>
    <definedName name="EEE"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v.Calculation" hidden="1">-4105</definedName>
    <definedName name="ev.Initialized" hidden="1">FALSE</definedName>
    <definedName name="ewaw" localSheetId="2" hidden="1">{#N/A,#N/A,FALSE,"Assessment";#N/A,#N/A,FALSE,"Staffing";#N/A,#N/A,FALSE,"Hires";#N/A,#N/A,FALSE,"Assumptions"}</definedName>
    <definedName name="ewaw" hidden="1">{#N/A,#N/A,FALSE,"Assessment";#N/A,#N/A,FALSE,"Staffing";#N/A,#N/A,FALSE,"Hires";#N/A,#N/A,FALSE,"Assumptions"}</definedName>
    <definedName name="ewaw_1" localSheetId="2" hidden="1">{#N/A,#N/A,FALSE,"Assessment";#N/A,#N/A,FALSE,"Staffing";#N/A,#N/A,FALSE,"Hires";#N/A,#N/A,FALSE,"Assumptions"}</definedName>
    <definedName name="ewaw_1" hidden="1">{#N/A,#N/A,FALSE,"Assessment";#N/A,#N/A,FALSE,"Staffing";#N/A,#N/A,FALSE,"Hires";#N/A,#N/A,FALSE,"Assumptions"}</definedName>
    <definedName name="Expense" localSheetId="2" hidden="1">{"'W.W. Summary'!$A$1:$K$37"}</definedName>
    <definedName name="Expense" hidden="1">{"'W.W. Summary'!$A$1:$K$37"}</definedName>
    <definedName name="Expense_1" localSheetId="2" hidden="1">{"'W.W. Summary'!$A$1:$K$37"}</definedName>
    <definedName name="Expense_1" hidden="1">{"'W.W. Summary'!$A$1:$K$37"}</definedName>
    <definedName name="ffff" localSheetId="2" hidden="1">{#N/A,#N/A,FALSE,"Assessment";#N/A,#N/A,FALSE,"Staffing";#N/A,#N/A,FALSE,"Hires";#N/A,#N/A,FALSE,"Assumptions"}</definedName>
    <definedName name="ffff" hidden="1">{#N/A,#N/A,FALSE,"Assessment";#N/A,#N/A,FALSE,"Staffing";#N/A,#N/A,FALSE,"Hires";#N/A,#N/A,FALSE,"Assumptions"}</definedName>
    <definedName name="ffff_1" localSheetId="2" hidden="1">{#N/A,#N/A,FALSE,"Assessment";#N/A,#N/A,FALSE,"Staffing";#N/A,#N/A,FALSE,"Hires";#N/A,#N/A,FALSE,"Assumptions"}</definedName>
    <definedName name="ffff_1" hidden="1">{#N/A,#N/A,FALSE,"Assessment";#N/A,#N/A,FALSE,"Staffing";#N/A,#N/A,FALSE,"Hires";#N/A,#N/A,FALSE,"Assumptions"}</definedName>
    <definedName name="GDS" localSheetId="2" hidden="1">{#N/A,#N/A,FALSE,"Assessment";#N/A,#N/A,FALSE,"Staffing";#N/A,#N/A,FALSE,"Hires";#N/A,#N/A,FALSE,"Assumptions"}</definedName>
    <definedName name="GDS" hidden="1">{#N/A,#N/A,FALSE,"Assessment";#N/A,#N/A,FALSE,"Staffing";#N/A,#N/A,FALSE,"Hires";#N/A,#N/A,FALSE,"Assumptions"}</definedName>
    <definedName name="GDS_1" localSheetId="2" hidden="1">{#N/A,#N/A,FALSE,"Assessment";#N/A,#N/A,FALSE,"Staffing";#N/A,#N/A,FALSE,"Hires";#N/A,#N/A,FALSE,"Assumptions"}</definedName>
    <definedName name="GDS_1" hidden="1">{#N/A,#N/A,FALSE,"Assessment";#N/A,#N/A,FALSE,"Staffing";#N/A,#N/A,FALSE,"Hires";#N/A,#N/A,FALSE,"Assumptions"}</definedName>
    <definedName name="gggg" localSheetId="2" hidden="1">{#N/A,#N/A,FALSE,"Assessment";#N/A,#N/A,FALSE,"Staffing";#N/A,#N/A,FALSE,"Hires";#N/A,#N/A,FALSE,"Assumptions"}</definedName>
    <definedName name="gggg" hidden="1">{#N/A,#N/A,FALSE,"Assessment";#N/A,#N/A,FALSE,"Staffing";#N/A,#N/A,FALSE,"Hires";#N/A,#N/A,FALSE,"Assumptions"}</definedName>
    <definedName name="gggg_1" localSheetId="2" hidden="1">{#N/A,#N/A,FALSE,"Assessment";#N/A,#N/A,FALSE,"Staffing";#N/A,#N/A,FALSE,"Hires";#N/A,#N/A,FALSE,"Assumptions"}</definedName>
    <definedName name="gggg_1" hidden="1">{#N/A,#N/A,FALSE,"Assessment";#N/A,#N/A,FALSE,"Staffing";#N/A,#N/A,FALSE,"Hires";#N/A,#N/A,FALSE,"Assumptions"}</definedName>
    <definedName name="ggh"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mk" localSheetId="2" hidden="1">{#N/A,#N/A,FALSE,"Assessment";#N/A,#N/A,FALSE,"Staffing";#N/A,#N/A,FALSE,"Hires";#N/A,#N/A,FALSE,"Assumptions"}</definedName>
    <definedName name="gmk" hidden="1">{#N/A,#N/A,FALSE,"Assessment";#N/A,#N/A,FALSE,"Staffing";#N/A,#N/A,FALSE,"Hires";#N/A,#N/A,FALSE,"Assumptions"}</definedName>
    <definedName name="gmk_1" localSheetId="2" hidden="1">{#N/A,#N/A,FALSE,"Assessment";#N/A,#N/A,FALSE,"Staffing";#N/A,#N/A,FALSE,"Hires";#N/A,#N/A,FALSE,"Assumptions"}</definedName>
    <definedName name="gmk_1" hidden="1">{#N/A,#N/A,FALSE,"Assessment";#N/A,#N/A,FALSE,"Staffing";#N/A,#N/A,FALSE,"Hires";#N/A,#N/A,FALSE,"Assumptions"}</definedName>
    <definedName name="greg" localSheetId="2" hidden="1">{#N/A,#N/A,FALSE,"Assessment";#N/A,#N/A,FALSE,"Staffing";#N/A,#N/A,FALSE,"Hires";#N/A,#N/A,FALSE,"Assumptions"}</definedName>
    <definedName name="greg" hidden="1">{#N/A,#N/A,FALSE,"Assessment";#N/A,#N/A,FALSE,"Staffing";#N/A,#N/A,FALSE,"Hires";#N/A,#N/A,FALSE,"Assumptions"}</definedName>
    <definedName name="greg_1" localSheetId="2" hidden="1">{#N/A,#N/A,FALSE,"Assessment";#N/A,#N/A,FALSE,"Staffing";#N/A,#N/A,FALSE,"Hires";#N/A,#N/A,FALSE,"Assumptions"}</definedName>
    <definedName name="greg_1" hidden="1">{#N/A,#N/A,FALSE,"Assessment";#N/A,#N/A,FALSE,"Staffing";#N/A,#N/A,FALSE,"Hires";#N/A,#N/A,FALSE,"Assumptions"}</definedName>
    <definedName name="hg" localSheetId="2" hidden="1">{#N/A,#N/A,FALSE,"Assessment";#N/A,#N/A,FALSE,"Staffing";#N/A,#N/A,FALSE,"Hires";#N/A,#N/A,FALSE,"Assumptions"}</definedName>
    <definedName name="hg" hidden="1">{#N/A,#N/A,FALSE,"Assessment";#N/A,#N/A,FALSE,"Staffing";#N/A,#N/A,FALSE,"Hires";#N/A,#N/A,FALSE,"Assumptions"}</definedName>
    <definedName name="hg_1" localSheetId="2" hidden="1">{#N/A,#N/A,FALSE,"Assessment";#N/A,#N/A,FALSE,"Staffing";#N/A,#N/A,FALSE,"Hires";#N/A,#N/A,FALSE,"Assumptions"}</definedName>
    <definedName name="hg_1" hidden="1">{#N/A,#N/A,FALSE,"Assessment";#N/A,#N/A,FALSE,"Staffing";#N/A,#N/A,FALSE,"Hires";#N/A,#N/A,FALSE,"Assumptions"}</definedName>
    <definedName name="hgjs" localSheetId="2" hidden="1">{#N/A,#N/A,FALSE,"QTR Total";#N/A,#N/A,FALSE,"QTR ASNS";#N/A,#N/A,FALSE,"QTR PNCNS";#N/A,#N/A,FALSE,"QTR DSNS";#N/A,#N/A,FALSE,"QTR TNS"}</definedName>
    <definedName name="hgjs" hidden="1">{#N/A,#N/A,FALSE,"QTR Total";#N/A,#N/A,FALSE,"QTR ASNS";#N/A,#N/A,FALSE,"QTR PNCNS";#N/A,#N/A,FALSE,"QTR DSNS";#N/A,#N/A,FALSE,"QTR TNS"}</definedName>
    <definedName name="hgjs_1" localSheetId="2" hidden="1">{#N/A,#N/A,FALSE,"QTR Total";#N/A,#N/A,FALSE,"QTR ASNS";#N/A,#N/A,FALSE,"QTR PNCNS";#N/A,#N/A,FALSE,"QTR DSNS";#N/A,#N/A,FALSE,"QTR TNS"}</definedName>
    <definedName name="hgjs_1" hidden="1">{#N/A,#N/A,FALSE,"QTR Total";#N/A,#N/A,FALSE,"QTR ASNS";#N/A,#N/A,FALSE,"QTR PNCNS";#N/A,#N/A,FALSE,"QTR DSNS";#N/A,#N/A,FALSE,"QTR TNS"}</definedName>
    <definedName name="hhhh" localSheetId="2" hidden="1">{#N/A,#N/A,FALSE,"Assessment";#N/A,#N/A,FALSE,"Staffing";#N/A,#N/A,FALSE,"Hires";#N/A,#N/A,FALSE,"Assumptions"}</definedName>
    <definedName name="hhhh" hidden="1">{#N/A,#N/A,FALSE,"Assessment";#N/A,#N/A,FALSE,"Staffing";#N/A,#N/A,FALSE,"Hires";#N/A,#N/A,FALSE,"Assumptions"}</definedName>
    <definedName name="hhhh_1" localSheetId="2" hidden="1">{#N/A,#N/A,FALSE,"Assessment";#N/A,#N/A,FALSE,"Staffing";#N/A,#N/A,FALSE,"Hires";#N/A,#N/A,FALSE,"Assumptions"}</definedName>
    <definedName name="hhhh_1" hidden="1">{#N/A,#N/A,FALSE,"Assessment";#N/A,#N/A,FALSE,"Staffing";#N/A,#N/A,FALSE,"Hires";#N/A,#N/A,FALSE,"Assumptions"}</definedName>
    <definedName name="hn.ConvertZero1" hidden="1">[4]LTM!$G$461:$J$461,[4]LTM!$G$463:$J$464,[4]LTM!$G$468:$J$469,[4]LTM!$G$473:$J$475,[4]LTM!$G$480:$J$480,[4]LTM!$G$484:$J$485,[4]LTM!$G$490:$J$490,[4]LTM!$G$514:$J$518,[4]LTM!$G$525:$J$526,[4]LTM!$G$532:$J$537</definedName>
    <definedName name="hn.ConvertZero2" hidden="1">[4]LTM!$G$560:$J$560,[4]LTM!$H$590:$J$591,[4]LTM!$H$614:$J$614,[4]LTM!$H$635:$J$636,[4]LTM!$G$676:$J$680,[4]LTM!$G$686:$J$686,[4]LTM!$G$688:$J$694,[4]LTM!$G$681:$J$682</definedName>
    <definedName name="hn.ConvertZero3" hidden="1">[4]LTM!$G$699:$J$706,[4]LTM!$G$710:$J$714,[4]LTM!$G$717:$J$734,[4]LTM!$G$738:$J$738,[4]LTM!$G$745:$J$751</definedName>
    <definedName name="hn.ConvertZero4" hidden="1">[4]LTM!$G$840:$J$840,[4]LTM!$H$1266:$J$1266,[4]LTM!$G$1267:$J$1267,[4]LTM!$G$1454:$J$1461,[4]LTM!$J$1462,[4]LTM!$J$1463,[4]LTM!$G$1468:$J$1469,[4]LTM!$L$1469:$N$1469</definedName>
    <definedName name="hn.ConvertZeroUnhide1" hidden="1">[4]LTM!$G$1469:$J$1469,[4]LTM!$L$1469:$N$1469,[4]LTM!$H$1266:$J$1266</definedName>
    <definedName name="hn.Delete015" hidden="1">'[4]CREDIT STATS'!$B$9:$K$11,'[4]CREDIT STATS'!$O$11:$X$14,'[4]CREDIT STATS'!$B$25:$K$30,'[4]CREDIT STATS'!$O$25:$X$26</definedName>
    <definedName name="hn.DZ_MultByFXRates" hidden="1">[4]DropZone!$B$2:$I$118,[4]DropZone!$B$120:$I$132,[4]DropZone!$B$134:$I$136,[4]DropZone!$B$138:$I$146</definedName>
    <definedName name="hn.ExtDb" hidden="1">FALSE</definedName>
    <definedName name="hn.LTM_MultByFXRates" hidden="1">[4]LTM!$G$461:$N$477,[4]LTM!$G$480:$N$539,[4]LTM!$G$548:$N$667,[4]LTM!$G$676:$N$1266,[4]LTM!$G$1454:$N$1461,[4]LTM!$G$1463:$N$1465,[4]LTM!$G$1468:$N$1469</definedName>
    <definedName name="hn.ModelType" hidden="1">"DEAL"</definedName>
    <definedName name="hn.ModelVersion" hidden="1">1</definedName>
    <definedName name="hn.MultbyFXRates" hidden="1">[4]LTM!$G$461:$N$477,[4]LTM!$G$480:$N$539,[4]LTM!$G$548:$N$667,[4]LTM!$G$676:$N$1266,[4]LTM!$G$1454:$N$1461,[4]LTM!$G$1463:$N$1465,[4]LTM!$G$1468:$N$1469</definedName>
    <definedName name="hn.MultByFXRates1" hidden="1">[4]LTM!$G$461:$G$477,[4]LTM!$G$480:$G$539,[4]LTM!$G$548:$G$562,[4]LTM!$G$676:$G$840,[4]LTM!$G$1454:$G$1469</definedName>
    <definedName name="hn.MultByFXRates2" hidden="1">[4]LTM!$H$461:$H$477,[4]LTM!$H$480:$H$539,[4]LTM!$H$548:$H$667,[4]LTM!$H$676:$H$1266,[4]LTM!$H$1454:$H$1469</definedName>
    <definedName name="hn.MultByFXRates3" hidden="1">[4]LTM!$I$461:$I$477,[4]LTM!$I$480:$I$539,[4]LTM!$I$548:$I$667,[4]LTM!$I$676:$I$1266,[4]LTM!$I$1454:$I$1469</definedName>
    <definedName name="hn.MultbyFxrates4" hidden="1">[4]LTM!$J$461:$J$477,[4]LTM!$J$480:$J$539,[4]LTM!$J$548:$J$668,[4]LTM!$J$676:$J$1266,[4]LTM!$J$1454:$J$1461,[4]LTM!$J$1463:$J$1465,[4]LTM!$J$1468</definedName>
    <definedName name="hn.multbyfxrates5" hidden="1">[4]LTM!$L$461:$L$477,[4]LTM!$L$480:$L$539,[4]LTM!$L$548:$L$562,[4]LTM!$L$676:$L$840,[4]LTM!$L$1454:$L$1469</definedName>
    <definedName name="hn.multbyfxrates6" hidden="1">[4]LTM!$M$461:$M$477,[4]LTM!$M$480:$M$539,[4]LTM!$M$548:$M$668,[4]LTM!$M$676:$M$1266,[4]LTM!$M$1454:$M$1469</definedName>
    <definedName name="hn.multbyfxrates7" hidden="1">[4]LTM!$N$461:$N$477,[4]LTM!$N$480:$N$539,[4]LTM!$N$548:$N$667,[4]LTM!$N$676:$N$1266,[4]LTM!$N$1454:$N$1469</definedName>
    <definedName name="hn.MultByFXRatesBot1" hidden="1">[4]LTM!$G$676:$G$682,[4]LTM!$G$686,[4]LTM!$G$688:$G$694,[4]LTM!$G$699:$G$706,[4]LTM!$G$710:$G$714,[4]LTM!$G$717:$G$734,[4]LTM!$G$738,[4]LTM!$G$738,[4]LTM!$G$745:$G$751,[4]LTM!$G$840,[4]LTM!$G$1454:$G$1461,[4]LTM!$G$1468:$G$1469</definedName>
    <definedName name="hn.MultByFXRatesBot2" hidden="1">[4]LTM!$H$676:$H$682,[4]LTM!$H$686,[4]LTM!$H$688:$H$694,[4]LTM!$H$699:$H$706,[4]LTM!$H$710:$H$714,[4]LTM!$H$717:$H$734,[4]LTM!$H$738,[4]LTM!$H$745:$H$751,[4]LTM!$H$840,[4]LTM!$H$1266,[4]LTM!$H$1454:$H$1461,[4]LTM!$H$1468:$H$1469</definedName>
    <definedName name="hn.MultByFXRatesBot3" hidden="1">[4]LTM!$I$676:$I$682,[4]LTM!$I$686,[4]LTM!$I$688:$I$694,[4]LTM!$I$699:$I$706,[4]LTM!$I$710:$I$714,[4]LTM!$I$717:$I$734,[4]LTM!$I$738,[4]LTM!$I$745:$I$751,[4]LTM!$I$840,[4]LTM!$I$1266,[4]LTM!$I$1454:$I$1461,[4]LTM!$I$1468:$I$1469</definedName>
    <definedName name="hn.MultByFXRatesBot4" hidden="1">[4]LTM!$J$676:$J$682,[4]LTM!$J$686,[4]LTM!$J$688:$J$694,[4]LTM!$J$699:$J$706,[4]LTM!$J$710:$J$714,[4]LTM!$J$717:$J$734,[4]LTM!$J$738,[4]LTM!$J$745:$J$751,[4]LTM!$J$840,[4]LTM!$J$1266,[4]LTM!$J$1454:$J$1461,[4]LTM!$J$1463:$J$1465,[4]LTM!$J$1468</definedName>
    <definedName name="hn.MultByFXRatesBot5" hidden="1">[4]LTM!$L$676:$L$682,[4]LTM!$L$686,[4]LTM!$L$688:$L$694,[4]LTM!$L$699:$L$706,[4]LTM!$L$710:$L$714,[4]LTM!$L$717:$L$734,[4]LTM!$L$738,[4]LTM!$L$745:$L$751,[4]LTM!$L$837:$L$838,[4]LTM!$L$1454:$L$1458,[4]LTM!$L$1468:$L$1469</definedName>
    <definedName name="hn.MultByFXRatesBot6" hidden="1">[4]LTM!$M$676:$M$682,[4]LTM!$M$686,[4]LTM!$M$688:$M$694,[4]LTM!$M$699:$M$706,[4]LTM!$M$710:$M$714,[4]LTM!$M$717:$M$734,[4]LTM!$M$738,[4]LTM!$M$745:$M$751,[4]LTM!$M$837:$M$838,[4]LTM!$M$1454:$M$1458,[4]LTM!$M$1468:$M$1469</definedName>
    <definedName name="hn.MultByFXRatesBot7" hidden="1">[4]LTM!$N$676:$N$682,[4]LTM!$N$686,[4]LTM!$N$688:$N$694,[4]LTM!$N$699:$N$706,[4]LTM!$N$710:$N$714,[4]LTM!$N$717:$N$734,[4]LTM!$N$738,[4]LTM!$N$745:$N$751,[4]LTM!$N$837:$N$838,[4]LTM!$N$1454:$N$1458,[4]LTM!$N$1468:$N$1469</definedName>
    <definedName name="hn.MultByFXRatesTop1" hidden="1">[4]LTM!$G$461,[4]LTM!$G$463:$G$464,[4]LTM!$G$468:$G$469,[4]LTM!$G$473:$G$475,[4]LTM!$G$480,[4]LTM!$G$484:$G$485,[4]LTM!$G$490:$G$509,[4]LTM!$G$512,[4]LTM!$G$514:$G$518,[4]LTM!$G$525:$G$526,[4]LTM!$G$532:$G$537,[4]LTM!$G$560</definedName>
    <definedName name="hn.MultByFXRatesTop2" hidden="1">[4]LTM!$H$461,[4]LTM!$H$463:$H$464,[4]LTM!$H$468:$H$469,[4]LTM!$H$473:$H$475,[4]LTM!$H$480,[4]LTM!$H$484:$H$485,[4]LTM!$H$490:$H$509,[4]LTM!$H$512,[4]LTM!$H$514:$H$518,[4]LTM!$H$525:$H$526,[4]LTM!$H$532:$H$537,[4]LTM!$H$560,[4]LTM!$H$590:$H$591,[4]LTM!$H$614:$H$631,[4]LTM!$H$635:$H$636</definedName>
    <definedName name="hn.MultByFXRatesTop3" hidden="1">[4]LTM!$I$461,[4]LTM!$I$463:$I$464,[4]LTM!$I$468:$I$469,[4]LTM!$I$473:$I$475,[4]LTM!$I$480,[4]LTM!$I$484:$I$485,[4]LTM!$I$490:$I$509,[4]LTM!$I$512,[4]LTM!$I$514:$I$518,[4]LTM!$I$525:$I$526,[4]LTM!$I$532:$I$537,[4]LTM!$I$560,[4]LTM!$I$590:$I$591,[4]LTM!$I$614:$I$631,[4]LTM!$I$635:$I$636</definedName>
    <definedName name="hn.MultByFXRatesTop4" hidden="1">[4]LTM!$J$461,[4]LTM!$J$463:$J$464,[4]LTM!$J$468:$J$469,[4]LTM!$J$473:$J$475,[4]LTM!$J$480,[4]LTM!$J$484:$J$485,[4]LTM!$J$490:$J$509,[4]LTM!$J$512,[4]LTM!$J$514:$J$518,[4]LTM!$J$525:$J$526,[4]LTM!$J$532:$J$537,[4]LTM!$J$560,[4]LTM!$J$590:$J$591,[4]LTM!$J$614:$J$631,[4]LTM!$J$635:$J$636</definedName>
    <definedName name="hn.MultByFXRatesTop5" hidden="1">[4]LTM!$L$461,[4]LTM!$L$463:$L$464,[4]LTM!$L$468:$L$469,[4]LTM!$L$473:$L$475,[4]LTM!$L$480,[4]LTM!$L$484:$L$485,[4]LTM!$L$490:$L$509,[4]LTM!$L$512,[4]LTM!$L$514:$L$518,[4]LTM!$L$525:$L$526,[4]LTM!$L$532:$L$537,[4]LTM!$L$560</definedName>
    <definedName name="hn.MultByFXRatesTop6" hidden="1">[4]LTM!$M$461,[4]LTM!$M$463:$M$464,[4]LTM!$M$468:$M$469,[4]LTM!$M$473:$M$475,[4]LTM!$M$480,[4]LTM!$M$484:$M$485,[4]LTM!$M$490:$M$509,[4]LTM!$M$512,[4]LTM!$M$514:$M$518,[4]LTM!$M$525:$M$526,[4]LTM!$M$532:$M$537,[4]LTM!$M$560,[4]LTM!$M$590:$M$591,[4]LTM!$M$614:$M$631,[4]LTM!$M$635:$M$636</definedName>
    <definedName name="hn.MultByFXRatesTop7" hidden="1">[4]LTM!$N$461,[4]LTM!$N$463:$N$464,[4]LTM!$N$468:$N$469,[4]LTM!$N$473:$N$475,[4]LTM!$N$480,[4]LTM!$N$484:$N$485,[4]LTM!$N$490:$N$509,[4]LTM!$N$512,[4]LTM!$N$514:$N$518,[4]LTM!$N$525:$N$526,[4]LTM!$N$532:$N$537,[4]LTM!$N$560,[4]LTM!$N$590:$N$591,[4]LTM!$N$614:$N$631,[4]LTM!$N$635:$N$636</definedName>
    <definedName name="hn.NoUpload" hidden="1">0</definedName>
    <definedName name="hn.YearLabel" localSheetId="1" hidden="1">#REF!</definedName>
    <definedName name="hn.YearLabel" localSheetId="0" hidden="1">#REF!</definedName>
    <definedName name="hn.YearLabel" localSheetId="2" hidden="1">#REF!</definedName>
    <definedName name="hn.YearLabel" hidden="1">#REF!</definedName>
    <definedName name="HOME" localSheetId="2" hidden="1">{#N/A,#N/A,FALSE,"Assessment";#N/A,#N/A,FALSE,"Staffing";#N/A,#N/A,FALSE,"Hires";#N/A,#N/A,FALSE,"Assumptions"}</definedName>
    <definedName name="HOME" hidden="1">{#N/A,#N/A,FALSE,"Assessment";#N/A,#N/A,FALSE,"Staffing";#N/A,#N/A,FALSE,"Hires";#N/A,#N/A,FALSE,"Assumptions"}</definedName>
    <definedName name="HOME_1" localSheetId="2" hidden="1">{#N/A,#N/A,FALSE,"Assessment";#N/A,#N/A,FALSE,"Staffing";#N/A,#N/A,FALSE,"Hires";#N/A,#N/A,FALSE,"Assumptions"}</definedName>
    <definedName name="HOME_1" hidden="1">{#N/A,#N/A,FALSE,"Assessment";#N/A,#N/A,FALSE,"Staffing";#N/A,#N/A,FALSE,"Hires";#N/A,#N/A,FALSE,"Assumptions"}</definedName>
    <definedName name="HOMFE" localSheetId="2" hidden="1">{#N/A,#N/A,FALSE,"Assessment";#N/A,#N/A,FALSE,"Staffing";#N/A,#N/A,FALSE,"Hires";#N/A,#N/A,FALSE,"Assumptions"}</definedName>
    <definedName name="HOMFE" hidden="1">{#N/A,#N/A,FALSE,"Assessment";#N/A,#N/A,FALSE,"Staffing";#N/A,#N/A,FALSE,"Hires";#N/A,#N/A,FALSE,"Assumptions"}</definedName>
    <definedName name="HOMFE_1" localSheetId="2" hidden="1">{#N/A,#N/A,FALSE,"Assessment";#N/A,#N/A,FALSE,"Staffing";#N/A,#N/A,FALSE,"Hires";#N/A,#N/A,FALSE,"Assumptions"}</definedName>
    <definedName name="HOMFE_1" hidden="1">{#N/A,#N/A,FALSE,"Assessment";#N/A,#N/A,FALSE,"Staffing";#N/A,#N/A,FALSE,"Hires";#N/A,#N/A,FALSE,"Assumptions"}</definedName>
    <definedName name="HTML_CodePage" hidden="1">1252</definedName>
    <definedName name="HTML_Control" localSheetId="2" hidden="1">{"'Server Configuration'!$A$1:$DB$281"}</definedName>
    <definedName name="HTML_Control" hidden="1">{"'Server Configuration'!$A$1:$DB$281"}</definedName>
    <definedName name="HTML_Control_1" localSheetId="2" hidden="1">{"'Server Configuration'!$A$1:$DB$281"}</definedName>
    <definedName name="HTML_Control_1" hidden="1">{"'Server Configuration'!$A$1:$DB$281"}</definedName>
    <definedName name="HTML_Description" hidden="1">""</definedName>
    <definedName name="HTML_Email" hidden="1">""</definedName>
    <definedName name="HTML_Header" hidden="1">"Server Configuration"</definedName>
    <definedName name="HTML_LastUpdate" hidden="1">"2/9/01"</definedName>
    <definedName name="HTML_LineAfter" hidden="1">FALSE</definedName>
    <definedName name="HTML_LineBefore" hidden="1">FALSE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ncomepb" localSheetId="1" hidden="1">[4]MAIN!#REF!</definedName>
    <definedName name="Incomepb" localSheetId="0" hidden="1">[4]MAIN!#REF!</definedName>
    <definedName name="Incomepb" localSheetId="2" hidden="1">[4]MAIN!#REF!</definedName>
    <definedName name="Incomepb" hidden="1">[4]MAIN!#REF!</definedName>
    <definedName name="IntroPrintArea" localSheetId="1" hidden="1">#REF!</definedName>
    <definedName name="IntroPrintArea" localSheetId="0" hidden="1">#REF!</definedName>
    <definedName name="IntroPrintArea" localSheetId="2" hidden="1">#REF!</definedName>
    <definedName name="IntroPrintArea" hidden="1">#REF!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jajjks" localSheetId="2" hidden="1">{#N/A,#N/A,FALSE,"Total";#N/A,#N/A,FALSE,"ASNS";#N/A,#N/A,FALSE,"PNCNS";#N/A,#N/A,FALSE,"DSNS";#N/A,#N/A,FALSE,"TNS"}</definedName>
    <definedName name="jajjks" hidden="1">{#N/A,#N/A,FALSE,"Total";#N/A,#N/A,FALSE,"ASNS";#N/A,#N/A,FALSE,"PNCNS";#N/A,#N/A,FALSE,"DSNS";#N/A,#N/A,FALSE,"TNS"}</definedName>
    <definedName name="jajjks_1" localSheetId="2" hidden="1">{#N/A,#N/A,FALSE,"Total";#N/A,#N/A,FALSE,"ASNS";#N/A,#N/A,FALSE,"PNCNS";#N/A,#N/A,FALSE,"DSNS";#N/A,#N/A,FALSE,"TNS"}</definedName>
    <definedName name="jajjks_1" hidden="1">{#N/A,#N/A,FALSE,"Total";#N/A,#N/A,FALSE,"ASNS";#N/A,#N/A,FALSE,"PNCNS";#N/A,#N/A,FALSE,"DSNS";#N/A,#N/A,FALSE,"TNS"}</definedName>
    <definedName name="ji" localSheetId="2" hidden="1">{"'Highlights'!$A$1:$M$123"}</definedName>
    <definedName name="ji" hidden="1">{"'Highlights'!$A$1:$M$123"}</definedName>
    <definedName name="ji_1" localSheetId="2" hidden="1">{"'Highlights'!$A$1:$M$123"}</definedName>
    <definedName name="ji_1" hidden="1">{"'Highlights'!$A$1:$M$123"}</definedName>
    <definedName name="jj" localSheetId="2" hidden="1">{"'Apr-00'!$B$4:$AD$44"}</definedName>
    <definedName name="jj" hidden="1">{"'Apr-00'!$B$4:$AD$44"}</definedName>
    <definedName name="jj_1" localSheetId="2" hidden="1">{"'Apr-00'!$B$4:$AD$44"}</definedName>
    <definedName name="jj_1" hidden="1">{"'Apr-00'!$B$4:$AD$44"}</definedName>
    <definedName name="jkkjh" localSheetId="2" hidden="1">{"'Server Configuration'!$A$1:$DB$281"}</definedName>
    <definedName name="jkkjh" hidden="1">{"'Server Configuration'!$A$1:$DB$281"}</definedName>
    <definedName name="jkkjh_1" localSheetId="2" hidden="1">{"'Server Configuration'!$A$1:$DB$281"}</definedName>
    <definedName name="jkkjh_1" hidden="1">{"'Server Configuration'!$A$1:$DB$281"}</definedName>
    <definedName name="jn" localSheetId="2" hidden="1">{#N/A,#N/A,FALSE,"Global by BU";#N/A,#N/A,FALSE,"U.S. by BU";#N/A,#N/A,FALSE,"Canada by BU";#N/A,#N/A,FALSE,"Europe by BU";#N/A,#N/A,FALSE,"Asia by BU";#N/A,#N/A,FALSE,"Cala by BU"}</definedName>
    <definedName name="jn" hidden="1">{#N/A,#N/A,FALSE,"Global by BU";#N/A,#N/A,FALSE,"U.S. by BU";#N/A,#N/A,FALSE,"Canada by BU";#N/A,#N/A,FALSE,"Europe by BU";#N/A,#N/A,FALSE,"Asia by BU";#N/A,#N/A,FALSE,"Cala by BU"}</definedName>
    <definedName name="jn_1" localSheetId="2" hidden="1">{#N/A,#N/A,FALSE,"Global by BU";#N/A,#N/A,FALSE,"U.S. by BU";#N/A,#N/A,FALSE,"Canada by BU";#N/A,#N/A,FALSE,"Europe by BU";#N/A,#N/A,FALSE,"Asia by BU";#N/A,#N/A,FALSE,"Cala by BU"}</definedName>
    <definedName name="jn_1" hidden="1">{#N/A,#N/A,FALSE,"Global by BU";#N/A,#N/A,FALSE,"U.S. by BU";#N/A,#N/A,FALSE,"Canada by BU";#N/A,#N/A,FALSE,"Europe by BU";#N/A,#N/A,FALSE,"Asia by BU";#N/A,#N/A,FALSE,"Cala by BU"}</definedName>
    <definedName name="k"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bid" localSheetId="2" hidden="1">{"PRICE",#N/A,FALSE,"PRICE VAR"}</definedName>
    <definedName name="kbid" hidden="1">{"PRICE",#N/A,FALSE,"PRICE VAR"}</definedName>
    <definedName name="kbid_1" localSheetId="2" hidden="1">{"PRICE",#N/A,FALSE,"PRICE VAR"}</definedName>
    <definedName name="kbid_1" hidden="1">{"PRICE",#N/A,FALSE,"PRICE VAR"}</definedName>
    <definedName name="kdibm" localSheetId="2" hidden="1">{"REPORT100",#N/A,FALSE,"100 &amp; 110"}</definedName>
    <definedName name="kdibm" hidden="1">{"REPORT100",#N/A,FALSE,"100 &amp; 110"}</definedName>
    <definedName name="kdibm_1" localSheetId="2" hidden="1">{"REPORT100",#N/A,FALSE,"100 &amp; 110"}</definedName>
    <definedName name="kdibm_1" hidden="1">{"REPORT100",#N/A,FALSE,"100 &amp; 110"}</definedName>
    <definedName name="kevin" localSheetId="2" hidden="1">{#N/A,#N/A,FALSE,"Assessment";#N/A,#N/A,FALSE,"Staffing";#N/A,#N/A,FALSE,"Hires";#N/A,#N/A,FALSE,"Assumptions"}</definedName>
    <definedName name="kevin" hidden="1">{#N/A,#N/A,FALSE,"Assessment";#N/A,#N/A,FALSE,"Staffing";#N/A,#N/A,FALSE,"Hires";#N/A,#N/A,FALSE,"Assumptions"}</definedName>
    <definedName name="kevin_1" localSheetId="2" hidden="1">{#N/A,#N/A,FALSE,"Assessment";#N/A,#N/A,FALSE,"Staffing";#N/A,#N/A,FALSE,"Hires";#N/A,#N/A,FALSE,"Assumptions"}</definedName>
    <definedName name="kevin_1" hidden="1">{#N/A,#N/A,FALSE,"Assessment";#N/A,#N/A,FALSE,"Staffing";#N/A,#N/A,FALSE,"Hires";#N/A,#N/A,FALSE,"Assumptions"}</definedName>
    <definedName name="kibmb" localSheetId="2" hidden="1">{"MFG COGS",#N/A,FALSE,"MFG COGS";"MFGCOGS ESTIMATES",#N/A,FALSE,"MFG COGS"}</definedName>
    <definedName name="kibmb" hidden="1">{"MFG COGS",#N/A,FALSE,"MFG COGS";"MFGCOGS ESTIMATES",#N/A,FALSE,"MFG COGS"}</definedName>
    <definedName name="kibmb_1" localSheetId="2" hidden="1">{"MFG COGS",#N/A,FALSE,"MFG COGS";"MFGCOGS ESTIMATES",#N/A,FALSE,"MFG COGS"}</definedName>
    <definedName name="kibmb_1" hidden="1">{"MFG COGS",#N/A,FALSE,"MFG COGS";"MFGCOGS ESTIMATES",#N/A,FALSE,"MFG COGS"}</definedName>
    <definedName name="kiby\" localSheetId="2" hidden="1">{"JOBCOGS",#N/A,FALSE,"JOB COGS";"JOBHIST",#N/A,FALSE,"JOB COGS"}</definedName>
    <definedName name="kiby\" hidden="1">{"JOBCOGS",#N/A,FALSE,"JOB COGS";"JOBHIST",#N/A,FALSE,"JOB COGS"}</definedName>
    <definedName name="kiby\_1" localSheetId="2" hidden="1">{"JOBCOGS",#N/A,FALSE,"JOB COGS";"JOBHIST",#N/A,FALSE,"JOB COGS"}</definedName>
    <definedName name="kiby\_1" hidden="1">{"JOBCOGS",#N/A,FALSE,"JOB COGS";"JOBHIST",#N/A,FALSE,"JOB COGS"}</definedName>
    <definedName name="kim" localSheetId="2" hidden="1">{"CONSOL",#N/A,FALSE,"CONSOLIDATION"}</definedName>
    <definedName name="kim" hidden="1">{"CONSOL",#N/A,FALSE,"CONSOLIDATION"}</definedName>
    <definedName name="kim_1" localSheetId="2" hidden="1">{"CONSOL",#N/A,FALSE,"CONSOLIDATION"}</definedName>
    <definedName name="kim_1" hidden="1">{"CONSOL",#N/A,FALSE,"CONSOLIDATION"}</definedName>
    <definedName name="kimb" localSheetId="2" hidden="1">{"EXCH HIST",#N/A,FALSE,"EXCHANGE VAR";"RATES",#N/A,FALSE,"EXCHANGE VAR"}</definedName>
    <definedName name="kimb" hidden="1">{"EXCH HIST",#N/A,FALSE,"EXCHANGE VAR";"RATES",#N/A,FALSE,"EXCHANGE VAR"}</definedName>
    <definedName name="kimb_1" localSheetId="2" hidden="1">{"EXCH HIST",#N/A,FALSE,"EXCHANGE VAR";"RATES",#N/A,FALSE,"EXCHANGE VAR"}</definedName>
    <definedName name="kimb_1" hidden="1">{"EXCH HIST",#N/A,FALSE,"EXCHANGE VAR";"RATES",#N/A,FALSE,"EXCHANGE VAR"}</definedName>
    <definedName name="kimbmb" localSheetId="2" hidden="1">{"MFGVAR",#N/A,FALSE,"MFG VAR"}</definedName>
    <definedName name="kimbmb" hidden="1">{"MFGVAR",#N/A,FALSE,"MFG VAR"}</definedName>
    <definedName name="kimbmb_1" localSheetId="2" hidden="1">{"MFGVAR",#N/A,FALSE,"MFG VAR"}</definedName>
    <definedName name="kimbmb_1" hidden="1">{"MFGVAR",#N/A,FALSE,"MFG VAR"}</definedName>
    <definedName name="kj" localSheetId="2" hidden="1">{#N/A,#N/A,FALSE,"Assessment";#N/A,#N/A,FALSE,"Staffing";#N/A,#N/A,FALSE,"Hires";#N/A,#N/A,FALSE,"Assumptions"}</definedName>
    <definedName name="kj" hidden="1">{#N/A,#N/A,FALSE,"Assessment";#N/A,#N/A,FALSE,"Staffing";#N/A,#N/A,FALSE,"Hires";#N/A,#N/A,FALSE,"Assumptions"}</definedName>
    <definedName name="kj_1" localSheetId="2" hidden="1">{#N/A,#N/A,FALSE,"Assessment";#N/A,#N/A,FALSE,"Staffing";#N/A,#N/A,FALSE,"Hires";#N/A,#N/A,FALSE,"Assumptions"}</definedName>
    <definedName name="kj_1" hidden="1">{#N/A,#N/A,FALSE,"Assessment";#N/A,#N/A,FALSE,"Staffing";#N/A,#N/A,FALSE,"Hires";#N/A,#N/A,FALSE,"Assumptions"}</definedName>
    <definedName name="kjl" localSheetId="2" hidden="1">{#N/A,#N/A,FALSE,"TOTFINAL";#N/A,#N/A,FALSE,"FINPLAN";#N/A,#N/A,FALSE,"TOTMOTADJ";#N/A,#N/A,FALSE,"tieEQ";#N/A,#N/A,FALSE,"G";#N/A,#N/A,FALSE,"ELIMS";#N/A,#N/A,FALSE,"NEXTEL ADJ";#N/A,#N/A,FALSE,"MIMS";#N/A,#N/A,FALSE,"LMPS";#N/A,#N/A,FALSE,"CNSS";#N/A,#N/A,FALSE,"CSS";#N/A,#N/A,FALSE,"MCG";#N/A,#N/A,FALSE,"AECS";#N/A,#N/A,FALSE,"SPS";#N/A,#N/A,FALSE,"CORP"}</definedName>
    <definedName name="kjl" hidden="1">{#N/A,#N/A,FALSE,"TOTFINAL";#N/A,#N/A,FALSE,"FINPLAN";#N/A,#N/A,FALSE,"TOTMOTADJ";#N/A,#N/A,FALSE,"tieEQ";#N/A,#N/A,FALSE,"G";#N/A,#N/A,FALSE,"ELIMS";#N/A,#N/A,FALSE,"NEXTEL ADJ";#N/A,#N/A,FALSE,"MIMS";#N/A,#N/A,FALSE,"LMPS";#N/A,#N/A,FALSE,"CNSS";#N/A,#N/A,FALSE,"CSS";#N/A,#N/A,FALSE,"MCG";#N/A,#N/A,FALSE,"AECS";#N/A,#N/A,FALSE,"SPS";#N/A,#N/A,FALSE,"CORP"}</definedName>
    <definedName name="kjl_1" localSheetId="2" hidden="1">{#N/A,#N/A,FALSE,"TOTFINAL";#N/A,#N/A,FALSE,"FINPLAN";#N/A,#N/A,FALSE,"TOTMOTADJ";#N/A,#N/A,FALSE,"tieEQ";#N/A,#N/A,FALSE,"G";#N/A,#N/A,FALSE,"ELIMS";#N/A,#N/A,FALSE,"NEXTEL ADJ";#N/A,#N/A,FALSE,"MIMS";#N/A,#N/A,FALSE,"LMPS";#N/A,#N/A,FALSE,"CNSS";#N/A,#N/A,FALSE,"CSS";#N/A,#N/A,FALSE,"MCG";#N/A,#N/A,FALSE,"AECS";#N/A,#N/A,FALSE,"SPS";#N/A,#N/A,FALSE,"CORP"}</definedName>
    <definedName name="kjl_1" hidden="1">{#N/A,#N/A,FALSE,"TOTFINAL";#N/A,#N/A,FALSE,"FINPLAN";#N/A,#N/A,FALSE,"TOTMOTADJ";#N/A,#N/A,FALSE,"tieEQ";#N/A,#N/A,FALSE,"G";#N/A,#N/A,FALSE,"ELIMS";#N/A,#N/A,FALSE,"NEXTEL ADJ";#N/A,#N/A,FALSE,"MIMS";#N/A,#N/A,FALSE,"LMPS";#N/A,#N/A,FALSE,"CNSS";#N/A,#N/A,FALSE,"CSS";#N/A,#N/A,FALSE,"MCG";#N/A,#N/A,FALSE,"AECS";#N/A,#N/A,FALSE,"SPS";#N/A,#N/A,FALSE,"CORP"}</definedName>
    <definedName name="kjlkj" localSheetId="2" hidden="1">{0,0,0,0;0,0,0,0;0,0,0,0;0,0,0,0;0,0,0,0;0,0,0,0;0,0,0,0;0,0,0,0;0,0,0,0;0,0,0,0;0,0,0,0;0,0,0,0;0,0,0,0}</definedName>
    <definedName name="kjlkj" hidden="1">{0,0,0,0;0,0,0,0;0,0,0,0;0,0,0,0;0,0,0,0;0,0,0,0;0,0,0,0;0,0,0,0;0,0,0,0;0,0,0,0;0,0,0,0;0,0,0,0;0,0,0,0}</definedName>
    <definedName name="kjlkj_1" localSheetId="2" hidden="1">{0,0,0,0;0,0,0,0;0,0,0,0;0,0,0,0;0,0,0,0;0,0,0,0;0,0,0,0;0,0,0,0;0,0,0,0;0,0,0,0;0,0,0,0;0,0,0,0;0,0,0,0}</definedName>
    <definedName name="kjlkj_1" hidden="1">{0,0,0,0;0,0,0,0;0,0,0,0;0,0,0,0;0,0,0,0;0,0,0,0;0,0,0,0;0,0,0,0;0,0,0,0;0,0,0,0;0,0,0,0;0,0,0,0;0,0,0,0}</definedName>
    <definedName name="kjlllll" localSheetId="2" hidden="1">{#N/A,#N/A,FALSE,"Assessment";#N/A,#N/A,FALSE,"Staffing";#N/A,#N/A,FALSE,"Hires";#N/A,#N/A,FALSE,"Assumptions"}</definedName>
    <definedName name="kjlllll" hidden="1">{#N/A,#N/A,FALSE,"Assessment";#N/A,#N/A,FALSE,"Staffing";#N/A,#N/A,FALSE,"Hires";#N/A,#N/A,FALSE,"Assumptions"}</definedName>
    <definedName name="kjlllll_1" localSheetId="2" hidden="1">{#N/A,#N/A,FALSE,"Assessment";#N/A,#N/A,FALSE,"Staffing";#N/A,#N/A,FALSE,"Hires";#N/A,#N/A,FALSE,"Assumptions"}</definedName>
    <definedName name="kjlllll_1" hidden="1">{#N/A,#N/A,FALSE,"Assessment";#N/A,#N/A,FALSE,"Staffing";#N/A,#N/A,FALSE,"Hires";#N/A,#N/A,FALSE,"Assumptions"}</definedName>
    <definedName name="KKK" localSheetId="2" hidden="1">{#N/A,#N/A,FALSE,"Assessment";#N/A,#N/A,FALSE,"Staffing";#N/A,#N/A,FALSE,"Hires";#N/A,#N/A,FALSE,"Assumptions"}</definedName>
    <definedName name="KKK" hidden="1">{#N/A,#N/A,FALSE,"Assessment";#N/A,#N/A,FALSE,"Staffing";#N/A,#N/A,FALSE,"Hires";#N/A,#N/A,FALSE,"Assumptions"}</definedName>
    <definedName name="KKK_1" localSheetId="2" hidden="1">{#N/A,#N/A,FALSE,"Assessment";#N/A,#N/A,FALSE,"Staffing";#N/A,#N/A,FALSE,"Hires";#N/A,#N/A,FALSE,"Assumptions"}</definedName>
    <definedName name="KKK_1" hidden="1">{#N/A,#N/A,FALSE,"Assessment";#N/A,#N/A,FALSE,"Staffing";#N/A,#N/A,FALSE,"Hires";#N/A,#N/A,FALSE,"Assumptions"}</definedName>
    <definedName name="kkkk" localSheetId="2" hidden="1">{#N/A,#N/A,FALSE,"Assessment";#N/A,#N/A,FALSE,"Staffing";#N/A,#N/A,FALSE,"Hires";#N/A,#N/A,FALSE,"Assumptions"}</definedName>
    <definedName name="kkkk" hidden="1">{#N/A,#N/A,FALSE,"Assessment";#N/A,#N/A,FALSE,"Staffing";#N/A,#N/A,FALSE,"Hires";#N/A,#N/A,FALSE,"Assumptions"}</definedName>
    <definedName name="kkkk_1" localSheetId="2" hidden="1">{#N/A,#N/A,FALSE,"Assessment";#N/A,#N/A,FALSE,"Staffing";#N/A,#N/A,FALSE,"Hires";#N/A,#N/A,FALSE,"Assumptions"}</definedName>
    <definedName name="kkkk_1" hidden="1">{#N/A,#N/A,FALSE,"Assessment";#N/A,#N/A,FALSE,"Staffing";#N/A,#N/A,FALSE,"Hires";#N/A,#N/A,FALSE,"Assumptions"}</definedName>
    <definedName name="kodak" localSheetId="2" hidden="1">{"REPORT100",#N/A,FALSE,"100 &amp; 110"}</definedName>
    <definedName name="kodak" hidden="1">{"REPORT100",#N/A,FALSE,"100 &amp; 110"}</definedName>
    <definedName name="kodak_1" localSheetId="2" hidden="1">{"REPORT100",#N/A,FALSE,"100 &amp; 110"}</definedName>
    <definedName name="kodak_1" hidden="1">{"REPORT100",#N/A,FALSE,"100 &amp; 110"}</definedName>
    <definedName name="kodakrjs" localSheetId="2" hidden="1">{"MFG COGS",#N/A,FALSE,"MFG COGS";"MFGCOGS ESTIMATES",#N/A,FALSE,"MFG COGS"}</definedName>
    <definedName name="kodakrjs" hidden="1">{"MFG COGS",#N/A,FALSE,"MFG COGS";"MFGCOGS ESTIMATES",#N/A,FALSE,"MFG COGS"}</definedName>
    <definedName name="kodakrjs_1" localSheetId="2" hidden="1">{"MFG COGS",#N/A,FALSE,"MFG COGS";"MFGCOGS ESTIMATES",#N/A,FALSE,"MFG COGS"}</definedName>
    <definedName name="kodakrjs_1" hidden="1">{"MFG COGS",#N/A,FALSE,"MFG COGS";"MFGCOGS ESTIMATES",#N/A,FALSE,"MFG COGS"}</definedName>
    <definedName name="limcount" hidden="1">3</definedName>
    <definedName name="lll" localSheetId="2" hidden="1">{#N/A,#N/A,FALSE,"Assessment";#N/A,#N/A,FALSE,"Staffing";#N/A,#N/A,FALSE,"Hires";#N/A,#N/A,FALSE,"Assumptions"}</definedName>
    <definedName name="lll" hidden="1">{#N/A,#N/A,FALSE,"Assessment";#N/A,#N/A,FALSE,"Staffing";#N/A,#N/A,FALSE,"Hires";#N/A,#N/A,FALSE,"Assumptions"}</definedName>
    <definedName name="lll_1" localSheetId="2" hidden="1">{#N/A,#N/A,FALSE,"Assessment";#N/A,#N/A,FALSE,"Staffing";#N/A,#N/A,FALSE,"Hires";#N/A,#N/A,FALSE,"Assumptions"}</definedName>
    <definedName name="lll_1" hidden="1">{#N/A,#N/A,FALSE,"Assessment";#N/A,#N/A,FALSE,"Staffing";#N/A,#N/A,FALSE,"Hires";#N/A,#N/A,FALSE,"Assumptions"}</definedName>
    <definedName name="na" localSheetId="2" hidden="1">{#N/A,#N/A,FALSE,"$170M Cash";#N/A,#N/A,FALSE,"$250M Cash";#N/A,#N/A,FALSE,"$325M Cash"}</definedName>
    <definedName name="na" hidden="1">{#N/A,#N/A,FALSE,"$170M Cash";#N/A,#N/A,FALSE,"$250M Cash";#N/A,#N/A,FALSE,"$325M Cash"}</definedName>
    <definedName name="na_1" localSheetId="2" hidden="1">{#N/A,#N/A,FALSE,"$170M Cash";#N/A,#N/A,FALSE,"$250M Cash";#N/A,#N/A,FALSE,"$325M Cash"}</definedName>
    <definedName name="na_1" hidden="1">{#N/A,#N/A,FALSE,"$170M Cash";#N/A,#N/A,FALSE,"$250M Cash";#N/A,#N/A,FALSE,"$325M Cash"}</definedName>
    <definedName name="nnn" localSheetId="2" hidden="1">{#N/A,#N/A,FALSE,"$170M Cash";#N/A,#N/A,FALSE,"$250M Cash";#N/A,#N/A,FALSE,"$325M Cash"}</definedName>
    <definedName name="nnn" hidden="1">{#N/A,#N/A,FALSE,"$170M Cash";#N/A,#N/A,FALSE,"$250M Cash";#N/A,#N/A,FALSE,"$325M Cash"}</definedName>
    <definedName name="nnn_1" localSheetId="2" hidden="1">{#N/A,#N/A,FALSE,"$170M Cash";#N/A,#N/A,FALSE,"$250M Cash";#N/A,#N/A,FALSE,"$325M Cash"}</definedName>
    <definedName name="nnn_1" hidden="1">{#N/A,#N/A,FALSE,"$170M Cash";#N/A,#N/A,FALSE,"$250M Cash";#N/A,#N/A,FALSE,"$325M Cash"}</definedName>
    <definedName name="o" localSheetId="2" hidden="1">{"Insurance",#N/A,FALSE,"Profitable Growth by Unit"}</definedName>
    <definedName name="o" hidden="1">{"Insurance",#N/A,FALSE,"Profitable Growth by Unit"}</definedName>
    <definedName name="o_1" localSheetId="2" hidden="1">{"Insurance",#N/A,FALSE,"Profitable Growth by Unit"}</definedName>
    <definedName name="o_1" hidden="1">{"Insurance",#N/A,FALSE,"Profitable Growth by Unit"}</definedName>
    <definedName name="oiii" localSheetId="1" hidden="1">#REF!</definedName>
    <definedName name="oiii" localSheetId="0" hidden="1">#REF!</definedName>
    <definedName name="oiii" localSheetId="2" hidden="1">#REF!</definedName>
    <definedName name="oiii" hidden="1">#REF!</definedName>
    <definedName name="oo" localSheetId="2" hidden="1">{0,0,0,0;0,0,0,0;0,0,0,0;0,0,1.51025168547124E-293,0}</definedName>
    <definedName name="oo" hidden="1">{0,0,0,0;0,0,0,0;0,0,0,0;0,0,1.51025168547124E-293,0}</definedName>
    <definedName name="oo_1" localSheetId="2" hidden="1">{0,0,0,0;0,0,0,0;0,0,0,0;0,0,1.51025168547124E-293,0}</definedName>
    <definedName name="oo_1" hidden="1">{0,0,0,0;0,0,0,0;0,0,0,0;0,0,1.51025168547124E-293,0}</definedName>
    <definedName name="p.DCF" localSheetId="1" hidden="1">#REF!</definedName>
    <definedName name="p.DCF" localSheetId="0" hidden="1">#REF!</definedName>
    <definedName name="p.DCF" localSheetId="2" hidden="1">#REF!</definedName>
    <definedName name="p.DCF" hidden="1">#REF!</definedName>
    <definedName name="p.DCF_Titles" localSheetId="1" hidden="1">#REF!</definedName>
    <definedName name="p.DCF_Titles" localSheetId="0" hidden="1">#REF!</definedName>
    <definedName name="p.DCF_Titles" localSheetId="2" hidden="1">#REF!</definedName>
    <definedName name="p.DCF_Titles" hidden="1">#REF!</definedName>
    <definedName name="p.DivisionA" hidden="1">'[3]DIV INC'!$B$197:$AQ$301</definedName>
    <definedName name="p.DivisionB" hidden="1">'[3]DIV INC'!$B$302:$AQ$411</definedName>
    <definedName name="p.DivisionC" hidden="1">'[3]DIV INC'!$B$412:$AQ$526</definedName>
    <definedName name="p.DivisionD" hidden="1">'[3]DIV INC'!$B$527:$AQ$635</definedName>
    <definedName name="p.DivisionE" hidden="1">'[3]DIV INC'!$B$636:$AQ$745</definedName>
    <definedName name="p.DivisionF" hidden="1">'[3]DIV INC'!$B$746:$AQ$827</definedName>
    <definedName name="p.DivisionG" hidden="1">'[3]DIV INC'!$B$828:$AQ$920</definedName>
    <definedName name="p.DivisionH" hidden="1">'[3]DIV INC'!$B$921:$AQ$1014</definedName>
    <definedName name="_xlnm.Print_Area" localSheetId="4">'Day 1 Project Costs_IK'!$A$1:$J$44</definedName>
    <definedName name="_xlnm.Print_Area" localSheetId="1">'Day 1 Project List_IK'!$A$1:$AZ$40</definedName>
    <definedName name="_xlnm.Print_Area" localSheetId="0">'Instructions and Descriptions'!$A$1:$AW$54</definedName>
    <definedName name="_xlnm.Print_Area" localSheetId="3">'Project Plan(s) - {IK}'!$A$1:$BD$96</definedName>
    <definedName name="print1" localSheetId="2" hidden="1">{#N/A,#N/A,FALSE,"$170M Cash";#N/A,#N/A,FALSE,"$250M Cash";#N/A,#N/A,FALSE,"$325M Cash"}</definedName>
    <definedName name="print1" hidden="1">{#N/A,#N/A,FALSE,"$170M Cash";#N/A,#N/A,FALSE,"$250M Cash";#N/A,#N/A,FALSE,"$325M Cash"}</definedName>
    <definedName name="print1_1" localSheetId="2" hidden="1">{#N/A,#N/A,FALSE,"$170M Cash";#N/A,#N/A,FALSE,"$250M Cash";#N/A,#N/A,FALSE,"$325M Cash"}</definedName>
    <definedName name="print1_1" hidden="1">{#N/A,#N/A,FALSE,"$170M Cash";#N/A,#N/A,FALSE,"$250M Cash";#N/A,#N/A,FALSE,"$325M Cash"}</definedName>
    <definedName name="PrintEnd" localSheetId="1" hidden="1">[4]MAIN!#REF!</definedName>
    <definedName name="PrintEnd" localSheetId="0" hidden="1">[4]MAIN!#REF!</definedName>
    <definedName name="PrintEnd" localSheetId="2" hidden="1">[4]MAIN!#REF!</definedName>
    <definedName name="PrintEnd" hidden="1">[4]MAIN!#REF!</definedName>
    <definedName name="Q2Fcst" localSheetId="2" hidden="1">{#N/A,#N/A,FALSE,"TOTFINAL";#N/A,#N/A,FALSE,"FINPLAN";#N/A,#N/A,FALSE,"TOTMOTADJ";#N/A,#N/A,FALSE,"tieEQ";#N/A,#N/A,FALSE,"G";#N/A,#N/A,FALSE,"ELIMS";#N/A,#N/A,FALSE,"NEXTEL ADJ";#N/A,#N/A,FALSE,"MIMS";#N/A,#N/A,FALSE,"LMPS";#N/A,#N/A,FALSE,"CNSS";#N/A,#N/A,FALSE,"CSS";#N/A,#N/A,FALSE,"MCG";#N/A,#N/A,FALSE,"AECS";#N/A,#N/A,FALSE,"SPS";#N/A,#N/A,FALSE,"CORP"}</definedName>
    <definedName name="Q2Fcst" hidden="1">{#N/A,#N/A,FALSE,"TOTFINAL";#N/A,#N/A,FALSE,"FINPLAN";#N/A,#N/A,FALSE,"TOTMOTADJ";#N/A,#N/A,FALSE,"tieEQ";#N/A,#N/A,FALSE,"G";#N/A,#N/A,FALSE,"ELIMS";#N/A,#N/A,FALSE,"NEXTEL ADJ";#N/A,#N/A,FALSE,"MIMS";#N/A,#N/A,FALSE,"LMPS";#N/A,#N/A,FALSE,"CNSS";#N/A,#N/A,FALSE,"CSS";#N/A,#N/A,FALSE,"MCG";#N/A,#N/A,FALSE,"AECS";#N/A,#N/A,FALSE,"SPS";#N/A,#N/A,FALSE,"CORP"}</definedName>
    <definedName name="Q2Fcst_1" localSheetId="2" hidden="1">{#N/A,#N/A,FALSE,"TOTFINAL";#N/A,#N/A,FALSE,"FINPLAN";#N/A,#N/A,FALSE,"TOTMOTADJ";#N/A,#N/A,FALSE,"tieEQ";#N/A,#N/A,FALSE,"G";#N/A,#N/A,FALSE,"ELIMS";#N/A,#N/A,FALSE,"NEXTEL ADJ";#N/A,#N/A,FALSE,"MIMS";#N/A,#N/A,FALSE,"LMPS";#N/A,#N/A,FALSE,"CNSS";#N/A,#N/A,FALSE,"CSS";#N/A,#N/A,FALSE,"MCG";#N/A,#N/A,FALSE,"AECS";#N/A,#N/A,FALSE,"SPS";#N/A,#N/A,FALSE,"CORP"}</definedName>
    <definedName name="Q2Fcst_1" hidden="1">{#N/A,#N/A,FALSE,"TOTFINAL";#N/A,#N/A,FALSE,"FINPLAN";#N/A,#N/A,FALSE,"TOTMOTADJ";#N/A,#N/A,FALSE,"tieEQ";#N/A,#N/A,FALSE,"G";#N/A,#N/A,FALSE,"ELIMS";#N/A,#N/A,FALSE,"NEXTEL ADJ";#N/A,#N/A,FALSE,"MIMS";#N/A,#N/A,FALSE,"LMPS";#N/A,#N/A,FALSE,"CNSS";#N/A,#N/A,FALSE,"CSS";#N/A,#N/A,FALSE,"MCG";#N/A,#N/A,FALSE,"AECS";#N/A,#N/A,FALSE,"SPS";#N/A,#N/A,FALSE,"CORP"}</definedName>
    <definedName name="qqqqqqqqqqqqq" localSheetId="2" hidden="1">{#N/A,#N/A,FALSE,"Assessment";#N/A,#N/A,FALSE,"Staffing";#N/A,#N/A,FALSE,"Hires";#N/A,#N/A,FALSE,"Assumptions"}</definedName>
    <definedName name="qqqqqqqqqqqqq" hidden="1">{#N/A,#N/A,FALSE,"Assessment";#N/A,#N/A,FALSE,"Staffing";#N/A,#N/A,FALSE,"Hires";#N/A,#N/A,FALSE,"Assumptions"}</definedName>
    <definedName name="qqqqqqqqqqqqq_1" localSheetId="2" hidden="1">{#N/A,#N/A,FALSE,"Assessment";#N/A,#N/A,FALSE,"Staffing";#N/A,#N/A,FALSE,"Hires";#N/A,#N/A,FALSE,"Assumptions"}</definedName>
    <definedName name="qqqqqqqqqqqqq_1" hidden="1">{#N/A,#N/A,FALSE,"Assessment";#N/A,#N/A,FALSE,"Staffing";#N/A,#N/A,FALSE,"Hires";#N/A,#N/A,FALSE,"Assumptions"}</definedName>
    <definedName name="QRYCOUNT" hidden="1">0</definedName>
    <definedName name="QRYNEXT" hidden="1">1</definedName>
    <definedName name="QRYWKS1" hidden="1">0</definedName>
    <definedName name="qwer" localSheetId="2" hidden="1">{#N/A,#N/A,FALSE,"4-up charts p.1";#N/A,#N/A,FALSE,"4-up charts p.2";#N/A,#N/A,FALSE," rate of ? qtr";#N/A,#N/A,FALSE,"Detail Rel rate of ? ";#N/A,#N/A,FALSE,"Inventory"}</definedName>
    <definedName name="qwer" hidden="1">{#N/A,#N/A,FALSE,"4-up charts p.1";#N/A,#N/A,FALSE,"4-up charts p.2";#N/A,#N/A,FALSE," rate of ? qtr";#N/A,#N/A,FALSE,"Detail Rel rate of ? ";#N/A,#N/A,FALSE,"Inventory"}</definedName>
    <definedName name="qwer_1" localSheetId="2" hidden="1">{#N/A,#N/A,FALSE,"4-up charts p.1";#N/A,#N/A,FALSE,"4-up charts p.2";#N/A,#N/A,FALSE," rate of ? qtr";#N/A,#N/A,FALSE,"Detail Rel rate of ? ";#N/A,#N/A,FALSE,"Inventory"}</definedName>
    <definedName name="qwer_1" hidden="1">{#N/A,#N/A,FALSE,"4-up charts p.1";#N/A,#N/A,FALSE,"4-up charts p.2";#N/A,#N/A,FALSE," rate of ? qtr";#N/A,#N/A,FALSE,"Detail Rel rate of ? ";#N/A,#N/A,FALSE,"Inventory"}</definedName>
    <definedName name="qwerty" localSheetId="2" hidden="1">{#N/A,#N/A,FALSE,"Assessment";#N/A,#N/A,FALSE,"Staffing";#N/A,#N/A,FALSE,"Hires";#N/A,#N/A,FALSE,"Assumptions"}</definedName>
    <definedName name="qwerty" hidden="1">{#N/A,#N/A,FALSE,"Assessment";#N/A,#N/A,FALSE,"Staffing";#N/A,#N/A,FALSE,"Hires";#N/A,#N/A,FALSE,"Assumptions"}</definedName>
    <definedName name="qwerty_1" localSheetId="2" hidden="1">{#N/A,#N/A,FALSE,"Assessment";#N/A,#N/A,FALSE,"Staffing";#N/A,#N/A,FALSE,"Hires";#N/A,#N/A,FALSE,"Assumptions"}</definedName>
    <definedName name="qwerty_1" hidden="1">{#N/A,#N/A,FALSE,"Assessment";#N/A,#N/A,FALSE,"Staffing";#N/A,#N/A,FALSE,"Hires";#N/A,#N/A,FALSE,"Assumptions"}</definedName>
    <definedName name="r.CashFlow" localSheetId="1" hidden="1">#REF!</definedName>
    <definedName name="r.CashFlow" localSheetId="0" hidden="1">#REF!</definedName>
    <definedName name="r.CashFlow" localSheetId="2" hidden="1">#REF!</definedName>
    <definedName name="r.CashFlow" hidden="1">#REF!</definedName>
    <definedName name="r.Leverage" localSheetId="1" hidden="1">#REF!</definedName>
    <definedName name="r.Leverage" localSheetId="0" hidden="1">#REF!</definedName>
    <definedName name="r.Leverage" localSheetId="2" hidden="1">#REF!</definedName>
    <definedName name="r.Leverage" hidden="1">#REF!</definedName>
    <definedName name="r.Liquidity" localSheetId="1" hidden="1">#REF!</definedName>
    <definedName name="r.Liquidity" localSheetId="0" hidden="1">#REF!</definedName>
    <definedName name="r.Liquidity" localSheetId="2" hidden="1">#REF!</definedName>
    <definedName name="r.Liquidity" hidden="1">#REF!</definedName>
    <definedName name="r.Market" localSheetId="1" hidden="1">#REF!</definedName>
    <definedName name="r.Market" localSheetId="0" hidden="1">#REF!</definedName>
    <definedName name="r.Market" hidden="1">#REF!</definedName>
    <definedName name="r.Profitability" localSheetId="1" hidden="1">#REF!</definedName>
    <definedName name="r.Profitability" localSheetId="0" hidden="1">#REF!</definedName>
    <definedName name="r.Profitability" hidden="1">#REF!</definedName>
    <definedName name="r.Summary" localSheetId="1" hidden="1">#REF!</definedName>
    <definedName name="r.Summary" localSheetId="0" hidden="1">#REF!</definedName>
    <definedName name="r.Summary" hidden="1">#REF!</definedName>
    <definedName name="resources" localSheetId="2" hidden="1">{#N/A,#N/A,FALSE,"Assessment";#N/A,#N/A,FALSE,"Staffing";#N/A,#N/A,FALSE,"Hires";#N/A,#N/A,FALSE,"Assumptions"}</definedName>
    <definedName name="resources" hidden="1">{#N/A,#N/A,FALSE,"Assessment";#N/A,#N/A,FALSE,"Staffing";#N/A,#N/A,FALSE,"Hires";#N/A,#N/A,FALSE,"Assumptions"}</definedName>
    <definedName name="resources_1" localSheetId="2" hidden="1">{#N/A,#N/A,FALSE,"Assessment";#N/A,#N/A,FALSE,"Staffing";#N/A,#N/A,FALSE,"Hires";#N/A,#N/A,FALSE,"Assumptions"}</definedName>
    <definedName name="resources_1" hidden="1">{#N/A,#N/A,FALSE,"Assessment";#N/A,#N/A,FALSE,"Staffing";#N/A,#N/A,FALSE,"Hires";#N/A,#N/A,FALSE,"Assumptions"}</definedName>
    <definedName name="RPTCOUNT" hidden="1">1</definedName>
    <definedName name="RPTDATACELL1" localSheetId="1" hidden="1">#REF!</definedName>
    <definedName name="RPTDATACELL1" localSheetId="0" hidden="1">#REF!</definedName>
    <definedName name="RPTDATACELL1" localSheetId="2" hidden="1">#REF!</definedName>
    <definedName name="RPTDATACELL1" hidden="1">#REF!</definedName>
    <definedName name="RPTID" hidden="1">0</definedName>
    <definedName name="RPTNEXT" hidden="1">2</definedName>
    <definedName name="RPTQRY1" hidden="1">1</definedName>
    <definedName name="RPTWKS1" localSheetId="1" hidden="1">#REF!</definedName>
    <definedName name="RPTWKS1" localSheetId="0" hidden="1">#REF!</definedName>
    <definedName name="RPTWKS1" localSheetId="2" hidden="1">#REF!</definedName>
    <definedName name="RPTWKS1" hidden="1">#REF!</definedName>
    <definedName name="rr" localSheetId="2" hidden="1">{#N/A,#N/A,FALSE,"Global Wls Trend";#N/A,#N/A,FALSE,"Region Trend";#N/A,#N/A,FALSE,"PBU Trend"}</definedName>
    <definedName name="rr" hidden="1">{#N/A,#N/A,FALSE,"Global Wls Trend";#N/A,#N/A,FALSE,"Region Trend";#N/A,#N/A,FALSE,"PBU Trend"}</definedName>
    <definedName name="rr_1" localSheetId="2" hidden="1">{#N/A,#N/A,FALSE,"Global Wls Trend";#N/A,#N/A,FALSE,"Region Trend";#N/A,#N/A,FALSE,"PBU Trend"}</definedName>
    <definedName name="rr_1" hidden="1">{#N/A,#N/A,FALSE,"Global Wls Trend";#N/A,#N/A,FALSE,"Region Trend";#N/A,#N/A,FALSE,"PBU Trend"}</definedName>
    <definedName name="rrr" localSheetId="2" hidden="1">{0,0,0,0;0,0,0,0;0,0,0,0;0,0,0,0}</definedName>
    <definedName name="rrr" hidden="1">{0,0,0,0;0,0,0,0;0,0,0,0;0,0,0,0}</definedName>
    <definedName name="rrr_1" localSheetId="2" hidden="1">{0,0,0,0;0,0,0,0;0,0,0,0;0,0,0,0}</definedName>
    <definedName name="rrr_1" hidden="1">{0,0,0,0;0,0,0,0;0,0,0,0;0,0,0,0}</definedName>
    <definedName name="rrrr" localSheetId="2" hidden="1">{#N/A,#N/A,FALSE,"Global by BU";#N/A,#N/A,FALSE,"U.S. by BU";#N/A,#N/A,FALSE,"Canada by BU";#N/A,#N/A,FALSE,"Europe by BU";#N/A,#N/A,FALSE,"Asia by BU";#N/A,#N/A,FALSE,"Cala by BU"}</definedName>
    <definedName name="rrrr" hidden="1">{#N/A,#N/A,FALSE,"Global by BU";#N/A,#N/A,FALSE,"U.S. by BU";#N/A,#N/A,FALSE,"Canada by BU";#N/A,#N/A,FALSE,"Europe by BU";#N/A,#N/A,FALSE,"Asia by BU";#N/A,#N/A,FALSE,"Cala by BU"}</definedName>
    <definedName name="rrrr_1" localSheetId="2" hidden="1">{#N/A,#N/A,FALSE,"Global by BU";#N/A,#N/A,FALSE,"U.S. by BU";#N/A,#N/A,FALSE,"Canada by BU";#N/A,#N/A,FALSE,"Europe by BU";#N/A,#N/A,FALSE,"Asia by BU";#N/A,#N/A,FALSE,"Cala by BU"}</definedName>
    <definedName name="rrrr_1" hidden="1">{#N/A,#N/A,FALSE,"Global by BU";#N/A,#N/A,FALSE,"U.S. by BU";#N/A,#N/A,FALSE,"Canada by BU";#N/A,#N/A,FALSE,"Europe by BU";#N/A,#N/A,FALSE,"Asia by BU";#N/A,#N/A,FALSE,"Cala by BU"}</definedName>
    <definedName name="rrrrr" localSheetId="2" hidden="1">{#N/A,#N/A,FALSE,"$170M Cash";#N/A,#N/A,FALSE,"$250M Cash";#N/A,#N/A,FALSE,"$325M Cash"}</definedName>
    <definedName name="rrrrr" hidden="1">{#N/A,#N/A,FALSE,"$170M Cash";#N/A,#N/A,FALSE,"$250M Cash";#N/A,#N/A,FALSE,"$325M Cash"}</definedName>
    <definedName name="rrrrr_1" localSheetId="2" hidden="1">{#N/A,#N/A,FALSE,"$170M Cash";#N/A,#N/A,FALSE,"$250M Cash";#N/A,#N/A,FALSE,"$325M Cash"}</definedName>
    <definedName name="rrrrr_1" hidden="1">{#N/A,#N/A,FALSE,"$170M Cash";#N/A,#N/A,FALSE,"$250M Cash";#N/A,#N/A,FALSE,"$325M Cash"}</definedName>
    <definedName name="sa" localSheetId="2" hidden="1">{#N/A,#N/A,FALSE,"Assessment";#N/A,#N/A,FALSE,"Staffing";#N/A,#N/A,FALSE,"Hires";#N/A,#N/A,FALSE,"Assumptions"}</definedName>
    <definedName name="sa" hidden="1">{#N/A,#N/A,FALSE,"Assessment";#N/A,#N/A,FALSE,"Staffing";#N/A,#N/A,FALSE,"Hires";#N/A,#N/A,FALSE,"Assumptions"}</definedName>
    <definedName name="sa_1" localSheetId="2" hidden="1">{#N/A,#N/A,FALSE,"Assessment";#N/A,#N/A,FALSE,"Staffing";#N/A,#N/A,FALSE,"Hires";#N/A,#N/A,FALSE,"Assumptions"}</definedName>
    <definedName name="sa_1" hidden="1">{#N/A,#N/A,FALSE,"Assessment";#N/A,#N/A,FALSE,"Staffing";#N/A,#N/A,FALSE,"Hires";#N/A,#N/A,FALSE,"Assumptions"}</definedName>
    <definedName name="sacx" localSheetId="2" hidden="1">{#N/A,#N/A,FALSE,"Assessment";#N/A,#N/A,FALSE,"Staffing";#N/A,#N/A,FALSE,"Hires";#N/A,#N/A,FALSE,"Assumptions"}</definedName>
    <definedName name="sacx" hidden="1">{#N/A,#N/A,FALSE,"Assessment";#N/A,#N/A,FALSE,"Staffing";#N/A,#N/A,FALSE,"Hires";#N/A,#N/A,FALSE,"Assumptions"}</definedName>
    <definedName name="sacx_1" localSheetId="2" hidden="1">{#N/A,#N/A,FALSE,"Assessment";#N/A,#N/A,FALSE,"Staffing";#N/A,#N/A,FALSE,"Hires";#N/A,#N/A,FALSE,"Assumptions"}</definedName>
    <definedName name="sacx_1" hidden="1">{#N/A,#N/A,FALSE,"Assessment";#N/A,#N/A,FALSE,"Staffing";#N/A,#N/A,FALSE,"Hires";#N/A,#N/A,FALSE,"Assumptions"}</definedName>
    <definedName name="Sales2" localSheetId="2" hidden="1">{"'Highlights'!$A$1:$M$123"}</definedName>
    <definedName name="Sales2" hidden="1">{"'Highlights'!$A$1:$M$123"}</definedName>
    <definedName name="Sales2_1" localSheetId="2" hidden="1">{"'Highlights'!$A$1:$M$123"}</definedName>
    <definedName name="Sales2_1" hidden="1">{"'Highlights'!$A$1:$M$123"}</definedName>
    <definedName name="SAPBEXdnldView" hidden="1">"41ONEMJ8WJICIL8IMWUVCGV1L"</definedName>
    <definedName name="SAPBEXsysID" hidden="1">"P25"</definedName>
    <definedName name="Schdasd" localSheetId="2" hidden="1">{"SCH1C",#N/A,FALSE,"North America";"SCH2C",#N/A,FALSE,"North America"}</definedName>
    <definedName name="Schdasd" hidden="1">{"SCH1C",#N/A,FALSE,"North America";"SCH2C",#N/A,FALSE,"North America"}</definedName>
    <definedName name="Schdasd_1" localSheetId="2" hidden="1">{"SCH1C",#N/A,FALSE,"North America";"SCH2C",#N/A,FALSE,"North America"}</definedName>
    <definedName name="Schdasd_1" hidden="1">{"SCH1C",#N/A,FALSE,"North America";"SCH2C",#N/A,FALSE,"North America"}</definedName>
    <definedName name="sda" localSheetId="2" hidden="1">{#N/A,#N/A,FALSE,"Assessment";#N/A,#N/A,FALSE,"Staffing";#N/A,#N/A,FALSE,"Hires";#N/A,#N/A,FALSE,"Assumptions"}</definedName>
    <definedName name="sda" hidden="1">{#N/A,#N/A,FALSE,"Assessment";#N/A,#N/A,FALSE,"Staffing";#N/A,#N/A,FALSE,"Hires";#N/A,#N/A,FALSE,"Assumptions"}</definedName>
    <definedName name="sda_1" localSheetId="2" hidden="1">{#N/A,#N/A,FALSE,"Assessment";#N/A,#N/A,FALSE,"Staffing";#N/A,#N/A,FALSE,"Hires";#N/A,#N/A,FALSE,"Assumptions"}</definedName>
    <definedName name="sda_1" hidden="1">{#N/A,#N/A,FALSE,"Assessment";#N/A,#N/A,FALSE,"Staffing";#N/A,#N/A,FALSE,"Hires";#N/A,#N/A,FALSE,"Assumptions"}</definedName>
    <definedName name="sddsa" localSheetId="2" hidden="1">{#N/A,#N/A,FALSE,"Total";#N/A,#N/A,FALSE,"ASNS";#N/A,#N/A,FALSE,"PNCNS";#N/A,#N/A,FALSE,"DSNS";#N/A,#N/A,FALSE,"TNS"}</definedName>
    <definedName name="sddsa" hidden="1">{#N/A,#N/A,FALSE,"Total";#N/A,#N/A,FALSE,"ASNS";#N/A,#N/A,FALSE,"PNCNS";#N/A,#N/A,FALSE,"DSNS";#N/A,#N/A,FALSE,"TNS"}</definedName>
    <definedName name="sddsa_1" localSheetId="2" hidden="1">{#N/A,#N/A,FALSE,"Total";#N/A,#N/A,FALSE,"ASNS";#N/A,#N/A,FALSE,"PNCNS";#N/A,#N/A,FALSE,"DSNS";#N/A,#N/A,FALSE,"TNS"}</definedName>
    <definedName name="sddsa_1" hidden="1">{#N/A,#N/A,FALSE,"Total";#N/A,#N/A,FALSE,"ASNS";#N/A,#N/A,FALSE,"PNCNS";#N/A,#N/A,FALSE,"DSNS";#N/A,#N/A,FALSE,"TNS"}</definedName>
    <definedName name="SDF" localSheetId="2" hidden="1">{#N/A,#N/A,FALSE,"Assessment";#N/A,#N/A,FALSE,"Staffing";#N/A,#N/A,FALSE,"Hires";#N/A,#N/A,FALSE,"Assumptions"}</definedName>
    <definedName name="SDF" hidden="1">{#N/A,#N/A,FALSE,"Assessment";#N/A,#N/A,FALSE,"Staffing";#N/A,#N/A,FALSE,"Hires";#N/A,#N/A,FALSE,"Assumptions"}</definedName>
    <definedName name="SDF_1" localSheetId="2" hidden="1">{#N/A,#N/A,FALSE,"Assessment";#N/A,#N/A,FALSE,"Staffing";#N/A,#N/A,FALSE,"Hires";#N/A,#N/A,FALSE,"Assumptions"}</definedName>
    <definedName name="SDF_1" hidden="1">{#N/A,#N/A,FALSE,"Assessment";#N/A,#N/A,FALSE,"Staffing";#N/A,#N/A,FALSE,"Hires";#N/A,#N/A,FALSE,"Assumptions"}</definedName>
    <definedName name="sdfsd" hidden="1">'[1]YTD Actual'!$D$13:$D$13</definedName>
    <definedName name="sedr" localSheetId="2" hidden="1">{#N/A,#N/A,FALSE,"Assessment";#N/A,#N/A,FALSE,"Staffing";#N/A,#N/A,FALSE,"Hires";#N/A,#N/A,FALSE,"Assumptions"}</definedName>
    <definedName name="sedr" hidden="1">{#N/A,#N/A,FALSE,"Assessment";#N/A,#N/A,FALSE,"Staffing";#N/A,#N/A,FALSE,"Hires";#N/A,#N/A,FALSE,"Assumptions"}</definedName>
    <definedName name="sedr_1" localSheetId="2" hidden="1">{#N/A,#N/A,FALSE,"Assessment";#N/A,#N/A,FALSE,"Staffing";#N/A,#N/A,FALSE,"Hires";#N/A,#N/A,FALSE,"Assumptions"}</definedName>
    <definedName name="sedr_1" hidden="1">{#N/A,#N/A,FALSE,"Assessment";#N/A,#N/A,FALSE,"Staffing";#N/A,#N/A,FALSE,"Hires";#N/A,#N/A,FALSE,"Assumptions"}</definedName>
    <definedName name="sencount" hidden="1">3</definedName>
    <definedName name="sfgasd" localSheetId="2" hidden="1">{0,0,0,0;0,0,0,0;0,0,0,0;0,0,0,0;0,0,0,0;0,0,0,0;0,0,2,0;2,3,3,0;FALSE,FALSE,FALSE,FALSE;TRUE,FALSE,TRUE,TRUE;FALSE,FALSE,TRUE,TRUE;FALSE,0,2.78134444564786E-308,4.45015196281921E-308;7.78776275135711E-308,1.33504516457612E-307,2.22507555776164E-307,3.56012157274209E-307}</definedName>
    <definedName name="sfgasd" hidden="1">{0,0,0,0;0,0,0,0;0,0,0,0;0,0,0,0;0,0,0,0;0,0,0,0;0,0,2,0;2,3,3,0;FALSE,FALSE,FALSE,FALSE;TRUE,FALSE,TRUE,TRUE;FALSE,FALSE,TRUE,TRUE;FALSE,0,2.78134444564786E-308,4.45015196281921E-308;7.78776275135711E-308,1.33504516457612E-307,2.22507555776164E-307,3.56012157274209E-307}</definedName>
    <definedName name="sfgasd_1" localSheetId="2" hidden="1">{0,0,0,0;0,0,0,0;0,0,0,0;0,0,0,0;0,0,0,0;0,0,0,0;0,0,2,0;2,3,3,0;FALSE,FALSE,FALSE,FALSE;TRUE,FALSE,TRUE,TRUE;FALSE,FALSE,TRUE,TRUE;FALSE,0,2.78134444564786E-308,4.45015196281921E-308;7.78776275135711E-308,1.33504516457612E-307,2.22507555776164E-307,3.56012157274209E-307}</definedName>
    <definedName name="sfgasd_1" hidden="1">{0,0,0,0;0,0,0,0;0,0,0,0;0,0,0,0;0,0,0,0;0,0,0,0;0,0,2,0;2,3,3,0;FALSE,FALSE,FALSE,FALSE;TRUE,FALSE,TRUE,TRUE;FALSE,FALSE,TRUE,TRUE;FALSE,0,2.78134444564786E-308,4.45015196281921E-308;7.78776275135711E-308,1.33504516457612E-307,2.22507555776164E-307,3.56012157274209E-307}</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1" hidden="1">#REF!</definedName>
    <definedName name="solver_opt" localSheetId="0" hidden="1">#REF!</definedName>
    <definedName name="solver_opt" localSheetId="2"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s" localSheetId="2" hidden="1">{#N/A,#N/A,FALSE,"Assessment";#N/A,#N/A,FALSE,"Staffing";#N/A,#N/A,FALSE,"Hires";#N/A,#N/A,FALSE,"Assumptions"}</definedName>
    <definedName name="ss" hidden="1">{#N/A,#N/A,FALSE,"Assessment";#N/A,#N/A,FALSE,"Staffing";#N/A,#N/A,FALSE,"Hires";#N/A,#N/A,FALSE,"Assumptions"}</definedName>
    <definedName name="ss_1" localSheetId="2" hidden="1">{#N/A,#N/A,FALSE,"Assessment";#N/A,#N/A,FALSE,"Staffing";#N/A,#N/A,FALSE,"Hires";#N/A,#N/A,FALSE,"Assumptions"}</definedName>
    <definedName name="ss_1" hidden="1">{#N/A,#N/A,FALSE,"Assessment";#N/A,#N/A,FALSE,"Staffing";#N/A,#N/A,FALSE,"Hires";#N/A,#N/A,FALSE,"Assumptions"}</definedName>
    <definedName name="sss" localSheetId="2" hidden="1">{#N/A,#N/A,FALSE,"Assessment";#N/A,#N/A,FALSE,"Staffing";#N/A,#N/A,FALSE,"Hires";#N/A,#N/A,FALSE,"Assumptions"}</definedName>
    <definedName name="sss" hidden="1">{#N/A,#N/A,FALSE,"Assessment";#N/A,#N/A,FALSE,"Staffing";#N/A,#N/A,FALSE,"Hires";#N/A,#N/A,FALSE,"Assumptions"}</definedName>
    <definedName name="sss_1" localSheetId="2" hidden="1">{#N/A,#N/A,FALSE,"Assessment";#N/A,#N/A,FALSE,"Staffing";#N/A,#N/A,FALSE,"Hires";#N/A,#N/A,FALSE,"Assumptions"}</definedName>
    <definedName name="sss_1" hidden="1">{#N/A,#N/A,FALSE,"Assessment";#N/A,#N/A,FALSE,"Staffing";#N/A,#N/A,FALSE,"Hires";#N/A,#N/A,FALSE,"Assumptions"}</definedName>
    <definedName name="ssssss" localSheetId="2" hidden="1">{#N/A,#N/A,FALSE,"Assessment";#N/A,#N/A,FALSE,"Staffing";#N/A,#N/A,FALSE,"Hires";#N/A,#N/A,FALSE,"Assumptions"}</definedName>
    <definedName name="ssssss" hidden="1">{#N/A,#N/A,FALSE,"Assessment";#N/A,#N/A,FALSE,"Staffing";#N/A,#N/A,FALSE,"Hires";#N/A,#N/A,FALSE,"Assumptions"}</definedName>
    <definedName name="ssssss_1" localSheetId="2" hidden="1">{#N/A,#N/A,FALSE,"Assessment";#N/A,#N/A,FALSE,"Staffing";#N/A,#N/A,FALSE,"Hires";#N/A,#N/A,FALSE,"Assumptions"}</definedName>
    <definedName name="ssssss_1" hidden="1">{#N/A,#N/A,FALSE,"Assessment";#N/A,#N/A,FALSE,"Staffing";#N/A,#N/A,FALSE,"Hires";#N/A,#N/A,FALSE,"Assumptions"}</definedName>
    <definedName name="staffing2" localSheetId="2" hidden="1">{#N/A,#N/A,FALSE,"Assessment";#N/A,#N/A,FALSE,"Staffing";#N/A,#N/A,FALSE,"Hires";#N/A,#N/A,FALSE,"Assumptions"}</definedName>
    <definedName name="staffing2" hidden="1">{#N/A,#N/A,FALSE,"Assessment";#N/A,#N/A,FALSE,"Staffing";#N/A,#N/A,FALSE,"Hires";#N/A,#N/A,FALSE,"Assumptions"}</definedName>
    <definedName name="staffing2_1" localSheetId="2" hidden="1">{#N/A,#N/A,FALSE,"Assessment";#N/A,#N/A,FALSE,"Staffing";#N/A,#N/A,FALSE,"Hires";#N/A,#N/A,FALSE,"Assumptions"}</definedName>
    <definedName name="staffing2_1" hidden="1">{#N/A,#N/A,FALSE,"Assessment";#N/A,#N/A,FALSE,"Staffing";#N/A,#N/A,FALSE,"Hires";#N/A,#N/A,FALSE,"Assumptions"}</definedName>
    <definedName name="Staffing3" localSheetId="2" hidden="1">{#N/A,#N/A,FALSE,"Assessment";#N/A,#N/A,FALSE,"Staffing";#N/A,#N/A,FALSE,"Hires";#N/A,#N/A,FALSE,"Assumptions"}</definedName>
    <definedName name="Staffing3" hidden="1">{#N/A,#N/A,FALSE,"Assessment";#N/A,#N/A,FALSE,"Staffing";#N/A,#N/A,FALSE,"Hires";#N/A,#N/A,FALSE,"Assumptions"}</definedName>
    <definedName name="Staffing3_1" localSheetId="2" hidden="1">{#N/A,#N/A,FALSE,"Assessment";#N/A,#N/A,FALSE,"Staffing";#N/A,#N/A,FALSE,"Hires";#N/A,#N/A,FALSE,"Assumptions"}</definedName>
    <definedName name="Staffing3_1" hidden="1">{#N/A,#N/A,FALSE,"Assessment";#N/A,#N/A,FALSE,"Staffing";#N/A,#N/A,FALSE,"Hires";#N/A,#N/A,FALSE,"Assumptions"}</definedName>
    <definedName name="Stub" hidden="1">[4]MAIN!$I$11</definedName>
    <definedName name="Stub_Header1" hidden="1">[4]MAIN!$K$11</definedName>
    <definedName name="Stub_Header2" hidden="1">[4]MAIN!$L$11</definedName>
    <definedName name="Stub_Header3" hidden="1">[5]Analitics!$M$11</definedName>
    <definedName name="Temp_2" localSheetId="2" hidden="1">{#N/A,#N/A,FALSE,"Assessment";#N/A,#N/A,FALSE,"Staffing";#N/A,#N/A,FALSE,"Hires";#N/A,#N/A,FALSE,"Assumptions"}</definedName>
    <definedName name="Temp_2" hidden="1">{#N/A,#N/A,FALSE,"Assessment";#N/A,#N/A,FALSE,"Staffing";#N/A,#N/A,FALSE,"Hires";#N/A,#N/A,FALSE,"Assumptions"}</definedName>
    <definedName name="Temp_2_1" localSheetId="2" hidden="1">{#N/A,#N/A,FALSE,"Assessment";#N/A,#N/A,FALSE,"Staffing";#N/A,#N/A,FALSE,"Hires";#N/A,#N/A,FALSE,"Assumptions"}</definedName>
    <definedName name="Temp_2_1" hidden="1">{#N/A,#N/A,FALSE,"Assessment";#N/A,#N/A,FALSE,"Staffing";#N/A,#N/A,FALSE,"Hires";#N/A,#N/A,FALSE,"Assumptions"}</definedName>
    <definedName name="Temp_3" localSheetId="2" hidden="1">{#N/A,#N/A,FALSE,"Assessment";#N/A,#N/A,FALSE,"Staffing";#N/A,#N/A,FALSE,"Hires";#N/A,#N/A,FALSE,"Assumptions"}</definedName>
    <definedName name="Temp_3" hidden="1">{#N/A,#N/A,FALSE,"Assessment";#N/A,#N/A,FALSE,"Staffing";#N/A,#N/A,FALSE,"Hires";#N/A,#N/A,FALSE,"Assumptions"}</definedName>
    <definedName name="Temp_3_1" localSheetId="2" hidden="1">{#N/A,#N/A,FALSE,"Assessment";#N/A,#N/A,FALSE,"Staffing";#N/A,#N/A,FALSE,"Hires";#N/A,#N/A,FALSE,"Assumptions"}</definedName>
    <definedName name="Temp_3_1" hidden="1">{#N/A,#N/A,FALSE,"Assessment";#N/A,#N/A,FALSE,"Staffing";#N/A,#N/A,FALSE,"Hires";#N/A,#N/A,FALSE,"Assumptions"}</definedName>
    <definedName name="teste16"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7"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8"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9"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25"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30"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40"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tt" localSheetId="1" hidden="1">'[2]Изм гот прод'!#REF!</definedName>
    <definedName name="ttt" localSheetId="0" hidden="1">'[2]Изм гот прод'!#REF!</definedName>
    <definedName name="ttt" localSheetId="2" hidden="1">'[2]Изм гот прод'!#REF!</definedName>
    <definedName name="ttt" hidden="1">'[2]Изм гот прод'!#REF!</definedName>
    <definedName name="u" localSheetId="2" hidden="1">{"Insurance",#N/A,FALSE,"Profitable Growth by Unit"}</definedName>
    <definedName name="u" hidden="1">{"Insurance",#N/A,FALSE,"Profitable Growth by Unit"}</definedName>
    <definedName name="u_1" localSheetId="2" hidden="1">{"Insurance",#N/A,FALSE,"Profitable Growth by Unit"}</definedName>
    <definedName name="u_1" hidden="1">{"Insurance",#N/A,FALSE,"Profitable Growth by Unit"}</definedName>
    <definedName name="uwu" localSheetId="2" hidden="1">{#N/A,#N/A,FALSE,"QTR Total";#N/A,#N/A,FALSE,"QTR ASNS";#N/A,#N/A,FALSE,"QTR PNCNS";#N/A,#N/A,FALSE,"QTR DSNS";#N/A,#N/A,FALSE,"QTR TNS"}</definedName>
    <definedName name="uwu" hidden="1">{#N/A,#N/A,FALSE,"QTR Total";#N/A,#N/A,FALSE,"QTR ASNS";#N/A,#N/A,FALSE,"QTR PNCNS";#N/A,#N/A,FALSE,"QTR DSNS";#N/A,#N/A,FALSE,"QTR TNS"}</definedName>
    <definedName name="uwu_1" localSheetId="2" hidden="1">{#N/A,#N/A,FALSE,"QTR Total";#N/A,#N/A,FALSE,"QTR ASNS";#N/A,#N/A,FALSE,"QTR PNCNS";#N/A,#N/A,FALSE,"QTR DSNS";#N/A,#N/A,FALSE,"QTR TNS"}</definedName>
    <definedName name="uwu_1" hidden="1">{#N/A,#N/A,FALSE,"QTR Total";#N/A,#N/A,FALSE,"QTR ASNS";#N/A,#N/A,FALSE,"QTR PNCNS";#N/A,#N/A,FALSE,"QTR DSNS";#N/A,#N/A,FALSE,"QTR TNS"}</definedName>
    <definedName name="v" localSheetId="2" hidden="1">{#N/A,#N/A,FALSE,"TOTFINAL";#N/A,#N/A,FALSE,"FINPLAN";#N/A,#N/A,FALSE,"TOTMOTADJ";#N/A,#N/A,FALSE,"tieEQ";#N/A,#N/A,FALSE,"G";#N/A,#N/A,FALSE,"ELIMS";#N/A,#N/A,FALSE,"NEXTEL ADJ";#N/A,#N/A,FALSE,"MIMS";#N/A,#N/A,FALSE,"LMPS";#N/A,#N/A,FALSE,"CNSS";#N/A,#N/A,FALSE,"CSS";#N/A,#N/A,FALSE,"MCG";#N/A,#N/A,FALSE,"AECS";#N/A,#N/A,FALSE,"SPS";#N/A,#N/A,FALSE,"CORP"}</definedName>
    <definedName name="v" hidden="1">{#N/A,#N/A,FALSE,"TOTFINAL";#N/A,#N/A,FALSE,"FINPLAN";#N/A,#N/A,FALSE,"TOTMOTADJ";#N/A,#N/A,FALSE,"tieEQ";#N/A,#N/A,FALSE,"G";#N/A,#N/A,FALSE,"ELIMS";#N/A,#N/A,FALSE,"NEXTEL ADJ";#N/A,#N/A,FALSE,"MIMS";#N/A,#N/A,FALSE,"LMPS";#N/A,#N/A,FALSE,"CNSS";#N/A,#N/A,FALSE,"CSS";#N/A,#N/A,FALSE,"MCG";#N/A,#N/A,FALSE,"AECS";#N/A,#N/A,FALSE,"SPS";#N/A,#N/A,FALSE,"CORP"}</definedName>
    <definedName name="v_1" localSheetId="2" hidden="1">{#N/A,#N/A,FALSE,"TOTFINAL";#N/A,#N/A,FALSE,"FINPLAN";#N/A,#N/A,FALSE,"TOTMOTADJ";#N/A,#N/A,FALSE,"tieEQ";#N/A,#N/A,FALSE,"G";#N/A,#N/A,FALSE,"ELIMS";#N/A,#N/A,FALSE,"NEXTEL ADJ";#N/A,#N/A,FALSE,"MIMS";#N/A,#N/A,FALSE,"LMPS";#N/A,#N/A,FALSE,"CNSS";#N/A,#N/A,FALSE,"CSS";#N/A,#N/A,FALSE,"MCG";#N/A,#N/A,FALSE,"AECS";#N/A,#N/A,FALSE,"SPS";#N/A,#N/A,FALSE,"CORP"}</definedName>
    <definedName name="v_1" hidden="1">{#N/A,#N/A,FALSE,"TOTFINAL";#N/A,#N/A,FALSE,"FINPLAN";#N/A,#N/A,FALSE,"TOTMOTADJ";#N/A,#N/A,FALSE,"tieEQ";#N/A,#N/A,FALSE,"G";#N/A,#N/A,FALSE,"ELIMS";#N/A,#N/A,FALSE,"NEXTEL ADJ";#N/A,#N/A,FALSE,"MIMS";#N/A,#N/A,FALSE,"LMPS";#N/A,#N/A,FALSE,"CNSS";#N/A,#N/A,FALSE,"CSS";#N/A,#N/A,FALSE,"MCG";#N/A,#N/A,FALSE,"AECS";#N/A,#N/A,FALSE,"SPS";#N/A,#N/A,FALSE,"CORP"}</definedName>
    <definedName name="wda" localSheetId="2" hidden="1">{#N/A,#N/A,FALSE,"Assessment";#N/A,#N/A,FALSE,"Staffing";#N/A,#N/A,FALSE,"Hires";#N/A,#N/A,FALSE,"Assumptions"}</definedName>
    <definedName name="wda" hidden="1">{#N/A,#N/A,FALSE,"Assessment";#N/A,#N/A,FALSE,"Staffing";#N/A,#N/A,FALSE,"Hires";#N/A,#N/A,FALSE,"Assumptions"}</definedName>
    <definedName name="wda_1" localSheetId="2" hidden="1">{#N/A,#N/A,FALSE,"Assessment";#N/A,#N/A,FALSE,"Staffing";#N/A,#N/A,FALSE,"Hires";#N/A,#N/A,FALSE,"Assumptions"}</definedName>
    <definedName name="wda_1" hidden="1">{#N/A,#N/A,FALSE,"Assessment";#N/A,#N/A,FALSE,"Staffing";#N/A,#N/A,FALSE,"Hires";#N/A,#N/A,FALSE,"Assumptions"}</definedName>
    <definedName name="wdeaw" localSheetId="2" hidden="1">{#N/A,#N/A,FALSE,"Assessment";#N/A,#N/A,FALSE,"Staffing";#N/A,#N/A,FALSE,"Hires";#N/A,#N/A,FALSE,"Assumptions"}</definedName>
    <definedName name="wdeaw" hidden="1">{#N/A,#N/A,FALSE,"Assessment";#N/A,#N/A,FALSE,"Staffing";#N/A,#N/A,FALSE,"Hires";#N/A,#N/A,FALSE,"Assumptions"}</definedName>
    <definedName name="wdeaw_1" localSheetId="2" hidden="1">{#N/A,#N/A,FALSE,"Assessment";#N/A,#N/A,FALSE,"Staffing";#N/A,#N/A,FALSE,"Hires";#N/A,#N/A,FALSE,"Assumptions"}</definedName>
    <definedName name="wdeaw_1" hidden="1">{#N/A,#N/A,FALSE,"Assessment";#N/A,#N/A,FALSE,"Staffing";#N/A,#N/A,FALSE,"Hires";#N/A,#N/A,FALSE,"Assumptions"}</definedName>
    <definedName name="wee" localSheetId="2" hidden="1">{#N/A,#N/A,FALSE,"Assessment";#N/A,#N/A,FALSE,"Staffing";#N/A,#N/A,FALSE,"Hires";#N/A,#N/A,FALSE,"Assumptions"}</definedName>
    <definedName name="wee" hidden="1">{#N/A,#N/A,FALSE,"Assessment";#N/A,#N/A,FALSE,"Staffing";#N/A,#N/A,FALSE,"Hires";#N/A,#N/A,FALSE,"Assumptions"}</definedName>
    <definedName name="wee_1" localSheetId="2" hidden="1">{#N/A,#N/A,FALSE,"Assessment";#N/A,#N/A,FALSE,"Staffing";#N/A,#N/A,FALSE,"Hires";#N/A,#N/A,FALSE,"Assumptions"}</definedName>
    <definedName name="wee_1" hidden="1">{#N/A,#N/A,FALSE,"Assessment";#N/A,#N/A,FALSE,"Staffing";#N/A,#N/A,FALSE,"Hires";#N/A,#N/A,FALSE,"Assumptions"}</definedName>
    <definedName name="XLDW_VER" hidden="1">"Office 2000 2.0 with Query Builder"</definedName>
    <definedName name="XLRPARAMS_xDATASTOP" hidden="1">[6]XLR_NoRangeSheet!$B$6</definedName>
  </definedNames>
  <calcPr calcId="152511"/>
</workbook>
</file>

<file path=xl/calcChain.xml><?xml version="1.0" encoding="utf-8"?>
<calcChain xmlns="http://schemas.openxmlformats.org/spreadsheetml/2006/main">
  <c r="BB10" i="29" l="1"/>
  <c r="L13" i="29"/>
  <c r="AZ13" i="29" s="1"/>
  <c r="BC14" i="29" l="1"/>
  <c r="BC28" i="29"/>
  <c r="BC29" i="29"/>
  <c r="BC30" i="29"/>
  <c r="BC31" i="29"/>
  <c r="BC32" i="29"/>
  <c r="BC33" i="29"/>
  <c r="BC34" i="29"/>
  <c r="BC35" i="29"/>
  <c r="AY11" i="20"/>
  <c r="BS10" i="20"/>
  <c r="BS11" i="20"/>
  <c r="BS12" i="20"/>
  <c r="BS13" i="20"/>
  <c r="BS14" i="20"/>
  <c r="BS15" i="20"/>
  <c r="BS16" i="20"/>
  <c r="BS17" i="20"/>
  <c r="BS18" i="20"/>
  <c r="BS19" i="20"/>
  <c r="BS20" i="20"/>
  <c r="BS21" i="20"/>
  <c r="BS22" i="20"/>
  <c r="BS23" i="20"/>
  <c r="BS24" i="20"/>
  <c r="BS25" i="20"/>
  <c r="BS26" i="20"/>
  <c r="BS27" i="20"/>
  <c r="BS28" i="20"/>
  <c r="BS29" i="20"/>
  <c r="BS30" i="20"/>
  <c r="BS31" i="20"/>
  <c r="BS32" i="20"/>
  <c r="BS33" i="20"/>
  <c r="BS34" i="20"/>
  <c r="BS35" i="20"/>
  <c r="BS36" i="20"/>
  <c r="BS37" i="20"/>
  <c r="BS38" i="20"/>
  <c r="BS39" i="20"/>
  <c r="BS40" i="20"/>
  <c r="BS41" i="20"/>
  <c r="BS42" i="20"/>
  <c r="BS43" i="20"/>
  <c r="BS44" i="20"/>
  <c r="BS45" i="20"/>
  <c r="BS46" i="20"/>
  <c r="BS47" i="20"/>
  <c r="BS48" i="20"/>
  <c r="BS49" i="20"/>
  <c r="BS50" i="20"/>
  <c r="BS51" i="20"/>
  <c r="BS52" i="20"/>
  <c r="BS53" i="20"/>
  <c r="BS54" i="20"/>
  <c r="BS55" i="20"/>
  <c r="BS56" i="20"/>
  <c r="BS57" i="20"/>
  <c r="BS58" i="20"/>
  <c r="BS59" i="20"/>
  <c r="BS60" i="20"/>
  <c r="BS61" i="20"/>
  <c r="BS62" i="20"/>
  <c r="BS63" i="20"/>
  <c r="BS64" i="20"/>
  <c r="BS65" i="20"/>
  <c r="BS66" i="20"/>
  <c r="BS67" i="20"/>
  <c r="BS68" i="20"/>
  <c r="BS69" i="20"/>
  <c r="BS70" i="20"/>
  <c r="BS71" i="20"/>
  <c r="BS72" i="20"/>
  <c r="BS73" i="20"/>
  <c r="BS74" i="20"/>
  <c r="BS75" i="20"/>
  <c r="BS76" i="20"/>
  <c r="BS77" i="20"/>
  <c r="BS78" i="20"/>
  <c r="BS79" i="20"/>
  <c r="BS80" i="20"/>
  <c r="BS81" i="20"/>
  <c r="BS82" i="20"/>
  <c r="BS83" i="20"/>
  <c r="BS84" i="20"/>
  <c r="BS85" i="20"/>
  <c r="BS86" i="20"/>
  <c r="BS87" i="20"/>
  <c r="BS88" i="20"/>
  <c r="BS89" i="20"/>
  <c r="BS90" i="20"/>
  <c r="BS91" i="20"/>
  <c r="BS92" i="20"/>
  <c r="BS93" i="20"/>
  <c r="BS94" i="20"/>
  <c r="BS95" i="20"/>
  <c r="BS96" i="20"/>
  <c r="BS97" i="20"/>
  <c r="BS98" i="20"/>
  <c r="BS99" i="20"/>
  <c r="BS100" i="20"/>
  <c r="BS101" i="20"/>
  <c r="BS102" i="20"/>
  <c r="BS103" i="20"/>
  <c r="BS104" i="20"/>
  <c r="BS105" i="20"/>
  <c r="BS106" i="20"/>
  <c r="BS107" i="20"/>
  <c r="BS108" i="20"/>
  <c r="BS109" i="20"/>
  <c r="BS110" i="20"/>
  <c r="BS111" i="20"/>
  <c r="BS112" i="20"/>
  <c r="BS113" i="20"/>
  <c r="BS114" i="20"/>
  <c r="BS115" i="20"/>
  <c r="BS116" i="20"/>
  <c r="BS117" i="20"/>
  <c r="BS118" i="20"/>
  <c r="BS119" i="20"/>
  <c r="BS120" i="20"/>
  <c r="BS121" i="20"/>
  <c r="BS122" i="20"/>
  <c r="BS123" i="20"/>
  <c r="BS124" i="20"/>
  <c r="BS125" i="20"/>
  <c r="BS126" i="20"/>
  <c r="BS127" i="20"/>
  <c r="BS128" i="20"/>
  <c r="BS129" i="20"/>
  <c r="BS130" i="20"/>
  <c r="BS131" i="20"/>
  <c r="BS132" i="20"/>
  <c r="BS133" i="20"/>
  <c r="BS134" i="20"/>
  <c r="BS135" i="20"/>
  <c r="BS136" i="20"/>
  <c r="BS137" i="20"/>
  <c r="BS138" i="20"/>
  <c r="BS139" i="20"/>
  <c r="BS140" i="20"/>
  <c r="BS141" i="20"/>
  <c r="BS142" i="20"/>
  <c r="BS143" i="20"/>
  <c r="BS144" i="20"/>
  <c r="BS145" i="20"/>
  <c r="BS146" i="20"/>
  <c r="BS147" i="20"/>
  <c r="BS148" i="20"/>
  <c r="BS149" i="20"/>
  <c r="BS150" i="20"/>
  <c r="BS151" i="20"/>
  <c r="BS152" i="20"/>
  <c r="BS153" i="20"/>
  <c r="BS154" i="20"/>
  <c r="BS155" i="20"/>
  <c r="BS156" i="20"/>
  <c r="BS157" i="20"/>
  <c r="BS158" i="20"/>
  <c r="BS159" i="20"/>
  <c r="BS160" i="20"/>
  <c r="BS161" i="20"/>
  <c r="BS162" i="20"/>
  <c r="BS163" i="20"/>
  <c r="BS164" i="20"/>
  <c r="BS165" i="20"/>
  <c r="BS166" i="20"/>
  <c r="BS167" i="20"/>
  <c r="BS168" i="20"/>
  <c r="BS169" i="20"/>
  <c r="BS170" i="20"/>
  <c r="BS171" i="20"/>
  <c r="BS172" i="20"/>
  <c r="BS173" i="20"/>
  <c r="BS174" i="20"/>
  <c r="BS175" i="20"/>
  <c r="BS176" i="20"/>
  <c r="BS177" i="20"/>
  <c r="BS178" i="20"/>
  <c r="BS179" i="20"/>
  <c r="BS180" i="20"/>
  <c r="BS181" i="20"/>
  <c r="BS182" i="20"/>
  <c r="BS183" i="20"/>
  <c r="BS184" i="20"/>
  <c r="BS185" i="20"/>
  <c r="BS186" i="20"/>
  <c r="BS187" i="20"/>
  <c r="BS188" i="20"/>
  <c r="BS189" i="20"/>
  <c r="BS190" i="20"/>
  <c r="BS191" i="20"/>
  <c r="BS192" i="20"/>
  <c r="BS193" i="20"/>
  <c r="BS194" i="20"/>
  <c r="BS195" i="20"/>
  <c r="BS196" i="20"/>
  <c r="BS197" i="20"/>
  <c r="BS198" i="20"/>
  <c r="BS199" i="20"/>
  <c r="BS200" i="20"/>
  <c r="BS201" i="20"/>
  <c r="BS202" i="20"/>
  <c r="BS203" i="20"/>
  <c r="BS204" i="20"/>
  <c r="BS205" i="20"/>
  <c r="BS206" i="20"/>
  <c r="BS207" i="20"/>
  <c r="BS208" i="20"/>
  <c r="BS209" i="20"/>
  <c r="BS210" i="20"/>
  <c r="BS211" i="20"/>
  <c r="BS212" i="20"/>
  <c r="BS213" i="20"/>
  <c r="BS214" i="20"/>
  <c r="BS215" i="20"/>
  <c r="BS216" i="20"/>
  <c r="BS217" i="20"/>
  <c r="BS218" i="20"/>
  <c r="BS219" i="20"/>
  <c r="BS220" i="20"/>
  <c r="BS221" i="20"/>
  <c r="BS222" i="20"/>
  <c r="BS223" i="20"/>
  <c r="BS224" i="20"/>
  <c r="BS225" i="20"/>
  <c r="BS226" i="20"/>
  <c r="BS227" i="20"/>
  <c r="BS228" i="20"/>
  <c r="BS229" i="20"/>
  <c r="BS230" i="20"/>
  <c r="BS231" i="20"/>
  <c r="BS232" i="20"/>
  <c r="BS233" i="20"/>
  <c r="BS234" i="20"/>
  <c r="BS235" i="20"/>
  <c r="BS236" i="20"/>
  <c r="BS237" i="20"/>
  <c r="BS238" i="20"/>
  <c r="BS239" i="20"/>
  <c r="BS240" i="20"/>
  <c r="BS241" i="20"/>
  <c r="BS242" i="20"/>
  <c r="BS243" i="20"/>
  <c r="BS244" i="20"/>
  <c r="BS245" i="20"/>
  <c r="BS246" i="20"/>
  <c r="BS247" i="20"/>
  <c r="BS248" i="20"/>
  <c r="BS249" i="20"/>
  <c r="BS250" i="20"/>
  <c r="BS251" i="20"/>
  <c r="BS252" i="20"/>
  <c r="BS253" i="20"/>
  <c r="BS254" i="20"/>
  <c r="BS255" i="20"/>
  <c r="BS256" i="20"/>
  <c r="BS257" i="20"/>
  <c r="BS258" i="20"/>
  <c r="BS259" i="20"/>
  <c r="BS260" i="20"/>
  <c r="BS261" i="20"/>
  <c r="BS262" i="20"/>
  <c r="BS263" i="20"/>
  <c r="BS264" i="20"/>
  <c r="BS265" i="20"/>
  <c r="BS266" i="20"/>
  <c r="BS267" i="20"/>
  <c r="BS268" i="20"/>
  <c r="BS269" i="20"/>
  <c r="BS270" i="20"/>
  <c r="BS271" i="20"/>
  <c r="BS272" i="20"/>
  <c r="BS273" i="20"/>
  <c r="BS274" i="20"/>
  <c r="BS275" i="20"/>
  <c r="BS276" i="20"/>
  <c r="BS277" i="20"/>
  <c r="BS278" i="20"/>
  <c r="BS279" i="20"/>
  <c r="BS280" i="20"/>
  <c r="BS281" i="20"/>
  <c r="BS282" i="20"/>
  <c r="BS283" i="20"/>
  <c r="BS284" i="20"/>
  <c r="BS285" i="20"/>
  <c r="BS286" i="20"/>
  <c r="BS287" i="20"/>
  <c r="BS288" i="20"/>
  <c r="BS289" i="20"/>
  <c r="BS290" i="20"/>
  <c r="BS291" i="20"/>
  <c r="BS292" i="20"/>
  <c r="BS293" i="20"/>
  <c r="BS294" i="20"/>
  <c r="BS295" i="20"/>
  <c r="BS296" i="20"/>
  <c r="BS297" i="20"/>
  <c r="BS298" i="20"/>
  <c r="BS299" i="20"/>
  <c r="BS300" i="20"/>
  <c r="BS301" i="20"/>
  <c r="BS302" i="20"/>
  <c r="BS303" i="20"/>
  <c r="BS304" i="20"/>
  <c r="BS305" i="20"/>
  <c r="BS306" i="20"/>
  <c r="BS307" i="20"/>
  <c r="BS308" i="20"/>
  <c r="BS309" i="20"/>
  <c r="BS310" i="20"/>
  <c r="BS311" i="20"/>
  <c r="BS312" i="20"/>
  <c r="BS313" i="20"/>
  <c r="BS314" i="20"/>
  <c r="BS315" i="20"/>
  <c r="BS316" i="20"/>
  <c r="BS317" i="20"/>
  <c r="BS318" i="20"/>
  <c r="BS319" i="20"/>
  <c r="BS320" i="20"/>
  <c r="BS321" i="20"/>
  <c r="BS322" i="20"/>
  <c r="BS323" i="20"/>
  <c r="BS324" i="20"/>
  <c r="BS325" i="20"/>
  <c r="BS326" i="20"/>
  <c r="BS327" i="20"/>
  <c r="BS328" i="20"/>
  <c r="BS329" i="20"/>
  <c r="BS330" i="20"/>
  <c r="BS331" i="20"/>
  <c r="BS332" i="20"/>
  <c r="BS333" i="20"/>
  <c r="BS334" i="20"/>
  <c r="BS335" i="20"/>
  <c r="BS336" i="20"/>
  <c r="BS337" i="20"/>
  <c r="BS338" i="20"/>
  <c r="BS339" i="20"/>
  <c r="BS340" i="20"/>
  <c r="BS341" i="20"/>
  <c r="BS342" i="20"/>
  <c r="BS343" i="20"/>
  <c r="BS344" i="20"/>
  <c r="BS345" i="20"/>
  <c r="BS346" i="20"/>
  <c r="BS347" i="20"/>
  <c r="BS348" i="20"/>
  <c r="BS349" i="20"/>
  <c r="BS350" i="20"/>
  <c r="BS351" i="20"/>
  <c r="BS352" i="20"/>
  <c r="BS353" i="20"/>
  <c r="BS354" i="20"/>
  <c r="BS355" i="20"/>
  <c r="BS356" i="20"/>
  <c r="BS357" i="20"/>
  <c r="BS358" i="20"/>
  <c r="BS359" i="20"/>
  <c r="BS360" i="20"/>
  <c r="BS361" i="20"/>
  <c r="BS362" i="20"/>
  <c r="BS363" i="20"/>
  <c r="BS364" i="20"/>
  <c r="BS365" i="20"/>
  <c r="BS366" i="20"/>
  <c r="BS367" i="20"/>
  <c r="BR10" i="20"/>
  <c r="BR11" i="20"/>
  <c r="BR12" i="20"/>
  <c r="BR13" i="20"/>
  <c r="BR14" i="20"/>
  <c r="BR15" i="20"/>
  <c r="BR16" i="20"/>
  <c r="BR17" i="20"/>
  <c r="BR18" i="20"/>
  <c r="BR19" i="20"/>
  <c r="BR20" i="20"/>
  <c r="BR21" i="20"/>
  <c r="BR22" i="20"/>
  <c r="BR23" i="20"/>
  <c r="BR24" i="20"/>
  <c r="BR25" i="20"/>
  <c r="BR26" i="20"/>
  <c r="BR27" i="20"/>
  <c r="BR28" i="20"/>
  <c r="BR29" i="20"/>
  <c r="BR30" i="20"/>
  <c r="BR31" i="20"/>
  <c r="BR32" i="20"/>
  <c r="BR33" i="20"/>
  <c r="BR34" i="20"/>
  <c r="BR35" i="20"/>
  <c r="BR36" i="20"/>
  <c r="BR37" i="20"/>
  <c r="BR38" i="20"/>
  <c r="BR39" i="20"/>
  <c r="BR40" i="20"/>
  <c r="BR41" i="20"/>
  <c r="BR42" i="20"/>
  <c r="BR43" i="20"/>
  <c r="BR44" i="20"/>
  <c r="BR45" i="20"/>
  <c r="BR46" i="20"/>
  <c r="BR47" i="20"/>
  <c r="BR48" i="20"/>
  <c r="BR49" i="20"/>
  <c r="BR50" i="20"/>
  <c r="BR51" i="20"/>
  <c r="BR52" i="20"/>
  <c r="BR53" i="20"/>
  <c r="BR54" i="20"/>
  <c r="BR55" i="20"/>
  <c r="BR56" i="20"/>
  <c r="BR57" i="20"/>
  <c r="BR58" i="20"/>
  <c r="BR59" i="20"/>
  <c r="BR60" i="20"/>
  <c r="BR61" i="20"/>
  <c r="BR62" i="20"/>
  <c r="BR63" i="20"/>
  <c r="BR64" i="20"/>
  <c r="BR65" i="20"/>
  <c r="BR66" i="20"/>
  <c r="BR67" i="20"/>
  <c r="BR68" i="20"/>
  <c r="BR69" i="20"/>
  <c r="BR70" i="20"/>
  <c r="BR71" i="20"/>
  <c r="BR72" i="20"/>
  <c r="BR73" i="20"/>
  <c r="BR74" i="20"/>
  <c r="BR75" i="20"/>
  <c r="BR76" i="20"/>
  <c r="BR77" i="20"/>
  <c r="BR78" i="20"/>
  <c r="BR79" i="20"/>
  <c r="BR80" i="20"/>
  <c r="BR81" i="20"/>
  <c r="BR82" i="20"/>
  <c r="BR83" i="20"/>
  <c r="BR84" i="20"/>
  <c r="BR85" i="20"/>
  <c r="BR86" i="20"/>
  <c r="BR87" i="20"/>
  <c r="BR88" i="20"/>
  <c r="BR89" i="20"/>
  <c r="BR90" i="20"/>
  <c r="BR91" i="20"/>
  <c r="BR92" i="20"/>
  <c r="BR93" i="20"/>
  <c r="BR94" i="20"/>
  <c r="BR95" i="20"/>
  <c r="BR96" i="20"/>
  <c r="BR97" i="20"/>
  <c r="BR98" i="20"/>
  <c r="BR99" i="20"/>
  <c r="BR100" i="20"/>
  <c r="BR101" i="20"/>
  <c r="BR102" i="20"/>
  <c r="BR103" i="20"/>
  <c r="BR104" i="20"/>
  <c r="BR105" i="20"/>
  <c r="BR106" i="20"/>
  <c r="BR107" i="20"/>
  <c r="BR108" i="20"/>
  <c r="BR109" i="20"/>
  <c r="BR110" i="20"/>
  <c r="BR111" i="20"/>
  <c r="BR112" i="20"/>
  <c r="BR113" i="20"/>
  <c r="BR114" i="20"/>
  <c r="BR115" i="20"/>
  <c r="BR116" i="20"/>
  <c r="BR117" i="20"/>
  <c r="BR118" i="20"/>
  <c r="BR119" i="20"/>
  <c r="BR120" i="20"/>
  <c r="BR121" i="20"/>
  <c r="BR122" i="20"/>
  <c r="BR123" i="20"/>
  <c r="BR124" i="20"/>
  <c r="BR125" i="20"/>
  <c r="BR126" i="20"/>
  <c r="BR127" i="20"/>
  <c r="BR128" i="20"/>
  <c r="BR129" i="20"/>
  <c r="BR130" i="20"/>
  <c r="BR131" i="20"/>
  <c r="BR132" i="20"/>
  <c r="BR133" i="20"/>
  <c r="BR134" i="20"/>
  <c r="BR135" i="20"/>
  <c r="BR136" i="20"/>
  <c r="BR137" i="20"/>
  <c r="BR138" i="20"/>
  <c r="BR139" i="20"/>
  <c r="BR140" i="20"/>
  <c r="BR141" i="20"/>
  <c r="BR142" i="20"/>
  <c r="BR143" i="20"/>
  <c r="BR144" i="20"/>
  <c r="BR145" i="20"/>
  <c r="BR146" i="20"/>
  <c r="BR147" i="20"/>
  <c r="BR148" i="20"/>
  <c r="BR149" i="20"/>
  <c r="BR150" i="20"/>
  <c r="BR151" i="20"/>
  <c r="BR152" i="20"/>
  <c r="BR153" i="20"/>
  <c r="BR154" i="20"/>
  <c r="BR155" i="20"/>
  <c r="BR156" i="20"/>
  <c r="BR157" i="20"/>
  <c r="BR158" i="20"/>
  <c r="BR159" i="20"/>
  <c r="BR160" i="20"/>
  <c r="BR161" i="20"/>
  <c r="BR162" i="20"/>
  <c r="BR163" i="20"/>
  <c r="BR164" i="20"/>
  <c r="BR165" i="20"/>
  <c r="BR166" i="20"/>
  <c r="BR167" i="20"/>
  <c r="BR168" i="20"/>
  <c r="BR169" i="20"/>
  <c r="BR170" i="20"/>
  <c r="BR171" i="20"/>
  <c r="BR172" i="20"/>
  <c r="BR173" i="20"/>
  <c r="BR174" i="20"/>
  <c r="BR175" i="20"/>
  <c r="BR176" i="20"/>
  <c r="BR177" i="20"/>
  <c r="BR178" i="20"/>
  <c r="BR179" i="20"/>
  <c r="BR180" i="20"/>
  <c r="BR181" i="20"/>
  <c r="BR182" i="20"/>
  <c r="BR183" i="20"/>
  <c r="BR184" i="20"/>
  <c r="BR185" i="20"/>
  <c r="BR186" i="20"/>
  <c r="BR187" i="20"/>
  <c r="BR188" i="20"/>
  <c r="BR189" i="20"/>
  <c r="BR190" i="20"/>
  <c r="BR191" i="20"/>
  <c r="BR192" i="20"/>
  <c r="BR193" i="20"/>
  <c r="BR194" i="20"/>
  <c r="BR195" i="20"/>
  <c r="BR196" i="20"/>
  <c r="BR197" i="20"/>
  <c r="BR198" i="20"/>
  <c r="BR199" i="20"/>
  <c r="BR200" i="20"/>
  <c r="BR201" i="20"/>
  <c r="BR202" i="20"/>
  <c r="BR203" i="20"/>
  <c r="BR204" i="20"/>
  <c r="BR205" i="20"/>
  <c r="BR206" i="20"/>
  <c r="BR207" i="20"/>
  <c r="BR208" i="20"/>
  <c r="BR209" i="20"/>
  <c r="BR210" i="20"/>
  <c r="BR211" i="20"/>
  <c r="BR212" i="20"/>
  <c r="BR213" i="20"/>
  <c r="BR214" i="20"/>
  <c r="BR215" i="20"/>
  <c r="BR216" i="20"/>
  <c r="BR217" i="20"/>
  <c r="BR218" i="20"/>
  <c r="BR219" i="20"/>
  <c r="BR220" i="20"/>
  <c r="BR221" i="20"/>
  <c r="BR222" i="20"/>
  <c r="BR223" i="20"/>
  <c r="BR224" i="20"/>
  <c r="BR225" i="20"/>
  <c r="BR226" i="20"/>
  <c r="BR227" i="20"/>
  <c r="BR228" i="20"/>
  <c r="BR229" i="20"/>
  <c r="BR230" i="20"/>
  <c r="BR231" i="20"/>
  <c r="BR232" i="20"/>
  <c r="BR233" i="20"/>
  <c r="BR234" i="20"/>
  <c r="BR235" i="20"/>
  <c r="BR236" i="20"/>
  <c r="BR237" i="20"/>
  <c r="BR238" i="20"/>
  <c r="BR239" i="20"/>
  <c r="BR240" i="20"/>
  <c r="BR241" i="20"/>
  <c r="BR242" i="20"/>
  <c r="BR243" i="20"/>
  <c r="BR244" i="20"/>
  <c r="BR245" i="20"/>
  <c r="BR246" i="20"/>
  <c r="BR247" i="20"/>
  <c r="BR248" i="20"/>
  <c r="BR249" i="20"/>
  <c r="BR250" i="20"/>
  <c r="BR251" i="20"/>
  <c r="BR252" i="20"/>
  <c r="BR253" i="20"/>
  <c r="BR254" i="20"/>
  <c r="BR255" i="20"/>
  <c r="BR256" i="20"/>
  <c r="BR257" i="20"/>
  <c r="BR258" i="20"/>
  <c r="BR259" i="20"/>
  <c r="BR260" i="20"/>
  <c r="BR261" i="20"/>
  <c r="BR262" i="20"/>
  <c r="BR263" i="20"/>
  <c r="BR264" i="20"/>
  <c r="BR265" i="20"/>
  <c r="BR266" i="20"/>
  <c r="BR267" i="20"/>
  <c r="BR268" i="20"/>
  <c r="BR269" i="20"/>
  <c r="BR270" i="20"/>
  <c r="BR271" i="20"/>
  <c r="BR272" i="20"/>
  <c r="BR273" i="20"/>
  <c r="BR274" i="20"/>
  <c r="BR275" i="20"/>
  <c r="BR276" i="20"/>
  <c r="BR277" i="20"/>
  <c r="BR278" i="20"/>
  <c r="BR279" i="20"/>
  <c r="BR280" i="20"/>
  <c r="BR281" i="20"/>
  <c r="BR282" i="20"/>
  <c r="BR283" i="20"/>
  <c r="BR284" i="20"/>
  <c r="BR285" i="20"/>
  <c r="BR286" i="20"/>
  <c r="BR287" i="20"/>
  <c r="BR288" i="20"/>
  <c r="BR289" i="20"/>
  <c r="BR290" i="20"/>
  <c r="BR291" i="20"/>
  <c r="BR292" i="20"/>
  <c r="BR293" i="20"/>
  <c r="BR294" i="20"/>
  <c r="BR295" i="20"/>
  <c r="BR296" i="20"/>
  <c r="BR297" i="20"/>
  <c r="BR298" i="20"/>
  <c r="BR299" i="20"/>
  <c r="BR300" i="20"/>
  <c r="BR301" i="20"/>
  <c r="BR302" i="20"/>
  <c r="BR303" i="20"/>
  <c r="BR304" i="20"/>
  <c r="BR305" i="20"/>
  <c r="BR306" i="20"/>
  <c r="BR307" i="20"/>
  <c r="BR308" i="20"/>
  <c r="BR309" i="20"/>
  <c r="BR310" i="20"/>
  <c r="BR311" i="20"/>
  <c r="BR312" i="20"/>
  <c r="BR313" i="20"/>
  <c r="BR314" i="20"/>
  <c r="BR315" i="20"/>
  <c r="BR316" i="20"/>
  <c r="BR317" i="20"/>
  <c r="BR318" i="20"/>
  <c r="BR319" i="20"/>
  <c r="BR320" i="20"/>
  <c r="BR321" i="20"/>
  <c r="BR322" i="20"/>
  <c r="BR323" i="20"/>
  <c r="BR324" i="20"/>
  <c r="BR325" i="20"/>
  <c r="BR326" i="20"/>
  <c r="BR327" i="20"/>
  <c r="BR328" i="20"/>
  <c r="BR329" i="20"/>
  <c r="BR330" i="20"/>
  <c r="BR331" i="20"/>
  <c r="BR332" i="20"/>
  <c r="BR333" i="20"/>
  <c r="BR334" i="20"/>
  <c r="BR335" i="20"/>
  <c r="BR336" i="20"/>
  <c r="BR337" i="20"/>
  <c r="BR338" i="20"/>
  <c r="BR339" i="20"/>
  <c r="BR340" i="20"/>
  <c r="BR341" i="20"/>
  <c r="BR342" i="20"/>
  <c r="BR343" i="20"/>
  <c r="BR344" i="20"/>
  <c r="BR345" i="20"/>
  <c r="BR346" i="20"/>
  <c r="BR347" i="20"/>
  <c r="BR348" i="20"/>
  <c r="BR349" i="20"/>
  <c r="BR350" i="20"/>
  <c r="BR351" i="20"/>
  <c r="BR352" i="20"/>
  <c r="BR353" i="20"/>
  <c r="BR354" i="20"/>
  <c r="BR355" i="20"/>
  <c r="BR356" i="20"/>
  <c r="BR357" i="20"/>
  <c r="BR358" i="20"/>
  <c r="BR359" i="20"/>
  <c r="BR360" i="20"/>
  <c r="BR361" i="20"/>
  <c r="BR362" i="20"/>
  <c r="BR363" i="20"/>
  <c r="BR364" i="20"/>
  <c r="BR365" i="20"/>
  <c r="BR366" i="20"/>
  <c r="BR367" i="20"/>
  <c r="BQ10" i="20"/>
  <c r="BQ11" i="20"/>
  <c r="BQ12" i="20"/>
  <c r="BQ13" i="20"/>
  <c r="BQ14" i="20"/>
  <c r="BQ15" i="20"/>
  <c r="BQ16" i="20"/>
  <c r="BQ17" i="20"/>
  <c r="BQ18" i="20"/>
  <c r="BQ19" i="20"/>
  <c r="BQ20" i="20"/>
  <c r="BQ21" i="20"/>
  <c r="BQ22" i="20"/>
  <c r="BQ23" i="20"/>
  <c r="BQ24" i="20"/>
  <c r="BQ25" i="20"/>
  <c r="BQ26" i="20"/>
  <c r="BQ27" i="20"/>
  <c r="BQ28" i="20"/>
  <c r="BQ29" i="20"/>
  <c r="BQ30" i="20"/>
  <c r="BQ31" i="20"/>
  <c r="BQ32" i="20"/>
  <c r="BQ33" i="20"/>
  <c r="BQ34" i="20"/>
  <c r="BQ35" i="20"/>
  <c r="BQ36" i="20"/>
  <c r="BQ37" i="20"/>
  <c r="BQ38" i="20"/>
  <c r="BQ39" i="20"/>
  <c r="BQ40" i="20"/>
  <c r="BQ41" i="20"/>
  <c r="BQ42" i="20"/>
  <c r="BQ43" i="20"/>
  <c r="BQ44" i="20"/>
  <c r="BQ45" i="20"/>
  <c r="BQ46" i="20"/>
  <c r="BQ47" i="20"/>
  <c r="BQ48" i="20"/>
  <c r="BQ49" i="20"/>
  <c r="BQ50" i="20"/>
  <c r="BQ51" i="20"/>
  <c r="BQ52" i="20"/>
  <c r="BQ53" i="20"/>
  <c r="BQ54" i="20"/>
  <c r="BQ55" i="20"/>
  <c r="BQ56" i="20"/>
  <c r="BQ57" i="20"/>
  <c r="BQ58" i="20"/>
  <c r="BQ59" i="20"/>
  <c r="BQ60" i="20"/>
  <c r="BQ61" i="20"/>
  <c r="BQ62" i="20"/>
  <c r="BQ63" i="20"/>
  <c r="BQ64" i="20"/>
  <c r="BQ65" i="20"/>
  <c r="BQ66" i="20"/>
  <c r="BQ67" i="20"/>
  <c r="BQ68" i="20"/>
  <c r="BQ69" i="20"/>
  <c r="BQ70" i="20"/>
  <c r="BQ71" i="20"/>
  <c r="BQ72" i="20"/>
  <c r="BQ73" i="20"/>
  <c r="BQ74" i="20"/>
  <c r="BQ75" i="20"/>
  <c r="BQ76" i="20"/>
  <c r="BQ77" i="20"/>
  <c r="BQ78" i="20"/>
  <c r="BQ79" i="20"/>
  <c r="BQ80" i="20"/>
  <c r="BQ81" i="20"/>
  <c r="BQ82" i="20"/>
  <c r="BQ83" i="20"/>
  <c r="BQ84" i="20"/>
  <c r="BQ85" i="20"/>
  <c r="BQ86" i="20"/>
  <c r="BQ87" i="20"/>
  <c r="BQ88" i="20"/>
  <c r="BQ89" i="20"/>
  <c r="BQ90" i="20"/>
  <c r="BQ91" i="20"/>
  <c r="BQ92" i="20"/>
  <c r="BQ93" i="20"/>
  <c r="BQ94" i="20"/>
  <c r="BQ95" i="20"/>
  <c r="BQ96" i="20"/>
  <c r="BQ97" i="20"/>
  <c r="BQ98" i="20"/>
  <c r="BQ99" i="20"/>
  <c r="BQ100" i="20"/>
  <c r="BQ101" i="20"/>
  <c r="BQ102" i="20"/>
  <c r="BQ103" i="20"/>
  <c r="BQ104" i="20"/>
  <c r="BQ105" i="20"/>
  <c r="BQ106" i="20"/>
  <c r="BQ107" i="20"/>
  <c r="BQ108" i="20"/>
  <c r="BQ109" i="20"/>
  <c r="BQ110" i="20"/>
  <c r="BQ111" i="20"/>
  <c r="BQ112" i="20"/>
  <c r="BQ113" i="20"/>
  <c r="BQ114" i="20"/>
  <c r="BQ115" i="20"/>
  <c r="BQ116" i="20"/>
  <c r="BQ117" i="20"/>
  <c r="BQ118" i="20"/>
  <c r="BQ119" i="20"/>
  <c r="BQ120" i="20"/>
  <c r="BQ121" i="20"/>
  <c r="BQ122" i="20"/>
  <c r="BQ123" i="20"/>
  <c r="BQ124" i="20"/>
  <c r="BQ125" i="20"/>
  <c r="BQ126" i="20"/>
  <c r="BQ127" i="20"/>
  <c r="BQ128" i="20"/>
  <c r="BQ129" i="20"/>
  <c r="BQ130" i="20"/>
  <c r="BQ131" i="20"/>
  <c r="BQ132" i="20"/>
  <c r="BQ133" i="20"/>
  <c r="BQ134" i="20"/>
  <c r="BQ135" i="20"/>
  <c r="BQ136" i="20"/>
  <c r="BQ137" i="20"/>
  <c r="BQ138" i="20"/>
  <c r="BQ139" i="20"/>
  <c r="BQ140" i="20"/>
  <c r="BQ141" i="20"/>
  <c r="BQ142" i="20"/>
  <c r="BQ143" i="20"/>
  <c r="BQ144" i="20"/>
  <c r="BQ145" i="20"/>
  <c r="BQ146" i="20"/>
  <c r="BQ147" i="20"/>
  <c r="BQ148" i="20"/>
  <c r="BQ149" i="20"/>
  <c r="BQ150" i="20"/>
  <c r="BQ151" i="20"/>
  <c r="BQ152" i="20"/>
  <c r="BQ153" i="20"/>
  <c r="BQ154" i="20"/>
  <c r="BQ155" i="20"/>
  <c r="BQ156" i="20"/>
  <c r="BQ157" i="20"/>
  <c r="BQ158" i="20"/>
  <c r="BQ159" i="20"/>
  <c r="BQ160" i="20"/>
  <c r="BQ161" i="20"/>
  <c r="BQ162" i="20"/>
  <c r="BQ163" i="20"/>
  <c r="BQ164" i="20"/>
  <c r="BQ165" i="20"/>
  <c r="BQ166" i="20"/>
  <c r="BQ167" i="20"/>
  <c r="BQ168" i="20"/>
  <c r="BQ169" i="20"/>
  <c r="BQ170" i="20"/>
  <c r="BQ171" i="20"/>
  <c r="BQ172" i="20"/>
  <c r="BQ173" i="20"/>
  <c r="BQ174" i="20"/>
  <c r="BQ175" i="20"/>
  <c r="BQ176" i="20"/>
  <c r="BQ177" i="20"/>
  <c r="BQ178" i="20"/>
  <c r="BQ179" i="20"/>
  <c r="BQ180" i="20"/>
  <c r="BQ181" i="20"/>
  <c r="BQ182" i="20"/>
  <c r="BQ183" i="20"/>
  <c r="BQ184" i="20"/>
  <c r="BQ185" i="20"/>
  <c r="BQ186" i="20"/>
  <c r="BQ187" i="20"/>
  <c r="BQ188" i="20"/>
  <c r="BQ189" i="20"/>
  <c r="BQ190" i="20"/>
  <c r="BQ191" i="20"/>
  <c r="BQ192" i="20"/>
  <c r="BQ193" i="20"/>
  <c r="BQ194" i="20"/>
  <c r="BQ195" i="20"/>
  <c r="BQ196" i="20"/>
  <c r="BQ197" i="20"/>
  <c r="BQ198" i="20"/>
  <c r="BQ199" i="20"/>
  <c r="BQ200" i="20"/>
  <c r="BQ201" i="20"/>
  <c r="BQ202" i="20"/>
  <c r="BQ203" i="20"/>
  <c r="BQ204" i="20"/>
  <c r="BQ205" i="20"/>
  <c r="BQ206" i="20"/>
  <c r="BQ207" i="20"/>
  <c r="BQ208" i="20"/>
  <c r="BQ209" i="20"/>
  <c r="BQ210" i="20"/>
  <c r="BQ211" i="20"/>
  <c r="BQ212" i="20"/>
  <c r="BQ213" i="20"/>
  <c r="BQ214" i="20"/>
  <c r="BQ215" i="20"/>
  <c r="BQ216" i="20"/>
  <c r="BQ217" i="20"/>
  <c r="BQ218" i="20"/>
  <c r="BQ219" i="20"/>
  <c r="BQ220" i="20"/>
  <c r="BQ221" i="20"/>
  <c r="BQ222" i="20"/>
  <c r="BQ223" i="20"/>
  <c r="BQ224" i="20"/>
  <c r="BQ225" i="20"/>
  <c r="BQ226" i="20"/>
  <c r="BQ227" i="20"/>
  <c r="BQ228" i="20"/>
  <c r="BQ229" i="20"/>
  <c r="BQ230" i="20"/>
  <c r="BQ231" i="20"/>
  <c r="BQ232" i="20"/>
  <c r="BQ233" i="20"/>
  <c r="BQ234" i="20"/>
  <c r="BQ235" i="20"/>
  <c r="BQ236" i="20"/>
  <c r="BQ237" i="20"/>
  <c r="BQ238" i="20"/>
  <c r="BQ239" i="20"/>
  <c r="BQ240" i="20"/>
  <c r="BQ241" i="20"/>
  <c r="BQ242" i="20"/>
  <c r="BQ243" i="20"/>
  <c r="BQ244" i="20"/>
  <c r="BQ245" i="20"/>
  <c r="BQ246" i="20"/>
  <c r="BQ247" i="20"/>
  <c r="BQ248" i="20"/>
  <c r="BQ249" i="20"/>
  <c r="BQ250" i="20"/>
  <c r="BQ251" i="20"/>
  <c r="BQ252" i="20"/>
  <c r="BQ253" i="20"/>
  <c r="BQ254" i="20"/>
  <c r="BQ255" i="20"/>
  <c r="BQ256" i="20"/>
  <c r="BQ257" i="20"/>
  <c r="BQ258" i="20"/>
  <c r="BQ259" i="20"/>
  <c r="BQ260" i="20"/>
  <c r="BQ261" i="20"/>
  <c r="BQ262" i="20"/>
  <c r="BQ263" i="20"/>
  <c r="BQ264" i="20"/>
  <c r="BQ265" i="20"/>
  <c r="BQ266" i="20"/>
  <c r="BQ267" i="20"/>
  <c r="BQ268" i="20"/>
  <c r="BQ269" i="20"/>
  <c r="BQ270" i="20"/>
  <c r="BQ271" i="20"/>
  <c r="BQ272" i="20"/>
  <c r="BQ273" i="20"/>
  <c r="BQ274" i="20"/>
  <c r="BQ275" i="20"/>
  <c r="BQ276" i="20"/>
  <c r="BQ277" i="20"/>
  <c r="BQ278" i="20"/>
  <c r="BQ279" i="20"/>
  <c r="BQ280" i="20"/>
  <c r="BQ281" i="20"/>
  <c r="BQ282" i="20"/>
  <c r="BQ283" i="20"/>
  <c r="BQ284" i="20"/>
  <c r="BQ285" i="20"/>
  <c r="BQ286" i="20"/>
  <c r="BQ287" i="20"/>
  <c r="BQ288" i="20"/>
  <c r="BQ289" i="20"/>
  <c r="BQ290" i="20"/>
  <c r="BQ291" i="20"/>
  <c r="BQ292" i="20"/>
  <c r="BQ293" i="20"/>
  <c r="BQ294" i="20"/>
  <c r="BQ295" i="20"/>
  <c r="BQ296" i="20"/>
  <c r="BQ297" i="20"/>
  <c r="BQ298" i="20"/>
  <c r="BQ299" i="20"/>
  <c r="BQ300" i="20"/>
  <c r="BQ301" i="20"/>
  <c r="BQ302" i="20"/>
  <c r="BQ303" i="20"/>
  <c r="BQ304" i="20"/>
  <c r="BQ305" i="20"/>
  <c r="BQ306" i="20"/>
  <c r="BQ307" i="20"/>
  <c r="BQ308" i="20"/>
  <c r="BQ309" i="20"/>
  <c r="BQ310" i="20"/>
  <c r="BQ311" i="20"/>
  <c r="BQ312" i="20"/>
  <c r="BQ313" i="20"/>
  <c r="BQ314" i="20"/>
  <c r="BQ315" i="20"/>
  <c r="BQ316" i="20"/>
  <c r="BQ317" i="20"/>
  <c r="BQ318" i="20"/>
  <c r="BQ319" i="20"/>
  <c r="BQ320" i="20"/>
  <c r="BQ321" i="20"/>
  <c r="BQ322" i="20"/>
  <c r="BQ323" i="20"/>
  <c r="BQ324" i="20"/>
  <c r="BQ325" i="20"/>
  <c r="BQ326" i="20"/>
  <c r="BQ327" i="20"/>
  <c r="BQ328" i="20"/>
  <c r="BQ329" i="20"/>
  <c r="BQ330" i="20"/>
  <c r="BQ331" i="20"/>
  <c r="BQ332" i="20"/>
  <c r="BQ333" i="20"/>
  <c r="BQ334" i="20"/>
  <c r="BQ335" i="20"/>
  <c r="BQ336" i="20"/>
  <c r="BQ337" i="20"/>
  <c r="BQ338" i="20"/>
  <c r="BQ339" i="20"/>
  <c r="BQ340" i="20"/>
  <c r="BQ341" i="20"/>
  <c r="BQ342" i="20"/>
  <c r="BQ343" i="20"/>
  <c r="BQ344" i="20"/>
  <c r="BQ345" i="20"/>
  <c r="BQ346" i="20"/>
  <c r="BQ347" i="20"/>
  <c r="BQ348" i="20"/>
  <c r="BQ349" i="20"/>
  <c r="BQ350" i="20"/>
  <c r="BQ351" i="20"/>
  <c r="BQ352" i="20"/>
  <c r="BQ353" i="20"/>
  <c r="BQ354" i="20"/>
  <c r="BQ355" i="20"/>
  <c r="BQ356" i="20"/>
  <c r="BQ357" i="20"/>
  <c r="BQ358" i="20"/>
  <c r="BQ359" i="20"/>
  <c r="BQ360" i="20"/>
  <c r="BQ361" i="20"/>
  <c r="BQ362" i="20"/>
  <c r="BQ363" i="20"/>
  <c r="BQ364" i="20"/>
  <c r="BQ365" i="20"/>
  <c r="BQ366" i="20"/>
  <c r="BQ367" i="20"/>
  <c r="BD10" i="29"/>
  <c r="BD11" i="29"/>
  <c r="BD12" i="29"/>
  <c r="BD13" i="29"/>
  <c r="BD14" i="29"/>
  <c r="BD15" i="29"/>
  <c r="BD16" i="29"/>
  <c r="BD17" i="29"/>
  <c r="BD18" i="29"/>
  <c r="BD19" i="29"/>
  <c r="BD20" i="29"/>
  <c r="BD21" i="29"/>
  <c r="BD22" i="29"/>
  <c r="BD23" i="29"/>
  <c r="BD24" i="29"/>
  <c r="BD25" i="29"/>
  <c r="BD26" i="29"/>
  <c r="BD27" i="29"/>
  <c r="BD28" i="29"/>
  <c r="BD29" i="29"/>
  <c r="BD30" i="29"/>
  <c r="BD31" i="29"/>
  <c r="BD32" i="29"/>
  <c r="BD33" i="29"/>
  <c r="BD34" i="29"/>
  <c r="BD35" i="29"/>
  <c r="AZ10" i="29"/>
  <c r="AZ11" i="29"/>
  <c r="AZ12" i="29"/>
  <c r="AZ14" i="29"/>
  <c r="AZ15" i="29"/>
  <c r="AZ16" i="29"/>
  <c r="AZ17" i="29"/>
  <c r="AZ18" i="29"/>
  <c r="AZ19" i="29"/>
  <c r="AZ20" i="29"/>
  <c r="AZ21" i="29"/>
  <c r="AZ22" i="29"/>
  <c r="AZ23" i="29"/>
  <c r="AZ24" i="29"/>
  <c r="AZ25" i="29"/>
  <c r="AZ26" i="29"/>
  <c r="AZ27" i="29"/>
  <c r="AZ28" i="29"/>
  <c r="AZ29" i="29"/>
  <c r="AZ30" i="29"/>
  <c r="AZ31" i="29"/>
  <c r="AZ32" i="29"/>
  <c r="AZ33" i="29"/>
  <c r="AZ34" i="29"/>
  <c r="AZ35" i="29"/>
  <c r="BA10" i="29"/>
  <c r="BA11" i="29"/>
  <c r="BA12" i="29"/>
  <c r="BA13" i="29"/>
  <c r="BA14" i="29"/>
  <c r="BA15" i="29"/>
  <c r="BA16" i="29"/>
  <c r="BA17" i="29"/>
  <c r="BA18" i="29"/>
  <c r="BA19" i="29"/>
  <c r="BA20" i="29"/>
  <c r="BA21" i="29"/>
  <c r="BA22" i="29"/>
  <c r="BA23" i="29"/>
  <c r="BA24" i="29"/>
  <c r="BA25" i="29"/>
  <c r="BA26" i="29"/>
  <c r="BA27" i="29"/>
  <c r="BA28" i="29"/>
  <c r="BA29" i="29"/>
  <c r="BA30" i="29"/>
  <c r="BA31" i="29"/>
  <c r="BA32" i="29"/>
  <c r="BA33" i="29"/>
  <c r="BA34" i="29"/>
  <c r="BA35" i="29"/>
  <c r="BB11" i="29"/>
  <c r="BB12" i="29"/>
  <c r="BB13" i="29"/>
  <c r="BB14" i="29"/>
  <c r="BB15" i="29"/>
  <c r="BB16" i="29"/>
  <c r="BB17" i="29"/>
  <c r="BB18" i="29"/>
  <c r="BB19" i="29"/>
  <c r="BB20" i="29"/>
  <c r="BB21" i="29"/>
  <c r="BB22" i="29"/>
  <c r="BB23" i="29"/>
  <c r="BB24" i="29"/>
  <c r="BB25" i="29"/>
  <c r="BB26" i="29"/>
  <c r="BB27" i="29"/>
  <c r="BB28" i="29"/>
  <c r="BB29" i="29"/>
  <c r="BB30" i="29"/>
  <c r="BB31" i="29"/>
  <c r="BB32" i="29"/>
  <c r="BB33" i="29"/>
  <c r="BB34" i="29"/>
  <c r="BB35" i="29"/>
  <c r="L10" i="29" l="1"/>
  <c r="L11" i="29"/>
  <c r="L12" i="29"/>
  <c r="L14" i="29"/>
  <c r="L15" i="29"/>
  <c r="L16" i="29"/>
  <c r="L17" i="29"/>
  <c r="L18" i="29"/>
  <c r="L19" i="29"/>
  <c r="L20" i="29"/>
  <c r="L21" i="29"/>
  <c r="L22" i="29"/>
  <c r="L23" i="29"/>
  <c r="L24" i="29"/>
  <c r="L25" i="29"/>
  <c r="L26" i="29"/>
  <c r="L27" i="29"/>
  <c r="L28" i="29"/>
  <c r="C367" i="20"/>
  <c r="AY367" i="20"/>
  <c r="BP241" i="20" l="1"/>
  <c r="BP11" i="20"/>
  <c r="BP12" i="20"/>
  <c r="BP13" i="20"/>
  <c r="BP15" i="20"/>
  <c r="BP19" i="20"/>
  <c r="BP20" i="20"/>
  <c r="BP23" i="20"/>
  <c r="BP24" i="20"/>
  <c r="BP25" i="20"/>
  <c r="BP28" i="20"/>
  <c r="BP29" i="20"/>
  <c r="BP30" i="20"/>
  <c r="BP33" i="20"/>
  <c r="BP34" i="20"/>
  <c r="BP41" i="20"/>
  <c r="BP44" i="20"/>
  <c r="BP45" i="20"/>
  <c r="BP47" i="20"/>
  <c r="BP48" i="20"/>
  <c r="BP49" i="20"/>
  <c r="BP50" i="20"/>
  <c r="BP54" i="20"/>
  <c r="BP55" i="20"/>
  <c r="BP58" i="20"/>
  <c r="BP59" i="20"/>
  <c r="BP62" i="20"/>
  <c r="BP65" i="20"/>
  <c r="BP73" i="20"/>
  <c r="BP76" i="20"/>
  <c r="BP77" i="20"/>
  <c r="BP81" i="20"/>
  <c r="BP82" i="20"/>
  <c r="BP83" i="20"/>
  <c r="BP90" i="20"/>
  <c r="BP91" i="20"/>
  <c r="BP92" i="20"/>
  <c r="BP103" i="20"/>
  <c r="BP105" i="20"/>
  <c r="BP107" i="20"/>
  <c r="BP108" i="20"/>
  <c r="BP109" i="20"/>
  <c r="BP110" i="20"/>
  <c r="BP113" i="20"/>
  <c r="BP114" i="20"/>
  <c r="BP115" i="20"/>
  <c r="BP120" i="20"/>
  <c r="BP123" i="20"/>
  <c r="BP127" i="20"/>
  <c r="BP128" i="20"/>
  <c r="BP130" i="20"/>
  <c r="BP131" i="20"/>
  <c r="BP133" i="20"/>
  <c r="BP134" i="20"/>
  <c r="BP135" i="20"/>
  <c r="BP136" i="20"/>
  <c r="BP141" i="20"/>
  <c r="BP142" i="20"/>
  <c r="BP145" i="20"/>
  <c r="BP146" i="20"/>
  <c r="BP147" i="20"/>
  <c r="BP149" i="20"/>
  <c r="BP151" i="20"/>
  <c r="BP152" i="20"/>
  <c r="BP154" i="20"/>
  <c r="BP157" i="20"/>
  <c r="BP158" i="20"/>
  <c r="BP160" i="20"/>
  <c r="BP161" i="20"/>
  <c r="BP162" i="20"/>
  <c r="BP163" i="20"/>
  <c r="BP164" i="20"/>
  <c r="BP165" i="20"/>
  <c r="BP166" i="20"/>
  <c r="BP167" i="20"/>
  <c r="BP170" i="20"/>
  <c r="BP172" i="20"/>
  <c r="BP174" i="20"/>
  <c r="BP175" i="20"/>
  <c r="BP176" i="20"/>
  <c r="BP178" i="20"/>
  <c r="BP179" i="20"/>
  <c r="BP180" i="20"/>
  <c r="BP181" i="20"/>
  <c r="BP182" i="20"/>
  <c r="BP184" i="20"/>
  <c r="BP185" i="20"/>
  <c r="BP186" i="20"/>
  <c r="BP187" i="20"/>
  <c r="BP189" i="20"/>
  <c r="BP190" i="20"/>
  <c r="BP191" i="20"/>
  <c r="BP192" i="20"/>
  <c r="BP194" i="20"/>
  <c r="BP196" i="20"/>
  <c r="BP197" i="20"/>
  <c r="BP198" i="20"/>
  <c r="BP199" i="20"/>
  <c r="BP200" i="20"/>
  <c r="BP202" i="20"/>
  <c r="BP203" i="20"/>
  <c r="BP204" i="20"/>
  <c r="BP205" i="20"/>
  <c r="BP206" i="20"/>
  <c r="BP207" i="20"/>
  <c r="BP208" i="20"/>
  <c r="BP209" i="20"/>
  <c r="BP210" i="20"/>
  <c r="BP211" i="20"/>
  <c r="BP212" i="20"/>
  <c r="BP213" i="20"/>
  <c r="BP214" i="20"/>
  <c r="BP215" i="20"/>
  <c r="BP217" i="20"/>
  <c r="BP218" i="20"/>
  <c r="BP219" i="20"/>
  <c r="BP220" i="20"/>
  <c r="BP221" i="20"/>
  <c r="BP222" i="20"/>
  <c r="BP223" i="20"/>
  <c r="BP226" i="20"/>
  <c r="BP227" i="20"/>
  <c r="BP228" i="20"/>
  <c r="BP230" i="20"/>
  <c r="BP231" i="20"/>
  <c r="BP232" i="20"/>
  <c r="BP234" i="20"/>
  <c r="BP235" i="20"/>
  <c r="BP236" i="20"/>
  <c r="BP237" i="20"/>
  <c r="BP239" i="20"/>
  <c r="BP240" i="20"/>
  <c r="BP242" i="20"/>
  <c r="BP243" i="20"/>
  <c r="BP244" i="20"/>
  <c r="BP245" i="20"/>
  <c r="BP248" i="20"/>
  <c r="BP249" i="20"/>
  <c r="BP250" i="20"/>
  <c r="BP252" i="20"/>
  <c r="BP254" i="20"/>
  <c r="BP255" i="20"/>
  <c r="BP256" i="20"/>
  <c r="BP257" i="20"/>
  <c r="BP258" i="20"/>
  <c r="BP260" i="20"/>
  <c r="BP261" i="20"/>
  <c r="BP262" i="20"/>
  <c r="BP264" i="20"/>
  <c r="BP266" i="20"/>
  <c r="BP267" i="20"/>
  <c r="BP268" i="20"/>
  <c r="BP269" i="20"/>
  <c r="BP270" i="20"/>
  <c r="BP271" i="20"/>
  <c r="BP272" i="20"/>
  <c r="BP273" i="20"/>
  <c r="BP274" i="20"/>
  <c r="BP276" i="20"/>
  <c r="BP277" i="20"/>
  <c r="BP278" i="20"/>
  <c r="BP279" i="20"/>
  <c r="BP280" i="20"/>
  <c r="BP283" i="20"/>
  <c r="BP284" i="20"/>
  <c r="BP285" i="20"/>
  <c r="BP287" i="20"/>
  <c r="BP288" i="20"/>
  <c r="BP289" i="20"/>
  <c r="BP290" i="20"/>
  <c r="BP291" i="20"/>
  <c r="BP292" i="20"/>
  <c r="BP293" i="20"/>
  <c r="BP294" i="20"/>
  <c r="BP295" i="20"/>
  <c r="BP296" i="20"/>
  <c r="BP297" i="20"/>
  <c r="BP298" i="20"/>
  <c r="BP299" i="20"/>
  <c r="BP302" i="20"/>
  <c r="BP305" i="20"/>
  <c r="BP306" i="20"/>
  <c r="BP307" i="20"/>
  <c r="BP308" i="20"/>
  <c r="BP309" i="20"/>
  <c r="BP310" i="20"/>
  <c r="BP311" i="20"/>
  <c r="BP312" i="20"/>
  <c r="BP313" i="20"/>
  <c r="BP314" i="20"/>
  <c r="BP315" i="20"/>
  <c r="BP316" i="20"/>
  <c r="BP318" i="20"/>
  <c r="BP319" i="20"/>
  <c r="BP320" i="20"/>
  <c r="BP322" i="20"/>
  <c r="BP323" i="20"/>
  <c r="BP324" i="20"/>
  <c r="BP325" i="20"/>
  <c r="BP328" i="20"/>
  <c r="BP329" i="20"/>
  <c r="BP330" i="20"/>
  <c r="BP332" i="20"/>
  <c r="BP333" i="20"/>
  <c r="BP334" i="20"/>
  <c r="BP336" i="20"/>
  <c r="BP337" i="20"/>
  <c r="BP338" i="20"/>
  <c r="BP340" i="20"/>
  <c r="BP341" i="20"/>
  <c r="BP342" i="20"/>
  <c r="BP343" i="20"/>
  <c r="BP346" i="20"/>
  <c r="BP347" i="20"/>
  <c r="BP348" i="20"/>
  <c r="BP349" i="20"/>
  <c r="BP350" i="20"/>
  <c r="BP351" i="20"/>
  <c r="BP352" i="20"/>
  <c r="BP353" i="20"/>
  <c r="BP354" i="20"/>
  <c r="BP356" i="20"/>
  <c r="BP357" i="20"/>
  <c r="BP359" i="20"/>
  <c r="BP360" i="20"/>
  <c r="BP361" i="20"/>
  <c r="C363" i="20"/>
  <c r="C364" i="20"/>
  <c r="C365" i="20"/>
  <c r="C366" i="20"/>
  <c r="AY363" i="20"/>
  <c r="AY364" i="20"/>
  <c r="AY365" i="20"/>
  <c r="AY366" i="20"/>
  <c r="BO362" i="20"/>
  <c r="BO365" i="20" s="1"/>
  <c r="BM362" i="20"/>
  <c r="BM363" i="20" s="1"/>
  <c r="BP358" i="20"/>
  <c r="BP355" i="20"/>
  <c r="BP345" i="20"/>
  <c r="BP344" i="20"/>
  <c r="BP339" i="20"/>
  <c r="BP335" i="20"/>
  <c r="BP331" i="20"/>
  <c r="BP327" i="20"/>
  <c r="BP326" i="20"/>
  <c r="BP321" i="20"/>
  <c r="BP317" i="20"/>
  <c r="BP304" i="20"/>
  <c r="BP303" i="20"/>
  <c r="BP301" i="20"/>
  <c r="BP300" i="20"/>
  <c r="BP286" i="20"/>
  <c r="BP282" i="20"/>
  <c r="BP281" i="20"/>
  <c r="BP275" i="20"/>
  <c r="BP265" i="20"/>
  <c r="BP263" i="20"/>
  <c r="BP259" i="20"/>
  <c r="BP253" i="20"/>
  <c r="BP251" i="20"/>
  <c r="BP247" i="20"/>
  <c r="BP246" i="20"/>
  <c r="BP238" i="20"/>
  <c r="BP233" i="20"/>
  <c r="BP229" i="20"/>
  <c r="BP225" i="20"/>
  <c r="BP224" i="20"/>
  <c r="BP216" i="20"/>
  <c r="BP201" i="20"/>
  <c r="BP195" i="20"/>
  <c r="BP193" i="20"/>
  <c r="BP188" i="20"/>
  <c r="BP183" i="20"/>
  <c r="BP177" i="20"/>
  <c r="BP173" i="20"/>
  <c r="BP171" i="20"/>
  <c r="BP169" i="20"/>
  <c r="BP168" i="20"/>
  <c r="BP159" i="20"/>
  <c r="BP156" i="20"/>
  <c r="BP155" i="20"/>
  <c r="BP153" i="20"/>
  <c r="BP150" i="20"/>
  <c r="BP148" i="20"/>
  <c r="BP144" i="20"/>
  <c r="BP143" i="20"/>
  <c r="BP140" i="20"/>
  <c r="BP139" i="20"/>
  <c r="BP138" i="20"/>
  <c r="BP137" i="20"/>
  <c r="BP132" i="20"/>
  <c r="BP129" i="20"/>
  <c r="BP126" i="20"/>
  <c r="BP125" i="20"/>
  <c r="BP124" i="20"/>
  <c r="BP121" i="20"/>
  <c r="BP119" i="20"/>
  <c r="BP118" i="20"/>
  <c r="BP117" i="20"/>
  <c r="BP116" i="20"/>
  <c r="BP112" i="20"/>
  <c r="BP111" i="20"/>
  <c r="BP106" i="20"/>
  <c r="BP104" i="20"/>
  <c r="BP102" i="20"/>
  <c r="BP101" i="20"/>
  <c r="BP100" i="20"/>
  <c r="BP99" i="20"/>
  <c r="BP98" i="20"/>
  <c r="BP97" i="20"/>
  <c r="BP96" i="20"/>
  <c r="BP95" i="20"/>
  <c r="BP94" i="20"/>
  <c r="BP93" i="20"/>
  <c r="BP89" i="20"/>
  <c r="BP88" i="20"/>
  <c r="BP87" i="20"/>
  <c r="BP86" i="20"/>
  <c r="BP85" i="20"/>
  <c r="BP84" i="20"/>
  <c r="BP80" i="20"/>
  <c r="BP78" i="20"/>
  <c r="BP75" i="20"/>
  <c r="BP74" i="20"/>
  <c r="BP71" i="20"/>
  <c r="BP70" i="20"/>
  <c r="BP69" i="20"/>
  <c r="BP68" i="20"/>
  <c r="BP67" i="20"/>
  <c r="BP66" i="20"/>
  <c r="BP64" i="20"/>
  <c r="BP63" i="20"/>
  <c r="BP61" i="20"/>
  <c r="BP60" i="20"/>
  <c r="BP57" i="20"/>
  <c r="BP53" i="20"/>
  <c r="BP52" i="20"/>
  <c r="BP51" i="20"/>
  <c r="BP46" i="20"/>
  <c r="BP43" i="20"/>
  <c r="BP42" i="20"/>
  <c r="BP40" i="20"/>
  <c r="BP39" i="20"/>
  <c r="BP38" i="20"/>
  <c r="BP37" i="20"/>
  <c r="BP36" i="20"/>
  <c r="BP35" i="20"/>
  <c r="BP32" i="20"/>
  <c r="BP31" i="20"/>
  <c r="BP27" i="20"/>
  <c r="BP22" i="20"/>
  <c r="BP21" i="20"/>
  <c r="BP18" i="20"/>
  <c r="BP17" i="20"/>
  <c r="BP16" i="20"/>
  <c r="BP14" i="20"/>
  <c r="BP10" i="20"/>
  <c r="BK362" i="20" l="1"/>
  <c r="BK365" i="20" s="1"/>
  <c r="BK366" i="20" s="1"/>
  <c r="BN362" i="20"/>
  <c r="BN365" i="20" s="1"/>
  <c r="BF362" i="20"/>
  <c r="BF363" i="20" s="1"/>
  <c r="BL362" i="20"/>
  <c r="BL365" i="20" s="1"/>
  <c r="BL366" i="20" s="1"/>
  <c r="BJ362" i="20"/>
  <c r="BJ363" i="20" s="1"/>
  <c r="BP72" i="20"/>
  <c r="BP56" i="20"/>
  <c r="BP79" i="20"/>
  <c r="BP122" i="20"/>
  <c r="BP26" i="20"/>
  <c r="BI362" i="20"/>
  <c r="BI365" i="20" s="1"/>
  <c r="BI366" i="20" s="1"/>
  <c r="BG362" i="20"/>
  <c r="BG365" i="20" s="1"/>
  <c r="BH362" i="20"/>
  <c r="BH365" i="20" s="1"/>
  <c r="BO363" i="20"/>
  <c r="BM365" i="20"/>
  <c r="BB113" i="20"/>
  <c r="BF365" i="20" l="1"/>
  <c r="BK363" i="20"/>
  <c r="BN363" i="20"/>
  <c r="BJ365" i="20"/>
  <c r="BJ366" i="20" s="1"/>
  <c r="BL363" i="20"/>
  <c r="BH363" i="20"/>
  <c r="BI363" i="20"/>
  <c r="BG363" i="20"/>
  <c r="X112" i="20" l="1"/>
  <c r="L112" i="20"/>
  <c r="AY112" i="20" l="1"/>
  <c r="AZ348" i="20"/>
  <c r="AZ330" i="20"/>
  <c r="AZ309" i="20"/>
  <c r="AZ308" i="20"/>
  <c r="AZ307" i="20"/>
  <c r="AZ285" i="20"/>
  <c r="AZ266" i="20"/>
  <c r="AZ250" i="20"/>
  <c r="AZ228" i="20"/>
  <c r="AZ347" i="20"/>
  <c r="AZ329" i="20"/>
  <c r="AZ284" i="20"/>
  <c r="AZ306" i="20"/>
  <c r="AZ290" i="20"/>
  <c r="AZ270" i="20"/>
  <c r="AZ254" i="20"/>
  <c r="AZ300" i="20" l="1"/>
  <c r="AZ230" i="20"/>
  <c r="AZ239" i="20"/>
  <c r="AZ340" i="20"/>
  <c r="AZ358" i="20"/>
  <c r="AZ227" i="20"/>
  <c r="AZ359" i="20"/>
  <c r="AZ129" i="20" l="1"/>
  <c r="AZ92" i="20"/>
  <c r="B1" i="37" l="1"/>
  <c r="C1" i="37" s="1"/>
  <c r="C2" i="37" s="1"/>
  <c r="AZ114" i="20"/>
  <c r="L114" i="20"/>
  <c r="BB244" i="20"/>
  <c r="AY114" i="20" l="1"/>
  <c r="AZ302" i="20"/>
  <c r="L288" i="20"/>
  <c r="L361" i="20"/>
  <c r="AY288" i="20" l="1"/>
  <c r="L262" i="20"/>
  <c r="AY262" i="20" l="1"/>
  <c r="L170" i="20"/>
  <c r="X129" i="20"/>
  <c r="L129" i="20"/>
  <c r="AY129" i="20" l="1"/>
  <c r="AY170" i="20"/>
  <c r="X212" i="20"/>
  <c r="X142" i="20"/>
  <c r="X133" i="20"/>
  <c r="X30" i="20"/>
  <c r="X58" i="20"/>
  <c r="L212" i="20"/>
  <c r="Z169" i="20"/>
  <c r="Z138" i="20"/>
  <c r="Z38" i="20"/>
  <c r="Z16" i="20"/>
  <c r="Z173" i="20"/>
  <c r="L181" i="20" l="1"/>
  <c r="AY362" i="20"/>
  <c r="AY361" i="20"/>
  <c r="J4" i="34" l="1"/>
  <c r="J3" i="34"/>
  <c r="AZ321" i="20" l="1"/>
  <c r="AZ278" i="20"/>
  <c r="AZ264" i="20"/>
  <c r="AZ243" i="20"/>
  <c r="AZ310" i="20"/>
  <c r="AZ346" i="20"/>
  <c r="AZ328" i="20"/>
  <c r="AZ305" i="20"/>
  <c r="AZ283" i="20"/>
  <c r="AZ267" i="20"/>
  <c r="AZ248" i="20"/>
  <c r="AZ345" i="20"/>
  <c r="AZ326" i="20"/>
  <c r="AZ304" i="20"/>
  <c r="AZ281" i="20"/>
  <c r="AZ246" i="20"/>
  <c r="AZ331" i="20"/>
  <c r="AZ229" i="20"/>
  <c r="AZ332" i="20"/>
  <c r="AZ301" i="20"/>
  <c r="L301" i="20"/>
  <c r="L300" i="20"/>
  <c r="L278" i="20"/>
  <c r="L264" i="20"/>
  <c r="L243" i="20"/>
  <c r="AY243" i="20" l="1"/>
  <c r="AY264" i="20"/>
  <c r="AY278" i="20"/>
  <c r="L342" i="20"/>
  <c r="AZ355" i="20"/>
  <c r="AZ353" i="20"/>
  <c r="AZ322" i="20"/>
  <c r="AZ311" i="20"/>
  <c r="AZ316" i="20"/>
  <c r="X316" i="20"/>
  <c r="AZ287" i="20"/>
  <c r="AZ286" i="20"/>
  <c r="AZ268" i="20"/>
  <c r="AZ252" i="20"/>
  <c r="AZ251" i="20"/>
  <c r="AY342" i="20" l="1"/>
  <c r="L92" i="20"/>
  <c r="L29" i="20"/>
  <c r="L27" i="20"/>
  <c r="L26" i="20"/>
  <c r="AZ338" i="20"/>
  <c r="AZ335" i="20"/>
  <c r="AZ333" i="20"/>
  <c r="AZ237" i="20"/>
  <c r="AZ231" i="20"/>
  <c r="AZ232" i="20"/>
  <c r="L223" i="20"/>
  <c r="AY26" i="20" l="1"/>
  <c r="AY223" i="20"/>
  <c r="AY27" i="20"/>
  <c r="AY29" i="20"/>
  <c r="AY92" i="20"/>
  <c r="L113" i="20"/>
  <c r="L163" i="20"/>
  <c r="AY163" i="20" l="1"/>
  <c r="AY113" i="20"/>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C2" i="33" l="1"/>
  <c r="C3" i="33"/>
  <c r="C4" i="33"/>
  <c r="C5" i="33"/>
  <c r="C6" i="33"/>
  <c r="C7" i="33"/>
  <c r="C8" i="33"/>
  <c r="C9" i="33"/>
  <c r="C10" i="33"/>
  <c r="C11" i="33"/>
  <c r="C12" i="33"/>
  <c r="C13" i="33"/>
  <c r="C14" i="33"/>
  <c r="C15" i="33"/>
  <c r="C16" i="33"/>
  <c r="C17" i="33"/>
  <c r="C18" i="33"/>
  <c r="C19" i="33"/>
  <c r="C1" i="33"/>
  <c r="B2" i="33"/>
  <c r="B3" i="33"/>
  <c r="B4" i="33"/>
  <c r="B5" i="33"/>
  <c r="B6" i="33"/>
  <c r="B7" i="33"/>
  <c r="B8" i="33"/>
  <c r="B9" i="33"/>
  <c r="B10" i="33"/>
  <c r="B11" i="33"/>
  <c r="B12" i="33"/>
  <c r="B13" i="33"/>
  <c r="B14" i="33"/>
  <c r="B15" i="33"/>
  <c r="B16" i="33"/>
  <c r="B17" i="33"/>
  <c r="B18" i="33"/>
  <c r="B19" i="33"/>
  <c r="B1" i="33"/>
  <c r="A2" i="33"/>
  <c r="A3" i="33"/>
  <c r="A4" i="33"/>
  <c r="A5" i="33"/>
  <c r="A6" i="33"/>
  <c r="A7" i="33"/>
  <c r="A8" i="33"/>
  <c r="A9" i="33"/>
  <c r="A10" i="33"/>
  <c r="A11" i="33"/>
  <c r="A12" i="33"/>
  <c r="A13" i="33"/>
  <c r="A14" i="33"/>
  <c r="A15" i="33"/>
  <c r="A16" i="33"/>
  <c r="A17" i="33"/>
  <c r="A18" i="33"/>
  <c r="A19" i="33"/>
  <c r="A1" i="33"/>
  <c r="B10" i="20" l="1"/>
  <c r="C10" i="20" s="1"/>
  <c r="B14" i="20"/>
  <c r="B18" i="20"/>
  <c r="B22" i="20"/>
  <c r="B26" i="20"/>
  <c r="B30" i="20"/>
  <c r="B34" i="20"/>
  <c r="B38" i="20"/>
  <c r="B42" i="20"/>
  <c r="B46" i="20"/>
  <c r="B50" i="20"/>
  <c r="B54" i="20"/>
  <c r="B58" i="20"/>
  <c r="B62" i="20"/>
  <c r="B66" i="20"/>
  <c r="B70" i="20"/>
  <c r="B74" i="20"/>
  <c r="B78" i="20"/>
  <c r="B82" i="20"/>
  <c r="B86" i="20"/>
  <c r="B90" i="20"/>
  <c r="B94" i="20"/>
  <c r="B98" i="20"/>
  <c r="B102" i="20"/>
  <c r="B106" i="20"/>
  <c r="B110" i="20"/>
  <c r="B114" i="20"/>
  <c r="B118" i="20"/>
  <c r="B122" i="20"/>
  <c r="B126" i="20"/>
  <c r="B130" i="20"/>
  <c r="B134" i="20"/>
  <c r="B138" i="20"/>
  <c r="B142" i="20"/>
  <c r="B146" i="20"/>
  <c r="B150" i="20"/>
  <c r="B154" i="20"/>
  <c r="B158" i="20"/>
  <c r="B162" i="20"/>
  <c r="B166" i="20"/>
  <c r="B170" i="20"/>
  <c r="B174" i="20"/>
  <c r="B178" i="20"/>
  <c r="B182" i="20"/>
  <c r="B186" i="20"/>
  <c r="B190" i="20"/>
  <c r="B194" i="20"/>
  <c r="B198" i="20"/>
  <c r="B202" i="20"/>
  <c r="B206" i="20"/>
  <c r="B210" i="20"/>
  <c r="B214" i="20"/>
  <c r="B218" i="20"/>
  <c r="B222" i="20"/>
  <c r="C222" i="20" s="1"/>
  <c r="B226" i="20"/>
  <c r="B230" i="20"/>
  <c r="B234" i="20"/>
  <c r="B238" i="20"/>
  <c r="B242" i="20"/>
  <c r="B246" i="20"/>
  <c r="B250" i="20"/>
  <c r="B254" i="20"/>
  <c r="B258" i="20"/>
  <c r="B262" i="20"/>
  <c r="D262" i="20" s="1"/>
  <c r="B266" i="20"/>
  <c r="B270" i="20"/>
  <c r="B274" i="20"/>
  <c r="B278" i="20"/>
  <c r="B282" i="20"/>
  <c r="B286" i="20"/>
  <c r="B290" i="20"/>
  <c r="B294" i="20"/>
  <c r="B298" i="20"/>
  <c r="B302" i="20"/>
  <c r="B306" i="20"/>
  <c r="B310" i="20"/>
  <c r="B314" i="20"/>
  <c r="B318" i="20"/>
  <c r="B322" i="20"/>
  <c r="B326" i="20"/>
  <c r="B330" i="20"/>
  <c r="B334" i="20"/>
  <c r="B338" i="20"/>
  <c r="B342" i="20"/>
  <c r="B346" i="20"/>
  <c r="B12" i="20"/>
  <c r="B16" i="20"/>
  <c r="B20" i="20"/>
  <c r="B24" i="20"/>
  <c r="B28" i="20"/>
  <c r="B32" i="20"/>
  <c r="B36" i="20"/>
  <c r="B40" i="20"/>
  <c r="B44" i="20"/>
  <c r="B48" i="20"/>
  <c r="B52" i="20"/>
  <c r="B56" i="20"/>
  <c r="B60" i="20"/>
  <c r="B64" i="20"/>
  <c r="B68" i="20"/>
  <c r="B72" i="20"/>
  <c r="B76" i="20"/>
  <c r="B80" i="20"/>
  <c r="B84" i="20"/>
  <c r="B88" i="20"/>
  <c r="B92" i="20"/>
  <c r="D92" i="20" s="1"/>
  <c r="B96" i="20"/>
  <c r="B100" i="20"/>
  <c r="B104" i="20"/>
  <c r="B108" i="20"/>
  <c r="B112" i="20"/>
  <c r="B116" i="20"/>
  <c r="B120" i="20"/>
  <c r="B124" i="20"/>
  <c r="B128" i="20"/>
  <c r="B132" i="20"/>
  <c r="B136" i="20"/>
  <c r="B140" i="20"/>
  <c r="C140" i="20" s="1"/>
  <c r="B144" i="20"/>
  <c r="B148" i="20"/>
  <c r="B152" i="20"/>
  <c r="B156" i="20"/>
  <c r="C156" i="20" s="1"/>
  <c r="B160" i="20"/>
  <c r="B164" i="20"/>
  <c r="B168" i="20"/>
  <c r="B172" i="20"/>
  <c r="B176" i="20"/>
  <c r="B180" i="20"/>
  <c r="B184" i="20"/>
  <c r="B188" i="20"/>
  <c r="B192" i="20"/>
  <c r="B196" i="20"/>
  <c r="B200" i="20"/>
  <c r="B204" i="20"/>
  <c r="B208" i="20"/>
  <c r="B212" i="20"/>
  <c r="B216" i="20"/>
  <c r="B220" i="20"/>
  <c r="B224" i="20"/>
  <c r="B228" i="20"/>
  <c r="B232" i="20"/>
  <c r="B236" i="20"/>
  <c r="B240" i="20"/>
  <c r="B244" i="20"/>
  <c r="B248" i="20"/>
  <c r="B252" i="20"/>
  <c r="B256" i="20"/>
  <c r="B260" i="20"/>
  <c r="B264" i="20"/>
  <c r="B268" i="20"/>
  <c r="B272" i="20"/>
  <c r="B276" i="20"/>
  <c r="B280" i="20"/>
  <c r="B284" i="20"/>
  <c r="B288" i="20"/>
  <c r="B292" i="20"/>
  <c r="B296" i="20"/>
  <c r="B300" i="20"/>
  <c r="B304" i="20"/>
  <c r="B308" i="20"/>
  <c r="B312" i="20"/>
  <c r="B316" i="20"/>
  <c r="B320" i="20"/>
  <c r="B324" i="20"/>
  <c r="B328" i="20"/>
  <c r="B332" i="20"/>
  <c r="B336" i="20"/>
  <c r="B340" i="20"/>
  <c r="B344" i="20"/>
  <c r="B348" i="20"/>
  <c r="B11" i="20"/>
  <c r="C11" i="20" s="1"/>
  <c r="B19" i="20"/>
  <c r="B27" i="20"/>
  <c r="B35" i="20"/>
  <c r="B43" i="20"/>
  <c r="B51" i="20"/>
  <c r="B59" i="20"/>
  <c r="B67" i="20"/>
  <c r="B75" i="20"/>
  <c r="B83" i="20"/>
  <c r="B91" i="20"/>
  <c r="B99" i="20"/>
  <c r="B107" i="20"/>
  <c r="B115" i="20"/>
  <c r="B123" i="20"/>
  <c r="B131" i="20"/>
  <c r="B139" i="20"/>
  <c r="B147" i="20"/>
  <c r="C147" i="20" s="1"/>
  <c r="B155" i="20"/>
  <c r="B163" i="20"/>
  <c r="B171" i="20"/>
  <c r="B179" i="20"/>
  <c r="B187" i="20"/>
  <c r="B195" i="20"/>
  <c r="B203" i="20"/>
  <c r="B211" i="20"/>
  <c r="B219" i="20"/>
  <c r="B227" i="20"/>
  <c r="B235" i="20"/>
  <c r="B243" i="20"/>
  <c r="B251" i="20"/>
  <c r="B259" i="20"/>
  <c r="B267" i="20"/>
  <c r="B275" i="20"/>
  <c r="B283" i="20"/>
  <c r="B291" i="20"/>
  <c r="B299" i="20"/>
  <c r="B307" i="20"/>
  <c r="B315" i="20"/>
  <c r="B323" i="20"/>
  <c r="B331" i="20"/>
  <c r="B339" i="20"/>
  <c r="B347" i="20"/>
  <c r="B352" i="20"/>
  <c r="B356" i="20"/>
  <c r="B360" i="20"/>
  <c r="B13" i="20"/>
  <c r="B21" i="20"/>
  <c r="B29" i="20"/>
  <c r="B37" i="20"/>
  <c r="B45" i="20"/>
  <c r="B53" i="20"/>
  <c r="B61" i="20"/>
  <c r="B69" i="20"/>
  <c r="B77" i="20"/>
  <c r="B85" i="20"/>
  <c r="B93" i="20"/>
  <c r="B101" i="20"/>
  <c r="B109" i="20"/>
  <c r="B117" i="20"/>
  <c r="B125" i="20"/>
  <c r="B133" i="20"/>
  <c r="B141" i="20"/>
  <c r="B149" i="20"/>
  <c r="B157" i="20"/>
  <c r="B165" i="20"/>
  <c r="B173" i="20"/>
  <c r="B181" i="20"/>
  <c r="B189" i="20"/>
  <c r="B197" i="20"/>
  <c r="B205" i="20"/>
  <c r="B213" i="20"/>
  <c r="B221" i="20"/>
  <c r="B229" i="20"/>
  <c r="B237" i="20"/>
  <c r="B245" i="20"/>
  <c r="B253" i="20"/>
  <c r="B261" i="20"/>
  <c r="B269" i="20"/>
  <c r="B277" i="20"/>
  <c r="B285" i="20"/>
  <c r="B293" i="20"/>
  <c r="B15" i="20"/>
  <c r="B23" i="20"/>
  <c r="B31" i="20"/>
  <c r="B39" i="20"/>
  <c r="B47" i="20"/>
  <c r="B55" i="20"/>
  <c r="B63" i="20"/>
  <c r="B71" i="20"/>
  <c r="B79" i="20"/>
  <c r="B87" i="20"/>
  <c r="B95" i="20"/>
  <c r="B103" i="20"/>
  <c r="B111" i="20"/>
  <c r="B119" i="20"/>
  <c r="B127" i="20"/>
  <c r="B135" i="20"/>
  <c r="C135" i="20" s="1"/>
  <c r="B143" i="20"/>
  <c r="B151" i="20"/>
  <c r="B159" i="20"/>
  <c r="B167" i="20"/>
  <c r="B175" i="20"/>
  <c r="B183" i="20"/>
  <c r="B191" i="20"/>
  <c r="B199" i="20"/>
  <c r="B207" i="20"/>
  <c r="B215" i="20"/>
  <c r="B223" i="20"/>
  <c r="B231" i="20"/>
  <c r="B239" i="20"/>
  <c r="B247" i="20"/>
  <c r="B255" i="20"/>
  <c r="B263" i="20"/>
  <c r="B271" i="20"/>
  <c r="B279" i="20"/>
  <c r="B287" i="20"/>
  <c r="B295" i="20"/>
  <c r="B303" i="20"/>
  <c r="B311" i="20"/>
  <c r="B319" i="20"/>
  <c r="B327" i="20"/>
  <c r="B335" i="20"/>
  <c r="B343" i="20"/>
  <c r="B350" i="20"/>
  <c r="B354" i="20"/>
  <c r="B358" i="20"/>
  <c r="B17" i="20"/>
  <c r="B25" i="20"/>
  <c r="B33" i="20"/>
  <c r="B41" i="20"/>
  <c r="B49" i="20"/>
  <c r="B57" i="20"/>
  <c r="B65" i="20"/>
  <c r="B73" i="20"/>
  <c r="B81" i="20"/>
  <c r="B89" i="20"/>
  <c r="B97" i="20"/>
  <c r="B105" i="20"/>
  <c r="B113" i="20"/>
  <c r="D113" i="20" s="1"/>
  <c r="B121" i="20"/>
  <c r="B129" i="20"/>
  <c r="D129" i="20" s="1"/>
  <c r="B137" i="20"/>
  <c r="B145" i="20"/>
  <c r="C145" i="20" s="1"/>
  <c r="B153" i="20"/>
  <c r="B161" i="20"/>
  <c r="C161" i="20" s="1"/>
  <c r="B169" i="20"/>
  <c r="B177" i="20"/>
  <c r="B185" i="20"/>
  <c r="B193" i="20"/>
  <c r="B201" i="20"/>
  <c r="B209" i="20"/>
  <c r="B217" i="20"/>
  <c r="B225" i="20"/>
  <c r="B233" i="20"/>
  <c r="B241" i="20"/>
  <c r="B249" i="20"/>
  <c r="B257" i="20"/>
  <c r="B265" i="20"/>
  <c r="B273" i="20"/>
  <c r="B281" i="20"/>
  <c r="B289" i="20"/>
  <c r="B297" i="20"/>
  <c r="B305" i="20"/>
  <c r="B321" i="20"/>
  <c r="B337" i="20"/>
  <c r="B351" i="20"/>
  <c r="B359" i="20"/>
  <c r="B309" i="20"/>
  <c r="B325" i="20"/>
  <c r="B341" i="20"/>
  <c r="B353" i="20"/>
  <c r="B313" i="20"/>
  <c r="B329" i="20"/>
  <c r="B345" i="20"/>
  <c r="B355" i="20"/>
  <c r="B301" i="20"/>
  <c r="B317" i="20"/>
  <c r="B333" i="20"/>
  <c r="B349" i="20"/>
  <c r="B357" i="20"/>
  <c r="D114" i="20"/>
  <c r="D354" i="20"/>
  <c r="C27" i="20"/>
  <c r="C26" i="20"/>
  <c r="C29" i="20"/>
  <c r="C144" i="20"/>
  <c r="C146" i="20"/>
  <c r="C149" i="20"/>
  <c r="C139" i="20"/>
  <c r="C137" i="20"/>
  <c r="C153" i="20"/>
  <c r="C141" i="20"/>
  <c r="C162" i="20"/>
  <c r="C158" i="20"/>
  <c r="C154" i="20"/>
  <c r="C151" i="20"/>
  <c r="C142" i="20"/>
  <c r="C228" i="20"/>
  <c r="C157" i="20"/>
  <c r="C150" i="20"/>
  <c r="C155" i="20"/>
  <c r="C152" i="20"/>
  <c r="C148" i="20"/>
  <c r="C143" i="20"/>
  <c r="C138" i="20"/>
  <c r="C327" i="20"/>
  <c r="C224" i="20"/>
  <c r="D237" i="20"/>
  <c r="C239" i="20"/>
  <c r="C136" i="20"/>
  <c r="C234" i="20"/>
  <c r="L303" i="20"/>
  <c r="L304" i="20"/>
  <c r="L305" i="20"/>
  <c r="L306" i="20"/>
  <c r="L307" i="20"/>
  <c r="L308" i="20"/>
  <c r="L309" i="20"/>
  <c r="L310" i="20"/>
  <c r="L311" i="20"/>
  <c r="L312" i="20"/>
  <c r="L313" i="20"/>
  <c r="L314" i="20"/>
  <c r="L315" i="20"/>
  <c r="L316" i="20"/>
  <c r="L317" i="20"/>
  <c r="L318" i="20"/>
  <c r="L319" i="20"/>
  <c r="L298" i="20"/>
  <c r="L321" i="20"/>
  <c r="L322" i="20"/>
  <c r="L323" i="20"/>
  <c r="L324" i="20"/>
  <c r="L325" i="20"/>
  <c r="L326" i="20"/>
  <c r="L327" i="20"/>
  <c r="L328" i="20"/>
  <c r="L329" i="20"/>
  <c r="L330" i="20"/>
  <c r="L331" i="20"/>
  <c r="L332" i="20"/>
  <c r="L333" i="20"/>
  <c r="L220" i="20"/>
  <c r="L334" i="20"/>
  <c r="L335" i="20"/>
  <c r="L336" i="20"/>
  <c r="L337" i="20"/>
  <c r="L299" i="20"/>
  <c r="L338" i="20"/>
  <c r="L339" i="20"/>
  <c r="L340" i="20"/>
  <c r="L341" i="20"/>
  <c r="L343" i="20"/>
  <c r="L344" i="20"/>
  <c r="L345" i="20"/>
  <c r="L346" i="20"/>
  <c r="L347" i="20"/>
  <c r="L348" i="20"/>
  <c r="L349" i="20"/>
  <c r="L350" i="20"/>
  <c r="L351" i="20"/>
  <c r="L352" i="20"/>
  <c r="L353" i="20"/>
  <c r="L354" i="20"/>
  <c r="L355" i="20"/>
  <c r="L356" i="20"/>
  <c r="L357" i="20"/>
  <c r="L320" i="20"/>
  <c r="L358" i="20"/>
  <c r="L359" i="20"/>
  <c r="L360" i="20"/>
  <c r="L251" i="20"/>
  <c r="L252" i="20"/>
  <c r="L253" i="20"/>
  <c r="L254" i="20"/>
  <c r="L255" i="20"/>
  <c r="L256" i="20"/>
  <c r="L257" i="20"/>
  <c r="L258" i="20"/>
  <c r="L279" i="20"/>
  <c r="L260" i="20"/>
  <c r="L266" i="20"/>
  <c r="L267" i="20"/>
  <c r="L268" i="20"/>
  <c r="L269" i="20"/>
  <c r="L270" i="20"/>
  <c r="L271" i="20"/>
  <c r="L272" i="20"/>
  <c r="L273" i="20"/>
  <c r="L274" i="20"/>
  <c r="L295" i="20"/>
  <c r="L235" i="20"/>
  <c r="L277" i="20"/>
  <c r="L237" i="20"/>
  <c r="L238" i="20"/>
  <c r="L239" i="20"/>
  <c r="L240" i="20"/>
  <c r="L245" i="20"/>
  <c r="L246" i="20"/>
  <c r="L247" i="20"/>
  <c r="L248" i="20"/>
  <c r="L249" i="20"/>
  <c r="L250" i="20"/>
  <c r="L222" i="20"/>
  <c r="L224" i="20"/>
  <c r="L225" i="20"/>
  <c r="L226" i="20"/>
  <c r="L227" i="20"/>
  <c r="L228" i="20"/>
  <c r="L229" i="20"/>
  <c r="L230" i="20"/>
  <c r="L231" i="20"/>
  <c r="L219" i="20"/>
  <c r="L232" i="20"/>
  <c r="L233" i="20"/>
  <c r="L234" i="20"/>
  <c r="L302" i="20"/>
  <c r="AY301" i="20"/>
  <c r="AY300" i="20"/>
  <c r="L296" i="20"/>
  <c r="L297" i="20"/>
  <c r="L294" i="20"/>
  <c r="L293" i="20"/>
  <c r="L292" i="20"/>
  <c r="X291" i="20"/>
  <c r="L291" i="20"/>
  <c r="L290" i="20"/>
  <c r="X289" i="20"/>
  <c r="L289" i="20"/>
  <c r="X287" i="20"/>
  <c r="L287" i="20"/>
  <c r="Z286" i="20"/>
  <c r="X286" i="20"/>
  <c r="L286" i="20"/>
  <c r="L285" i="20"/>
  <c r="L284" i="20"/>
  <c r="L283" i="20"/>
  <c r="L282" i="20"/>
  <c r="L281" i="20"/>
  <c r="L280" i="20"/>
  <c r="L276" i="20"/>
  <c r="X271" i="20"/>
  <c r="X269" i="20"/>
  <c r="X268" i="20"/>
  <c r="X279" i="20"/>
  <c r="X257" i="20"/>
  <c r="X256" i="20"/>
  <c r="X255" i="20"/>
  <c r="X253" i="20"/>
  <c r="X252" i="20"/>
  <c r="AY359" i="20" l="1"/>
  <c r="AY356" i="20"/>
  <c r="AY352" i="20"/>
  <c r="AY348" i="20"/>
  <c r="AY339" i="20"/>
  <c r="AY336" i="20"/>
  <c r="AY333" i="20"/>
  <c r="AY329" i="20"/>
  <c r="AY325" i="20"/>
  <c r="AY280" i="20"/>
  <c r="AY284" i="20"/>
  <c r="AY292" i="20"/>
  <c r="AY296" i="20"/>
  <c r="AY234" i="20"/>
  <c r="AY231" i="20"/>
  <c r="AY227" i="20"/>
  <c r="AY222" i="20"/>
  <c r="AY247" i="20"/>
  <c r="AY239" i="20"/>
  <c r="AY235" i="20"/>
  <c r="AY272" i="20"/>
  <c r="AY268" i="20"/>
  <c r="AY255" i="20"/>
  <c r="AY251" i="20"/>
  <c r="AY320" i="20"/>
  <c r="AY354" i="20"/>
  <c r="AY350" i="20"/>
  <c r="AY346" i="20"/>
  <c r="AY341" i="20"/>
  <c r="AY299" i="20"/>
  <c r="AY334" i="20"/>
  <c r="AY331" i="20"/>
  <c r="AY327" i="20"/>
  <c r="AY323" i="20"/>
  <c r="AY319" i="20"/>
  <c r="AY315" i="20"/>
  <c r="AY311" i="20"/>
  <c r="AY307" i="20"/>
  <c r="AY303" i="20"/>
  <c r="AY281" i="20"/>
  <c r="AY285" i="20"/>
  <c r="AY287" i="20"/>
  <c r="AY290" i="20"/>
  <c r="AY293" i="20"/>
  <c r="AY233" i="20"/>
  <c r="AY230" i="20"/>
  <c r="AY226" i="20"/>
  <c r="AY250" i="20"/>
  <c r="AY246" i="20"/>
  <c r="AY238" i="20"/>
  <c r="AY295" i="20"/>
  <c r="AY271" i="20"/>
  <c r="AY267" i="20"/>
  <c r="AY254" i="20"/>
  <c r="AY360" i="20"/>
  <c r="AY357" i="20"/>
  <c r="AY353" i="20"/>
  <c r="AY349" i="20"/>
  <c r="AY345" i="20"/>
  <c r="AY340" i="20"/>
  <c r="AY337" i="20"/>
  <c r="AY220" i="20"/>
  <c r="AY330" i="20"/>
  <c r="AY326" i="20"/>
  <c r="AY322" i="20"/>
  <c r="AY318" i="20"/>
  <c r="AY314" i="20"/>
  <c r="AY310" i="20"/>
  <c r="AY306" i="20"/>
  <c r="AY282" i="20"/>
  <c r="AY286" i="20"/>
  <c r="AY291" i="20"/>
  <c r="AY294" i="20"/>
  <c r="AY232" i="20"/>
  <c r="AY229" i="20"/>
  <c r="AY225" i="20"/>
  <c r="AY249" i="20"/>
  <c r="AY245" i="20"/>
  <c r="AY237" i="20"/>
  <c r="AY274" i="20"/>
  <c r="AY270" i="20"/>
  <c r="AY266" i="20"/>
  <c r="AY253" i="20"/>
  <c r="AY344" i="20"/>
  <c r="AY321" i="20"/>
  <c r="AY317" i="20"/>
  <c r="AY313" i="20"/>
  <c r="AY309" i="20"/>
  <c r="AY305" i="20"/>
  <c r="AY276" i="20"/>
  <c r="AY283" i="20"/>
  <c r="AY289" i="20"/>
  <c r="AY297" i="20"/>
  <c r="AY302" i="20"/>
  <c r="AY219" i="20"/>
  <c r="AY228" i="20"/>
  <c r="AY224" i="20"/>
  <c r="AY248" i="20"/>
  <c r="AY240" i="20"/>
  <c r="AY277" i="20"/>
  <c r="AY273" i="20"/>
  <c r="AY269" i="20"/>
  <c r="AY260" i="20"/>
  <c r="AY256" i="20"/>
  <c r="AY252" i="20"/>
  <c r="AY358" i="20"/>
  <c r="AY355" i="20"/>
  <c r="AY351" i="20"/>
  <c r="AY347" i="20"/>
  <c r="AY343" i="20"/>
  <c r="AY338" i="20"/>
  <c r="AY335" i="20"/>
  <c r="AY332" i="20"/>
  <c r="AY328" i="20"/>
  <c r="AY324" i="20"/>
  <c r="AY298" i="20"/>
  <c r="AY316" i="20"/>
  <c r="AY312" i="20"/>
  <c r="AY308" i="20"/>
  <c r="AY304" i="20"/>
  <c r="D112" i="20"/>
  <c r="C112" i="20"/>
  <c r="C170" i="20"/>
  <c r="D170" i="20"/>
  <c r="C288" i="20"/>
  <c r="D288" i="20"/>
  <c r="D145" i="20"/>
  <c r="C78" i="20"/>
  <c r="C219" i="20"/>
  <c r="C194" i="20"/>
  <c r="C261" i="20"/>
  <c r="D264" i="20"/>
  <c r="C264" i="20"/>
  <c r="D243" i="20"/>
  <c r="C243" i="20"/>
  <c r="D278" i="20"/>
  <c r="C278" i="20"/>
  <c r="D163" i="20"/>
  <c r="C163" i="20"/>
  <c r="D29" i="20"/>
  <c r="D27" i="20"/>
  <c r="D26" i="20"/>
  <c r="D342" i="20"/>
  <c r="C342" i="20"/>
  <c r="D223" i="20"/>
  <c r="C223" i="20"/>
  <c r="D141" i="20"/>
  <c r="D261" i="20"/>
  <c r="D143" i="20"/>
  <c r="D137" i="20"/>
  <c r="D140" i="20"/>
  <c r="Z279" i="20"/>
  <c r="AY279" i="20"/>
  <c r="Z257" i="20"/>
  <c r="AY257" i="20"/>
  <c r="Z258" i="20"/>
  <c r="AY258" i="20"/>
  <c r="D151" i="20"/>
  <c r="D147" i="20"/>
  <c r="D219" i="20"/>
  <c r="D153" i="20"/>
  <c r="D146" i="20"/>
  <c r="D222" i="20"/>
  <c r="D156" i="20"/>
  <c r="D155" i="20"/>
  <c r="D157" i="20"/>
  <c r="D194" i="20"/>
  <c r="D162" i="20"/>
  <c r="D224" i="20"/>
  <c r="D78" i="20"/>
  <c r="D234" i="20"/>
  <c r="D139" i="20"/>
  <c r="D149" i="20"/>
  <c r="D228" i="20"/>
  <c r="D135" i="20"/>
  <c r="C237" i="20"/>
  <c r="D144" i="20"/>
  <c r="D161" i="20"/>
  <c r="D152" i="20"/>
  <c r="D148" i="20"/>
  <c r="D239" i="20"/>
  <c r="D138" i="20"/>
  <c r="D142" i="20"/>
  <c r="D158" i="20"/>
  <c r="D150" i="20"/>
  <c r="D154" i="20"/>
  <c r="D136" i="20"/>
  <c r="D327" i="20"/>
  <c r="C115" i="20"/>
  <c r="D115" i="20"/>
  <c r="C279" i="20"/>
  <c r="D279" i="20"/>
  <c r="C305" i="20"/>
  <c r="D305" i="20"/>
  <c r="C353" i="20"/>
  <c r="D353" i="20"/>
  <c r="C14" i="20"/>
  <c r="D14" i="20"/>
  <c r="C168" i="20"/>
  <c r="D168" i="20"/>
  <c r="C255" i="20"/>
  <c r="D255" i="20"/>
  <c r="C349" i="20"/>
  <c r="D349" i="20"/>
  <c r="C132" i="20"/>
  <c r="D132" i="20"/>
  <c r="C251" i="20"/>
  <c r="D251" i="20"/>
  <c r="C335" i="20"/>
  <c r="D335" i="20"/>
  <c r="C344" i="20"/>
  <c r="D344" i="20"/>
  <c r="C296" i="20"/>
  <c r="D296" i="20"/>
  <c r="C189" i="20"/>
  <c r="D189" i="20"/>
  <c r="C130" i="20"/>
  <c r="D130" i="20"/>
  <c r="C90" i="20"/>
  <c r="D90" i="20"/>
  <c r="C74" i="20"/>
  <c r="D74" i="20"/>
  <c r="C47" i="20"/>
  <c r="D47" i="20"/>
  <c r="C30" i="20"/>
  <c r="D30" i="20"/>
  <c r="C98" i="20"/>
  <c r="D98" i="20"/>
  <c r="C79" i="20"/>
  <c r="D79" i="20"/>
  <c r="C49" i="20"/>
  <c r="D49" i="20"/>
  <c r="D10" i="20"/>
  <c r="C328" i="20"/>
  <c r="D328" i="20"/>
  <c r="C202" i="20"/>
  <c r="D202" i="20"/>
  <c r="C128" i="20"/>
  <c r="D128" i="20"/>
  <c r="C106" i="20"/>
  <c r="D106" i="20"/>
  <c r="C159" i="20"/>
  <c r="D159" i="20"/>
  <c r="C71" i="20"/>
  <c r="D71" i="20"/>
  <c r="C46" i="20"/>
  <c r="D46" i="20"/>
  <c r="C236" i="20"/>
  <c r="D236" i="20"/>
  <c r="C338" i="20"/>
  <c r="D338" i="20"/>
  <c r="C229" i="20"/>
  <c r="D229" i="20"/>
  <c r="C225" i="20"/>
  <c r="D225" i="20"/>
  <c r="C66" i="20"/>
  <c r="D66" i="20"/>
  <c r="C102" i="20"/>
  <c r="D102" i="20"/>
  <c r="C300" i="20"/>
  <c r="D300" i="20"/>
  <c r="C324" i="20"/>
  <c r="D324" i="20"/>
  <c r="C18" i="20"/>
  <c r="D18" i="20"/>
  <c r="C266" i="20"/>
  <c r="D266" i="20"/>
  <c r="C44" i="20"/>
  <c r="D44" i="20"/>
  <c r="C273" i="20"/>
  <c r="D273" i="20"/>
  <c r="C31" i="20"/>
  <c r="D31" i="20"/>
  <c r="C299" i="20"/>
  <c r="D299" i="20"/>
  <c r="C314" i="20"/>
  <c r="D314" i="20"/>
  <c r="C269" i="20"/>
  <c r="D269" i="20"/>
  <c r="C216" i="20"/>
  <c r="D216" i="20"/>
  <c r="C173" i="20"/>
  <c r="D173" i="20"/>
  <c r="C263" i="20"/>
  <c r="D263" i="20"/>
  <c r="C120" i="20"/>
  <c r="D120" i="20"/>
  <c r="C80" i="20"/>
  <c r="D80" i="20"/>
  <c r="C63" i="20"/>
  <c r="D63" i="20"/>
  <c r="C37" i="20"/>
  <c r="D37" i="20"/>
  <c r="C17" i="20"/>
  <c r="D17" i="20"/>
  <c r="C57" i="20"/>
  <c r="D57" i="20"/>
  <c r="C82" i="20"/>
  <c r="D82" i="20"/>
  <c r="C61" i="20"/>
  <c r="D61" i="20"/>
  <c r="C38" i="20"/>
  <c r="D38" i="20"/>
  <c r="C19" i="20"/>
  <c r="D19" i="20"/>
  <c r="C332" i="20"/>
  <c r="D332" i="20"/>
  <c r="C306" i="20"/>
  <c r="D306" i="20"/>
  <c r="C206" i="20"/>
  <c r="D206" i="20"/>
  <c r="C215" i="20"/>
  <c r="D215" i="20"/>
  <c r="C196" i="20"/>
  <c r="D196" i="20"/>
  <c r="C190" i="20"/>
  <c r="D190" i="20"/>
  <c r="C50" i="20"/>
  <c r="D50" i="20"/>
  <c r="D11" i="20"/>
  <c r="C208" i="20"/>
  <c r="D208" i="20"/>
  <c r="C107" i="20"/>
  <c r="D107" i="20"/>
  <c r="C285" i="20"/>
  <c r="D285" i="20"/>
  <c r="C256" i="20"/>
  <c r="D256" i="20"/>
  <c r="C240" i="20"/>
  <c r="D240" i="20"/>
  <c r="C56" i="20"/>
  <c r="D56" i="20"/>
  <c r="C94" i="20"/>
  <c r="D94" i="20"/>
  <c r="C187" i="20"/>
  <c r="D187" i="20"/>
  <c r="C201" i="20"/>
  <c r="D201" i="20"/>
  <c r="C221" i="20"/>
  <c r="D221" i="20"/>
  <c r="C252" i="20"/>
  <c r="D252" i="20"/>
  <c r="C271" i="20"/>
  <c r="D271" i="20"/>
  <c r="C318" i="20"/>
  <c r="D318" i="20"/>
  <c r="C340" i="20"/>
  <c r="D340" i="20"/>
  <c r="C12" i="20"/>
  <c r="D12" i="20"/>
  <c r="C177" i="20"/>
  <c r="D177" i="20"/>
  <c r="C209" i="20"/>
  <c r="D209" i="20"/>
  <c r="C304" i="20"/>
  <c r="D304" i="20"/>
  <c r="C345" i="20"/>
  <c r="D345" i="20"/>
  <c r="C73" i="20"/>
  <c r="D73" i="20"/>
  <c r="C116" i="20"/>
  <c r="D116" i="20"/>
  <c r="C248" i="20"/>
  <c r="D248" i="20"/>
  <c r="C270" i="20"/>
  <c r="D270" i="20"/>
  <c r="C315" i="20"/>
  <c r="D315" i="20"/>
  <c r="C360" i="20"/>
  <c r="D360" i="20"/>
  <c r="C180" i="20"/>
  <c r="D180" i="20"/>
  <c r="C214" i="20"/>
  <c r="D214" i="20"/>
  <c r="C312" i="20"/>
  <c r="D312" i="20"/>
  <c r="C351" i="20"/>
  <c r="D351" i="20"/>
  <c r="C339" i="20"/>
  <c r="D339" i="20"/>
  <c r="C329" i="20"/>
  <c r="D329" i="20"/>
  <c r="C303" i="20"/>
  <c r="D303" i="20"/>
  <c r="C291" i="20"/>
  <c r="D291" i="20"/>
  <c r="C280" i="20"/>
  <c r="D280" i="20"/>
  <c r="C257" i="20"/>
  <c r="D257" i="20"/>
  <c r="C207" i="20"/>
  <c r="D207" i="20"/>
  <c r="C191" i="20"/>
  <c r="D191" i="20"/>
  <c r="C175" i="20"/>
  <c r="D175" i="20"/>
  <c r="C134" i="20"/>
  <c r="D134" i="20"/>
  <c r="C111" i="20"/>
  <c r="D111" i="20"/>
  <c r="C101" i="20"/>
  <c r="D101" i="20"/>
  <c r="C93" i="20"/>
  <c r="D93" i="20"/>
  <c r="C84" i="20"/>
  <c r="D84" i="20"/>
  <c r="C69" i="20"/>
  <c r="D69" i="20"/>
  <c r="C55" i="20"/>
  <c r="D55" i="20"/>
  <c r="C39" i="20"/>
  <c r="D39" i="20"/>
  <c r="C33" i="20"/>
  <c r="D33" i="20"/>
  <c r="C21" i="20"/>
  <c r="D21" i="20"/>
  <c r="C166" i="20"/>
  <c r="D166" i="20"/>
  <c r="C123" i="20"/>
  <c r="D123" i="20"/>
  <c r="C95" i="20"/>
  <c r="D95" i="20"/>
  <c r="C86" i="20"/>
  <c r="D86" i="20"/>
  <c r="C75" i="20"/>
  <c r="D75" i="20"/>
  <c r="C241" i="20"/>
  <c r="D241" i="20"/>
  <c r="C41" i="20"/>
  <c r="D41" i="20"/>
  <c r="C23" i="20"/>
  <c r="D23" i="20"/>
  <c r="C357" i="20"/>
  <c r="D357" i="20"/>
  <c r="C343" i="20"/>
  <c r="D343" i="20"/>
  <c r="C334" i="20"/>
  <c r="D334" i="20"/>
  <c r="C322" i="20"/>
  <c r="D322" i="20"/>
  <c r="C310" i="20"/>
  <c r="D310" i="20"/>
  <c r="C295" i="20"/>
  <c r="D295" i="20"/>
  <c r="C210" i="20"/>
  <c r="D210" i="20"/>
  <c r="C199" i="20"/>
  <c r="D199" i="20"/>
  <c r="C192" i="20"/>
  <c r="D192" i="20"/>
  <c r="C185" i="20"/>
  <c r="D185" i="20"/>
  <c r="C171" i="20"/>
  <c r="D171" i="20"/>
  <c r="C133" i="20"/>
  <c r="D133" i="20"/>
  <c r="C121" i="20"/>
  <c r="D121" i="20"/>
  <c r="C110" i="20"/>
  <c r="D110" i="20"/>
  <c r="C100" i="20"/>
  <c r="D100" i="20"/>
  <c r="C83" i="20"/>
  <c r="D83" i="20"/>
  <c r="C64" i="20"/>
  <c r="D64" i="20"/>
  <c r="C54" i="20"/>
  <c r="D54" i="20"/>
  <c r="C20" i="20"/>
  <c r="D20" i="20"/>
  <c r="C91" i="20"/>
  <c r="D91" i="20"/>
  <c r="C274" i="20"/>
  <c r="D274" i="20"/>
  <c r="C227" i="20"/>
  <c r="D227" i="20"/>
  <c r="C356" i="20"/>
  <c r="D356" i="20"/>
  <c r="C179" i="20"/>
  <c r="D179" i="20"/>
  <c r="C230" i="20"/>
  <c r="D230" i="20"/>
  <c r="C238" i="20"/>
  <c r="D238" i="20"/>
  <c r="C197" i="20"/>
  <c r="D197" i="20"/>
  <c r="C235" i="20"/>
  <c r="D235" i="20"/>
  <c r="C282" i="20"/>
  <c r="D282" i="20"/>
  <c r="C331" i="20"/>
  <c r="D331" i="20"/>
  <c r="C281" i="20"/>
  <c r="D281" i="20"/>
  <c r="C330" i="20"/>
  <c r="D330" i="20"/>
  <c r="C59" i="20"/>
  <c r="D59" i="20"/>
  <c r="C265" i="20"/>
  <c r="D265" i="20"/>
  <c r="C326" i="20"/>
  <c r="D326" i="20"/>
  <c r="C287" i="20"/>
  <c r="D287" i="20"/>
  <c r="C320" i="20"/>
  <c r="D320" i="20"/>
  <c r="C311" i="20"/>
  <c r="D311" i="20"/>
  <c r="C286" i="20"/>
  <c r="D286" i="20"/>
  <c r="C212" i="20"/>
  <c r="D212" i="20"/>
  <c r="C193" i="20"/>
  <c r="D193" i="20"/>
  <c r="C165" i="20"/>
  <c r="D165" i="20"/>
  <c r="C118" i="20"/>
  <c r="D118" i="20"/>
  <c r="C77" i="20"/>
  <c r="D77" i="20"/>
  <c r="C35" i="20"/>
  <c r="D35" i="20"/>
  <c r="C108" i="20"/>
  <c r="D108" i="20"/>
  <c r="C160" i="20"/>
  <c r="D160" i="20"/>
  <c r="C15" i="20"/>
  <c r="D15" i="20"/>
  <c r="C250" i="20"/>
  <c r="D250" i="20"/>
  <c r="C275" i="20"/>
  <c r="D275" i="20"/>
  <c r="C181" i="20"/>
  <c r="D181" i="20"/>
  <c r="C167" i="20"/>
  <c r="D167" i="20"/>
  <c r="C97" i="20"/>
  <c r="D97" i="20"/>
  <c r="C249" i="20"/>
  <c r="D249" i="20"/>
  <c r="C321" i="20"/>
  <c r="D321" i="20"/>
  <c r="C302" i="20"/>
  <c r="D302" i="20"/>
  <c r="C22" i="20"/>
  <c r="D22" i="20"/>
  <c r="C174" i="20"/>
  <c r="D174" i="20"/>
  <c r="C204" i="20"/>
  <c r="D204" i="20"/>
  <c r="C276" i="20"/>
  <c r="D276" i="20"/>
  <c r="C346" i="20"/>
  <c r="D346" i="20"/>
  <c r="C184" i="20"/>
  <c r="D184" i="20"/>
  <c r="C317" i="20"/>
  <c r="D317" i="20"/>
  <c r="C126" i="20"/>
  <c r="D126" i="20"/>
  <c r="C195" i="20"/>
  <c r="D195" i="20"/>
  <c r="C297" i="20"/>
  <c r="D297" i="20"/>
  <c r="C244" i="20"/>
  <c r="D244" i="20"/>
  <c r="C323" i="20"/>
  <c r="D323" i="20"/>
  <c r="C348" i="20"/>
  <c r="D348" i="20"/>
  <c r="C325" i="20"/>
  <c r="D325" i="20"/>
  <c r="C203" i="20"/>
  <c r="D203" i="20"/>
  <c r="C259" i="20"/>
  <c r="D259" i="20"/>
  <c r="C242" i="20"/>
  <c r="D242" i="20"/>
  <c r="C65" i="20"/>
  <c r="D65" i="20"/>
  <c r="C51" i="20"/>
  <c r="D51" i="20"/>
  <c r="C109" i="20"/>
  <c r="D109" i="20"/>
  <c r="C70" i="20"/>
  <c r="D70" i="20"/>
  <c r="C53" i="20"/>
  <c r="D53" i="20"/>
  <c r="C32" i="20"/>
  <c r="D32" i="20"/>
  <c r="C341" i="20"/>
  <c r="D341" i="20"/>
  <c r="C319" i="20"/>
  <c r="D319" i="20"/>
  <c r="C293" i="20"/>
  <c r="D293" i="20"/>
  <c r="C272" i="20"/>
  <c r="D272" i="20"/>
  <c r="C253" i="20"/>
  <c r="D253" i="20"/>
  <c r="C183" i="20"/>
  <c r="D183" i="20"/>
  <c r="C119" i="20"/>
  <c r="D119" i="20"/>
  <c r="C99" i="20"/>
  <c r="D99" i="20"/>
  <c r="C36" i="20"/>
  <c r="D36" i="20"/>
  <c r="C16" i="20"/>
  <c r="D16" i="20"/>
  <c r="C131" i="20"/>
  <c r="D131" i="20"/>
  <c r="C316" i="20"/>
  <c r="D316" i="20"/>
  <c r="C62" i="20"/>
  <c r="D62" i="20"/>
  <c r="C231" i="20"/>
  <c r="D231" i="20"/>
  <c r="C213" i="20"/>
  <c r="D213" i="20"/>
  <c r="C232" i="20"/>
  <c r="D232" i="20"/>
  <c r="C40" i="20"/>
  <c r="D40" i="20"/>
  <c r="C85" i="20"/>
  <c r="D85" i="20"/>
  <c r="C122" i="20"/>
  <c r="D122" i="20"/>
  <c r="C217" i="20"/>
  <c r="D217" i="20"/>
  <c r="C246" i="20"/>
  <c r="D246" i="20"/>
  <c r="C267" i="20"/>
  <c r="D267" i="20"/>
  <c r="C289" i="20"/>
  <c r="D289" i="20"/>
  <c r="C313" i="20"/>
  <c r="D313" i="20"/>
  <c r="C336" i="20"/>
  <c r="D336" i="20"/>
  <c r="C358" i="20"/>
  <c r="D358" i="20"/>
  <c r="C52" i="20"/>
  <c r="D52" i="20"/>
  <c r="C164" i="20"/>
  <c r="D164" i="20"/>
  <c r="C198" i="20"/>
  <c r="D198" i="20"/>
  <c r="C245" i="20"/>
  <c r="D245" i="20"/>
  <c r="C292" i="20"/>
  <c r="D292" i="20"/>
  <c r="C25" i="20"/>
  <c r="D25" i="20"/>
  <c r="C104" i="20"/>
  <c r="D104" i="20"/>
  <c r="C205" i="20"/>
  <c r="D205" i="20"/>
  <c r="C260" i="20"/>
  <c r="D260" i="20"/>
  <c r="C284" i="20"/>
  <c r="D284" i="20"/>
  <c r="C308" i="20"/>
  <c r="D308" i="20"/>
  <c r="C220" i="20"/>
  <c r="D220" i="20"/>
  <c r="C355" i="20"/>
  <c r="D355" i="20"/>
  <c r="C81" i="20"/>
  <c r="D81" i="20"/>
  <c r="C172" i="20"/>
  <c r="D172" i="20"/>
  <c r="C258" i="20"/>
  <c r="D258" i="20"/>
  <c r="C352" i="20"/>
  <c r="D352" i="20"/>
  <c r="C354" i="20"/>
  <c r="C333" i="20"/>
  <c r="D333" i="20"/>
  <c r="C298" i="20"/>
  <c r="D298" i="20"/>
  <c r="C307" i="20"/>
  <c r="D307" i="20"/>
  <c r="C294" i="20"/>
  <c r="D294" i="20"/>
  <c r="C283" i="20"/>
  <c r="D283" i="20"/>
  <c r="C254" i="20"/>
  <c r="D254" i="20"/>
  <c r="C218" i="20"/>
  <c r="D218" i="20"/>
  <c r="C200" i="20"/>
  <c r="D200" i="20"/>
  <c r="C186" i="20"/>
  <c r="D186" i="20"/>
  <c r="C178" i="20"/>
  <c r="D178" i="20"/>
  <c r="C125" i="20"/>
  <c r="D125" i="20"/>
  <c r="C103" i="20"/>
  <c r="D103" i="20"/>
  <c r="C96" i="20"/>
  <c r="D96" i="20"/>
  <c r="C88" i="20"/>
  <c r="D88" i="20"/>
  <c r="C72" i="20"/>
  <c r="D72" i="20"/>
  <c r="C67" i="20"/>
  <c r="D67" i="20"/>
  <c r="C43" i="20"/>
  <c r="D43" i="20"/>
  <c r="C24" i="20"/>
  <c r="D24" i="20"/>
  <c r="C169" i="20"/>
  <c r="D169" i="20"/>
  <c r="C127" i="20"/>
  <c r="D127" i="20"/>
  <c r="C117" i="20"/>
  <c r="D117" i="20"/>
  <c r="C105" i="20"/>
  <c r="D105" i="20"/>
  <c r="C89" i="20"/>
  <c r="D89" i="20"/>
  <c r="C45" i="20"/>
  <c r="D45" i="20"/>
  <c r="C34" i="20"/>
  <c r="D34" i="20"/>
  <c r="C28" i="20"/>
  <c r="D28" i="20"/>
  <c r="C359" i="20"/>
  <c r="D359" i="20"/>
  <c r="C347" i="20"/>
  <c r="D347" i="20"/>
  <c r="C337" i="20"/>
  <c r="D337" i="20"/>
  <c r="C301" i="20"/>
  <c r="D301" i="20"/>
  <c r="C290" i="20"/>
  <c r="D290" i="20"/>
  <c r="C268" i="20"/>
  <c r="D268" i="20"/>
  <c r="C247" i="20"/>
  <c r="D247" i="20"/>
  <c r="C211" i="20"/>
  <c r="D211" i="20"/>
  <c r="C188" i="20"/>
  <c r="D188" i="20"/>
  <c r="C60" i="20"/>
  <c r="D60" i="20"/>
  <c r="C124" i="20"/>
  <c r="D124" i="20"/>
  <c r="C87" i="20"/>
  <c r="D87" i="20"/>
  <c r="C76" i="20"/>
  <c r="D76" i="20"/>
  <c r="C68" i="20"/>
  <c r="D68" i="20"/>
  <c r="C58" i="20"/>
  <c r="D58" i="20"/>
  <c r="C42" i="20"/>
  <c r="D42" i="20"/>
  <c r="C13" i="20"/>
  <c r="D13" i="20"/>
  <c r="C48" i="20"/>
  <c r="D48" i="20"/>
  <c r="C176" i="20"/>
  <c r="D176" i="20"/>
  <c r="C233" i="20"/>
  <c r="D233" i="20"/>
  <c r="C309" i="20"/>
  <c r="D309" i="20"/>
  <c r="C226" i="20"/>
  <c r="D226" i="20"/>
  <c r="C277" i="20"/>
  <c r="D277" i="20"/>
  <c r="C350" i="20"/>
  <c r="D350" i="20"/>
  <c r="L221" i="20"/>
  <c r="L218" i="20"/>
  <c r="L217" i="20"/>
  <c r="L216" i="20"/>
  <c r="L275" i="20"/>
  <c r="L214" i="20"/>
  <c r="L213" i="20"/>
  <c r="AY212" i="20"/>
  <c r="L211" i="20"/>
  <c r="L210" i="20"/>
  <c r="L209" i="20"/>
  <c r="L208" i="20"/>
  <c r="L207" i="20"/>
  <c r="L206" i="20"/>
  <c r="L205" i="20"/>
  <c r="L204" i="20"/>
  <c r="L203" i="20"/>
  <c r="L202" i="20"/>
  <c r="L201" i="20"/>
  <c r="L200" i="20"/>
  <c r="L199" i="20"/>
  <c r="L198" i="20"/>
  <c r="L197" i="20"/>
  <c r="L195" i="20"/>
  <c r="L173" i="20"/>
  <c r="L193" i="20"/>
  <c r="L192" i="20"/>
  <c r="L191" i="20"/>
  <c r="L215" i="20"/>
  <c r="L189" i="20"/>
  <c r="L188" i="20"/>
  <c r="L265" i="20"/>
  <c r="L187" i="20"/>
  <c r="L186" i="20"/>
  <c r="L185" i="20"/>
  <c r="L184" i="20"/>
  <c r="L183" i="20"/>
  <c r="AY182" i="20"/>
  <c r="AY181" i="20"/>
  <c r="L180" i="20"/>
  <c r="L179" i="20"/>
  <c r="L178" i="20"/>
  <c r="L177" i="20"/>
  <c r="L176" i="20"/>
  <c r="L175" i="20"/>
  <c r="L196" i="20"/>
  <c r="L174" i="20"/>
  <c r="AY60" i="20"/>
  <c r="AY57" i="20"/>
  <c r="L172" i="20"/>
  <c r="L171" i="20"/>
  <c r="L169" i="20"/>
  <c r="L168" i="20"/>
  <c r="L263" i="20"/>
  <c r="L167" i="20"/>
  <c r="L166" i="20"/>
  <c r="L165" i="20"/>
  <c r="L164" i="20"/>
  <c r="L162" i="20"/>
  <c r="L161" i="20"/>
  <c r="L194" i="20"/>
  <c r="L158" i="20"/>
  <c r="L157" i="20"/>
  <c r="L156" i="20"/>
  <c r="L155" i="20"/>
  <c r="L154" i="20"/>
  <c r="L153" i="20"/>
  <c r="L261" i="20"/>
  <c r="L152" i="20"/>
  <c r="L151" i="20"/>
  <c r="L150" i="20"/>
  <c r="L149" i="20"/>
  <c r="L148" i="20"/>
  <c r="L147" i="20"/>
  <c r="L146" i="20"/>
  <c r="L145" i="20"/>
  <c r="L144" i="20"/>
  <c r="L143" i="20"/>
  <c r="L142" i="20"/>
  <c r="L141" i="20"/>
  <c r="L140" i="20"/>
  <c r="L139" i="20"/>
  <c r="L138" i="20"/>
  <c r="L137" i="20"/>
  <c r="L136" i="20"/>
  <c r="L135" i="20"/>
  <c r="BC11" i="29" l="1"/>
  <c r="BC15" i="29"/>
  <c r="BC12" i="29"/>
  <c r="BC19" i="29"/>
  <c r="BC16" i="29"/>
  <c r="BC17" i="29"/>
  <c r="BC20" i="29"/>
  <c r="AY185" i="20"/>
  <c r="AY192" i="20"/>
  <c r="AY197" i="20"/>
  <c r="AY205" i="20"/>
  <c r="AY136" i="20"/>
  <c r="AY140" i="20"/>
  <c r="AY144" i="20"/>
  <c r="AY148" i="20"/>
  <c r="AY152" i="20"/>
  <c r="AY155" i="20"/>
  <c r="AY194" i="20"/>
  <c r="AY165" i="20"/>
  <c r="AY168" i="20"/>
  <c r="AY175" i="20"/>
  <c r="AY179" i="20"/>
  <c r="AY183" i="20"/>
  <c r="AY187" i="20"/>
  <c r="AY215" i="20"/>
  <c r="AY173" i="20"/>
  <c r="AY199" i="20"/>
  <c r="AY203" i="20"/>
  <c r="AY207" i="20"/>
  <c r="AY211" i="20"/>
  <c r="AY275" i="20"/>
  <c r="AY221" i="20"/>
  <c r="AY137" i="20"/>
  <c r="AY141" i="20"/>
  <c r="AY145" i="20"/>
  <c r="AY149" i="20"/>
  <c r="AY261" i="20"/>
  <c r="AY156" i="20"/>
  <c r="AY161" i="20"/>
  <c r="AY166" i="20"/>
  <c r="AY169" i="20"/>
  <c r="AY176" i="20"/>
  <c r="AY180" i="20"/>
  <c r="AY184" i="20"/>
  <c r="AY265" i="20"/>
  <c r="AY191" i="20"/>
  <c r="AY195" i="20"/>
  <c r="AY200" i="20"/>
  <c r="AY204" i="20"/>
  <c r="AY208" i="20"/>
  <c r="AY216" i="20"/>
  <c r="AY138" i="20"/>
  <c r="AY142" i="20"/>
  <c r="AY146" i="20"/>
  <c r="AY150" i="20"/>
  <c r="AY153" i="20"/>
  <c r="AY157" i="20"/>
  <c r="AY162" i="20"/>
  <c r="AY167" i="20"/>
  <c r="AY171" i="20"/>
  <c r="AY174" i="20"/>
  <c r="AY177" i="20"/>
  <c r="AY188" i="20"/>
  <c r="AY201" i="20"/>
  <c r="AY209" i="20"/>
  <c r="AY213" i="20"/>
  <c r="AY217" i="20"/>
  <c r="AY135" i="20"/>
  <c r="AY139" i="20"/>
  <c r="AY143" i="20"/>
  <c r="AY147" i="20"/>
  <c r="AY151" i="20"/>
  <c r="AY154" i="20"/>
  <c r="AY158" i="20"/>
  <c r="AY164" i="20"/>
  <c r="AY263" i="20"/>
  <c r="AY172" i="20"/>
  <c r="AY196" i="20"/>
  <c r="AY178" i="20"/>
  <c r="AY186" i="20"/>
  <c r="AY189" i="20"/>
  <c r="AY193" i="20"/>
  <c r="AY198" i="20"/>
  <c r="AY202" i="20"/>
  <c r="AY206" i="20"/>
  <c r="AY210" i="20"/>
  <c r="AY214" i="20"/>
  <c r="AY218" i="20"/>
  <c r="L21" i="20"/>
  <c r="L16" i="20"/>
  <c r="L17" i="20"/>
  <c r="L18" i="20"/>
  <c r="L19" i="20"/>
  <c r="L20" i="20"/>
  <c r="L10" i="20"/>
  <c r="L11" i="20"/>
  <c r="L12" i="20"/>
  <c r="L13" i="20"/>
  <c r="L14" i="20"/>
  <c r="L15" i="20"/>
  <c r="BC10" i="29" l="1"/>
  <c r="BC24" i="29"/>
  <c r="BC27" i="29"/>
  <c r="BC21" i="29"/>
  <c r="AY13" i="20"/>
  <c r="AY20" i="20"/>
  <c r="AY16" i="20"/>
  <c r="AY12" i="20"/>
  <c r="AY19" i="20"/>
  <c r="AY21" i="20"/>
  <c r="AY15" i="20"/>
  <c r="AY18" i="20"/>
  <c r="AY14" i="20"/>
  <c r="AY10" i="20"/>
  <c r="AY17" i="20"/>
  <c r="L134" i="20"/>
  <c r="L133" i="20"/>
  <c r="X132" i="20"/>
  <c r="L132" i="20"/>
  <c r="X259" i="20"/>
  <c r="L259" i="20"/>
  <c r="L131" i="20"/>
  <c r="L130" i="20"/>
  <c r="X128" i="20"/>
  <c r="L128" i="20"/>
  <c r="L127" i="20"/>
  <c r="L126" i="20"/>
  <c r="L125" i="20"/>
  <c r="L124" i="20"/>
  <c r="X123" i="20"/>
  <c r="L123" i="20"/>
  <c r="L122" i="20"/>
  <c r="L121" i="20"/>
  <c r="L120" i="20"/>
  <c r="L119" i="20"/>
  <c r="L118" i="20"/>
  <c r="L117" i="20"/>
  <c r="L116" i="20"/>
  <c r="L115" i="20"/>
  <c r="X111" i="20"/>
  <c r="L111" i="20"/>
  <c r="L110" i="20"/>
  <c r="X109" i="20"/>
  <c r="L109" i="20"/>
  <c r="X244" i="20"/>
  <c r="L244" i="20"/>
  <c r="X108" i="20"/>
  <c r="L108" i="20"/>
  <c r="X107" i="20"/>
  <c r="L107" i="20"/>
  <c r="X106" i="20"/>
  <c r="L106" i="20"/>
  <c r="X105" i="20"/>
  <c r="L105" i="20"/>
  <c r="L104" i="20"/>
  <c r="L103" i="20"/>
  <c r="X102" i="20"/>
  <c r="L102" i="20"/>
  <c r="L101" i="20"/>
  <c r="L100" i="20"/>
  <c r="L99" i="20"/>
  <c r="X98" i="20"/>
  <c r="L98" i="20"/>
  <c r="L97" i="20"/>
  <c r="L96" i="20"/>
  <c r="L95" i="20"/>
  <c r="L94" i="20"/>
  <c r="L93" i="20"/>
  <c r="L242" i="20"/>
  <c r="L190" i="20"/>
  <c r="L160" i="20"/>
  <c r="L91" i="20"/>
  <c r="L90" i="20"/>
  <c r="L159" i="20"/>
  <c r="L89" i="20"/>
  <c r="L88" i="20"/>
  <c r="L87" i="20"/>
  <c r="L86" i="20"/>
  <c r="L85" i="20"/>
  <c r="L84" i="20"/>
  <c r="L83" i="20"/>
  <c r="L82" i="20"/>
  <c r="L81" i="20"/>
  <c r="Z80" i="20"/>
  <c r="L80" i="20"/>
  <c r="L79" i="20"/>
  <c r="L78" i="20"/>
  <c r="L77" i="20"/>
  <c r="L73" i="20"/>
  <c r="L72" i="20"/>
  <c r="L76" i="20"/>
  <c r="L75" i="20"/>
  <c r="L70" i="20"/>
  <c r="L65" i="20"/>
  <c r="L74" i="20"/>
  <c r="L71" i="20"/>
  <c r="L67" i="20"/>
  <c r="L68" i="20"/>
  <c r="L66" i="20"/>
  <c r="L69" i="20"/>
  <c r="L64" i="20"/>
  <c r="L61" i="20"/>
  <c r="Z63" i="20"/>
  <c r="L63" i="20"/>
  <c r="L62" i="20"/>
  <c r="L59" i="20"/>
  <c r="L58" i="20"/>
  <c r="L241"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36" i="20"/>
  <c r="L28" i="20"/>
  <c r="L25" i="20"/>
  <c r="L24" i="20"/>
  <c r="L23" i="20"/>
  <c r="L22" i="20"/>
  <c r="AY22" i="20" l="1"/>
  <c r="AY32" i="20"/>
  <c r="AY24" i="20"/>
  <c r="AY30" i="20"/>
  <c r="AY34" i="20"/>
  <c r="AY38" i="20"/>
  <c r="AY42" i="20"/>
  <c r="AY46" i="20"/>
  <c r="AY50" i="20"/>
  <c r="AY54" i="20"/>
  <c r="AY58" i="20"/>
  <c r="AY66" i="20"/>
  <c r="AY74" i="20"/>
  <c r="AY76" i="20"/>
  <c r="AY78" i="20"/>
  <c r="AY81" i="20"/>
  <c r="AY85" i="20"/>
  <c r="AY89" i="20"/>
  <c r="AY160" i="20"/>
  <c r="AY94" i="20"/>
  <c r="AY98" i="20"/>
  <c r="AY101" i="20"/>
  <c r="AY104" i="20"/>
  <c r="AY119" i="20"/>
  <c r="AY123" i="20"/>
  <c r="AY126" i="20"/>
  <c r="AY130" i="20"/>
  <c r="AY132" i="20"/>
  <c r="AY25" i="20"/>
  <c r="AY31" i="20"/>
  <c r="AY35" i="20"/>
  <c r="AY39" i="20"/>
  <c r="AY43" i="20"/>
  <c r="AY47" i="20"/>
  <c r="AY51" i="20"/>
  <c r="AY55" i="20"/>
  <c r="AY61" i="20"/>
  <c r="AY68" i="20"/>
  <c r="AY65" i="20"/>
  <c r="AY72" i="20"/>
  <c r="AY79" i="20"/>
  <c r="AY82" i="20"/>
  <c r="AY86" i="20"/>
  <c r="AY159" i="20"/>
  <c r="AY190" i="20"/>
  <c r="AY95" i="20"/>
  <c r="AY102" i="20"/>
  <c r="AY105" i="20"/>
  <c r="AY107" i="20"/>
  <c r="AY244" i="20"/>
  <c r="AY110" i="20"/>
  <c r="AY116" i="20"/>
  <c r="AY120" i="20"/>
  <c r="AY127" i="20"/>
  <c r="AY131" i="20"/>
  <c r="AY28" i="20"/>
  <c r="AY36" i="20"/>
  <c r="AY40" i="20"/>
  <c r="AY44" i="20"/>
  <c r="AY48" i="20"/>
  <c r="AY52" i="20"/>
  <c r="AY56" i="20"/>
  <c r="AY64" i="20"/>
  <c r="AY67" i="20"/>
  <c r="AY73" i="20"/>
  <c r="AY80" i="20"/>
  <c r="AY83" i="20"/>
  <c r="AY87" i="20"/>
  <c r="AY90" i="20"/>
  <c r="AY242" i="20"/>
  <c r="AY96" i="20"/>
  <c r="AY99" i="20"/>
  <c r="AY111" i="20"/>
  <c r="AY117" i="20"/>
  <c r="AY121" i="20"/>
  <c r="AY124" i="20"/>
  <c r="AY128" i="20"/>
  <c r="AY259" i="20"/>
  <c r="AY133" i="20"/>
  <c r="AY23" i="20"/>
  <c r="AY236" i="20"/>
  <c r="AY33" i="20"/>
  <c r="AY37" i="20"/>
  <c r="AY41" i="20"/>
  <c r="AY45" i="20"/>
  <c r="AY49" i="20"/>
  <c r="AY53" i="20"/>
  <c r="AY241" i="20"/>
  <c r="AY63" i="20"/>
  <c r="AY69" i="20"/>
  <c r="AY71" i="20"/>
  <c r="AY75" i="20"/>
  <c r="AY77" i="20"/>
  <c r="AY84" i="20"/>
  <c r="AY88" i="20"/>
  <c r="AY91" i="20"/>
  <c r="AY93" i="20"/>
  <c r="AY97" i="20"/>
  <c r="AY100" i="20"/>
  <c r="AY103" i="20"/>
  <c r="AY106" i="20"/>
  <c r="AY108" i="20"/>
  <c r="AY109" i="20"/>
  <c r="AY118" i="20"/>
  <c r="AY122" i="20"/>
  <c r="AY125" i="20"/>
  <c r="AY134" i="20"/>
  <c r="AY70" i="20"/>
  <c r="BC25" i="29" l="1"/>
  <c r="BC23" i="29"/>
  <c r="BC22" i="29"/>
  <c r="BC26" i="29"/>
  <c r="BC13" i="29"/>
  <c r="BC18" i="29"/>
  <c r="C5" i="32"/>
  <c r="J39" i="30" l="1"/>
  <c r="J19" i="30" l="1"/>
  <c r="J18" i="30"/>
  <c r="J33" i="30"/>
  <c r="J38" i="30"/>
  <c r="J37" i="30"/>
  <c r="J36" i="30"/>
  <c r="J35" i="30"/>
  <c r="J34" i="30"/>
  <c r="C5" i="29"/>
  <c r="D5" i="20"/>
  <c r="E35" i="14" l="1"/>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G3" i="14"/>
  <c r="E3" i="14"/>
  <c r="E2" i="14"/>
</calcChain>
</file>

<file path=xl/sharedStrings.xml><?xml version="1.0" encoding="utf-8"?>
<sst xmlns="http://schemas.openxmlformats.org/spreadsheetml/2006/main" count="3854" uniqueCount="814">
  <si>
    <t>#</t>
  </si>
  <si>
    <t>Human Resources</t>
  </si>
  <si>
    <t>Location Country</t>
  </si>
  <si>
    <t xml:space="preserve">Total Employees </t>
  </si>
  <si>
    <t>USA Total</t>
  </si>
  <si>
    <t>FRA Total</t>
  </si>
  <si>
    <t>GBR Total</t>
  </si>
  <si>
    <t>CAN Total</t>
  </si>
  <si>
    <t>DEU Total</t>
  </si>
  <si>
    <t>IND Total</t>
  </si>
  <si>
    <t>AUS Total</t>
  </si>
  <si>
    <t>SWE Total</t>
  </si>
  <si>
    <t>MEX Total</t>
  </si>
  <si>
    <t>BEL Total</t>
  </si>
  <si>
    <t>HKG Total</t>
  </si>
  <si>
    <t>SGP Total</t>
  </si>
  <si>
    <t>CHE Total</t>
  </si>
  <si>
    <t>ARG Total</t>
  </si>
  <si>
    <t>NLD Total</t>
  </si>
  <si>
    <t>DNK Total</t>
  </si>
  <si>
    <t>TWN Total</t>
  </si>
  <si>
    <t>POL Total</t>
  </si>
  <si>
    <t>NOR Total</t>
  </si>
  <si>
    <t>THA Total</t>
  </si>
  <si>
    <t>CZE Total</t>
  </si>
  <si>
    <t>GRC Total</t>
  </si>
  <si>
    <t>HUN Total</t>
  </si>
  <si>
    <t>MCO Total</t>
  </si>
  <si>
    <t>ESP Total</t>
  </si>
  <si>
    <t>LUX Total</t>
  </si>
  <si>
    <t>FIN Total</t>
  </si>
  <si>
    <t>JPN Total</t>
  </si>
  <si>
    <t>NZL Total</t>
  </si>
  <si>
    <t>BRA Total</t>
  </si>
  <si>
    <t>CHN Total</t>
  </si>
  <si>
    <t>IRL Total</t>
  </si>
  <si>
    <t>MYS Total</t>
  </si>
  <si>
    <t>RUS Total</t>
  </si>
  <si>
    <t>Grand Total</t>
  </si>
  <si>
    <t>TSA Feasibility</t>
  </si>
  <si>
    <t>USA</t>
  </si>
  <si>
    <t>FRA</t>
  </si>
  <si>
    <t>GBR</t>
  </si>
  <si>
    <t>CAN</t>
  </si>
  <si>
    <t>DEU</t>
  </si>
  <si>
    <t>IND</t>
  </si>
  <si>
    <t>AUS</t>
  </si>
  <si>
    <t>SWE</t>
  </si>
  <si>
    <t>MEX</t>
  </si>
  <si>
    <t>BEL</t>
  </si>
  <si>
    <t>HKG</t>
  </si>
  <si>
    <t>SGP</t>
  </si>
  <si>
    <t>CHE</t>
  </si>
  <si>
    <t>ARG</t>
  </si>
  <si>
    <t>NLD</t>
  </si>
  <si>
    <t>DNK</t>
  </si>
  <si>
    <t>TWN</t>
  </si>
  <si>
    <t>POL</t>
  </si>
  <si>
    <t>NOR</t>
  </si>
  <si>
    <t>THA</t>
  </si>
  <si>
    <t>CZE</t>
  </si>
  <si>
    <t>GRC</t>
  </si>
  <si>
    <t>HUN</t>
  </si>
  <si>
    <t>MCO</t>
  </si>
  <si>
    <t>ESP</t>
  </si>
  <si>
    <t>LUX</t>
  </si>
  <si>
    <t>FIN</t>
  </si>
  <si>
    <t>JPN</t>
  </si>
  <si>
    <t>NZL</t>
  </si>
  <si>
    <t>BRA</t>
  </si>
  <si>
    <t>CHN</t>
  </si>
  <si>
    <t>IRL</t>
  </si>
  <si>
    <t>MYS</t>
  </si>
  <si>
    <t>RUS</t>
  </si>
  <si>
    <t>Owner</t>
  </si>
  <si>
    <t>Day 1 Target State</t>
  </si>
  <si>
    <t>TSA Exit Activities</t>
  </si>
  <si>
    <t>Legal</t>
  </si>
  <si>
    <t>Benefits</t>
  </si>
  <si>
    <t>Competition</t>
  </si>
  <si>
    <t>Corporate</t>
  </si>
  <si>
    <t>Employment</t>
  </si>
  <si>
    <t>Stock Systems</t>
  </si>
  <si>
    <t>Compliance</t>
  </si>
  <si>
    <t>Government Relations</t>
  </si>
  <si>
    <t>IP</t>
  </si>
  <si>
    <t>Litigation</t>
  </si>
  <si>
    <t>Privacy</t>
  </si>
  <si>
    <t>Real Estate</t>
  </si>
  <si>
    <t>HR Systems</t>
  </si>
  <si>
    <t>Treasury</t>
  </si>
  <si>
    <t>FP&amp;A</t>
  </si>
  <si>
    <t>Tax</t>
  </si>
  <si>
    <t>AP</t>
  </si>
  <si>
    <t>Travel</t>
  </si>
  <si>
    <t>Purchasing</t>
  </si>
  <si>
    <t>Payroll</t>
  </si>
  <si>
    <t>Finance Separation</t>
  </si>
  <si>
    <t>Accounting Policy</t>
  </si>
  <si>
    <t>SEC Reporting</t>
  </si>
  <si>
    <t>SOX</t>
  </si>
  <si>
    <t>OCIO</t>
  </si>
  <si>
    <t>PMO</t>
  </si>
  <si>
    <t>Facilities</t>
  </si>
  <si>
    <t>Finance Systems</t>
  </si>
  <si>
    <t>CS Systems</t>
  </si>
  <si>
    <t>Traditional IT Systems</t>
  </si>
  <si>
    <t>Investor Relations</t>
  </si>
  <si>
    <t>Communications</t>
  </si>
  <si>
    <t>Inc. PR</t>
  </si>
  <si>
    <t>Internal</t>
  </si>
  <si>
    <t>Brand / EVP</t>
  </si>
  <si>
    <t>Social Innovation</t>
  </si>
  <si>
    <t>GPI</t>
  </si>
  <si>
    <t>Business Office</t>
  </si>
  <si>
    <t>Operations</t>
  </si>
  <si>
    <t>Tools</t>
  </si>
  <si>
    <t>Services</t>
  </si>
  <si>
    <t>Platform</t>
  </si>
  <si>
    <t>Data</t>
  </si>
  <si>
    <t>Data Center</t>
  </si>
  <si>
    <t>Global Billing</t>
  </si>
  <si>
    <t>Operational</t>
  </si>
  <si>
    <t>Systems</t>
  </si>
  <si>
    <t>Business Unit Functions</t>
  </si>
  <si>
    <t>Strategy</t>
  </si>
  <si>
    <t>Sales &amp; Business Development</t>
  </si>
  <si>
    <t>Marketing</t>
  </si>
  <si>
    <t>Risk</t>
  </si>
  <si>
    <t>Trust &amp; Safety</t>
  </si>
  <si>
    <t>CS</t>
  </si>
  <si>
    <t>PD / Arch</t>
  </si>
  <si>
    <t>Product</t>
  </si>
  <si>
    <t>Info Security</t>
  </si>
  <si>
    <t>Regulatory</t>
  </si>
  <si>
    <t>Master Function List</t>
  </si>
  <si>
    <t>Sub-function list</t>
  </si>
  <si>
    <t>HumanResources</t>
  </si>
  <si>
    <t>InvestorRelations</t>
  </si>
  <si>
    <t>GlobalBilling</t>
  </si>
  <si>
    <t>BusinessUnitFunctions</t>
  </si>
  <si>
    <t>FinanceandAccounting</t>
  </si>
  <si>
    <t>Finance and Accounting</t>
  </si>
  <si>
    <t>GTA</t>
  </si>
  <si>
    <t>MyHR</t>
  </si>
  <si>
    <t>Comp/Ben/M&amp;A</t>
  </si>
  <si>
    <t>L&amp;OD</t>
  </si>
  <si>
    <t>Diversity</t>
  </si>
  <si>
    <t>Finance Trans</t>
  </si>
  <si>
    <t>Other Enabling Sys</t>
  </si>
  <si>
    <t>Procurement</t>
  </si>
  <si>
    <t>Infrastructure/Cloud</t>
  </si>
  <si>
    <t>No</t>
  </si>
  <si>
    <t>Yes</t>
  </si>
  <si>
    <t>Yes/No</t>
  </si>
  <si>
    <t>Replicate (Clone)</t>
  </si>
  <si>
    <t>Give and Go</t>
  </si>
  <si>
    <t>New Build</t>
  </si>
  <si>
    <t>Forward TSA</t>
  </si>
  <si>
    <t>Reverse TSA</t>
  </si>
  <si>
    <t>Standalone</t>
  </si>
  <si>
    <t>Discontinue</t>
  </si>
  <si>
    <t>Operating Agreement</t>
  </si>
  <si>
    <t>Possible - Very Complex</t>
  </si>
  <si>
    <t>Impossible</t>
  </si>
  <si>
    <t>Not Required</t>
  </si>
  <si>
    <t>Possible - Low/Medium Complexity</t>
  </si>
  <si>
    <t>Project Elevation</t>
  </si>
  <si>
    <t>As Of</t>
  </si>
  <si>
    <t>Days to Accomplish</t>
  </si>
  <si>
    <t>Required Completion Date</t>
  </si>
  <si>
    <t>Status</t>
  </si>
  <si>
    <t>% Complete</t>
  </si>
  <si>
    <t>V-A Co, Up. Co, or Both</t>
  </si>
  <si>
    <t>Labor Relations</t>
  </si>
  <si>
    <t>French Works Council Approval</t>
  </si>
  <si>
    <t>Both</t>
  </si>
  <si>
    <t>-Draft Proposal</t>
  </si>
  <si>
    <t>Dominique Bordeaux</t>
  </si>
  <si>
    <t>Not Started</t>
  </si>
  <si>
    <t>x</t>
  </si>
  <si>
    <t>-Follow up after 3 months</t>
  </si>
  <si>
    <t>-Submit Proposal</t>
  </si>
  <si>
    <t>German Works Council Approval</t>
  </si>
  <si>
    <t>-Follow up after 2 months</t>
  </si>
  <si>
    <t>IT</t>
  </si>
  <si>
    <t>Dependency Desc: Nearly Complete Org Design must be Complete earlier than in most other countries
Will require input from X, Y, and Z</t>
  </si>
  <si>
    <r>
      <t xml:space="preserve">Dependencies
(True / False)
</t>
    </r>
    <r>
      <rPr>
        <i/>
        <sz val="12"/>
        <color theme="0"/>
        <rFont val="Arial"/>
        <family val="2"/>
      </rPr>
      <t>Flag Specifics -&gt;</t>
    </r>
  </si>
  <si>
    <t>Start Date
(Calculated)</t>
  </si>
  <si>
    <t>Finance</t>
  </si>
  <si>
    <t>HR</t>
  </si>
  <si>
    <t>Branding</t>
  </si>
  <si>
    <t>Global Shared Services (GSS)</t>
  </si>
  <si>
    <t>Carve-out Financials / Form 10</t>
  </si>
  <si>
    <t>EHS</t>
  </si>
  <si>
    <t>IPAM</t>
  </si>
  <si>
    <t>Quality</t>
  </si>
  <si>
    <t>Growth &amp; Market Strategy</t>
  </si>
  <si>
    <t>Shared Sites / Real Estate</t>
  </si>
  <si>
    <t>Gov't Affairs</t>
  </si>
  <si>
    <t>Alcoa Technical Center (ATC)</t>
  </si>
  <si>
    <t>China / Asia Region</t>
  </si>
  <si>
    <t>Australia Region</t>
  </si>
  <si>
    <t>Europe Region</t>
  </si>
  <si>
    <t>LATAM Region</t>
  </si>
  <si>
    <t>Investor Relations (IR)</t>
  </si>
  <si>
    <t>Audit</t>
  </si>
  <si>
    <t>Transportation</t>
  </si>
  <si>
    <t>Aircraft / Security</t>
  </si>
  <si>
    <t>Alcoa Ventures</t>
  </si>
  <si>
    <t>Other</t>
  </si>
  <si>
    <t>List Others
(if appl)</t>
  </si>
  <si>
    <t xml:space="preserve"> </t>
  </si>
  <si>
    <t>Org Design and Selection</t>
  </si>
  <si>
    <t>Task-Level Description</t>
  </si>
  <si>
    <t>Dependency Resolution Checklist</t>
  </si>
  <si>
    <t>Milestone
(True / False)</t>
  </si>
  <si>
    <t>Workstream (WS)</t>
  </si>
  <si>
    <t xml:space="preserve">Task ID
[SWS-Activity-Task]
</t>
  </si>
  <si>
    <t>Task Name</t>
  </si>
  <si>
    <t>High-Level Separation Workplan - Instructions, Descriptions, and Examples</t>
  </si>
  <si>
    <t>Petra Schmidt</t>
  </si>
  <si>
    <t>Activity-Level Description</t>
  </si>
  <si>
    <r>
      <t xml:space="preserve">Dependencies
(True / False)
</t>
    </r>
    <r>
      <rPr>
        <b/>
        <i/>
        <sz val="12"/>
        <color theme="0"/>
        <rFont val="Arial"/>
        <family val="2"/>
      </rPr>
      <t>Flag Specifics -&gt;</t>
    </r>
  </si>
  <si>
    <t>A calculated field indicating approximately what day work must begin. May need to be moved from a weekend day due to nature of calcuation</t>
  </si>
  <si>
    <t>Indicate who will be the SPA (single point of accountability) for completion of this activity</t>
  </si>
  <si>
    <t>List the name of the Resource Unit, Function, or division acting as a workstream with the separation</t>
  </si>
  <si>
    <t>Assign a unique ID with a workstream-defined three letter code for WS &amp; SWS and a unique 3 digit code for the activity within</t>
  </si>
  <si>
    <t>Provide the name of the sub-division within a workstream managing a related groups of activities</t>
  </si>
  <si>
    <t>Adjusting organizations in France  requires gaining approval from the Works Council via a formal proposal</t>
  </si>
  <si>
    <t>Adjusting organizations in Germany  requires gaining approval from the Works Council via a series of formal meetings</t>
  </si>
  <si>
    <t>Use these fields to indicate dependencies with a specific function. If the date by which a dependency must be resolved is known, use that date to mark the appropriate column. If no required resolution date is yet known, put 10/31/15 as the date to highlight the cell red</t>
  </si>
  <si>
    <t>Indicate the amount of the activity currently complete, as a percentage of the entire activity. Put 0% if no work has commenced</t>
  </si>
  <si>
    <t>Use this field to indicate whether an activity applies to both future companies, or just a particular one</t>
  </si>
  <si>
    <t>3) Please refer any questions to your separation counterpart or contact. Leverage your contact for help with submission and plan consolidation</t>
  </si>
  <si>
    <t>Below are instructions for the high-level separation workplan template</t>
  </si>
  <si>
    <t>Canada</t>
  </si>
  <si>
    <t>Corporate Affairs</t>
  </si>
  <si>
    <t>HRD-LRL-002</t>
  </si>
  <si>
    <t>HRD-LRL-001</t>
  </si>
  <si>
    <t>Sub-Workstream 
(SWS)</t>
  </si>
  <si>
    <t>Day 1 Project
Name</t>
  </si>
  <si>
    <t>Day 1 Project
Description</t>
  </si>
  <si>
    <t>Dependencies
Description</t>
  </si>
  <si>
    <t>[Function] High-Level Separation Workplan - Day 1 Projects</t>
  </si>
  <si>
    <t>Project-Level Description</t>
  </si>
  <si>
    <t>Indicate the current status of this activity (Not Started, On track, Off Track, At Risk, Completed). Provide justification/reasoning if the activity is Off Track or At Risk in the 'Comments / Notes' field</t>
  </si>
  <si>
    <t>[Function] High-Level Separation Workplan - Project Plan(s) - [Project]</t>
  </si>
  <si>
    <t>Provide a detailed description (what, why and where) of the dependencies for this project</t>
  </si>
  <si>
    <t>Identify the name of the Day 1 project (required for separation)</t>
  </si>
  <si>
    <t>Provide a detailed description (what, why and where) of the Day 1 Project</t>
  </si>
  <si>
    <t>All Org. Design work must be done before the proposal can be submitted, and no offical selections of talent for roles can occur until after approval is received</t>
  </si>
  <si>
    <t>Will require input from X, Y, and Z</t>
  </si>
  <si>
    <t>This template comprises of three tabs: one focused a list of Day 1 projects, the second focused on capturing the tasks and milestones required to complete those projects, and final focused on capturing project-associated costs</t>
  </si>
  <si>
    <t>2) This template is designed to be modular - if you need to create multiple Project Plan tabs to break up workplanning, please do so. Indicate your tab divisions by renaming the tab where it says "{Project}"</t>
  </si>
  <si>
    <t>Day 1 Project List Tab</t>
  </si>
  <si>
    <t>Project Plan Tab</t>
  </si>
  <si>
    <t>LRL-001-01</t>
  </si>
  <si>
    <t>LRL-001-02</t>
  </si>
  <si>
    <t>Briefly describe rationale (business case) for cost estimate</t>
  </si>
  <si>
    <t>Rationale</t>
  </si>
  <si>
    <t>Estimated Value</t>
  </si>
  <si>
    <t>One-time</t>
  </si>
  <si>
    <t>Dis-synergy</t>
  </si>
  <si>
    <t>Description</t>
  </si>
  <si>
    <t>Project ID
(WS-SWS-Activity)</t>
  </si>
  <si>
    <t>Day 1 Project Name</t>
  </si>
  <si>
    <t>[Function] High-Level Separation Workplan - Day 1 Project Costs</t>
  </si>
  <si>
    <t>Project Costs Tab</t>
  </si>
  <si>
    <t>LRL-002-01</t>
  </si>
  <si>
    <t>LRL-002-02</t>
  </si>
  <si>
    <t>LRL-001-03</t>
  </si>
  <si>
    <t>LRL-002-03</t>
  </si>
  <si>
    <t>Provide the unique ID for the project defined on the Day 1 Projects tab</t>
  </si>
  <si>
    <t>Provided the name of the Day 1 project defined on the Day 1 Projects tab</t>
  </si>
  <si>
    <t>Provide a description of what the cost is and why it exists</t>
  </si>
  <si>
    <t>Indicate if this cost is a dis-synergy (incl stranded cost) (True/False)</t>
  </si>
  <si>
    <t>Indicate if this cost is a one-time cost (True/False)</t>
  </si>
  <si>
    <t>Indicate who will own the plan to minimize and address this cost</t>
  </si>
  <si>
    <t>Assign a unique ID with workstream-defined three letter code for SWS, the unique 3 digit code for the activity, and a two digit code for the task</t>
  </si>
  <si>
    <t>Identify the name of the task that must be done to complete the project. Only list one task per row</t>
  </si>
  <si>
    <t>Mark whether or not this task is a milestone for a project. Milestones are the most critical tasks within a project, which are often time-sensitive.</t>
  </si>
  <si>
    <t>Peter Schmidt</t>
  </si>
  <si>
    <t>Spending this money will reduce risk and speed transition for German Org</t>
  </si>
  <si>
    <t>Lobbying - Gaining approval often requires spending money to lobby key officials</t>
  </si>
  <si>
    <t>Provide an estimated cost for all or part of this Day 1 Project</t>
  </si>
  <si>
    <t>Provide the date by which this project must be completed</t>
  </si>
  <si>
    <t>Provide the date by which this task must be completed</t>
  </si>
  <si>
    <r>
      <t xml:space="preserve">Provide an estimate of the number of </t>
    </r>
    <r>
      <rPr>
        <u/>
        <sz val="12"/>
        <color theme="1"/>
        <rFont val="Arial"/>
        <family val="2"/>
      </rPr>
      <t>calendar days</t>
    </r>
    <r>
      <rPr>
        <sz val="12"/>
        <color theme="1"/>
        <rFont val="Arial"/>
        <family val="2"/>
      </rPr>
      <t xml:space="preserve"> it will take to complete the entire project</t>
    </r>
  </si>
  <si>
    <r>
      <t xml:space="preserve">Provide an estimate of the number of </t>
    </r>
    <r>
      <rPr>
        <u/>
        <sz val="12"/>
        <color theme="1"/>
        <rFont val="Arial"/>
        <family val="2"/>
      </rPr>
      <t>calendar days</t>
    </r>
    <r>
      <rPr>
        <sz val="12"/>
        <color theme="1"/>
        <rFont val="Arial"/>
        <family val="2"/>
      </rPr>
      <t xml:space="preserve"> it will take to complete the entire task</t>
    </r>
  </si>
  <si>
    <t>Mark this field true if the task is dependent on another project or function, and then: 1) describe the dependencies at right 2) mark the functions at right in the checklist area to categorize these dependencies</t>
  </si>
  <si>
    <t>Mark this field true if the project is dependent on another project or function, and then: 1) describe the dependencies at right 2) mark the functions at right in the checklist area to categorize these dependencies</t>
  </si>
  <si>
    <t>Comments / Notes
(Status explanations, additional details, etc.)</t>
  </si>
  <si>
    <t>Write down any status explanations, additional details and/or other data that cannot be captured in other fields</t>
  </si>
  <si>
    <t>Write down any status explanations, important subtasks that must be captured, additional details and/or other data that cannot be captured in other fields</t>
  </si>
  <si>
    <t>Comments / Notes
(Subtasks, status explanations, etc.)</t>
  </si>
  <si>
    <t>1) Follow the directions in the light grey rows of example tables below. There is an example table for each of the three tabs; example line items are provided in italics.</t>
  </si>
  <si>
    <t>Project Number</t>
  </si>
  <si>
    <t>Project ID Blueprint #
(WS-SWS-Activity)</t>
  </si>
  <si>
    <t>In scope sub processes</t>
  </si>
  <si>
    <t>Country of Service Delivery</t>
  </si>
  <si>
    <t>Fields due for completion by 17 December 2015</t>
  </si>
  <si>
    <t>Orange fields due for completion by 4 December 2015</t>
  </si>
  <si>
    <t>EFAS01</t>
  </si>
  <si>
    <t>GSS</t>
  </si>
  <si>
    <t>Istvan Katus_Finance</t>
  </si>
  <si>
    <t>- Invoice entry, processing RDE failed resolution
- Invoice Indexing
- Statement Review
- Account reconciliation for AP 
- Due and unpaid invoice report review
- Payment processing, run payment cycles
- Potential duplicate payment control
- Subledger clos</t>
  </si>
  <si>
    <t>Australia</t>
  </si>
  <si>
    <t>Anikó Krizsány</t>
  </si>
  <si>
    <t>12, 46</t>
  </si>
  <si>
    <t>EFAS02</t>
  </si>
  <si>
    <t>Canada, US</t>
  </si>
  <si>
    <t>Judit Antli</t>
  </si>
  <si>
    <t>Europe</t>
  </si>
  <si>
    <t>- Collection files, cash collection via draft and direct debit
- Daily cash control &amp; cash application
- Control reports and AR sub-ledger closing
- Process misdirected payments
- Cross payment, customer refund
- Manual invoicing
- Daily revenue control and reconciliation
- Problem solving
 - Reconciliation of Receivables Accounts</t>
  </si>
  <si>
    <t>EFAS03</t>
  </si>
  <si>
    <t>EFAS04</t>
  </si>
  <si>
    <t>EFAS05</t>
  </si>
  <si>
    <t>EFAS06</t>
  </si>
  <si>
    <t>EFAS07</t>
  </si>
  <si>
    <t>EFAS08</t>
  </si>
  <si>
    <t>EFAS09</t>
  </si>
  <si>
    <t>EFAS10</t>
  </si>
  <si>
    <t>EFAS11</t>
  </si>
  <si>
    <t>EFAS12</t>
  </si>
  <si>
    <t>EFAS13</t>
  </si>
  <si>
    <t>EFAS14</t>
  </si>
  <si>
    <t>EFAS15</t>
  </si>
  <si>
    <t>EFAS16</t>
  </si>
  <si>
    <t>EFAS17</t>
  </si>
  <si>
    <t>EFAS18</t>
  </si>
  <si>
    <t>EFAS19</t>
  </si>
  <si>
    <t>Establish organization structure, establish IT systems (incl. copy Brazil tool, mailboxes, ASP system, etc), replicate processes to create a like for like service offering to both companies by creating procedures, renewing SLAs and training employees. Reassign responsibilities according to new roles.</t>
  </si>
  <si>
    <t>14, 26, 51</t>
  </si>
  <si>
    <t>- Compliance testing on behalf of location
- ASAT management
- Consultancy on compliance
- Ensure SOX compliance of locations over thorough testing</t>
  </si>
  <si>
    <t>Canada, Europe, US</t>
  </si>
  <si>
    <t>Ágota Vízkeleti</t>
  </si>
  <si>
    <t>US</t>
  </si>
  <si>
    <t xml:space="preserve">- Monthly cost Build activities
- Monthly inventory org maintenance activities
- Accounting activities, cost rollup, analyse cost variance, inventory account reconciliation 
- Support plants in new process
- Support plants in reconciliation annual physical inventory
- Maintenance Setup in OPM
- Maintaining procedures and performing ASAT processing and testing
- Participating in all tests related to system upgrade/enhancements
- Work with Locations on problem solving (onsite)
- Expertise assistance (investigations) 
</t>
  </si>
  <si>
    <t>- CWIP reporting, problem solving with locations
- CWIP reconciliation
- FA account reconciliation per fiscal
- Depreciation forecast for locations
- PPR, IR management
- eRFA system support and helpdesk function
- Sub-ledger closing
- Asset categorization for capitalization
- Inventory support
- Year end tax reporting
- Porcess JV special entries
- Maintain assets as per US and Local Tax, Gaap</t>
  </si>
  <si>
    <t>11, 45</t>
  </si>
  <si>
    <t>- CWIP reporting, problem solving with locations
- CWIP reconciliation
- FA account reconciliation per fiscal
- Depreciation forecast for locations
- PPR, IR management
- eRFA system support and helpdesk function
- Sub-ledger closing
- MRC transactions in two currencies
- MRC reconciliation
- Fair value maintenance
- Asset categorization for capitalization
- Maintain assets as per US and Local Tax, Gaap</t>
  </si>
  <si>
    <t>20, 39</t>
  </si>
  <si>
    <t>- CWIP reporting, problem solving with locations
- CWIP reconciliation
- FA account reconciliation per fiscal
- Depreciation forecast for locations
- PPR, IR management
- eRFA system support and helpdesk function
- Sub-ledger closing
- Multi currency asset maintenance
- Preparation of movement table
- GPP step-up value maintenance
- Inventory support
- Year end tax reporting
- Maintain assets as per US and Local Tax, Gaap</t>
  </si>
  <si>
    <t>Europe, Russia</t>
  </si>
  <si>
    <t>2,19,38,44</t>
  </si>
  <si>
    <t>Australia, Europe, US, Russia</t>
  </si>
  <si>
    <t>- Remedy ticket resolution (incl. problem resolution and/or acting as SPA if IT is resolving the problem)
- BPO type of work: approvals, SOD, customization, enhancements)
- Testing (dev or CRP)
- Closing support
- SR / Oracle coordination
- Project type o</t>
  </si>
  <si>
    <t>Oracle, DLM, Doqsys, Banks</t>
  </si>
  <si>
    <t>10, 43</t>
  </si>
  <si>
    <t>7, 33</t>
  </si>
  <si>
    <t>- control high value ledger to ledger Interco variances
- Financial closing activities
- Global AR &amp; Global AP reconciliation, control
- Supervision of Interco Cash clearing Account
- Calculate and Book FX rate effect on Interco netting
- on-board new implementations for acquired companies, manage divestiture related activities</t>
  </si>
  <si>
    <t>Australia, Europe</t>
  </si>
  <si>
    <t>- BPO responsibilities: Item, Vendor Master
- Item set-up
- Vendor set-up
- Alcoa-direct administration
- supplier type and SCO governance
- administration of supplier risk management (TRACE project)
- supplier safety qualification</t>
  </si>
  <si>
    <t>5,8,16,31,35,36,41,53</t>
  </si>
  <si>
    <t>Australia, Brazil, Canada, Europe,China, Mexico, Russia, US</t>
  </si>
  <si>
    <t>Nóra Lukács</t>
  </si>
  <si>
    <t>29,52</t>
  </si>
  <si>
    <t>- process improvements
- Payment related approvals
- Operation Support (closing Support, Problem solving)
- process ASATs testing</t>
  </si>
  <si>
    <t>Europe, US</t>
  </si>
  <si>
    <t>6, 32</t>
  </si>
  <si>
    <t>- Accounting activities of TBO
- FX trxs with external partners, deal creation
- complete Alcoa compensation process
- Setup and maintenance of Quantum, netting center
- Problem solving
- Monitor Interco loans
- Create and Monitor metal related and FX ccy hedging
- daily Cash &amp; liquidity management</t>
  </si>
  <si>
    <t>22, 48</t>
  </si>
  <si>
    <t>- Purchase order processing
- Change order processing
- Purchase order maintenance
- Purchase agreement maintenance
- Delivery management/ expediting
- Alloy planning activities
- Alloy ordering administration
- Prime metal purchasing Support
- GRP scrap purchasing Support
- EKAER control
- Central IT leasing activities
- GPP metal control administration</t>
  </si>
  <si>
    <t>- report design
- run reports manually / automatically
- report automation</t>
  </si>
  <si>
    <t>25, 50</t>
  </si>
  <si>
    <t>- Credit card administration
- annual reconciliation
- T&amp;E audit
- Customer service desk
- Escalation management
- LVP admin</t>
  </si>
  <si>
    <t>24, 49</t>
  </si>
  <si>
    <t>N/A</t>
  </si>
  <si>
    <t>Transformation_Facilities</t>
  </si>
  <si>
    <t>Physical location of office and all supporting infrastructure</t>
  </si>
  <si>
    <t>Project to address all infrastructure to support both orgs</t>
  </si>
  <si>
    <t>Facilities
IT</t>
  </si>
  <si>
    <t>Lisa Marie</t>
  </si>
  <si>
    <t>EFAS01_Accounts Payable</t>
  </si>
  <si>
    <t>EFAS04_Compliance</t>
  </si>
  <si>
    <t>EFAS05_Cost Accounting</t>
  </si>
  <si>
    <t>EFAS07_FAPA_CAN_US</t>
  </si>
  <si>
    <t>EFAS08_FAPA_EU</t>
  </si>
  <si>
    <t xml:space="preserve">EFAS09_Finance System Support </t>
  </si>
  <si>
    <t>EFAS10_General Ledger_CAN_US</t>
  </si>
  <si>
    <t>EFAS11_General Ledger_EU</t>
  </si>
  <si>
    <t>EFAS12_IICS</t>
  </si>
  <si>
    <t>EFAS14_Process Support</t>
  </si>
  <si>
    <t>EFAS15_Treasury BackOffice</t>
  </si>
  <si>
    <t>EFAS16_PSC</t>
  </si>
  <si>
    <t>EFAS17_Reporting</t>
  </si>
  <si>
    <t>EFAS18_T&amp;E</t>
  </si>
  <si>
    <t>EFAS19_Shared Facilities</t>
  </si>
  <si>
    <r>
      <rPr>
        <b/>
        <sz val="12"/>
        <rFont val="Arial"/>
        <family val="2"/>
        <scheme val="major"/>
      </rPr>
      <t xml:space="preserve">IT </t>
    </r>
    <r>
      <rPr>
        <sz val="12"/>
        <rFont val="Arial"/>
        <family val="2"/>
        <scheme val="major"/>
      </rPr>
      <t xml:space="preserve">- ERP system, infrastucture, applications, Alcoa Direct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Procurement</t>
    </r>
    <r>
      <rPr>
        <sz val="12"/>
        <rFont val="Arial"/>
        <family val="2"/>
        <scheme val="major"/>
      </rPr>
      <t xml:space="preserve"> - purchase licenses by 3/1/2016; renew 3rd party contracts (DLM, Doqsys, ACS, Westnet, Ariba/B2B, Wallmedien, AP Recovery audit) by 6/30/2016, new postal boxes by 6/30/2016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setting up approvers, register them in banks and get tokens, check setup by 4/30/2016
</t>
    </r>
    <r>
      <rPr>
        <b/>
        <sz val="12"/>
        <rFont val="Arial"/>
        <family val="2"/>
        <scheme val="major"/>
      </rPr>
      <t>GSS</t>
    </r>
    <r>
      <rPr>
        <sz val="12"/>
        <rFont val="Arial"/>
        <family val="2"/>
        <scheme val="major"/>
      </rPr>
      <t xml:space="preserve"> - employee setups by 5/31/2016</t>
    </r>
  </si>
  <si>
    <t xml:space="preserve"> 3/1/2016</t>
  </si>
  <si>
    <t>EFAS03_Accounts Receivable_EU</t>
  </si>
  <si>
    <t>EFAS06_FAPA_AUS</t>
  </si>
  <si>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Procurement</t>
    </r>
    <r>
      <rPr>
        <sz val="12"/>
        <rFont val="Arial"/>
        <family val="2"/>
        <scheme val="major"/>
      </rPr>
      <t xml:space="preserve"> - purchase licenses by 3/1/2016</t>
    </r>
    <r>
      <rPr>
        <b/>
        <sz val="12"/>
        <rFont val="Arial"/>
        <family val="2"/>
        <scheme val="major"/>
      </rPr>
      <t/>
    </r>
  </si>
  <si>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Sungard netting (Quantum) by 3/1/2016
</t>
    </r>
    <r>
      <rPr>
        <b/>
        <sz val="12"/>
        <rFont val="Arial"/>
        <family val="2"/>
        <scheme val="major"/>
      </rPr>
      <t>GSS</t>
    </r>
    <r>
      <rPr>
        <sz val="12"/>
        <rFont val="Arial"/>
        <family val="2"/>
        <scheme val="major"/>
      </rPr>
      <t xml:space="preserve"> - close cooperation with all regional teams
</t>
    </r>
    <r>
      <rPr>
        <b/>
        <sz val="12"/>
        <rFont val="Arial"/>
        <family val="2"/>
        <scheme val="major"/>
      </rPr>
      <t/>
    </r>
  </si>
  <si>
    <t>EFAS13_Master Data Management</t>
  </si>
  <si>
    <r>
      <rPr>
        <b/>
        <sz val="12"/>
        <rFont val="Arial"/>
        <family val="2"/>
        <scheme val="major"/>
      </rPr>
      <t xml:space="preserve">IT </t>
    </r>
    <r>
      <rPr>
        <sz val="12"/>
        <rFont val="Arial"/>
        <family val="2"/>
        <scheme val="major"/>
      </rPr>
      <t xml:space="preserve">- ERP system, infrastucture, applications, VEAT, Keep It Common, Alcoa Direct, SRS Tool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GSS</t>
    </r>
    <r>
      <rPr>
        <sz val="12"/>
        <rFont val="Arial"/>
        <family val="2"/>
        <scheme val="major"/>
      </rPr>
      <t xml:space="preserve"> - close cooperation with all regional teams</t>
    </r>
  </si>
  <si>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 xml:space="preserve">Treasury </t>
    </r>
    <r>
      <rPr>
        <sz val="12"/>
        <rFont val="Arial"/>
        <family val="2"/>
        <scheme val="major"/>
      </rPr>
      <t xml:space="preserve">- setting up approvers, register them in banks and get tokens by 4/30/2016
</t>
    </r>
    <r>
      <rPr>
        <b/>
        <sz val="12"/>
        <rFont val="Arial"/>
        <family val="2"/>
        <scheme val="major"/>
      </rPr>
      <t/>
    </r>
  </si>
  <si>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setting up approvers, register them in banks and get tokens by 4/30/2016, Sungard netting (Quantum) by 3/1/2016
</t>
    </r>
    <r>
      <rPr>
        <b/>
        <sz val="12"/>
        <rFont val="Arial"/>
        <family val="2"/>
        <scheme val="major"/>
      </rPr>
      <t>GSS</t>
    </r>
    <r>
      <rPr>
        <sz val="12"/>
        <rFont val="Arial"/>
        <family val="2"/>
        <scheme val="major"/>
      </rPr>
      <t xml:space="preserve"> - close cooperation with all regional teams</t>
    </r>
    <r>
      <rPr>
        <sz val="12"/>
        <rFont val="Arial"/>
        <family val="2"/>
        <scheme val="major"/>
      </rPr>
      <t xml:space="preserve">
</t>
    </r>
    <r>
      <rPr>
        <b/>
        <sz val="12"/>
        <rFont val="Arial"/>
        <family val="2"/>
        <scheme val="major"/>
      </rPr>
      <t/>
    </r>
  </si>
  <si>
    <r>
      <rPr>
        <b/>
        <sz val="12"/>
        <rFont val="Arial"/>
        <family val="2"/>
        <scheme val="major"/>
      </rPr>
      <t xml:space="preserve">IT </t>
    </r>
    <r>
      <rPr>
        <sz val="12"/>
        <rFont val="Arial"/>
        <family val="2"/>
        <scheme val="major"/>
      </rPr>
      <t xml:space="preserve">- ERP system, infrastucture, applications, VEAT, Keep It Common, MSIS, B2B/Ariba, Alcoa Mall,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GSS</t>
    </r>
    <r>
      <rPr>
        <sz val="12"/>
        <rFont val="Arial"/>
        <family val="2"/>
        <scheme val="major"/>
      </rPr>
      <t xml:space="preserve"> - employee setups by 5/31/2016</t>
    </r>
  </si>
  <si>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Procurement</t>
    </r>
    <r>
      <rPr>
        <sz val="12"/>
        <rFont val="Arial"/>
        <family val="2"/>
        <scheme val="major"/>
      </rPr>
      <t xml:space="preserve"> - renew 3rd party contracts (Agencia, AMEX, Concur, Citibank, LVP, Meridian) by 6/30/2016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by 4/30/2016
</t>
    </r>
    <r>
      <rPr>
        <b/>
        <sz val="12"/>
        <rFont val="Arial"/>
        <family val="2"/>
        <scheme val="major"/>
      </rPr>
      <t>GSS</t>
    </r>
    <r>
      <rPr>
        <sz val="12"/>
        <rFont val="Arial"/>
        <family val="2"/>
        <scheme val="major"/>
      </rPr>
      <t xml:space="preserve"> - employee setups by 5/31/2016</t>
    </r>
  </si>
  <si>
    <t>Establish organization structure, establish IT systems (incl. IIPS (eFlow, Basware); Payload etc), replicate processes to create a like for like service offering to both companies by creating procedures, renewing SLAs and training employees. Reassign responsibilities according to new roles.</t>
  </si>
  <si>
    <t>- Daily revenue control and reconciliation
- Problem solving
- Misc. Invoicing process
- Create and post invoices
- PC&amp;E
- AR reconciliation
- Cash application
- Reconciliation of Receivables Accounts</t>
  </si>
  <si>
    <t>Establish organization structure, establish IT systems (incl. Oracle, JDE, Discoverer etc), replicate processes to create a like for like service offering to both companies by creating procedures, renewing SLAs and training employees. Reassign responsibilities according to new roles.</t>
  </si>
  <si>
    <r>
      <rPr>
        <b/>
        <sz val="12"/>
        <rFont val="Arial"/>
        <family val="2"/>
        <scheme val="major"/>
      </rPr>
      <t xml:space="preserve">IT </t>
    </r>
    <r>
      <rPr>
        <sz val="12"/>
        <rFont val="Arial"/>
        <family val="2"/>
        <scheme val="major"/>
      </rPr>
      <t xml:space="preserve">- ERP system ( Oarcle and JDE),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setting up approvers, register them in banks and get access to Locboxes by 4/30/2016
</t>
    </r>
    <r>
      <rPr>
        <b/>
        <sz val="12"/>
        <rFont val="Arial"/>
        <family val="2"/>
        <scheme val="major"/>
      </rPr>
      <t>GSS</t>
    </r>
    <r>
      <rPr>
        <sz val="12"/>
        <rFont val="Arial"/>
        <family val="2"/>
        <scheme val="major"/>
      </rPr>
      <t xml:space="preserve"> - lockbox setups, etc. by 4/30/2016
</t>
    </r>
    <r>
      <rPr>
        <b/>
        <sz val="12"/>
        <rFont val="Arial"/>
        <family val="2"/>
        <scheme val="major"/>
      </rPr>
      <t>GSS</t>
    </r>
    <r>
      <rPr>
        <sz val="12"/>
        <rFont val="Arial"/>
        <family val="2"/>
        <scheme val="major"/>
      </rPr>
      <t xml:space="preserve"> - close cooperation with Hank's and Alain's teams
</t>
    </r>
    <r>
      <rPr>
        <b/>
        <sz val="12"/>
        <rFont val="Arial"/>
        <family val="2"/>
        <scheme val="major"/>
      </rPr>
      <t/>
    </r>
  </si>
  <si>
    <t>Establish organization structure, establish IT systems (incl. Oracle, Discoverer, etc), replicate processes to create a like for like service offering to both companies by creating procedures, renewing SLAs and training employees. Reassign responsibilities according to new roles.</t>
  </si>
  <si>
    <r>
      <rPr>
        <b/>
        <sz val="12"/>
        <rFont val="Arial"/>
        <family val="2"/>
        <scheme val="major"/>
      </rPr>
      <t xml:space="preserve">IT </t>
    </r>
    <r>
      <rPr>
        <sz val="12"/>
        <rFont val="Arial"/>
        <family val="2"/>
        <scheme val="major"/>
      </rPr>
      <t xml:space="preserve">- ERP system ( Oarcle),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setting up approvers, register them in banks and get tokens by 4/30/2016
</t>
    </r>
    <r>
      <rPr>
        <b/>
        <sz val="12"/>
        <rFont val="Arial"/>
        <family val="2"/>
        <scheme val="major"/>
      </rPr>
      <t/>
    </r>
  </si>
  <si>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ASP system</t>
    </r>
    <r>
      <rPr>
        <sz val="12"/>
        <rFont val="Arial"/>
        <family val="2"/>
        <scheme val="major"/>
      </rPr>
      <t xml:space="preserve"> - replicate system by 6/1/2016
</t>
    </r>
    <r>
      <rPr>
        <b/>
        <sz val="12"/>
        <rFont val="Arial"/>
        <family val="2"/>
        <scheme val="major"/>
      </rPr>
      <t xml:space="preserve">Brazil tool </t>
    </r>
    <r>
      <rPr>
        <sz val="12"/>
        <rFont val="Arial"/>
        <family val="2"/>
        <scheme val="major"/>
      </rPr>
      <t xml:space="preserve">- replicate the tool by 7/1/2016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 xml:space="preserve">Treasury </t>
    </r>
    <r>
      <rPr>
        <sz val="12"/>
        <rFont val="Arial"/>
        <family val="2"/>
        <scheme val="major"/>
      </rPr>
      <t xml:space="preserve">- setting up approvers, register them in banks and get tokens by 4/30/2016
</t>
    </r>
    <r>
      <rPr>
        <b/>
        <sz val="12"/>
        <rFont val="Arial"/>
        <family val="2"/>
        <scheme val="major"/>
      </rPr>
      <t>GSS</t>
    </r>
    <r>
      <rPr>
        <sz val="12"/>
        <rFont val="Arial"/>
        <family val="2"/>
        <scheme val="major"/>
      </rPr>
      <t xml:space="preserve"> - decisions on how the process will change for central CAN/US ASAT testings by 4/30/2016</t>
    </r>
    <r>
      <rPr>
        <b/>
        <sz val="12"/>
        <rFont val="Arial"/>
        <family val="2"/>
        <scheme val="major"/>
      </rPr>
      <t/>
    </r>
  </si>
  <si>
    <t>Establish organization structure, establish IT systems (incl. Oacle, JDE, etc), replicate processes to create a like for like service offering to both companies by creating procedures, renewing SLAs and training employees. Reassign responsibilities according to new roles.</t>
  </si>
  <si>
    <r>
      <rPr>
        <b/>
        <sz val="12"/>
        <rFont val="Arial"/>
        <family val="2"/>
        <scheme val="major"/>
      </rPr>
      <t xml:space="preserve">IT </t>
    </r>
    <r>
      <rPr>
        <sz val="12"/>
        <rFont val="Arial"/>
        <family val="2"/>
        <scheme val="major"/>
      </rPr>
      <t xml:space="preserve">- ERP system ( Oracle, JDE) ,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GSS - close cooperation with Hank's  teams
</t>
    </r>
    <r>
      <rPr>
        <b/>
        <sz val="12"/>
        <rFont val="Arial"/>
        <family val="2"/>
        <scheme val="major"/>
      </rPr>
      <t/>
    </r>
  </si>
  <si>
    <t>Establish organization structure, establish IT systems (incl. Oracle, Discoverer, eRFA, etc), replicate processes to create a like for like service offering to both companies by creating procedures, renewing SLAs and training employees. Reassign responsibilities according to new roles.</t>
  </si>
  <si>
    <r>
      <rPr>
        <b/>
        <sz val="12"/>
        <rFont val="Arial"/>
        <family val="2"/>
        <scheme val="major"/>
      </rPr>
      <t xml:space="preserve">IT </t>
    </r>
    <r>
      <rPr>
        <sz val="12"/>
        <rFont val="Arial"/>
        <family val="2"/>
        <scheme val="major"/>
      </rPr>
      <t xml:space="preserve">- ERP system ( Oracle), infrastucture, applications, etc. -  decision required by 1/1/2016, testing schedule to be provided by 1/31/2016, test environment ready by 3/1/2016, established live production system by 8/1/2016
</t>
    </r>
    <r>
      <rPr>
        <b/>
        <sz val="12"/>
        <rFont val="Arial"/>
        <family val="2"/>
        <scheme val="major"/>
      </rPr>
      <t>eRFA system</t>
    </r>
    <r>
      <rPr>
        <sz val="12"/>
        <rFont val="Arial"/>
        <family val="2"/>
        <scheme val="major"/>
      </rPr>
      <t xml:space="preserve"> - ready by 3/1/2016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GSS</t>
    </r>
    <r>
      <rPr>
        <sz val="12"/>
        <rFont val="Arial"/>
        <family val="2"/>
        <scheme val="major"/>
      </rPr>
      <t xml:space="preserve"> - close cooperation with Tonya's teams
</t>
    </r>
    <r>
      <rPr>
        <b/>
        <sz val="12"/>
        <rFont val="Arial"/>
        <family val="2"/>
        <scheme val="major"/>
      </rPr>
      <t/>
    </r>
  </si>
  <si>
    <r>
      <rPr>
        <b/>
        <sz val="12"/>
        <rFont val="Arial"/>
        <family val="2"/>
        <scheme val="major"/>
      </rPr>
      <t xml:space="preserve">IT </t>
    </r>
    <r>
      <rPr>
        <sz val="12"/>
        <rFont val="Arial"/>
        <family val="2"/>
        <scheme val="major"/>
      </rPr>
      <t xml:space="preserve">- ERP system ( Oracle) , infrastucture, applications, etc. -  decision required by 1/1/2016, testing schedule to be provided by 1/31/2016, test environment ready by 3/1/2016, established live production system by 8/1/2016
</t>
    </r>
    <r>
      <rPr>
        <b/>
        <sz val="12"/>
        <rFont val="Arial"/>
        <family val="2"/>
        <scheme val="major"/>
      </rPr>
      <t>eRFA system</t>
    </r>
    <r>
      <rPr>
        <sz val="12"/>
        <rFont val="Arial"/>
        <family val="2"/>
        <scheme val="major"/>
      </rPr>
      <t xml:space="preserve"> - ready by 3/1/2016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GSS</t>
    </r>
    <r>
      <rPr>
        <sz val="12"/>
        <rFont val="Arial"/>
        <family val="2"/>
        <scheme val="major"/>
      </rPr>
      <t xml:space="preserve"> - close cooperation with Hank's and Alain's teams
</t>
    </r>
    <r>
      <rPr>
        <b/>
        <sz val="12"/>
        <rFont val="Arial"/>
        <family val="2"/>
        <scheme val="major"/>
      </rPr>
      <t/>
    </r>
  </si>
  <si>
    <r>
      <rPr>
        <b/>
        <sz val="12"/>
        <rFont val="Arial"/>
        <family val="2"/>
        <scheme val="major"/>
      </rPr>
      <t xml:space="preserve">IT </t>
    </r>
    <r>
      <rPr>
        <sz val="12"/>
        <rFont val="Arial"/>
        <family val="2"/>
        <scheme val="major"/>
      </rPr>
      <t xml:space="preserve">- ERP system ( Oracle), infrastucture, applications, etc. -  decision required by 1/1/2016, testing schedule to be provided by 1/31/2016, test environment ready by 3/1/2016, established live production system by 8/1/2016
</t>
    </r>
    <r>
      <rPr>
        <b/>
        <sz val="12"/>
        <rFont val="Arial"/>
        <family val="2"/>
        <scheme val="major"/>
      </rPr>
      <t>eRFA system</t>
    </r>
    <r>
      <rPr>
        <sz val="12"/>
        <rFont val="Arial"/>
        <family val="2"/>
        <scheme val="major"/>
      </rPr>
      <t xml:space="preserve"> - ready by 3/1/2016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r>
  </si>
  <si>
    <t>- Pre-closing activities
- Manual Journal Entry creation ( recurring , accruals, other normal entries)
- JE Review and posting
- FET upload, Interface correction
- Payroll posting
- HC upload
- Bad debt reserve calculation and booking
- Period end closing
- Budget reporting
- Interco receiver offset coding
- Location accountant type of activities
- Account reconciliation, Review and Approval
- BU accountant related tasks – taken over from SSC – value add activity</t>
  </si>
  <si>
    <r>
      <rPr>
        <b/>
        <sz val="12"/>
        <rFont val="Arial"/>
        <family val="2"/>
        <scheme val="major"/>
      </rPr>
      <t xml:space="preserve">IT </t>
    </r>
    <r>
      <rPr>
        <sz val="12"/>
        <rFont val="Arial"/>
        <family val="2"/>
        <scheme val="major"/>
      </rPr>
      <t xml:space="preserve">- ERP system ( Oracle),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GSS</t>
    </r>
    <r>
      <rPr>
        <sz val="12"/>
        <rFont val="Arial"/>
        <family val="2"/>
        <scheme val="major"/>
      </rPr>
      <t xml:space="preserve"> - close cooperation with Hank's and Alain's teams
</t>
    </r>
    <r>
      <rPr>
        <b/>
        <sz val="12"/>
        <rFont val="Arial"/>
        <family val="2"/>
        <scheme val="major"/>
      </rPr>
      <t/>
    </r>
  </si>
  <si>
    <t>- Rate upload
- Book and reconcile bank entries
- Book and reconcile Treasury transactions
- Split, Book and reconcile zero balance transactions
- Cash exposure reports for Treasury
- US GAAP adjustments creation and  postings
- Pre-closing activities
- Payroll Accounting
- Manual Journal Entry creation ( recurring , accruals, other normal entries)
- Payload entries
- HC entries
- JE Review and posting
- Maintain fiscal mapping
- FET upload, Interface correction
- Bad debt reserve calculation and booking
- Fiscal consolidation
- Period end closing
- Account reconciliation, Review and Approval
- Year end closing
- Execute tests ( Patch, upgrade, system changes) and evaluate test result</t>
  </si>
  <si>
    <r>
      <rPr>
        <b/>
        <sz val="12"/>
        <rFont val="Arial"/>
        <family val="2"/>
        <scheme val="major"/>
      </rPr>
      <t xml:space="preserve">IT </t>
    </r>
    <r>
      <rPr>
        <sz val="12"/>
        <rFont val="Arial"/>
        <family val="2"/>
        <scheme val="major"/>
      </rPr>
      <t xml:space="preserve">- ERP system ( Oracle),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Finance</t>
    </r>
    <r>
      <rPr>
        <sz val="12"/>
        <rFont val="Arial"/>
        <family val="2"/>
        <scheme val="major"/>
      </rPr>
      <t xml:space="preserve"> - define/request new LBC structure by 2/28/2016
</t>
    </r>
    <r>
      <rPr>
        <b/>
        <sz val="12"/>
        <rFont val="Arial"/>
        <family val="2"/>
        <scheme val="major"/>
      </rPr>
      <t xml:space="preserve">Treasury </t>
    </r>
    <r>
      <rPr>
        <sz val="12"/>
        <rFont val="Arial"/>
        <family val="2"/>
        <scheme val="major"/>
      </rPr>
      <t xml:space="preserve">- bank account openings, setting up approvers, register them in banks and get tokens by 4/30/2016
</t>
    </r>
    <r>
      <rPr>
        <b/>
        <sz val="12"/>
        <rFont val="Arial"/>
        <family val="2"/>
        <scheme val="major"/>
      </rPr>
      <t/>
    </r>
  </si>
  <si>
    <t>Establish organization structure, establish IT systems (incl. VEAT, Keep it Common, AlcoaDirect, SRS etc), replicate processes to create a like for like service offering to both companies by creating procedures, renewing SLAs and training employees. Reassign responsibilities according to new roles.</t>
  </si>
  <si>
    <t>Establish organization structure, establish IT systems (incl. MSIS, B2B/Ariba etc), replicate processes to create a like for like service offering to both companies by creating procedures, renewing SLAs and training employees. Reassign responsibilities according to new roles.</t>
  </si>
  <si>
    <t>Establish organization structure, establish IT systems, replicate processes to create a like for like service offering to both companies by creating procedures, renewing SLAs and training employees. Reassign responsibilities according to new roles.</t>
  </si>
  <si>
    <r>
      <rPr>
        <b/>
        <sz val="12"/>
        <rFont val="Arial"/>
        <family val="2"/>
        <scheme val="major"/>
      </rPr>
      <t xml:space="preserve">IT </t>
    </r>
    <r>
      <rPr>
        <sz val="12"/>
        <rFont val="Arial"/>
        <family val="2"/>
        <scheme val="major"/>
      </rPr>
      <t xml:space="preserve">- ERP system, infrastucture, applications etc. -  decision required by 1/1/2016, testing schedule to be provided by 1/31/2016, test environment ready by 3/1/2016, established live production system by 8/1/2016
</t>
    </r>
    <r>
      <rPr>
        <b/>
        <sz val="12"/>
        <rFont val="Arial"/>
        <family val="2"/>
        <scheme val="major"/>
      </rPr>
      <t>GSS Mgmt</t>
    </r>
    <r>
      <rPr>
        <sz val="12"/>
        <rFont val="Arial"/>
        <family val="2"/>
        <scheme val="major"/>
      </rPr>
      <t xml:space="preserve"> - decision on communicating the new org structure to staff by 2/1/2016
</t>
    </r>
    <r>
      <rPr>
        <b/>
        <sz val="12"/>
        <rFont val="Arial"/>
        <family val="2"/>
        <scheme val="major"/>
      </rPr>
      <t>Procurement</t>
    </r>
    <r>
      <rPr>
        <sz val="12"/>
        <rFont val="Arial"/>
        <family val="2"/>
        <scheme val="major"/>
      </rPr>
      <t xml:space="preserve"> - purchase licenses (AutoMate, Visual Studio) by 3/1/2016
</t>
    </r>
    <r>
      <rPr>
        <b/>
        <sz val="12"/>
        <rFont val="Arial"/>
        <family val="2"/>
        <scheme val="major"/>
      </rPr>
      <t xml:space="preserve">Treasury </t>
    </r>
    <r>
      <rPr>
        <sz val="12"/>
        <rFont val="Arial"/>
        <family val="2"/>
        <scheme val="major"/>
      </rPr>
      <t xml:space="preserve">- setting up approvers, register them in banks and get tokens by 4/30/2016
</t>
    </r>
    <r>
      <rPr>
        <b/>
        <sz val="12"/>
        <rFont val="Arial"/>
        <family val="2"/>
        <scheme val="major"/>
      </rPr>
      <t/>
    </r>
  </si>
  <si>
    <t>2/28/2016</t>
  </si>
  <si>
    <t>Finalize org charts internally (changes)</t>
  </si>
  <si>
    <t>Up. Co.</t>
  </si>
  <si>
    <t>Review knowledge base of the team members</t>
  </si>
  <si>
    <t>Define task list and responsibility matrix (who will be responsible for each tasks at both companies)</t>
  </si>
  <si>
    <t>Review existing documents and create new ones if needed (Procedures, Wis, SLAs)</t>
  </si>
  <si>
    <t>Create training plans (training materials) for each areas - who, whom, what, when</t>
  </si>
  <si>
    <t>Communicate the new org structure to staff</t>
  </si>
  <si>
    <t>Review and finalize US PSC structure and responsibilities</t>
  </si>
  <si>
    <t>Cooperation with US Buy.Pay</t>
  </si>
  <si>
    <t>Request shared mailboxes</t>
  </si>
  <si>
    <t>IT Infrastructure have to be ready</t>
  </si>
  <si>
    <t>Training -  CCM</t>
  </si>
  <si>
    <t>Training - Spec/Extra</t>
  </si>
  <si>
    <t>Training - US (CTT, OTD, PO)</t>
  </si>
  <si>
    <t>Identify system testers</t>
  </si>
  <si>
    <t>Request responsibilities, accesses for the users</t>
  </si>
  <si>
    <t>Test systems have to be available</t>
  </si>
  <si>
    <t>IT needs to be ready</t>
  </si>
  <si>
    <t>Information required from new departments</t>
  </si>
  <si>
    <t>Management Knowledge transfer (ASAT, approvals etc)</t>
  </si>
  <si>
    <t>Procurement have to provide the information letter.</t>
  </si>
  <si>
    <t>Review responsibilites and accessses</t>
  </si>
  <si>
    <t>Production systems have to be available</t>
  </si>
  <si>
    <t>Review existing documents and create new ones if needed (Procedures, WIs, SLAs)</t>
  </si>
  <si>
    <t>Integrate TRAC process into Upstream supplier maintenance process</t>
  </si>
  <si>
    <t>Integrate VAT and TAX ID change process into Upsteam supplier maintenance process</t>
  </si>
  <si>
    <t>Training -  AU Supplier Maintenance</t>
  </si>
  <si>
    <t>Training - EU Customer Maintenance</t>
  </si>
  <si>
    <t>Training - AU Credit Limit Updates</t>
  </si>
  <si>
    <t>Training - SCO/Supplier Type assignment task</t>
  </si>
  <si>
    <t>Training - EHS Prequalification, Supplier Evaluation, Energy Certificates, Att. De Vigilance etc. Processes</t>
  </si>
  <si>
    <t>Training - EU Supplier Maintenance</t>
  </si>
  <si>
    <t>Training - EU Hierarchy Setups</t>
  </si>
  <si>
    <t>Training - NA Hierarchy Setups</t>
  </si>
  <si>
    <t>Training - integrated TRAC Process</t>
  </si>
  <si>
    <t>Complete</t>
  </si>
  <si>
    <t>Post compliance position (English/French or English/German knowledge) - 1 position is already approved - to be calculated how many more is needed</t>
  </si>
  <si>
    <t>V-A Co.</t>
  </si>
  <si>
    <t>Identify who needs what responsibilities (req approver, OSF-17, OSF-18)</t>
  </si>
  <si>
    <t>Complete trainings as per trainings plans</t>
  </si>
  <si>
    <t>Post open Funct Support position</t>
  </si>
  <si>
    <t>Modify SLAs with locations where necessary</t>
  </si>
  <si>
    <t>Archive information (archive pst, shared mailboxes)</t>
  </si>
  <si>
    <t>IT - what is the strategy?</t>
  </si>
  <si>
    <t>Brazil GSS help is needed</t>
  </si>
  <si>
    <t>Treasury Front Office</t>
  </si>
  <si>
    <t>ASP Schedulers</t>
  </si>
  <si>
    <t>Separate centralized / process ASATs / controls (who drives changes in system?)</t>
  </si>
  <si>
    <t>IAD (Kyle Rush?)</t>
  </si>
  <si>
    <t>Move staff to new facility</t>
  </si>
  <si>
    <t>Facility needs to be ready</t>
  </si>
  <si>
    <t>Facility (engineering, contractors)</t>
  </si>
  <si>
    <t>Modify process documentation (SOP, WI etc)</t>
  </si>
  <si>
    <t>Separate Book Club - physically and the sharepoint</t>
  </si>
  <si>
    <t>Identify Functional Support team members' participation in the IT separation project:
Data separation (e.g. POs, BPA/CPA, Assets, Projects, GL, etc. needs to be separated (before cloning?) and archiving. Establish structure - Legal entities, L-Parents, LBCs; configure/arrange new bank accounts; create hierarchies; interfaces to be identified and repointed to the appropriate new environment, etc.</t>
  </si>
  <si>
    <t>Who is going to lead the IT part, how do we cooperate, what tasks are to be done by our teams?</t>
  </si>
  <si>
    <t>Interview for open Funct Support positions</t>
  </si>
  <si>
    <t>Create test plans (how will KC Support staff be involved)</t>
  </si>
  <si>
    <t>Procurement and Legal need to negotiate with system providers for licenses, support, etc. for the two separate companies/systems.</t>
  </si>
  <si>
    <t>EBS Oracle, Wallmedien, B2B Quadrem/Ariba, Intelligent Invoice Processing System (IIPS, eFlow, Basware), Payload, Sharepoint, Alcoa Intranet, Banks (Citi, Landsbankinn, BBVA, Deutsche), RST, ARMP, Remedy system, ASP system, Fusion Middleware, Swift connection, Interconnect adapters, OSB, FTP communication, TOAD, SQL Developer, ODBC, DB Link, GASS, ITG etc. - anything to be done by our team?</t>
  </si>
  <si>
    <t xml:space="preserve">IT  </t>
  </si>
  <si>
    <t>Depending on the amount of work needed from the team, identify whether consultants/contractors are needed</t>
  </si>
  <si>
    <t>IT should provide info</t>
  </si>
  <si>
    <t>Identify shared reports and define what it takes to separate them</t>
  </si>
  <si>
    <t>Identify who needs what responsibilities (req approver, OSF-17, OSF-18, bank approver responsibilities)</t>
  </si>
  <si>
    <t>Create test plans (how will KC Reporting/Project staff be involved)</t>
  </si>
  <si>
    <t>Split Timesheet</t>
  </si>
  <si>
    <t>Split ARMP</t>
  </si>
  <si>
    <t>Split shared reports (Shared 401; UpCo 29; ValueAdd 119; TSA 5)</t>
  </si>
  <si>
    <t>EBS Oracle, Discoverer, Hyperion, Sharepoint, AutoMate, BU Legacy systems (IWAN, Flits, JD Edwards, PPM), Alcoa Intranet, Banks (Citi, Landsbankinn, BBVA, Deutsche), RST, ARMP, Bad Debt Management Tool - these systems should be ready for us - define if anything to be done by our team (testing, etc)</t>
  </si>
  <si>
    <t>Create training plans ((incl. training materials) for each areas - who, whom, what, when</t>
  </si>
  <si>
    <t>Review and create test script - EUR, NOA, CAN…</t>
  </si>
  <si>
    <t>Post open positions (dis-synergies)</t>
  </si>
  <si>
    <t>Communication to Suppliers/customers of new LE's (Bankaccount, VAT, New PO numbers, AlcoaDirect etc.)</t>
  </si>
  <si>
    <t>Setup new printers (if it's required)</t>
  </si>
  <si>
    <t>Determine Authorized Persons for Shared Services Requests &amp; Approvals OSF 17</t>
  </si>
  <si>
    <t xml:space="preserve">Decide the owner of the OSF17 </t>
  </si>
  <si>
    <t xml:space="preserve">Localization setup where applicable (ie. Norwegian VAT Reconciliation Report; Spanish Input VAT Journal Report...) </t>
  </si>
  <si>
    <t xml:space="preserve">Configure IIPS application for new organizations
</t>
  </si>
  <si>
    <t>Clone IIPS database for User Acceptance Test</t>
  </si>
  <si>
    <t>Data migration in IIPS (archive)</t>
  </si>
  <si>
    <t>Identify bank approvers in both companies</t>
  </si>
  <si>
    <t>Create test plans</t>
  </si>
  <si>
    <t>Clean up intercompany balances</t>
  </si>
  <si>
    <t>Intercompany setup change</t>
  </si>
  <si>
    <t>Review of payment approval schedule</t>
  </si>
  <si>
    <t>Identify ASP users, schedulers, define roles</t>
  </si>
  <si>
    <r>
      <t xml:space="preserve">Treasury - bank account openings, setting up approvers, register them in banks and get tokens, check setup 
</t>
    </r>
    <r>
      <rPr>
        <b/>
        <sz val="12"/>
        <rFont val="Arial"/>
        <family val="2"/>
        <scheme val="major"/>
      </rPr>
      <t/>
    </r>
  </si>
  <si>
    <t>Modify process documentation (SOP, WI etc), update DocIndex</t>
  </si>
  <si>
    <t>Create new shared mailbox for GPP</t>
  </si>
  <si>
    <t>Contact Citibank about new implementation, fill in 'Implementation Grid' to provide all necessary information to the correct set up</t>
  </si>
  <si>
    <t>Contact Citibank about name changes , fill in 'Implementation Grid' to provide all necessary information to the correct set up</t>
  </si>
  <si>
    <t xml:space="preserve">Collect information about cardholders /T&amp;E and LVP/ - template is sent out by T&amp;E team (to set up users in Citibank, Concur and Egencia) </t>
  </si>
  <si>
    <t>Egencia is completed the technical set up of the new company</t>
  </si>
  <si>
    <t>Egencia set up ready -&gt; set up employees in Egencia system</t>
  </si>
  <si>
    <t>Inform Egencia users about log in information</t>
  </si>
  <si>
    <t xml:space="preserve">Contact Concur support about new implementation </t>
  </si>
  <si>
    <t>Set up new company in Concur and create interface between Concur and Citibank in order to ensure data loading</t>
  </si>
  <si>
    <t>Create new user profiles in Concur if the setup is completed</t>
  </si>
  <si>
    <t>After credit cards are activated, assign credit card and Concur profile</t>
  </si>
  <si>
    <t>Inform Concur users about log in information</t>
  </si>
  <si>
    <t>CORP ? Legal ?</t>
  </si>
  <si>
    <t xml:space="preserve">Currently the R12 amortization is charged to BU and sitting in RU - will be allococated and split ? </t>
  </si>
  <si>
    <t>EFAS02_AR_CAN_USA</t>
  </si>
  <si>
    <t>IT. Other GSS</t>
  </si>
  <si>
    <t xml:space="preserve">Shared AR OU to be used by Up Stream Co ? </t>
  </si>
  <si>
    <t>Review existing documents and create new ones if needed</t>
  </si>
  <si>
    <t>To make sure that processes are well documented at both companies</t>
  </si>
  <si>
    <t xml:space="preserve">Update training materials ( lastly used by Infosys transition) with changes </t>
  </si>
  <si>
    <t>Internal Process, as preparation for the training and test</t>
  </si>
  <si>
    <t>Complete any knowledge transfer/training required for target condition.</t>
  </si>
  <si>
    <t>Allocate this work by means of subtasks to other employees and consider backfil when needed to assure continuation of operational processes. To make sure that required knowledge will be avaliable at both companies by D1</t>
  </si>
  <si>
    <t>Develop test plans to make sure that all type of trx is captured  and restricted to Up.Co and  V.a</t>
  </si>
  <si>
    <t>Plan to exclude non relevant trx</t>
  </si>
  <si>
    <t>Create list of responsibilities, accesses needed to Lockbox</t>
  </si>
  <si>
    <t>Treasury is opening new lockboxes and grant accessess</t>
  </si>
  <si>
    <t xml:space="preserve">New Lockboxes and bank accounts  will be used </t>
  </si>
  <si>
    <t xml:space="preserve">Create access to new bank accounts, incl. Canada </t>
  </si>
  <si>
    <t xml:space="preserve">New bank accounts will be used </t>
  </si>
  <si>
    <t xml:space="preserve">As domain name will be changed is it needed for both Co ? </t>
  </si>
  <si>
    <t>Test processing bank transfer from new bank acounts</t>
  </si>
  <si>
    <t>Treasury to make decision and select Customers/invoices</t>
  </si>
  <si>
    <t>New payment method and bank accounts to be tested</t>
  </si>
  <si>
    <t xml:space="preserve">Test the securization program </t>
  </si>
  <si>
    <t>Treasury and Coroprate to make decision</t>
  </si>
  <si>
    <t>BU</t>
  </si>
  <si>
    <t>Request responsibilities, accesses for the users ( EBS)</t>
  </si>
  <si>
    <t>Needed prior to testing and pre-reqvisits of testing phase</t>
  </si>
  <si>
    <t>Other GSS and BU involvment , IT -make sure  E2E testing and validation.</t>
  </si>
  <si>
    <t xml:space="preserve">Integrated testing of systems and procedures to assure E2E processes are meeting target requirements. </t>
  </si>
  <si>
    <t>Other GSS, IT  and BU involvment -make sure  E2E testing and validation.</t>
  </si>
  <si>
    <t>Other GSS, IT and BU involvment -make sure  E2E validation prior to go live</t>
  </si>
  <si>
    <t xml:space="preserve">Other GSS and BU involvment </t>
  </si>
  <si>
    <t>PSC</t>
  </si>
  <si>
    <t>Customer master data to be reviewed and updated - external &lt;&gt; internal Customer</t>
  </si>
  <si>
    <t>Create a process for misdirected payments</t>
  </si>
  <si>
    <t>From Day 1 we need to develop a transparent process for both companies ( Customers will pay to wrong bank account)</t>
  </si>
  <si>
    <t>SLA's, policies and procedures aligned with target condition.</t>
  </si>
  <si>
    <t>Internal work to be completed.</t>
  </si>
  <si>
    <t>Create/update training Plan for Assets and Projects</t>
  </si>
  <si>
    <t xml:space="preserve">Set up of  new eRFA system </t>
  </si>
  <si>
    <t>IT, BU</t>
  </si>
  <si>
    <t>Will Upstrean use eRFA system :?</t>
  </si>
  <si>
    <t>GPP use complex reporting accross regions, if needed set up and process need to be tested</t>
  </si>
  <si>
    <t xml:space="preserve">Asset image copy and store </t>
  </si>
  <si>
    <t xml:space="preserve">Due to server change </t>
  </si>
  <si>
    <t xml:space="preserve">Write ( copy / paste ) macros </t>
  </si>
  <si>
    <t>IT/KC</t>
  </si>
  <si>
    <t>Write/update macros used on FA and PA</t>
  </si>
  <si>
    <t>Will Upstream use eRFA system :?</t>
  </si>
  <si>
    <t>Legal decision</t>
  </si>
  <si>
    <t>Statutory report . Taxpackage, MA-10000, Timliness
Annual Survey of Manufactures (ASM) consists of Form MA-10000 (general statistics
inquiry items and a value of product classes shipped inquiry</t>
  </si>
  <si>
    <t>Create/update training Plan for USA and CAN processes</t>
  </si>
  <si>
    <t>Develop test plans to make sure that all type of trx is captured  and restricted to Up.Co and  V.a for GL processes</t>
  </si>
  <si>
    <t>Develop test plans to make sure that all type of trx is captured  and restricted to Up.Co and  V.a for System related tasks</t>
  </si>
  <si>
    <t>Maaden recharge review</t>
  </si>
  <si>
    <t xml:space="preserve">Dividend clearing - Interco trx - close and clear balances </t>
  </si>
  <si>
    <t xml:space="preserve">US process to close interco positions - prior to official separation </t>
  </si>
  <si>
    <t xml:space="preserve">If LBC will be changed the Allocation and </t>
  </si>
  <si>
    <t>Update / revise monthly checklist</t>
  </si>
  <si>
    <t>Update / revise IQY and Discoverer reports</t>
  </si>
  <si>
    <t>IT, KC</t>
  </si>
  <si>
    <t>Needed for Day 1 - serve BU with proper reports and support ME closing</t>
  </si>
  <si>
    <t xml:space="preserve">Update / review of macro's </t>
  </si>
  <si>
    <t>Macros to be collected , need to be rewritten according to separation</t>
  </si>
  <si>
    <t>Contact list update</t>
  </si>
  <si>
    <t>Contact lists to be updated both on GSS and BU side</t>
  </si>
  <si>
    <t>IT, Other GSS</t>
  </si>
  <si>
    <t>AR OU to be used by Up Stream Co in Italy for ASV and ATR</t>
  </si>
  <si>
    <t>Create/update training Plan Cash Application, Revenue upload, manual invoicing process</t>
  </si>
  <si>
    <t xml:space="preserve">New Lockboxes and bank accounts will be used </t>
  </si>
  <si>
    <t>Create access to new bank accounts</t>
  </si>
  <si>
    <t>Test invoice file creation and invoice printing</t>
  </si>
  <si>
    <t>To make sure that company names and logos are properly printed</t>
  </si>
  <si>
    <t>Create/update training Plan for GL processes</t>
  </si>
  <si>
    <t>Project #</t>
  </si>
  <si>
    <t>Date risk recorded</t>
  </si>
  <si>
    <t>Mitigating Action(s)</t>
  </si>
  <si>
    <t>&lt;Select&gt;</t>
  </si>
  <si>
    <t>Istvan Katus_Compliance and Reporting</t>
  </si>
  <si>
    <t>Istvan Katus_Procurement Services</t>
  </si>
  <si>
    <t>Istvan Katus_Treasury</t>
  </si>
  <si>
    <t>Related project Task ID(s)</t>
  </si>
  <si>
    <t>Risk rating (Probability x Impact)</t>
  </si>
  <si>
    <t>Risk Title</t>
  </si>
  <si>
    <t>Probability of occurance
 (0-100%) 0% being less probable</t>
  </si>
  <si>
    <t>Degree of Impact (1-10)
1 being low impact</t>
  </si>
  <si>
    <t>Total # Tasks in Project</t>
  </si>
  <si>
    <t>On Track</t>
  </si>
  <si>
    <t>Internal Resource Work Hours Required (Team 1)</t>
  </si>
  <si>
    <t>Internal Team 1 Description</t>
  </si>
  <si>
    <t>Internal Resource Work Hours Required (Team 2)</t>
  </si>
  <si>
    <t>Internal Team 2 Description</t>
  </si>
  <si>
    <t xml:space="preserve">External Resource Work Hours </t>
  </si>
  <si>
    <t>Comments / Notes
(Subtasks, status explanations, etc.) PLEASE INSERTE DATE BEFORE COMMENT DD-MON-YYYY (06-JAN-2016)</t>
  </si>
  <si>
    <t>For discussion in GSS PMO? (Y/N)</t>
  </si>
  <si>
    <t>Weekly Status Comments (enter date DD-MON-YYYY (06-JAN-2016) then comment)</t>
  </si>
  <si>
    <t>To be filled out by Lisa in PMO</t>
  </si>
  <si>
    <t>Track in Deloitte tool?</t>
  </si>
  <si>
    <t xml:space="preserve">SPO escalation? </t>
  </si>
  <si>
    <t>Date Reviewed in PMO DD-MON-YYYY (06-JAN-2016)</t>
  </si>
  <si>
    <t>Person recording risk
(Last name, First name)</t>
  </si>
  <si>
    <t>Comments / Notes
(Subtasks, status explanations, etc.) PLEASE INSERT DATE BEFORE COMMENT DD-MON-YYYY (06-JAN-2016)</t>
  </si>
  <si>
    <t>For GSS PMO Review?</t>
  </si>
  <si>
    <t>Tab Day 1 Project List- Update weekly</t>
  </si>
  <si>
    <r>
      <t>1.</t>
    </r>
    <r>
      <rPr>
        <sz val="7"/>
        <rFont val="Times New Roman"/>
        <family val="1"/>
        <charset val="238"/>
      </rPr>
      <t xml:space="preserve">       </t>
    </r>
    <r>
      <rPr>
        <sz val="11"/>
        <rFont val="Calibri"/>
        <family val="2"/>
        <charset val="238"/>
      </rPr>
      <t xml:space="preserve">Column “Required Completion Date” and Column “Days to Accomplish”- please make sure you have an accurate as possible estimate in these fields.  </t>
    </r>
  </si>
  <si>
    <r>
      <t>2.</t>
    </r>
    <r>
      <rPr>
        <sz val="7"/>
        <rFont val="Times New Roman"/>
        <family val="1"/>
        <charset val="238"/>
      </rPr>
      <t xml:space="preserve">       </t>
    </r>
    <r>
      <rPr>
        <sz val="11"/>
        <rFont val="Calibri"/>
        <family val="2"/>
        <charset val="238"/>
      </rPr>
      <t xml:space="preserve">Column “% Complete”- Please either enter accurate % to show your progress on the project.  If the project has started, you should show a % complete greater than 0.  </t>
    </r>
  </si>
  <si>
    <r>
      <t>3.</t>
    </r>
    <r>
      <rPr>
        <sz val="7"/>
        <rFont val="Times New Roman"/>
        <family val="1"/>
        <charset val="238"/>
      </rPr>
      <t xml:space="preserve">       </t>
    </r>
    <r>
      <rPr>
        <sz val="11"/>
        <rFont val="Calibri"/>
        <family val="2"/>
        <charset val="238"/>
      </rPr>
      <t>Column “Status”- Please select the appropriate status for the project in the drop down list</t>
    </r>
  </si>
  <si>
    <r>
      <t>4.</t>
    </r>
    <r>
      <rPr>
        <sz val="7"/>
        <rFont val="Times New Roman"/>
        <family val="1"/>
        <charset val="238"/>
      </rPr>
      <t xml:space="preserve">       </t>
    </r>
    <r>
      <rPr>
        <sz val="11"/>
        <rFont val="Calibri"/>
        <family val="2"/>
        <charset val="238"/>
      </rPr>
      <t> Column “For GSS PMO Review?”- Cell will automatically populate to indicate if the project will be discussed in the upcoming GSS PMO review based on responses to the above fields.  If “For Review” is displayed, you need to add a comment to the status Column “Comments / Notes”</t>
    </r>
  </si>
  <si>
    <t>Tab Project Plan(s) – Update weekly</t>
  </si>
  <si>
    <r>
      <t>4.</t>
    </r>
    <r>
      <rPr>
        <sz val="7"/>
        <rFont val="Times New Roman"/>
        <family val="1"/>
        <charset val="238"/>
      </rPr>
      <t xml:space="preserve">       </t>
    </r>
    <r>
      <rPr>
        <sz val="11"/>
        <rFont val="Calibri"/>
        <family val="2"/>
        <charset val="238"/>
      </rPr>
      <t> Column “For GSS PMO Review?”- Cell will automatically populate to indicate if the project will be discussed in the upcoming GSS PMO review based on responses to the above fields.  If “For Review” is displayed, you need to add a comment to the status Column Q “Comments / Notes”</t>
    </r>
  </si>
  <si>
    <r>
      <t>·</t>
    </r>
    <r>
      <rPr>
        <sz val="7"/>
        <rFont val="Times New Roman"/>
        <family val="1"/>
        <charset val="238"/>
      </rPr>
      <t xml:space="preserve">         </t>
    </r>
    <r>
      <rPr>
        <b/>
        <sz val="11"/>
        <rFont val="Calibri"/>
        <family val="2"/>
        <charset val="238"/>
      </rPr>
      <t>Current Criteria for “GSS PMO Review”</t>
    </r>
  </si>
  <si>
    <r>
      <t>o</t>
    </r>
    <r>
      <rPr>
        <sz val="7"/>
        <rFont val="Times New Roman"/>
        <family val="1"/>
        <charset val="238"/>
      </rPr>
      <t xml:space="preserve">   </t>
    </r>
    <r>
      <rPr>
        <sz val="11"/>
        <rFont val="Calibri"/>
        <family val="2"/>
        <charset val="238"/>
      </rPr>
      <t>Day 1 Project List:  Column “Project for GSS PMO Review”</t>
    </r>
  </si>
  <si>
    <r>
      <t>1.</t>
    </r>
    <r>
      <rPr>
        <sz val="7"/>
        <rFont val="Times New Roman"/>
        <family val="1"/>
        <charset val="238"/>
      </rPr>
      <t xml:space="preserve">       </t>
    </r>
    <r>
      <rPr>
        <sz val="11"/>
        <rFont val="Calibri"/>
        <family val="2"/>
        <charset val="238"/>
      </rPr>
      <t>Project status is not equal to “On Track” AND</t>
    </r>
  </si>
  <si>
    <r>
      <t>2.</t>
    </r>
    <r>
      <rPr>
        <sz val="7"/>
        <rFont val="Times New Roman"/>
        <family val="1"/>
        <charset val="238"/>
      </rPr>
      <t xml:space="preserve">       </t>
    </r>
    <r>
      <rPr>
        <sz val="11"/>
        <rFont val="Calibri"/>
        <family val="2"/>
        <charset val="238"/>
      </rPr>
      <t>Project start date is within 7 days of today’s date OR</t>
    </r>
  </si>
  <si>
    <r>
      <t>3.</t>
    </r>
    <r>
      <rPr>
        <sz val="7"/>
        <rFont val="Times New Roman"/>
        <family val="1"/>
        <charset val="238"/>
      </rPr>
      <t xml:space="preserve">       </t>
    </r>
    <r>
      <rPr>
        <sz val="11"/>
        <rFont val="Calibri"/>
        <family val="2"/>
        <charset val="238"/>
      </rPr>
      <t>25% of project tasks require review</t>
    </r>
  </si>
  <si>
    <r>
      <t>o</t>
    </r>
    <r>
      <rPr>
        <sz val="7"/>
        <rFont val="Times New Roman"/>
        <family val="1"/>
        <charset val="238"/>
      </rPr>
      <t xml:space="preserve">   </t>
    </r>
    <r>
      <rPr>
        <sz val="11"/>
        <rFont val="Calibri"/>
        <family val="2"/>
        <charset val="238"/>
      </rPr>
      <t>Project Plan(s): Column “For GSS PMO Review”</t>
    </r>
  </si>
  <si>
    <r>
      <t>1.</t>
    </r>
    <r>
      <rPr>
        <sz val="7"/>
        <rFont val="Times New Roman"/>
        <family val="1"/>
        <charset val="238"/>
      </rPr>
      <t xml:space="preserve">       </t>
    </r>
    <r>
      <rPr>
        <sz val="11"/>
        <rFont val="Calibri"/>
        <family val="2"/>
        <charset val="238"/>
      </rPr>
      <t>Task status is not equal to “On Track” AND</t>
    </r>
  </si>
  <si>
    <r>
      <t>2.</t>
    </r>
    <r>
      <rPr>
        <sz val="7"/>
        <rFont val="Times New Roman"/>
        <family val="1"/>
        <charset val="238"/>
      </rPr>
      <t xml:space="preserve">       </t>
    </r>
    <r>
      <rPr>
        <sz val="11"/>
        <rFont val="Calibri"/>
        <family val="2"/>
        <charset val="238"/>
      </rPr>
      <t>Task start date is within 7 days of today’s date</t>
    </r>
  </si>
  <si>
    <t>Status option</t>
  </si>
  <si>
    <t>Definition</t>
  </si>
  <si>
    <t>Impact on % complete</t>
  </si>
  <si>
    <t>Not started</t>
  </si>
  <si>
    <r>
      <t xml:space="preserve">Project/task has </t>
    </r>
    <r>
      <rPr>
        <b/>
        <sz val="11"/>
        <rFont val="Calibri"/>
        <family val="2"/>
        <charset val="238"/>
      </rPr>
      <t>NOT</t>
    </r>
    <r>
      <rPr>
        <sz val="11"/>
        <rFont val="Calibri"/>
        <family val="2"/>
        <charset val="238"/>
      </rPr>
      <t xml:space="preserve"> started</t>
    </r>
  </si>
  <si>
    <t>% complete=0</t>
  </si>
  <si>
    <t>Project/task has started and is going according to schedule</t>
  </si>
  <si>
    <t>% complete &gt; 0</t>
  </si>
  <si>
    <t>At Risk</t>
  </si>
  <si>
    <r>
      <t xml:space="preserve">Option 1: </t>
    </r>
    <r>
      <rPr>
        <sz val="11"/>
        <rFont val="Calibri"/>
        <family val="2"/>
        <charset val="238"/>
      </rPr>
      <t> Project/task has started but has potential to be off track</t>
    </r>
  </si>
  <si>
    <r>
      <t xml:space="preserve">Option 2: </t>
    </r>
    <r>
      <rPr>
        <sz val="11"/>
        <rFont val="Calibri"/>
        <family val="2"/>
        <charset val="238"/>
      </rPr>
      <t xml:space="preserve">Project/task has </t>
    </r>
    <r>
      <rPr>
        <b/>
        <sz val="11"/>
        <rFont val="Calibri"/>
        <family val="2"/>
        <charset val="238"/>
      </rPr>
      <t>NOT</t>
    </r>
    <r>
      <rPr>
        <sz val="11"/>
        <rFont val="Calibri"/>
        <family val="2"/>
        <charset val="238"/>
      </rPr>
      <t xml:space="preserve"> started but has the potential to not start on time</t>
    </r>
  </si>
  <si>
    <t>Option 1: % complete &gt; 0</t>
  </si>
  <si>
    <t>Option 2: % complete=0</t>
  </si>
  <si>
    <t>Off Track</t>
  </si>
  <si>
    <t>Project/task has started but is off track and will impact project plan, action must be taken</t>
  </si>
  <si>
    <t>Project/task is complete, no further actions</t>
  </si>
  <si>
    <t>% complete= 100</t>
  </si>
  <si>
    <r>
      <t>o</t>
    </r>
    <r>
      <rPr>
        <sz val="7"/>
        <rFont val="Times New Roman"/>
        <family val="1"/>
        <charset val="238"/>
      </rPr>
      <t xml:space="preserve">   </t>
    </r>
    <r>
      <rPr>
        <sz val="11"/>
        <rFont val="Calibri"/>
        <family val="2"/>
        <charset val="238"/>
      </rPr>
      <t>“At Risk”- Project or task has POTENTIAL to fall behind schedule which could result in a status of off track (think YELLOW)</t>
    </r>
  </si>
  <si>
    <r>
      <t>o</t>
    </r>
    <r>
      <rPr>
        <sz val="7"/>
        <rFont val="Times New Roman"/>
        <family val="1"/>
        <charset val="238"/>
      </rPr>
      <t xml:space="preserve">   </t>
    </r>
    <r>
      <rPr>
        <sz val="11"/>
        <rFont val="Calibri"/>
        <family val="2"/>
        <charset val="238"/>
      </rPr>
      <t xml:space="preserve">“Off Track”- Project or task is not on schedule and requires action </t>
    </r>
    <r>
      <rPr>
        <sz val="11"/>
        <color rgb="FF000000"/>
        <rFont val="Calibri"/>
        <family val="2"/>
        <charset val="238"/>
      </rPr>
      <t>(think RED)</t>
    </r>
  </si>
  <si>
    <t>08-JAN-2016: Estimated that 4 external contractors are needed</t>
  </si>
  <si>
    <t>No  Review</t>
  </si>
  <si>
    <t>Participate (testing) in pre-projects of separation of commingled legal entities and OUs (US/EUR)</t>
  </si>
  <si>
    <t>AP teams</t>
  </si>
  <si>
    <t>Project team</t>
  </si>
  <si>
    <t>Functional Support Team</t>
  </si>
  <si>
    <t>NAM AR</t>
  </si>
  <si>
    <t>Create/update training Plan Cash Application, Maintenance and PC&amp;E and Candian Process</t>
  </si>
  <si>
    <t>New payment method and bank accounts, lockbox process to be tested</t>
  </si>
  <si>
    <t xml:space="preserve">Test the application </t>
  </si>
  <si>
    <t>Request responsibilities, accesses for the users ( EBS), set up approval limits</t>
  </si>
  <si>
    <t>Request shared mailboxes, rewrite wroklflows, update AR templates</t>
  </si>
  <si>
    <t>Update daily cash controll/cash application controll process</t>
  </si>
  <si>
    <t>Other GSS and treasury</t>
  </si>
  <si>
    <t>To make sure that all payments are booked at both Co. - communication and reporting with TBO</t>
  </si>
  <si>
    <t>CPA/BPA conversion in relation to the OU split in Italy</t>
  </si>
  <si>
    <t>Open Order conversion in relation to the OU split in Italy</t>
  </si>
  <si>
    <t>New OU needs to be ready</t>
  </si>
  <si>
    <t>Duplicate shared drives and move historical data to the appropriate company</t>
  </si>
  <si>
    <t>IT infrastructure needs to be ready</t>
  </si>
  <si>
    <t>Compliance Team</t>
  </si>
  <si>
    <t>Test ASP system</t>
  </si>
  <si>
    <t>DMR Team</t>
  </si>
  <si>
    <t>AC FA&amp;PA</t>
  </si>
  <si>
    <t>Request shared mailboxes, rewrite worklflows, update AR templates</t>
  </si>
  <si>
    <t>Request shared mailboxes, rewrite worklflows, update FA templates</t>
  </si>
  <si>
    <t>NAM GL</t>
  </si>
  <si>
    <t>Based on Ownership entries to be booked relate to separation</t>
  </si>
  <si>
    <t>BU involvment is needed how the the recharge will be processed at Up.Co. How to carry charges to Up.Co after separation</t>
  </si>
  <si>
    <t>Develop test plans to make sure that all type of trx is captured  and restricted to Up.Co and  V.a for Cost Accounting  processes</t>
  </si>
  <si>
    <t xml:space="preserve">If LBC will be changed the Allocation need to be revised </t>
  </si>
  <si>
    <t>Request shared mailboxes, rewrite worklflows, update any GL templates</t>
  </si>
  <si>
    <t>Italian Up.Co and V-A. Co.  Are in shared SOB in GL</t>
  </si>
  <si>
    <t>IT help is needed</t>
  </si>
  <si>
    <t>Split Bad debt Tool / Modify Statement Service macro - we do the testing part only. Credit needs to test too.</t>
  </si>
  <si>
    <t>IT help is needed, Credit needs to test too.</t>
  </si>
  <si>
    <t>PSC Team</t>
  </si>
  <si>
    <t>MDM Team</t>
  </si>
  <si>
    <t>Decision ot be made that report is required for both Co for statutory purposes - monthly reporting of aluminium production data to Aluminium Association - review reports and adjust to future company needs</t>
  </si>
  <si>
    <t>Change Customer set up from interco to third party for both relationship</t>
  </si>
  <si>
    <t>IICS team</t>
  </si>
  <si>
    <t xml:space="preserve">TBO </t>
  </si>
  <si>
    <t>T&amp;E</t>
  </si>
  <si>
    <t>All</t>
  </si>
  <si>
    <t>Participate with GIS, and deliver needed inputs and knowledge…prepare for timely and thorough testing.</t>
  </si>
  <si>
    <t>Y</t>
  </si>
  <si>
    <t>OnTrack</t>
  </si>
  <si>
    <t>Risk of system clones not completing on time and delaying integrated functional testing (data, applications, interfaces) and remediation.</t>
  </si>
  <si>
    <t>Vízkeleti, Ágota</t>
  </si>
  <si>
    <t>Need to ensure sufficient testing resources are in place to support functional testing. Extra resources need to be brought with proper lead time so as to be productive during testing and remediation.</t>
  </si>
  <si>
    <t>Resources for growth/sweeps need to be hired earlier so that we have resources freed up for testing.</t>
  </si>
  <si>
    <t>Define scope of transition  (Brasil)</t>
  </si>
  <si>
    <t>Define scope of transition  (EUR)</t>
  </si>
  <si>
    <t>Create test plans- Quantum</t>
  </si>
  <si>
    <t xml:space="preserve">Prepare cut over- transition plan- define SPA  </t>
  </si>
  <si>
    <t>Grant accesses to the new banks and folders, sharepoints, common mailboxes</t>
  </si>
  <si>
    <t>Setup FTP account</t>
  </si>
  <si>
    <t>Update customer &amp; vendor mapping</t>
  </si>
  <si>
    <t>Request confirmation about the customer setup after the split (back to 3rd party in legacy, movex, order management…)</t>
  </si>
  <si>
    <t>Review and finalize test plans</t>
  </si>
  <si>
    <t>Participate (testing) in pre-projects of separation of commingled legal entities and OUs (EUR)</t>
  </si>
  <si>
    <t>Participate (testing) in pre-projects of separation of commingled legal entities and OUs (US)</t>
  </si>
  <si>
    <t>EFAS12_EFAS12_IICS_31</t>
  </si>
  <si>
    <t>Discuss whether we can start posting jobs and seeking for candidates. Need approval for these positions asap.</t>
  </si>
  <si>
    <t>AC EUR (GL/AR)</t>
  </si>
  <si>
    <t>Risk of filling dis-synergie positions too late. There are a number of key open positions, where we need to start hiring asap. E.g. Payment team member, US-AUS-CAN AP Team Lead, Functional Support PO/Inv, TBO team members</t>
  </si>
  <si>
    <t xml:space="preserve">15-JAN-2016: It depends on the compliance strategy - GPP to BR; VA to HU? </t>
  </si>
  <si>
    <t>Start the hiring process based on approved future org charts, including approved dis-synergie positions and new positions due to scope add</t>
  </si>
  <si>
    <t>GSS management needs to approve</t>
  </si>
  <si>
    <t>Create training plans (incl. training materials) and substitution plan for each areas - who, whom, what, when will train</t>
  </si>
  <si>
    <t>19-JAN-2016: 5 interviews completed until today. 09-JAN-2016: applicants were selected and requested for an interview.</t>
  </si>
  <si>
    <t>Copy Brazil tool in case it has to be duplicated for Upstream Co.</t>
  </si>
  <si>
    <t>Test Brazil tool for Upstream Co.</t>
  </si>
  <si>
    <t>Request/arrange bank approver responsibilities (Citi, BBVA, Landsbankinn, Quantum) for Compliance staff</t>
  </si>
  <si>
    <t>Participate in EBS Oracle  - UAT testing 5/23 - 7/8</t>
  </si>
  <si>
    <t>Participate in EBS Oracle  - CRP testing 4/18 - 5/20 if needed</t>
  </si>
  <si>
    <t>Request new shared mailboxes for Upstream</t>
  </si>
  <si>
    <t>Duplicate Sharepoint sites in case it is needed for Upstream</t>
  </si>
  <si>
    <t>Get eRFA responsibilities - send request to RfA support</t>
  </si>
  <si>
    <t>Get MSIS, ASP responsibilities - send request to MSIS/ASP support to get accounts</t>
  </si>
  <si>
    <t>Request ASP Schedulers to reassign the objectives</t>
  </si>
  <si>
    <t>Identify helpchain for KC staff (where / whom to turn to in various topics) - who in each company will be the main contacts e.g. For compliance  escalation process, etc.</t>
  </si>
  <si>
    <t>Participate in EBS Oracle  - Cutover 7/15 - 7/31 -  established live production system - if needed</t>
  </si>
  <si>
    <t>Finalize org charts internally (changes) based on compliance strategy</t>
  </si>
  <si>
    <t>Identify how many IIPS licenses are needed - work with Procurement</t>
  </si>
  <si>
    <t xml:space="preserve">Request ASP Support (HelpDesk) help - create different groups in ASP </t>
  </si>
  <si>
    <t>Interview people for the open compliance positions (dis-synergie and scope-add)</t>
  </si>
  <si>
    <t>Start the hiring process based on approved future org charts, including approved dis-synergie positions.</t>
  </si>
  <si>
    <t>Create Oracle system responsibilities for the team members</t>
  </si>
  <si>
    <t>IT will provide integrated test plans and schedules</t>
  </si>
  <si>
    <t xml:space="preserve">Define task list and responsibility matrix (who will be responsible for each tasks at both companies) </t>
  </si>
  <si>
    <t xml:space="preserve">Participate in EBS Oracle  - CRP testing 4/18 - 5/20 </t>
  </si>
  <si>
    <t>Define required action regarding Aluminium association reporting</t>
  </si>
  <si>
    <t>Define required action regarding annual reporting</t>
  </si>
  <si>
    <t>Review AR configuration - create separate OU for commingled legal entities and reconcile balances</t>
  </si>
  <si>
    <t>Restructure capital structure. Collect info on new name, address, legal entity, tax number, bank account number, LBC, ownership change, Set of Books</t>
  </si>
  <si>
    <t>Request new T&amp;E / LVP cards for users (incl FAS)</t>
  </si>
  <si>
    <t>Company fuel cards modify in Köfém</t>
  </si>
  <si>
    <t xml:space="preserve">Contact list update </t>
  </si>
  <si>
    <t>List activities to be transferred to Brazil</t>
  </si>
  <si>
    <t>Define new netting structure for both companies</t>
  </si>
  <si>
    <t xml:space="preserve">Participate in EBS Oracle  - Cutover 7/15 - 7/31 -  established live production system </t>
  </si>
  <si>
    <t>Booking entries on 2000%, 5% accounts</t>
  </si>
  <si>
    <t>Global reporting set up - review and modification according to the separation</t>
  </si>
  <si>
    <r>
      <rPr>
        <sz val="12"/>
        <rFont val="Arial"/>
        <family val="2"/>
        <scheme val="major"/>
      </rPr>
      <t>Define empl</t>
    </r>
    <r>
      <rPr>
        <sz val="12"/>
        <rFont val="Arial"/>
        <family val="2"/>
        <scheme val="major"/>
      </rPr>
      <t xml:space="preserve">oyees according to new approval hierarchy </t>
    </r>
  </si>
  <si>
    <t>Revise and rewrite Mass Allocation, Revaluation Process</t>
  </si>
  <si>
    <t>GSS to review R12 amortization cost</t>
  </si>
  <si>
    <t xml:space="preserve">Participate in internal testing activity 1 </t>
  </si>
  <si>
    <t>Remediate reports/macros after testing (CRP)</t>
  </si>
  <si>
    <t>Complete work transition as per plan</t>
  </si>
  <si>
    <t>Review FA&amp;PA configuration - create separate OU for commingled legal entities and reconcile balances</t>
  </si>
  <si>
    <t xml:space="preserve">Shared OU to be used by Up Stream Co ? </t>
  </si>
  <si>
    <t>Continue current program but company name will be changed. Or new program to be launched ?</t>
  </si>
  <si>
    <t>N</t>
  </si>
  <si>
    <t xml:space="preserve">Request/arrange bank approver responsibilities (Citi, BBVA, Landsbankinn, Quantum) </t>
  </si>
  <si>
    <t>Participate (setups) in Alti Forge project</t>
  </si>
  <si>
    <t>21-JAN-2016: need to register legal entity by 17 March</t>
  </si>
  <si>
    <t>Update / revise monthly checklist/ folders, etc</t>
  </si>
  <si>
    <t>Revise and rewrite Mass Allocations</t>
  </si>
  <si>
    <t>15-JAN-2016: SPA names provided to Ricky Schoeffler</t>
  </si>
  <si>
    <t>Hire contractors once it is approved by GSS management</t>
  </si>
  <si>
    <t>Jan</t>
  </si>
  <si>
    <t>Feb</t>
  </si>
  <si>
    <t>Mar</t>
  </si>
  <si>
    <t>April</t>
  </si>
  <si>
    <t>May</t>
  </si>
  <si>
    <t>June</t>
  </si>
  <si>
    <t>July</t>
  </si>
  <si>
    <t>August</t>
  </si>
  <si>
    <t>Sept</t>
  </si>
  <si>
    <t>Oct</t>
  </si>
  <si>
    <t>Total hours</t>
  </si>
  <si>
    <t>Capacity</t>
  </si>
  <si>
    <t>TOTAL</t>
  </si>
  <si>
    <t>Total FTEs</t>
  </si>
  <si>
    <t>Total hours - capacity</t>
  </si>
  <si>
    <t>The rest of the FTE needs can be handled if we start hiring for the dis-synergie or scope add positions</t>
  </si>
  <si>
    <t>4 FTEs needed with special knowledge (e.g. External Oracle consultants)</t>
  </si>
  <si>
    <t>Category</t>
  </si>
  <si>
    <t>Training</t>
  </si>
  <si>
    <t>Testing</t>
  </si>
  <si>
    <t>System config</t>
  </si>
  <si>
    <t>System config/Testing</t>
  </si>
  <si>
    <t>system config</t>
  </si>
  <si>
    <t>Common Milestone ID</t>
  </si>
  <si>
    <t>Start Date Review</t>
  </si>
  <si>
    <t>Completion Date Review</t>
  </si>
  <si>
    <t>% Complete Progression Review</t>
  </si>
  <si>
    <t>% Tasks for Review</t>
  </si>
  <si>
    <t>Off Track or at risk</t>
  </si>
  <si>
    <t>Start Date (Calculated)</t>
  </si>
  <si>
    <t xml:space="preserve">Task ID [SWS-Activity-Task]
</t>
  </si>
  <si>
    <t>Sub-Workstream (SWS)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</si>
</sst>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_(&quot;$&quot;* \(#,##0.00\);_(&quot;$&quot;* &quot;-&quot;??_);_(@_)"/>
    <numFmt numFmtId="165" formatCode="_-[$€-2]* #,##0.00_-;\-[$€-2]* #,##0.00_-;_-[$€-2]* &quot;-&quot;??_-"/>
    <numFmt numFmtId="166" formatCode="mm/dd/yyyy;@"/>
    <numFmt numFmtId="167" formatCode="m/d/yy;@"/>
    <numFmt numFmtId="168" formatCode="_(&quot;$&quot;* #,##0_);_(&quot;$&quot;* \(#,##0\);_(&quot;$&quot;* &quot;-&quot;??_);_(@_)"/>
    <numFmt numFmtId="169" formatCode="[$-409]d\-mmm\-yy;@"/>
    <numFmt numFmtId="170" formatCode="000"/>
  </numFmts>
  <fonts count="78"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2"/>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scheme val="minor"/>
    </font>
    <font>
      <b/>
      <sz val="10"/>
      <name val="Arial"/>
      <family val="2"/>
    </font>
    <font>
      <sz val="10"/>
      <name val="Arial"/>
      <family val="2"/>
      <scheme val="major"/>
    </font>
    <font>
      <b/>
      <sz val="20"/>
      <name val="Arial"/>
      <family val="2"/>
      <scheme val="major"/>
    </font>
    <font>
      <sz val="12"/>
      <name val="Arial"/>
      <family val="2"/>
      <scheme val="major"/>
    </font>
    <font>
      <b/>
      <sz val="12"/>
      <color theme="0"/>
      <name val="Arial"/>
      <family val="2"/>
      <scheme val="major"/>
    </font>
    <font>
      <sz val="12"/>
      <color theme="0"/>
      <name val="Arial"/>
      <family val="2"/>
      <scheme val="major"/>
    </font>
    <font>
      <b/>
      <sz val="11"/>
      <color theme="1"/>
      <name val="Arial"/>
      <family val="2"/>
    </font>
    <font>
      <b/>
      <sz val="12"/>
      <name val="Arial"/>
      <family val="2"/>
      <scheme val="major"/>
    </font>
    <font>
      <i/>
      <sz val="12"/>
      <name val="Arial"/>
      <family val="2"/>
      <scheme val="major"/>
    </font>
    <font>
      <b/>
      <sz val="22"/>
      <color rgb="FFFFFFFF"/>
      <name val="Verdana"/>
      <family val="2"/>
    </font>
    <font>
      <b/>
      <sz val="20"/>
      <color rgb="FFFFFFFF"/>
      <name val="Verdana"/>
      <family val="2"/>
    </font>
    <font>
      <sz val="10"/>
      <name val="Arial"/>
      <family val="2"/>
    </font>
    <font>
      <sz val="11"/>
      <color theme="1"/>
      <name val="Arial"/>
      <family val="2"/>
    </font>
    <font>
      <i/>
      <sz val="12"/>
      <color theme="1"/>
      <name val="Arial"/>
      <family val="2"/>
      <scheme val="major"/>
    </font>
    <font>
      <sz val="12"/>
      <color theme="1"/>
      <name val="Arial"/>
      <family val="2"/>
      <scheme val="major"/>
    </font>
    <font>
      <i/>
      <sz val="12"/>
      <color theme="0"/>
      <name val="Arial"/>
      <family val="2"/>
    </font>
    <font>
      <b/>
      <i/>
      <sz val="12"/>
      <color theme="0"/>
      <name val="Arial"/>
      <family val="2"/>
    </font>
    <font>
      <b/>
      <sz val="18"/>
      <color theme="0"/>
      <name val="Arial"/>
      <family val="2"/>
      <scheme val="major"/>
    </font>
    <font>
      <b/>
      <sz val="10"/>
      <name val="Arial"/>
      <family val="2"/>
      <scheme val="major"/>
    </font>
    <font>
      <u/>
      <sz val="12"/>
      <color theme="1"/>
      <name val="Arial"/>
      <family val="2"/>
    </font>
    <font>
      <sz val="12"/>
      <color theme="1"/>
      <name val="Arial"/>
      <family val="2"/>
    </font>
    <font>
      <b/>
      <sz val="14"/>
      <name val="Arial"/>
      <family val="2"/>
      <scheme val="major"/>
    </font>
    <font>
      <b/>
      <u/>
      <sz val="14"/>
      <name val="Arial"/>
      <family val="2"/>
      <scheme val="major"/>
    </font>
    <font>
      <sz val="10"/>
      <color theme="0"/>
      <name val="Arial"/>
      <family val="2"/>
      <scheme val="major"/>
    </font>
    <font>
      <i/>
      <sz val="12"/>
      <color theme="1"/>
      <name val="Arial"/>
      <family val="2"/>
      <scheme val="minor"/>
    </font>
    <font>
      <sz val="12"/>
      <name val="Arial"/>
      <family val="2"/>
      <charset val="238"/>
      <scheme val="major"/>
    </font>
    <font>
      <b/>
      <sz val="10"/>
      <color theme="0"/>
      <name val="Arial"/>
      <family val="2"/>
      <scheme val="major"/>
    </font>
    <font>
      <sz val="10"/>
      <name val="Arial"/>
      <family val="2"/>
    </font>
    <font>
      <sz val="10"/>
      <name val="Arial"/>
      <family val="2"/>
      <charset val="238"/>
    </font>
    <font>
      <sz val="12"/>
      <name val="Arial"/>
      <family val="2"/>
      <scheme val="major"/>
    </font>
    <font>
      <sz val="12"/>
      <color theme="0"/>
      <name val="Arial"/>
      <family val="2"/>
      <scheme val="major"/>
    </font>
    <font>
      <sz val="11"/>
      <name val="Calibri"/>
      <family val="2"/>
      <charset val="238"/>
    </font>
    <font>
      <b/>
      <sz val="11"/>
      <name val="Calibri"/>
      <family val="2"/>
      <charset val="238"/>
    </font>
    <font>
      <sz val="7"/>
      <name val="Times New Roman"/>
      <family val="1"/>
      <charset val="238"/>
    </font>
    <font>
      <sz val="11"/>
      <name val="Symbol"/>
      <family val="1"/>
      <charset val="2"/>
    </font>
    <font>
      <sz val="11"/>
      <name val="Courier New"/>
      <family val="3"/>
      <charset val="238"/>
    </font>
    <font>
      <sz val="11"/>
      <color rgb="FF000000"/>
      <name val="Calibri"/>
      <family val="2"/>
      <charset val="238"/>
    </font>
    <font>
      <sz val="12"/>
      <name val="Arial"/>
      <family val="2"/>
      <charset val="238"/>
      <scheme val="major"/>
    </font>
    <font>
      <sz val="12"/>
      <name val="Arial"/>
      <family val="2"/>
      <charset val="238"/>
      <scheme val="major"/>
    </font>
    <font>
      <sz val="12"/>
      <color theme="0"/>
      <name val="Arial"/>
      <family val="2"/>
      <charset val="238"/>
      <scheme val="major"/>
    </font>
    <font>
      <b/>
      <sz val="12"/>
      <color theme="1"/>
      <name val="Arial"/>
      <family val="2"/>
      <charset val="238"/>
      <scheme val="major"/>
    </font>
    <font>
      <b/>
      <sz val="12"/>
      <color rgb="FFFF0000"/>
      <name val="Arial"/>
      <family val="2"/>
      <charset val="238"/>
      <scheme val="major"/>
    </font>
    <font>
      <sz val="12"/>
      <color rgb="FFFF0000"/>
      <name val="Arial"/>
      <family val="2"/>
      <charset val="238"/>
      <scheme val="major"/>
    </font>
    <font>
      <b/>
      <sz val="12"/>
      <name val="Arial"/>
      <family val="2"/>
      <charset val="238"/>
      <scheme val="major"/>
    </font>
    <font>
      <sz val="14"/>
      <name val="Arial"/>
      <family val="2"/>
      <scheme val="major"/>
    </font>
    <font>
      <sz val="12"/>
      <color theme="1"/>
      <name val="Arial"/>
      <family val="2"/>
      <charset val="238"/>
      <scheme val="major"/>
    </font>
    <font>
      <sz val="12"/>
      <name val="Arial"/>
      <family val="2"/>
      <scheme val="major"/>
    </font>
    <font>
      <sz val="12"/>
      <color theme="0"/>
      <name val="Arial"/>
      <family val="2"/>
      <scheme val="maj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4487"/>
        <bgColor indexed="64"/>
      </patternFill>
    </fill>
    <fill>
      <patternFill patternType="solid">
        <fgColor rgb="FF002060"/>
        <bgColor indexed="64"/>
      </patternFill>
    </fill>
    <fill>
      <patternFill patternType="solid">
        <fgColor rgb="FF37609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darkDown">
        <bgColor theme="0" tint="-0.14996795556505021"/>
      </patternFill>
    </fill>
    <fill>
      <patternFill patternType="solid">
        <fgColor theme="0" tint="-0.499984740745262"/>
        <bgColor indexed="64"/>
      </patternFill>
    </fill>
    <fill>
      <patternFill patternType="lightUp">
        <bgColor theme="0" tint="-4.9989318521683403E-2"/>
      </patternFill>
    </fill>
    <fill>
      <patternFill patternType="solid">
        <fgColor rgb="FF00B050"/>
        <bgColor indexed="64"/>
      </patternFill>
    </fill>
    <fill>
      <patternFill patternType="solid">
        <fgColor rgb="FFFF0000"/>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top style="thin">
        <color theme="4"/>
      </top>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0"/>
      </right>
      <top style="thin">
        <color theme="0"/>
      </top>
      <bottom style="thin">
        <color theme="0"/>
      </bottom>
      <diagonal/>
    </border>
    <border>
      <left/>
      <right/>
      <top style="thin">
        <color theme="4"/>
      </top>
      <bottom/>
      <diagonal/>
    </border>
    <border>
      <left style="thin">
        <color theme="0"/>
      </left>
      <right/>
      <top style="thin">
        <color theme="4"/>
      </top>
      <bottom style="thin">
        <color theme="4" tint="0.39997558519241921"/>
      </bottom>
      <diagonal/>
    </border>
    <border>
      <left style="thin">
        <color theme="0"/>
      </left>
      <right style="thin">
        <color theme="0"/>
      </right>
      <top style="thin">
        <color theme="4"/>
      </top>
      <bottom style="thin">
        <color theme="4" tint="0.39997558519241921"/>
      </bottom>
      <diagonal/>
    </border>
    <border>
      <left style="thin">
        <color theme="4" tint="0.39997558519241921"/>
      </left>
      <right style="thin">
        <color theme="0"/>
      </right>
      <top style="thin">
        <color theme="4"/>
      </top>
      <bottom style="thin">
        <color theme="4" tint="0.39997558519241921"/>
      </bottom>
      <diagonal/>
    </border>
    <border>
      <left/>
      <right/>
      <top/>
      <bottom style="thin">
        <color theme="4" tint="0.39997558519241921"/>
      </bottom>
      <diagonal/>
    </border>
    <border>
      <left/>
      <right style="thin">
        <color theme="0"/>
      </right>
      <top/>
      <bottom style="thin">
        <color theme="4" tint="0.39997558519241921"/>
      </bottom>
      <diagonal/>
    </border>
    <border>
      <left style="thin">
        <color theme="0"/>
      </left>
      <right style="thin">
        <color theme="0"/>
      </right>
      <top style="thin">
        <color theme="4" tint="0.39997558519241921"/>
      </top>
      <bottom/>
      <diagonal/>
    </border>
    <border>
      <left style="thin">
        <color theme="0"/>
      </left>
      <right/>
      <top style="thin">
        <color theme="0"/>
      </top>
      <bottom/>
      <diagonal/>
    </border>
    <border>
      <left style="thin">
        <color theme="0"/>
      </left>
      <right style="thin">
        <color theme="0"/>
      </right>
      <top style="thin">
        <color theme="0"/>
      </top>
      <bottom/>
      <diagonal/>
    </border>
    <border>
      <left/>
      <right/>
      <top style="thin">
        <color theme="4" tint="0.39997558519241921"/>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theme="0"/>
      </left>
      <right style="thin">
        <color theme="0"/>
      </right>
      <top style="thin">
        <color indexed="64"/>
      </top>
      <bottom/>
      <diagonal/>
    </border>
    <border>
      <left/>
      <right style="thin">
        <color indexed="64"/>
      </right>
      <top style="dotted">
        <color indexed="64"/>
      </top>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dotted">
        <color indexed="64"/>
      </top>
      <bottom/>
      <diagonal/>
    </border>
    <border>
      <left style="thin">
        <color theme="0"/>
      </left>
      <right style="thin">
        <color rgb="FFFFFFFF"/>
      </right>
      <top style="thin">
        <color theme="0"/>
      </top>
      <bottom/>
      <diagonal/>
    </border>
    <border>
      <left style="thin">
        <color theme="0"/>
      </left>
      <right/>
      <top/>
      <bottom style="thin">
        <color theme="4" tint="0.39997558519241921"/>
      </bottom>
      <diagonal/>
    </border>
    <border>
      <left/>
      <right/>
      <top style="thin">
        <color theme="4"/>
      </top>
      <bottom style="thin">
        <color theme="4" tint="0.39994506668294322"/>
      </bottom>
      <diagonal/>
    </border>
    <border>
      <left style="thin">
        <color theme="0"/>
      </left>
      <right/>
      <top style="thin">
        <color theme="4"/>
      </top>
      <bottom style="thin">
        <color theme="4" tint="0.39994506668294322"/>
      </bottom>
      <diagonal/>
    </border>
    <border>
      <left style="thin">
        <color theme="0"/>
      </left>
      <right/>
      <top style="thin">
        <color theme="4" tint="0.39997558519241921"/>
      </top>
      <bottom style="thin">
        <color theme="4" tint="0.39994506668294322"/>
      </bottom>
      <diagonal/>
    </border>
    <border>
      <left style="thin">
        <color theme="0"/>
      </left>
      <right style="thin">
        <color theme="4" tint="0.39997558519241921"/>
      </right>
      <top style="thin">
        <color theme="4"/>
      </top>
      <bottom style="thin">
        <color theme="4" tint="0.39994506668294322"/>
      </bottom>
      <diagonal/>
    </border>
    <border>
      <left/>
      <right/>
      <top style="thin">
        <color theme="4" tint="0.39994506668294322"/>
      </top>
      <bottom style="thin">
        <color theme="4" tint="0.39994506668294322"/>
      </bottom>
      <diagonal/>
    </border>
    <border>
      <left style="thin">
        <color theme="0"/>
      </left>
      <right/>
      <top style="thin">
        <color theme="4" tint="0.39994506668294322"/>
      </top>
      <bottom style="thin">
        <color theme="4" tint="0.39994506668294322"/>
      </bottom>
      <diagonal/>
    </border>
    <border>
      <left style="thin">
        <color theme="0"/>
      </left>
      <right style="thin">
        <color theme="4" tint="0.39997558519241921"/>
      </right>
      <top style="thin">
        <color theme="4" tint="0.39994506668294322"/>
      </top>
      <bottom style="thin">
        <color theme="4" tint="0.39994506668294322"/>
      </bottom>
      <diagonal/>
    </border>
    <border>
      <left/>
      <right/>
      <top style="thin">
        <color theme="4" tint="0.39994506668294322"/>
      </top>
      <bottom style="thin">
        <color theme="4" tint="0.39997558519241921"/>
      </bottom>
      <diagonal/>
    </border>
    <border>
      <left style="thin">
        <color theme="0"/>
      </left>
      <right/>
      <top style="thin">
        <color theme="4" tint="0.39994506668294322"/>
      </top>
      <bottom style="thin">
        <color theme="4"/>
      </bottom>
      <diagonal/>
    </border>
    <border>
      <left style="thin">
        <color theme="0"/>
      </left>
      <right style="thin">
        <color theme="4" tint="0.39997558519241921"/>
      </right>
      <top style="thin">
        <color theme="4" tint="0.39994506668294322"/>
      </top>
      <bottom style="thin">
        <color theme="4"/>
      </bottom>
      <diagonal/>
    </border>
    <border>
      <left/>
      <right style="thin">
        <color theme="0"/>
      </right>
      <top style="thin">
        <color theme="4"/>
      </top>
      <bottom style="thin">
        <color rgb="FF376092"/>
      </bottom>
      <diagonal/>
    </border>
    <border>
      <left style="thin">
        <color theme="0"/>
      </left>
      <right style="thin">
        <color theme="0"/>
      </right>
      <top style="thin">
        <color theme="4"/>
      </top>
      <bottom style="thin">
        <color rgb="FF376092"/>
      </bottom>
      <diagonal/>
    </border>
    <border>
      <left style="thin">
        <color theme="0"/>
      </left>
      <right/>
      <top style="thin">
        <color theme="4"/>
      </top>
      <bottom style="thin">
        <color rgb="FF376092"/>
      </bottom>
      <diagonal/>
    </border>
    <border>
      <left/>
      <right style="thin">
        <color theme="0"/>
      </right>
      <top style="thin">
        <color rgb="FF376092"/>
      </top>
      <bottom style="thin">
        <color rgb="FF376092"/>
      </bottom>
      <diagonal/>
    </border>
    <border>
      <left style="thin">
        <color theme="0"/>
      </left>
      <right style="thin">
        <color theme="0"/>
      </right>
      <top style="thin">
        <color rgb="FF376092"/>
      </top>
      <bottom style="thin">
        <color rgb="FF376092"/>
      </bottom>
      <diagonal/>
    </border>
    <border>
      <left style="thin">
        <color theme="0"/>
      </left>
      <right/>
      <top style="thin">
        <color rgb="FF376092"/>
      </top>
      <bottom style="thin">
        <color rgb="FF376092"/>
      </bottom>
      <diagonal/>
    </border>
    <border>
      <left/>
      <right/>
      <top style="thin">
        <color rgb="FF376092"/>
      </top>
      <bottom style="thin">
        <color rgb="FF376092"/>
      </bottom>
      <diagonal/>
    </border>
    <border>
      <left/>
      <right/>
      <top style="thin">
        <color rgb="FF376092"/>
      </top>
      <bottom style="thin">
        <color theme="4"/>
      </bottom>
      <diagonal/>
    </border>
    <border>
      <left/>
      <right/>
      <top style="thin">
        <color rgb="FF376092"/>
      </top>
      <bottom/>
      <diagonal/>
    </border>
    <border>
      <left/>
      <right style="thin">
        <color theme="0"/>
      </right>
      <top style="thin">
        <color rgb="FF376092"/>
      </top>
      <bottom style="thin">
        <color theme="4"/>
      </bottom>
      <diagonal/>
    </border>
    <border>
      <left style="thin">
        <color theme="0"/>
      </left>
      <right style="thin">
        <color theme="0"/>
      </right>
      <top style="thin">
        <color rgb="FF376092"/>
      </top>
      <bottom style="thin">
        <color theme="4"/>
      </bottom>
      <diagonal/>
    </border>
    <border>
      <left style="thin">
        <color theme="0"/>
      </left>
      <right/>
      <top style="thin">
        <color rgb="FF376092"/>
      </top>
      <bottom style="thin">
        <color theme="4"/>
      </bottom>
      <diagonal/>
    </border>
    <border>
      <left style="thin">
        <color theme="0"/>
      </left>
      <right/>
      <top style="thin">
        <color rgb="FF376092"/>
      </top>
      <bottom/>
      <diagonal/>
    </border>
    <border>
      <left style="thin">
        <color theme="0"/>
      </left>
      <right style="thin">
        <color indexed="64"/>
      </right>
      <top/>
      <bottom/>
      <diagonal/>
    </border>
    <border>
      <left style="thin">
        <color theme="0"/>
      </left>
      <right style="thin">
        <color rgb="FFFFFFFF"/>
      </right>
      <top/>
      <bottom/>
      <diagonal/>
    </border>
    <border>
      <left/>
      <right/>
      <top style="thin">
        <color theme="4" tint="0.39994506668294322"/>
      </top>
      <bottom/>
      <diagonal/>
    </border>
    <border>
      <left style="thin">
        <color theme="0"/>
      </left>
      <right/>
      <top style="thin">
        <color theme="4" tint="0.39994506668294322"/>
      </top>
      <bottom/>
      <diagonal/>
    </border>
    <border>
      <left style="thin">
        <color theme="0"/>
      </left>
      <right style="thin">
        <color theme="4" tint="0.39997558519241921"/>
      </right>
      <top style="thin">
        <color theme="4" tint="0.39994506668294322"/>
      </top>
      <bottom/>
      <diagonal/>
    </border>
    <border>
      <left style="thin">
        <color theme="0"/>
      </left>
      <right style="thin">
        <color theme="0"/>
      </right>
      <top/>
      <bottom style="thin">
        <color rgb="FF37609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rgb="FF376092"/>
      </top>
      <bottom style="thin">
        <color rgb="FF376092"/>
      </bottom>
      <diagonal/>
    </border>
    <border>
      <left style="thin">
        <color auto="1"/>
      </left>
      <right style="thin">
        <color auto="1"/>
      </right>
      <top style="thin">
        <color rgb="FF376092"/>
      </top>
      <bottom/>
      <diagonal/>
    </border>
    <border>
      <left style="thin">
        <color auto="1"/>
      </left>
      <right style="thin">
        <color auto="1"/>
      </right>
      <top/>
      <bottom style="thin">
        <color rgb="FF376092"/>
      </bottom>
      <diagonal/>
    </border>
    <border>
      <left/>
      <right/>
      <top/>
      <bottom style="thin">
        <color rgb="FF376092"/>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theme="0"/>
      </left>
      <right style="thin">
        <color theme="0"/>
      </right>
      <top style="thin">
        <color theme="4"/>
      </top>
      <bottom/>
      <diagonal/>
    </border>
    <border>
      <left style="thin">
        <color theme="0"/>
      </left>
      <right style="thin">
        <color theme="0"/>
      </right>
      <top style="thin">
        <color rgb="FF376092"/>
      </top>
      <bottom/>
      <diagonal/>
    </border>
  </borders>
  <cellStyleXfs count="72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165" fontId="9"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0" borderId="0"/>
    <xf numFmtId="0" fontId="11"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xf numFmtId="0" fontId="7" fillId="0" borderId="0"/>
    <xf numFmtId="0" fontId="6" fillId="0" borderId="0"/>
    <xf numFmtId="0" fontId="10" fillId="0" borderId="0"/>
    <xf numFmtId="0" fontId="5" fillId="0" borderId="0"/>
    <xf numFmtId="0" fontId="4" fillId="0" borderId="0"/>
    <xf numFmtId="9" fontId="41" fillId="0" borderId="0" applyFont="0" applyFill="0" applyBorder="0" applyAlignment="0" applyProtection="0"/>
    <xf numFmtId="0" fontId="42" fillId="0" borderId="0"/>
    <xf numFmtId="164" fontId="41" fillId="0" borderId="0" applyFont="0" applyFill="0" applyBorder="0" applyAlignment="0" applyProtection="0"/>
    <xf numFmtId="0" fontId="3" fillId="0" borderId="0"/>
    <xf numFmtId="0" fontId="3" fillId="0" borderId="0"/>
    <xf numFmtId="0" fontId="2" fillId="0" borderId="0"/>
    <xf numFmtId="0" fontId="57"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23" borderId="7" applyNumberFormat="0" applyFont="0" applyAlignment="0" applyProtection="0"/>
    <xf numFmtId="0" fontId="25" fillId="20" borderId="8" applyNumberForma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5">
    <xf numFmtId="0" fontId="0" fillId="0" borderId="0" xfId="0"/>
    <xf numFmtId="0" fontId="8" fillId="0" borderId="0" xfId="44"/>
    <xf numFmtId="0" fontId="29" fillId="0" borderId="0" xfId="44" applyFont="1" applyAlignment="1">
      <alignment vertical="top" wrapText="1"/>
    </xf>
    <xf numFmtId="0" fontId="30" fillId="0" borderId="0" xfId="0" applyFont="1"/>
    <xf numFmtId="0" fontId="31" fillId="0" borderId="0" xfId="47" applyFont="1"/>
    <xf numFmtId="166" fontId="31" fillId="0" borderId="0" xfId="47" applyNumberFormat="1" applyFont="1" applyAlignment="1">
      <alignment horizontal="center"/>
    </xf>
    <xf numFmtId="0" fontId="32" fillId="0" borderId="0" xfId="0" applyFont="1" applyAlignment="1">
      <alignment horizontal="left" vertical="center"/>
    </xf>
    <xf numFmtId="0" fontId="33" fillId="0" borderId="0" xfId="0" applyFont="1" applyFill="1" applyBorder="1"/>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left" vertical="center"/>
    </xf>
    <xf numFmtId="0" fontId="33" fillId="0" borderId="0" xfId="0" applyFont="1" applyFill="1" applyBorder="1" applyAlignment="1">
      <alignment wrapText="1"/>
    </xf>
    <xf numFmtId="0" fontId="31" fillId="0" borderId="0" xfId="0" applyFont="1" applyAlignment="1">
      <alignment horizontal="center" vertical="center" wrapText="1"/>
    </xf>
    <xf numFmtId="0" fontId="31" fillId="0" borderId="0" xfId="0" applyFont="1" applyAlignment="1">
      <alignment vertical="center" wrapText="1"/>
    </xf>
    <xf numFmtId="0" fontId="36" fillId="24" borderId="0" xfId="48" applyFont="1" applyFill="1" applyAlignment="1">
      <alignment horizontal="left"/>
    </xf>
    <xf numFmtId="0" fontId="37" fillId="0" borderId="0" xfId="0" applyFont="1" applyFill="1" applyBorder="1" applyAlignment="1">
      <alignment horizontal="left" vertical="top"/>
    </xf>
    <xf numFmtId="0" fontId="31" fillId="0" borderId="0" xfId="0" applyFont="1" applyFill="1"/>
    <xf numFmtId="0" fontId="31" fillId="0" borderId="0" xfId="47" applyFont="1" applyFill="1"/>
    <xf numFmtId="0" fontId="35" fillId="25" borderId="10" xfId="0" applyFont="1" applyFill="1" applyBorder="1" applyAlignment="1" applyProtection="1">
      <alignment horizontal="center" vertical="center" wrapText="1"/>
    </xf>
    <xf numFmtId="0" fontId="35" fillId="25" borderId="11" xfId="0" applyFont="1" applyFill="1" applyBorder="1" applyAlignment="1" applyProtection="1">
      <alignment horizontal="center" vertical="center" wrapText="1"/>
    </xf>
    <xf numFmtId="0" fontId="33" fillId="24" borderId="0" xfId="0" applyFont="1" applyFill="1" applyBorder="1" applyAlignment="1">
      <alignment horizontal="left" vertical="top"/>
    </xf>
    <xf numFmtId="0" fontId="39" fillId="26" borderId="0" xfId="49" applyFont="1" applyFill="1" applyAlignment="1">
      <alignment horizontal="center"/>
    </xf>
    <xf numFmtId="0" fontId="40" fillId="26" borderId="0" xfId="49" applyFont="1" applyFill="1" applyAlignment="1">
      <alignment horizontal="left" vertical="center" indent="3"/>
    </xf>
    <xf numFmtId="0" fontId="39" fillId="26" borderId="0" xfId="49" applyFont="1" applyFill="1" applyAlignment="1">
      <alignment horizontal="center" vertical="center"/>
    </xf>
    <xf numFmtId="166" fontId="31" fillId="0" borderId="0" xfId="47" applyNumberFormat="1" applyFont="1" applyAlignment="1">
      <alignment horizontal="center" vertical="center"/>
    </xf>
    <xf numFmtId="0" fontId="38" fillId="24" borderId="0" xfId="0" applyFont="1" applyFill="1" applyBorder="1" applyAlignment="1">
      <alignment horizontal="left" vertical="center"/>
    </xf>
    <xf numFmtId="0" fontId="37" fillId="0" borderId="0" xfId="0" applyFont="1" applyFill="1" applyBorder="1" applyAlignment="1">
      <alignment horizontal="center" vertical="center"/>
    </xf>
    <xf numFmtId="0" fontId="38" fillId="24" borderId="13" xfId="0" applyFont="1" applyFill="1" applyBorder="1" applyAlignment="1">
      <alignment horizontal="center" vertical="center" wrapText="1"/>
    </xf>
    <xf numFmtId="0" fontId="38" fillId="24" borderId="12" xfId="0" applyFont="1" applyFill="1" applyBorder="1" applyAlignment="1">
      <alignment horizontal="center" vertical="center" wrapText="1"/>
    </xf>
    <xf numFmtId="0" fontId="35" fillId="27" borderId="11" xfId="0" applyFont="1" applyFill="1" applyBorder="1" applyAlignment="1" applyProtection="1">
      <alignment horizontal="center" vertical="center" wrapText="1"/>
    </xf>
    <xf numFmtId="0" fontId="35" fillId="27" borderId="12" xfId="0" applyFont="1" applyFill="1" applyBorder="1" applyAlignment="1" applyProtection="1">
      <alignment horizontal="center" vertical="center" textRotation="90" wrapText="1"/>
    </xf>
    <xf numFmtId="0" fontId="35" fillId="27" borderId="11" xfId="0" applyFont="1" applyFill="1" applyBorder="1" applyAlignment="1" applyProtection="1">
      <alignment horizontal="center" vertical="center" textRotation="90" wrapText="1"/>
    </xf>
    <xf numFmtId="167" fontId="38" fillId="24" borderId="13" xfId="0" applyNumberFormat="1" applyFont="1" applyFill="1" applyBorder="1" applyAlignment="1">
      <alignment horizontal="center" vertical="center" wrapText="1"/>
    </xf>
    <xf numFmtId="22" fontId="48" fillId="0" borderId="0" xfId="47" applyNumberFormat="1" applyFont="1" applyAlignment="1">
      <alignment horizontal="center"/>
    </xf>
    <xf numFmtId="0" fontId="34" fillId="25" borderId="12" xfId="0" applyFont="1" applyFill="1" applyBorder="1" applyAlignment="1" applyProtection="1">
      <alignment horizontal="center" vertical="center" wrapText="1"/>
    </xf>
    <xf numFmtId="0" fontId="34" fillId="25" borderId="18" xfId="0" applyFont="1" applyFill="1" applyBorder="1" applyAlignment="1">
      <alignment horizontal="center" vertical="center" wrapText="1"/>
    </xf>
    <xf numFmtId="0" fontId="44" fillId="28" borderId="13" xfId="0" applyFont="1" applyFill="1" applyBorder="1" applyAlignment="1">
      <alignment horizontal="center" vertical="center" wrapText="1"/>
    </xf>
    <xf numFmtId="167" fontId="44" fillId="28" borderId="13" xfId="0" applyNumberFormat="1" applyFont="1" applyFill="1" applyBorder="1" applyAlignment="1">
      <alignment horizontal="center" vertical="center" wrapText="1"/>
    </xf>
    <xf numFmtId="9" fontId="44" fillId="28" borderId="13" xfId="50" applyNumberFormat="1" applyFont="1" applyFill="1" applyBorder="1" applyAlignment="1">
      <alignment horizontal="center" vertical="center" wrapText="1"/>
    </xf>
    <xf numFmtId="0" fontId="44" fillId="28" borderId="19" xfId="0" applyFont="1" applyFill="1" applyBorder="1" applyAlignment="1">
      <alignment horizontal="centerContinuous" vertical="center"/>
    </xf>
    <xf numFmtId="0" fontId="51" fillId="0" borderId="0" xfId="0" applyFont="1" applyFill="1" applyBorder="1" applyAlignment="1">
      <alignment horizontal="left" vertical="center"/>
    </xf>
    <xf numFmtId="0" fontId="37" fillId="0" borderId="0" xfId="0" applyFont="1" applyFill="1" applyBorder="1" applyAlignment="1">
      <alignment horizontal="left" vertical="center"/>
    </xf>
    <xf numFmtId="0" fontId="52" fillId="0" borderId="0" xfId="0" applyFont="1" applyFill="1" applyBorder="1" applyAlignment="1">
      <alignment horizontal="left" vertical="center"/>
    </xf>
    <xf numFmtId="0" fontId="44" fillId="28" borderId="21" xfId="0" applyFont="1" applyFill="1" applyBorder="1" applyAlignment="1">
      <alignment horizontal="center" vertical="center" wrapText="1"/>
    </xf>
    <xf numFmtId="167" fontId="44" fillId="28" borderId="21" xfId="0" applyNumberFormat="1" applyFont="1" applyFill="1" applyBorder="1" applyAlignment="1">
      <alignment horizontal="center" vertical="center" wrapText="1"/>
    </xf>
    <xf numFmtId="0" fontId="34" fillId="27" borderId="17" xfId="0" applyFont="1" applyFill="1" applyBorder="1" applyAlignment="1">
      <alignment horizontal="center" vertical="center" textRotation="90" wrapText="1"/>
    </xf>
    <xf numFmtId="0" fontId="34" fillId="27" borderId="18" xfId="0" applyFont="1" applyFill="1" applyBorder="1" applyAlignment="1">
      <alignment horizontal="center" vertical="center" textRotation="90" wrapText="1"/>
    </xf>
    <xf numFmtId="0" fontId="34" fillId="27" borderId="26" xfId="0" applyFont="1" applyFill="1" applyBorder="1" applyAlignment="1">
      <alignment horizontal="center" vertical="center" textRotation="90" wrapText="1"/>
    </xf>
    <xf numFmtId="0" fontId="44" fillId="28" borderId="27" xfId="0" applyFont="1" applyFill="1" applyBorder="1" applyAlignment="1">
      <alignment horizontal="centerContinuous" vertical="center"/>
    </xf>
    <xf numFmtId="0" fontId="44" fillId="28" borderId="28" xfId="0" applyFont="1" applyFill="1" applyBorder="1" applyAlignment="1">
      <alignment horizontal="centerContinuous" vertical="center"/>
    </xf>
    <xf numFmtId="0" fontId="34" fillId="25" borderId="29" xfId="0" applyFont="1" applyFill="1" applyBorder="1" applyAlignment="1">
      <alignment horizontal="center" vertical="center" wrapText="1"/>
    </xf>
    <xf numFmtId="0" fontId="44" fillId="28" borderId="20" xfId="0" applyFont="1" applyFill="1" applyBorder="1" applyAlignment="1">
      <alignment horizontal="center" vertical="center" wrapText="1"/>
    </xf>
    <xf numFmtId="0" fontId="3" fillId="0" borderId="30" xfId="53" applyBorder="1" applyAlignment="1">
      <alignment horizontal="center" vertical="center" wrapText="1"/>
    </xf>
    <xf numFmtId="0" fontId="3" fillId="0" borderId="32" xfId="53" applyBorder="1" applyAlignment="1">
      <alignment horizontal="center" vertical="center" wrapText="1"/>
    </xf>
    <xf numFmtId="0" fontId="3" fillId="0" borderId="33" xfId="53" applyBorder="1" applyAlignment="1">
      <alignment horizontal="center" vertical="center" wrapText="1"/>
    </xf>
    <xf numFmtId="0" fontId="3" fillId="0" borderId="33" xfId="53" applyFont="1" applyBorder="1" applyAlignment="1">
      <alignment horizontal="center" vertical="center" wrapText="1"/>
    </xf>
    <xf numFmtId="0" fontId="34" fillId="25" borderId="34" xfId="38" applyFont="1" applyFill="1" applyBorder="1" applyAlignment="1" applyProtection="1">
      <alignment horizontal="center" vertical="center" wrapText="1"/>
    </xf>
    <xf numFmtId="0" fontId="10" fillId="0" borderId="0" xfId="38"/>
    <xf numFmtId="0" fontId="39" fillId="26" borderId="0" xfId="38" applyFont="1" applyFill="1"/>
    <xf numFmtId="22" fontId="30" fillId="0" borderId="0" xfId="38" applyNumberFormat="1" applyFont="1" applyAlignment="1">
      <alignment horizontal="center"/>
    </xf>
    <xf numFmtId="0" fontId="3" fillId="0" borderId="32" xfId="53" applyFill="1" applyBorder="1" applyAlignment="1">
      <alignment horizontal="center" vertical="center" wrapText="1"/>
    </xf>
    <xf numFmtId="0" fontId="34" fillId="25" borderId="11" xfId="38" applyFont="1" applyFill="1" applyBorder="1" applyAlignment="1" applyProtection="1">
      <alignment horizontal="center" vertical="center" wrapText="1"/>
    </xf>
    <xf numFmtId="0" fontId="34" fillId="25" borderId="12" xfId="38" applyFont="1" applyFill="1" applyBorder="1" applyAlignment="1" applyProtection="1">
      <alignment horizontal="center" vertical="center" wrapText="1"/>
    </xf>
    <xf numFmtId="0" fontId="3" fillId="0" borderId="35" xfId="53" applyBorder="1" applyAlignment="1">
      <alignment horizontal="center" vertical="center" wrapText="1"/>
    </xf>
    <xf numFmtId="0" fontId="3" fillId="0" borderId="36" xfId="53" applyBorder="1" applyAlignment="1">
      <alignment horizontal="center" vertical="center" wrapText="1"/>
    </xf>
    <xf numFmtId="0" fontId="3" fillId="0" borderId="37" xfId="53" applyBorder="1" applyAlignment="1">
      <alignment horizontal="center" vertical="center" wrapText="1"/>
    </xf>
    <xf numFmtId="0" fontId="3" fillId="0" borderId="38" xfId="53" applyBorder="1" applyAlignment="1">
      <alignment horizontal="center" vertical="center" wrapText="1"/>
    </xf>
    <xf numFmtId="0" fontId="44" fillId="28" borderId="23" xfId="0" applyFont="1" applyFill="1" applyBorder="1" applyAlignment="1">
      <alignment horizontal="center" vertical="center" wrapText="1"/>
    </xf>
    <xf numFmtId="0" fontId="44" fillId="28" borderId="22" xfId="0" applyFont="1" applyFill="1" applyBorder="1" applyAlignment="1">
      <alignment horizontal="center" vertical="center" wrapText="1"/>
    </xf>
    <xf numFmtId="0" fontId="53" fillId="0" borderId="0" xfId="0" applyFont="1" applyFill="1"/>
    <xf numFmtId="0" fontId="35" fillId="0" borderId="0" xfId="0" applyFont="1" applyFill="1" applyBorder="1"/>
    <xf numFmtId="0" fontId="44" fillId="28" borderId="39" xfId="0" applyFont="1" applyFill="1" applyBorder="1" applyAlignment="1">
      <alignment horizontal="centerContinuous" vertical="center"/>
    </xf>
    <xf numFmtId="168" fontId="3" fillId="0" borderId="31" xfId="52" applyNumberFormat="1" applyFont="1" applyBorder="1" applyAlignment="1">
      <alignment horizontal="center" vertical="center" wrapText="1"/>
    </xf>
    <xf numFmtId="0" fontId="38" fillId="24" borderId="41" xfId="0" applyFont="1" applyFill="1" applyBorder="1" applyAlignment="1">
      <alignment horizontal="center" vertical="center" wrapText="1"/>
    </xf>
    <xf numFmtId="0" fontId="43" fillId="24" borderId="42" xfId="0" applyFont="1" applyFill="1" applyBorder="1" applyAlignment="1">
      <alignment horizontal="left" vertical="center" wrapText="1"/>
    </xf>
    <xf numFmtId="0" fontId="43" fillId="24" borderId="42" xfId="0" applyFont="1" applyFill="1" applyBorder="1" applyAlignment="1">
      <alignment horizontal="center" vertical="center" wrapText="1"/>
    </xf>
    <xf numFmtId="167" fontId="43" fillId="24" borderId="42" xfId="0" applyNumberFormat="1" applyFont="1" applyFill="1" applyBorder="1" applyAlignment="1">
      <alignment horizontal="center" vertical="center" wrapText="1"/>
    </xf>
    <xf numFmtId="9" fontId="43" fillId="24" borderId="42" xfId="50" applyNumberFormat="1" applyFont="1" applyFill="1" applyBorder="1" applyAlignment="1">
      <alignment horizontal="center" vertical="center" wrapText="1"/>
    </xf>
    <xf numFmtId="0" fontId="43" fillId="24" borderId="43" xfId="0" applyFont="1" applyFill="1" applyBorder="1" applyAlignment="1">
      <alignment horizontal="center" vertical="center" wrapText="1"/>
    </xf>
    <xf numFmtId="167" fontId="43" fillId="24" borderId="44" xfId="0" applyNumberFormat="1" applyFont="1" applyFill="1" applyBorder="1" applyAlignment="1">
      <alignment horizontal="center" vertical="center" wrapText="1"/>
    </xf>
    <xf numFmtId="0" fontId="38" fillId="24" borderId="45" xfId="0" applyFont="1" applyFill="1" applyBorder="1" applyAlignment="1">
      <alignment horizontal="center" vertical="center" wrapText="1"/>
    </xf>
    <xf numFmtId="0" fontId="43" fillId="24" borderId="46" xfId="0" applyFont="1" applyFill="1" applyBorder="1" applyAlignment="1">
      <alignment horizontal="left" vertical="center" wrapText="1"/>
    </xf>
    <xf numFmtId="0" fontId="43" fillId="24" borderId="46" xfId="0" applyFont="1" applyFill="1" applyBorder="1" applyAlignment="1">
      <alignment horizontal="center" vertical="center" wrapText="1"/>
    </xf>
    <xf numFmtId="167" fontId="43" fillId="24" borderId="46" xfId="0" applyNumberFormat="1" applyFont="1" applyFill="1" applyBorder="1" applyAlignment="1">
      <alignment horizontal="center" vertical="center" wrapText="1"/>
    </xf>
    <xf numFmtId="9" fontId="43" fillId="24" borderId="46" xfId="50" applyNumberFormat="1" applyFont="1" applyFill="1" applyBorder="1" applyAlignment="1">
      <alignment horizontal="center" vertical="center" wrapText="1"/>
    </xf>
    <xf numFmtId="167" fontId="43" fillId="24" borderId="45" xfId="0" applyNumberFormat="1" applyFont="1" applyFill="1" applyBorder="1" applyAlignment="1">
      <alignment horizontal="center" vertical="center" wrapText="1"/>
    </xf>
    <xf numFmtId="167" fontId="43" fillId="24" borderId="47" xfId="0" applyNumberFormat="1" applyFont="1" applyFill="1" applyBorder="1" applyAlignment="1">
      <alignment horizontal="center" vertical="center" wrapText="1"/>
    </xf>
    <xf numFmtId="0" fontId="34" fillId="0" borderId="45" xfId="0" applyFont="1" applyBorder="1" applyAlignment="1">
      <alignment horizontal="center" vertical="center"/>
    </xf>
    <xf numFmtId="0" fontId="35" fillId="0" borderId="45" xfId="0" applyFont="1" applyBorder="1" applyAlignment="1">
      <alignment horizontal="center" vertical="center"/>
    </xf>
    <xf numFmtId="0" fontId="34" fillId="0" borderId="45" xfId="0" applyFont="1" applyBorder="1" applyAlignment="1">
      <alignment horizontal="left" vertical="center"/>
    </xf>
    <xf numFmtId="0" fontId="34" fillId="0" borderId="48" xfId="0" applyFont="1" applyBorder="1" applyAlignment="1">
      <alignment horizontal="center" vertical="center"/>
    </xf>
    <xf numFmtId="0" fontId="35" fillId="0" borderId="48" xfId="0" applyFont="1" applyBorder="1" applyAlignment="1">
      <alignment horizontal="center" vertical="center"/>
    </xf>
    <xf numFmtId="0" fontId="34" fillId="0" borderId="48" xfId="0" applyFont="1" applyBorder="1" applyAlignment="1">
      <alignment horizontal="left" vertical="center"/>
    </xf>
    <xf numFmtId="167" fontId="43" fillId="24" borderId="49" xfId="0" applyNumberFormat="1" applyFont="1" applyFill="1" applyBorder="1" applyAlignment="1">
      <alignment horizontal="center" vertical="center" wrapText="1"/>
    </xf>
    <xf numFmtId="167" fontId="43" fillId="24" borderId="50" xfId="0" applyNumberFormat="1" applyFont="1" applyFill="1" applyBorder="1" applyAlignment="1">
      <alignment horizontal="center" vertical="center" wrapText="1"/>
    </xf>
    <xf numFmtId="168" fontId="54" fillId="0" borderId="31" xfId="52" applyNumberFormat="1" applyFont="1" applyBorder="1" applyAlignment="1">
      <alignment horizontal="center" vertical="center" wrapText="1"/>
    </xf>
    <xf numFmtId="0" fontId="54" fillId="0" borderId="33" xfId="53" applyFont="1" applyBorder="1" applyAlignment="1">
      <alignment horizontal="center" vertical="center" wrapText="1"/>
    </xf>
    <xf numFmtId="0" fontId="54" fillId="0" borderId="32" xfId="53" applyFont="1" applyBorder="1" applyAlignment="1">
      <alignment horizontal="center" vertical="center" wrapText="1"/>
    </xf>
    <xf numFmtId="0" fontId="54" fillId="0" borderId="30" xfId="53" applyFont="1" applyBorder="1" applyAlignment="1">
      <alignment horizontal="center" vertical="center" wrapText="1"/>
    </xf>
    <xf numFmtId="0" fontId="33" fillId="24" borderId="51" xfId="0" applyFont="1" applyFill="1" applyBorder="1" applyAlignment="1">
      <alignment horizontal="center" vertical="center" wrapText="1"/>
    </xf>
    <xf numFmtId="0" fontId="33" fillId="24" borderId="52" xfId="0" applyFont="1" applyFill="1" applyBorder="1" applyAlignment="1">
      <alignment horizontal="left" vertical="center" wrapText="1"/>
    </xf>
    <xf numFmtId="0" fontId="33" fillId="24" borderId="52" xfId="0" quotePrefix="1" applyFont="1" applyFill="1" applyBorder="1" applyAlignment="1">
      <alignment horizontal="center" vertical="center" wrapText="1"/>
    </xf>
    <xf numFmtId="0" fontId="33" fillId="24" borderId="52" xfId="0" applyFont="1" applyFill="1" applyBorder="1" applyAlignment="1">
      <alignment horizontal="center" vertical="center" wrapText="1"/>
    </xf>
    <xf numFmtId="167" fontId="33" fillId="24" borderId="52" xfId="0" applyNumberFormat="1" applyFont="1" applyFill="1" applyBorder="1" applyAlignment="1">
      <alignment horizontal="center" vertical="center" wrapText="1"/>
    </xf>
    <xf numFmtId="9" fontId="33" fillId="24" borderId="52" xfId="50" applyFont="1" applyFill="1" applyBorder="1" applyAlignment="1">
      <alignment horizontal="center" vertical="center" wrapText="1"/>
    </xf>
    <xf numFmtId="0" fontId="33" fillId="24" borderId="53" xfId="0" applyFont="1" applyFill="1" applyBorder="1" applyAlignment="1">
      <alignment horizontal="center" vertical="center" wrapText="1"/>
    </xf>
    <xf numFmtId="0" fontId="33" fillId="24" borderId="54" xfId="0" applyFont="1" applyFill="1" applyBorder="1" applyAlignment="1">
      <alignment horizontal="center" vertical="center" wrapText="1"/>
    </xf>
    <xf numFmtId="0" fontId="33" fillId="24" borderId="55" xfId="0" applyFont="1" applyFill="1" applyBorder="1" applyAlignment="1">
      <alignment horizontal="left" vertical="center" wrapText="1"/>
    </xf>
    <xf numFmtId="0" fontId="33" fillId="24" borderId="55" xfId="0" quotePrefix="1" applyFont="1" applyFill="1" applyBorder="1" applyAlignment="1">
      <alignment horizontal="center" vertical="center" wrapText="1"/>
    </xf>
    <xf numFmtId="0" fontId="33" fillId="24" borderId="55" xfId="0" applyFont="1" applyFill="1" applyBorder="1" applyAlignment="1">
      <alignment horizontal="center" vertical="center" wrapText="1"/>
    </xf>
    <xf numFmtId="167" fontId="33" fillId="24" borderId="55" xfId="0" applyNumberFormat="1" applyFont="1" applyFill="1" applyBorder="1" applyAlignment="1">
      <alignment horizontal="center" vertical="center" wrapText="1"/>
    </xf>
    <xf numFmtId="9" fontId="33" fillId="24" borderId="55" xfId="50" applyFont="1" applyFill="1" applyBorder="1" applyAlignment="1">
      <alignment horizontal="center" vertical="center" wrapText="1"/>
    </xf>
    <xf numFmtId="0" fontId="33" fillId="24" borderId="56" xfId="0" applyFont="1" applyFill="1" applyBorder="1" applyAlignment="1">
      <alignment horizontal="center" vertical="center" wrapText="1"/>
    </xf>
    <xf numFmtId="167" fontId="33" fillId="24" borderId="56" xfId="0" applyNumberFormat="1" applyFont="1" applyFill="1" applyBorder="1" applyAlignment="1">
      <alignment horizontal="center" vertical="center" wrapText="1"/>
    </xf>
    <xf numFmtId="0" fontId="33" fillId="24" borderId="57" xfId="0" applyFont="1" applyFill="1" applyBorder="1" applyAlignment="1">
      <alignment horizontal="center" vertical="center" wrapText="1"/>
    </xf>
    <xf numFmtId="167" fontId="33" fillId="24" borderId="57" xfId="0" applyNumberFormat="1" applyFont="1" applyFill="1" applyBorder="1" applyAlignment="1">
      <alignment horizontal="center" vertical="center" wrapText="1"/>
    </xf>
    <xf numFmtId="9" fontId="33" fillId="24" borderId="57" xfId="50" applyFont="1" applyFill="1" applyBorder="1" applyAlignment="1">
      <alignment horizontal="center" vertical="center" wrapText="1"/>
    </xf>
    <xf numFmtId="0" fontId="33" fillId="24" borderId="58" xfId="0" applyFont="1" applyFill="1" applyBorder="1" applyAlignment="1">
      <alignment horizontal="center" vertical="center" wrapText="1"/>
    </xf>
    <xf numFmtId="9" fontId="33" fillId="24" borderId="58" xfId="50" applyFont="1" applyFill="1" applyBorder="1" applyAlignment="1">
      <alignment horizontal="center" vertical="center" wrapText="1"/>
    </xf>
    <xf numFmtId="0" fontId="33" fillId="24" borderId="59" xfId="0" applyFont="1" applyFill="1" applyBorder="1" applyAlignment="1">
      <alignment horizontal="center" vertical="center" wrapText="1"/>
    </xf>
    <xf numFmtId="167" fontId="33" fillId="24" borderId="59" xfId="0" applyNumberFormat="1" applyFont="1" applyFill="1" applyBorder="1" applyAlignment="1">
      <alignment horizontal="center" vertical="center" wrapText="1"/>
    </xf>
    <xf numFmtId="0" fontId="38" fillId="24" borderId="54" xfId="0" applyFont="1" applyFill="1" applyBorder="1" applyAlignment="1">
      <alignment horizontal="center" vertical="center" wrapText="1"/>
    </xf>
    <xf numFmtId="0" fontId="38" fillId="24" borderId="55" xfId="0" applyFont="1" applyFill="1" applyBorder="1" applyAlignment="1">
      <alignment horizontal="left" vertical="center" wrapText="1"/>
    </xf>
    <xf numFmtId="0" fontId="38" fillId="24" borderId="55" xfId="0" applyFont="1" applyFill="1" applyBorder="1" applyAlignment="1">
      <alignment horizontal="center" vertical="center" wrapText="1"/>
    </xf>
    <xf numFmtId="0" fontId="38" fillId="24" borderId="56" xfId="0" applyFont="1" applyFill="1" applyBorder="1" applyAlignment="1">
      <alignment horizontal="center" vertical="center" wrapText="1"/>
    </xf>
    <xf numFmtId="0" fontId="38" fillId="24" borderId="60" xfId="0" applyFont="1" applyFill="1" applyBorder="1" applyAlignment="1">
      <alignment horizontal="center" vertical="center" wrapText="1"/>
    </xf>
    <xf numFmtId="0" fontId="38" fillId="24" borderId="61" xfId="0" applyFont="1" applyFill="1" applyBorder="1" applyAlignment="1">
      <alignment horizontal="left" vertical="center" wrapText="1"/>
    </xf>
    <xf numFmtId="0" fontId="38" fillId="24" borderId="61" xfId="0" applyFont="1" applyFill="1" applyBorder="1" applyAlignment="1">
      <alignment horizontal="center" vertical="center" wrapText="1"/>
    </xf>
    <xf numFmtId="0" fontId="38" fillId="24" borderId="62" xfId="0" applyFont="1" applyFill="1" applyBorder="1" applyAlignment="1">
      <alignment horizontal="center" vertical="center" wrapText="1"/>
    </xf>
    <xf numFmtId="167" fontId="33" fillId="24" borderId="62" xfId="0" applyNumberFormat="1" applyFont="1" applyFill="1" applyBorder="1" applyAlignment="1">
      <alignment horizontal="center" vertical="center" wrapText="1"/>
    </xf>
    <xf numFmtId="0" fontId="33" fillId="24" borderId="63" xfId="0" applyFont="1" applyFill="1" applyBorder="1" applyAlignment="1">
      <alignment horizontal="center" vertical="center" wrapText="1"/>
    </xf>
    <xf numFmtId="0" fontId="33" fillId="24" borderId="62" xfId="0" applyFont="1" applyFill="1" applyBorder="1" applyAlignment="1">
      <alignment horizontal="center" vertical="center" wrapText="1"/>
    </xf>
    <xf numFmtId="0" fontId="34" fillId="25" borderId="64" xfId="38" applyFont="1" applyFill="1" applyBorder="1" applyAlignment="1" applyProtection="1">
      <alignment horizontal="center" vertical="center" wrapText="1"/>
    </xf>
    <xf numFmtId="0" fontId="3" fillId="0" borderId="36" xfId="53" applyFont="1" applyBorder="1" applyAlignment="1">
      <alignment horizontal="center" vertical="center" wrapText="1"/>
    </xf>
    <xf numFmtId="168" fontId="3" fillId="0" borderId="38" xfId="52" applyNumberFormat="1" applyFont="1" applyBorder="1" applyAlignment="1">
      <alignment horizontal="center" vertical="center" wrapText="1"/>
    </xf>
    <xf numFmtId="0" fontId="43" fillId="24" borderId="41" xfId="0" applyFont="1" applyFill="1" applyBorder="1" applyAlignment="1">
      <alignment horizontal="center" vertical="center" wrapText="1"/>
    </xf>
    <xf numFmtId="0" fontId="43" fillId="24" borderId="45" xfId="0" applyFont="1" applyFill="1" applyBorder="1" applyAlignment="1">
      <alignment horizontal="center" vertical="center" wrapText="1"/>
    </xf>
    <xf numFmtId="0" fontId="34" fillId="25" borderId="0" xfId="0" applyFont="1" applyFill="1" applyBorder="1" applyAlignment="1">
      <alignment horizontal="center" vertical="center" wrapText="1"/>
    </xf>
    <xf numFmtId="0" fontId="34" fillId="25" borderId="40" xfId="0" applyFont="1" applyFill="1" applyBorder="1" applyAlignment="1">
      <alignment horizontal="center" vertical="center" wrapText="1"/>
    </xf>
    <xf numFmtId="0" fontId="34" fillId="25" borderId="12" xfId="0" applyFont="1" applyFill="1" applyBorder="1" applyAlignment="1">
      <alignment horizontal="center" vertical="center" wrapText="1"/>
    </xf>
    <xf numFmtId="0" fontId="34" fillId="27" borderId="12" xfId="0" applyFont="1" applyFill="1" applyBorder="1" applyAlignment="1">
      <alignment horizontal="center" vertical="center" textRotation="90" wrapText="1"/>
    </xf>
    <xf numFmtId="0" fontId="34" fillId="27" borderId="65" xfId="0" applyFont="1" applyFill="1" applyBorder="1" applyAlignment="1">
      <alignment horizontal="center" vertical="center" wrapText="1"/>
    </xf>
    <xf numFmtId="0" fontId="43" fillId="24" borderId="66" xfId="0" applyFont="1" applyFill="1" applyBorder="1" applyAlignment="1">
      <alignment horizontal="center" vertical="center" wrapText="1"/>
    </xf>
    <xf numFmtId="0" fontId="43" fillId="24" borderId="67" xfId="0" applyFont="1" applyFill="1" applyBorder="1" applyAlignment="1">
      <alignment horizontal="left" vertical="center" wrapText="1"/>
    </xf>
    <xf numFmtId="0" fontId="43" fillId="24" borderId="67" xfId="0" applyFont="1" applyFill="1" applyBorder="1" applyAlignment="1">
      <alignment horizontal="center" vertical="center" wrapText="1"/>
    </xf>
    <xf numFmtId="167" fontId="43" fillId="24" borderId="67" xfId="0" applyNumberFormat="1" applyFont="1" applyFill="1" applyBorder="1" applyAlignment="1">
      <alignment horizontal="center" vertical="center" wrapText="1"/>
    </xf>
    <xf numFmtId="9" fontId="43" fillId="24" borderId="67" xfId="50" applyNumberFormat="1" applyFont="1" applyFill="1" applyBorder="1" applyAlignment="1">
      <alignment horizontal="center" vertical="center" wrapText="1"/>
    </xf>
    <xf numFmtId="167" fontId="43" fillId="24" borderId="66" xfId="0" applyNumberFormat="1" applyFont="1" applyFill="1" applyBorder="1" applyAlignment="1">
      <alignment horizontal="center" vertical="center" wrapText="1"/>
    </xf>
    <xf numFmtId="167" fontId="43" fillId="24" borderId="68" xfId="0" applyNumberFormat="1" applyFont="1" applyFill="1" applyBorder="1" applyAlignment="1">
      <alignment horizontal="center" vertical="center" wrapText="1"/>
    </xf>
    <xf numFmtId="0" fontId="35" fillId="29" borderId="11" xfId="0" applyFont="1" applyFill="1" applyBorder="1" applyAlignment="1" applyProtection="1">
      <alignment horizontal="center" vertical="center" wrapText="1"/>
    </xf>
    <xf numFmtId="0" fontId="37" fillId="29" borderId="0" xfId="0" applyFont="1" applyFill="1" applyBorder="1" applyAlignment="1">
      <alignment horizontal="center" vertical="center" wrapText="1"/>
    </xf>
    <xf numFmtId="0" fontId="52" fillId="0" borderId="0" xfId="0" applyFont="1" applyFill="1" applyBorder="1" applyAlignment="1">
      <alignment horizontal="left" vertical="center" wrapText="1"/>
    </xf>
    <xf numFmtId="0" fontId="33" fillId="0" borderId="0" xfId="0" applyFont="1" applyFill="1" applyBorder="1" applyAlignment="1">
      <alignment horizontal="center" vertical="center"/>
    </xf>
    <xf numFmtId="0" fontId="38" fillId="24" borderId="55" xfId="0" quotePrefix="1" applyFont="1" applyFill="1" applyBorder="1" applyAlignment="1">
      <alignment horizontal="left" vertical="center" wrapText="1"/>
    </xf>
    <xf numFmtId="0" fontId="38" fillId="24" borderId="55" xfId="0" applyNumberFormat="1" applyFont="1" applyFill="1" applyBorder="1" applyAlignment="1">
      <alignment horizontal="left" vertical="center" wrapText="1"/>
    </xf>
    <xf numFmtId="2" fontId="33" fillId="24" borderId="52" xfId="0" applyNumberFormat="1" applyFont="1" applyFill="1" applyBorder="1" applyAlignment="1">
      <alignment horizontal="center" vertical="center" wrapText="1"/>
    </xf>
    <xf numFmtId="14" fontId="33" fillId="24" borderId="53" xfId="0" applyNumberFormat="1" applyFont="1" applyFill="1" applyBorder="1" applyAlignment="1">
      <alignment horizontal="center" vertical="center" textRotation="90" wrapText="1"/>
    </xf>
    <xf numFmtId="0" fontId="44" fillId="24" borderId="52" xfId="0" applyFont="1" applyFill="1" applyBorder="1" applyAlignment="1">
      <alignment horizontal="center" vertical="center" wrapText="1"/>
    </xf>
    <xf numFmtId="169" fontId="33" fillId="24" borderId="55" xfId="0" applyNumberFormat="1" applyFont="1" applyFill="1" applyBorder="1" applyAlignment="1">
      <alignment horizontal="center" vertical="center" wrapText="1"/>
    </xf>
    <xf numFmtId="169" fontId="33" fillId="24" borderId="52" xfId="0" applyNumberFormat="1" applyFont="1" applyFill="1" applyBorder="1" applyAlignment="1">
      <alignment horizontal="center" vertical="center" wrapText="1"/>
    </xf>
    <xf numFmtId="169" fontId="33" fillId="24" borderId="56" xfId="0" applyNumberFormat="1" applyFont="1" applyFill="1" applyBorder="1" applyAlignment="1">
      <alignment horizontal="center" vertical="center" wrapText="1"/>
    </xf>
    <xf numFmtId="0" fontId="55" fillId="24" borderId="51" xfId="0" applyNumberFormat="1" applyFont="1" applyFill="1" applyBorder="1" applyAlignment="1">
      <alignment horizontal="center" vertical="center" wrapText="1"/>
    </xf>
    <xf numFmtId="0" fontId="55" fillId="24" borderId="52" xfId="0" applyFont="1" applyFill="1" applyBorder="1" applyAlignment="1">
      <alignment horizontal="center" vertical="center" wrapText="1"/>
    </xf>
    <xf numFmtId="9" fontId="55" fillId="24" borderId="55" xfId="50" applyFont="1" applyFill="1" applyBorder="1" applyAlignment="1">
      <alignment horizontal="center" vertical="center" wrapText="1"/>
    </xf>
    <xf numFmtId="0" fontId="55" fillId="24" borderId="55" xfId="0" applyFont="1" applyFill="1" applyBorder="1" applyAlignment="1">
      <alignment horizontal="center" vertical="center" wrapText="1"/>
    </xf>
    <xf numFmtId="0" fontId="55" fillId="24" borderId="56" xfId="0" applyFont="1" applyFill="1" applyBorder="1" applyAlignment="1">
      <alignment horizontal="center" vertical="center" wrapText="1"/>
    </xf>
    <xf numFmtId="0" fontId="55" fillId="24" borderId="55" xfId="0" applyFont="1" applyFill="1" applyBorder="1" applyAlignment="1">
      <alignment horizontal="left" vertical="center" wrapText="1"/>
    </xf>
    <xf numFmtId="0" fontId="55" fillId="24" borderId="57" xfId="0" applyNumberFormat="1" applyFont="1" applyFill="1" applyBorder="1" applyAlignment="1">
      <alignment horizontal="center" vertical="center" wrapText="1"/>
    </xf>
    <xf numFmtId="9" fontId="55" fillId="24" borderId="57" xfId="50" applyFont="1" applyFill="1" applyBorder="1" applyAlignment="1">
      <alignment horizontal="center" vertical="center" wrapText="1"/>
    </xf>
    <xf numFmtId="0" fontId="55" fillId="24" borderId="57" xfId="0" applyFont="1" applyFill="1" applyBorder="1" applyAlignment="1">
      <alignment horizontal="center" vertical="center" wrapText="1"/>
    </xf>
    <xf numFmtId="169" fontId="55" fillId="24" borderId="55" xfId="0" applyNumberFormat="1" applyFont="1" applyFill="1" applyBorder="1" applyAlignment="1">
      <alignment horizontal="center" vertical="center" wrapText="1"/>
    </xf>
    <xf numFmtId="0" fontId="33" fillId="24" borderId="69" xfId="0" applyFont="1" applyFill="1" applyBorder="1" applyAlignment="1">
      <alignment horizontal="center" vertical="center" wrapText="1"/>
    </xf>
    <xf numFmtId="169" fontId="33" fillId="24" borderId="57" xfId="0" applyNumberFormat="1" applyFont="1" applyFill="1" applyBorder="1" applyAlignment="1">
      <alignment horizontal="center" vertical="center" wrapText="1"/>
    </xf>
    <xf numFmtId="14" fontId="33" fillId="24" borderId="57" xfId="0" applyNumberFormat="1" applyFont="1" applyFill="1" applyBorder="1" applyAlignment="1">
      <alignment horizontal="center" vertical="center" wrapText="1"/>
    </xf>
    <xf numFmtId="170" fontId="33" fillId="24" borderId="51" xfId="0" applyNumberFormat="1" applyFont="1" applyFill="1" applyBorder="1" applyAlignment="1">
      <alignment horizontal="center" vertical="center" wrapText="1"/>
    </xf>
    <xf numFmtId="0" fontId="33" fillId="24" borderId="57" xfId="0" applyFont="1" applyFill="1" applyBorder="1" applyAlignment="1">
      <alignment horizontal="left" vertical="center" wrapText="1"/>
    </xf>
    <xf numFmtId="0" fontId="44" fillId="24" borderId="52" xfId="0" applyFont="1" applyFill="1" applyBorder="1" applyAlignment="1">
      <alignment horizontal="left" vertical="center" wrapText="1"/>
    </xf>
    <xf numFmtId="49" fontId="39" fillId="26" borderId="0" xfId="49" applyNumberFormat="1" applyFont="1" applyFill="1" applyAlignment="1">
      <alignment horizontal="center"/>
    </xf>
    <xf numFmtId="49" fontId="31" fillId="0" borderId="0" xfId="47" applyNumberFormat="1" applyFont="1"/>
    <xf numFmtId="49" fontId="32" fillId="0" borderId="0" xfId="0" applyNumberFormat="1" applyFont="1" applyAlignment="1">
      <alignment horizontal="left" vertical="center"/>
    </xf>
    <xf numFmtId="49" fontId="36" fillId="24" borderId="0" xfId="48" applyNumberFormat="1" applyFont="1" applyFill="1" applyAlignment="1">
      <alignment horizontal="left"/>
    </xf>
    <xf numFmtId="49" fontId="34" fillId="0" borderId="0" xfId="0" applyNumberFormat="1" applyFont="1" applyFill="1" applyBorder="1" applyAlignment="1">
      <alignment horizontal="center" vertical="center"/>
    </xf>
    <xf numFmtId="49" fontId="47" fillId="25" borderId="0" xfId="0" applyNumberFormat="1" applyFont="1" applyFill="1" applyBorder="1" applyAlignment="1">
      <alignment horizontal="center" vertical="center"/>
    </xf>
    <xf numFmtId="49" fontId="31" fillId="0" borderId="0" xfId="0" applyNumberFormat="1" applyFont="1" applyFill="1"/>
    <xf numFmtId="49" fontId="31" fillId="0" borderId="0" xfId="0" applyNumberFormat="1" applyFont="1" applyAlignment="1">
      <alignment horizontal="center" vertical="center" wrapText="1"/>
    </xf>
    <xf numFmtId="0" fontId="33" fillId="0" borderId="55" xfId="0" applyFont="1" applyFill="1" applyBorder="1" applyAlignment="1">
      <alignment horizontal="left" vertical="center" wrapText="1"/>
    </xf>
    <xf numFmtId="169" fontId="10" fillId="0" borderId="70" xfId="38" applyNumberFormat="1" applyBorder="1"/>
    <xf numFmtId="0" fontId="10" fillId="0" borderId="70" xfId="38" applyBorder="1"/>
    <xf numFmtId="0" fontId="10" fillId="0" borderId="70" xfId="38" applyBorder="1" applyAlignment="1">
      <alignment wrapText="1"/>
    </xf>
    <xf numFmtId="0" fontId="33" fillId="24" borderId="51" xfId="0" applyNumberFormat="1" applyFont="1" applyFill="1" applyBorder="1" applyAlignment="1">
      <alignment horizontal="center" vertical="center" wrapText="1"/>
    </xf>
    <xf numFmtId="0" fontId="33" fillId="24" borderId="57" xfId="0" applyNumberFormat="1" applyFont="1" applyFill="1" applyBorder="1" applyAlignment="1">
      <alignment horizontal="center" vertical="center" wrapText="1"/>
    </xf>
    <xf numFmtId="0" fontId="31" fillId="0" borderId="0" xfId="47" applyFont="1" applyFill="1" applyAlignment="1">
      <alignment vertical="center"/>
    </xf>
    <xf numFmtId="0" fontId="33" fillId="0" borderId="0" xfId="0" applyFont="1" applyFill="1" applyBorder="1" applyAlignment="1">
      <alignment vertical="center"/>
    </xf>
    <xf numFmtId="0" fontId="31" fillId="0" borderId="0" xfId="0" applyFont="1" applyFill="1" applyAlignment="1">
      <alignment vertical="center"/>
    </xf>
    <xf numFmtId="0" fontId="38" fillId="24" borderId="55" xfId="56" applyFont="1" applyFill="1" applyBorder="1" applyAlignment="1">
      <alignment horizontal="left" vertical="center" wrapText="1"/>
    </xf>
    <xf numFmtId="0" fontId="38" fillId="24" borderId="55" xfId="56" applyFont="1" applyFill="1" applyBorder="1" applyAlignment="1">
      <alignment horizontal="left" vertical="center" wrapText="1"/>
    </xf>
    <xf numFmtId="0" fontId="38" fillId="24" borderId="55" xfId="56" applyFont="1" applyFill="1" applyBorder="1" applyAlignment="1">
      <alignment horizontal="left" vertical="center" wrapText="1"/>
    </xf>
    <xf numFmtId="0" fontId="38" fillId="24" borderId="55" xfId="56" applyFont="1" applyFill="1" applyBorder="1" applyAlignment="1">
      <alignment horizontal="left" vertical="center" wrapText="1"/>
    </xf>
    <xf numFmtId="0" fontId="59" fillId="24" borderId="72" xfId="0" applyNumberFormat="1" applyFont="1" applyFill="1" applyBorder="1" applyAlignment="1">
      <alignment horizontal="center" vertical="center" wrapText="1"/>
    </xf>
    <xf numFmtId="0" fontId="59" fillId="24" borderId="75" xfId="0" applyFont="1" applyFill="1" applyBorder="1" applyAlignment="1">
      <alignment horizontal="center" vertical="center" wrapText="1"/>
    </xf>
    <xf numFmtId="0" fontId="60" fillId="25" borderId="11" xfId="0" applyFont="1" applyFill="1" applyBorder="1" applyAlignment="1" applyProtection="1">
      <alignment horizontal="center" vertical="center" wrapText="1"/>
    </xf>
    <xf numFmtId="0" fontId="33" fillId="0" borderId="0" xfId="0" applyFont="1" applyFill="1" applyBorder="1"/>
    <xf numFmtId="0" fontId="31" fillId="0" borderId="0" xfId="0" applyFont="1" applyFill="1"/>
    <xf numFmtId="0" fontId="33" fillId="24" borderId="52" xfId="0" applyFont="1" applyFill="1" applyBorder="1" applyAlignment="1">
      <alignment horizontal="center" vertical="center" wrapText="1"/>
    </xf>
    <xf numFmtId="0" fontId="56" fillId="25" borderId="70" xfId="38" applyFont="1" applyFill="1" applyBorder="1" applyAlignment="1">
      <alignment horizontal="center" vertical="center" wrapText="1"/>
    </xf>
    <xf numFmtId="0" fontId="56" fillId="25" borderId="71" xfId="38" applyFont="1" applyFill="1" applyBorder="1" applyAlignment="1">
      <alignment horizontal="center" vertical="center" wrapText="1"/>
    </xf>
    <xf numFmtId="0" fontId="10" fillId="0" borderId="70" xfId="38" applyBorder="1"/>
    <xf numFmtId="0" fontId="47" fillId="27" borderId="0" xfId="0" applyFont="1" applyFill="1" applyBorder="1" applyAlignment="1">
      <alignment horizontal="center" vertical="center" wrapText="1"/>
    </xf>
    <xf numFmtId="0" fontId="59" fillId="24" borderId="74" xfId="0" applyNumberFormat="1" applyFont="1" applyFill="1" applyBorder="1" applyAlignment="1">
      <alignment horizontal="center" vertical="center" wrapText="1"/>
    </xf>
    <xf numFmtId="0" fontId="59" fillId="24" borderId="73" xfId="0" applyNumberFormat="1" applyFont="1" applyFill="1" applyBorder="1" applyAlignment="1">
      <alignment horizontal="center" vertical="center" wrapText="1"/>
    </xf>
    <xf numFmtId="0" fontId="35" fillId="25" borderId="12" xfId="0" applyFont="1" applyFill="1" applyBorder="1" applyAlignment="1" applyProtection="1">
      <alignment horizontal="center" vertical="center" textRotation="90" wrapText="1"/>
    </xf>
    <xf numFmtId="0" fontId="35" fillId="25" borderId="11" xfId="0" applyFont="1" applyFill="1" applyBorder="1" applyAlignment="1" applyProtection="1">
      <alignment horizontal="center" vertical="center" textRotation="90" wrapText="1"/>
    </xf>
    <xf numFmtId="0" fontId="47" fillId="27" borderId="0" xfId="0" applyFont="1" applyFill="1" applyBorder="1" applyAlignment="1">
      <alignment horizontal="center" vertical="center" wrapText="1"/>
    </xf>
    <xf numFmtId="0" fontId="35" fillId="29" borderId="12" xfId="0" applyFont="1" applyFill="1" applyBorder="1" applyAlignment="1" applyProtection="1">
      <alignment horizontal="center" vertical="center" wrapText="1"/>
    </xf>
    <xf numFmtId="0" fontId="33" fillId="24" borderId="75" xfId="0" applyFont="1" applyFill="1" applyBorder="1" applyAlignment="1">
      <alignment horizontal="center" vertical="center" wrapText="1"/>
    </xf>
    <xf numFmtId="0" fontId="34" fillId="29" borderId="12" xfId="0" applyFont="1" applyFill="1" applyBorder="1" applyAlignment="1" applyProtection="1">
      <alignment horizontal="center" vertical="center" wrapText="1"/>
    </xf>
    <xf numFmtId="169" fontId="10" fillId="31" borderId="70" xfId="38" applyNumberFormat="1" applyFill="1" applyBorder="1"/>
    <xf numFmtId="0" fontId="56" fillId="32" borderId="70" xfId="38" applyFont="1" applyFill="1" applyBorder="1" applyAlignment="1">
      <alignment horizontal="center" vertical="center" wrapText="1"/>
    </xf>
    <xf numFmtId="0" fontId="56" fillId="32" borderId="76" xfId="38" applyFont="1" applyFill="1" applyBorder="1" applyAlignment="1">
      <alignment horizontal="center" vertical="center" wrapText="1"/>
    </xf>
    <xf numFmtId="0" fontId="10" fillId="33" borderId="70" xfId="38" applyFill="1" applyBorder="1"/>
    <xf numFmtId="0" fontId="62" fillId="0" borderId="0" xfId="0" applyFont="1" applyAlignment="1">
      <alignment horizontal="left" vertical="center" indent="4"/>
    </xf>
    <xf numFmtId="0" fontId="61" fillId="0" borderId="0" xfId="0" applyFont="1" applyAlignment="1">
      <alignment horizontal="left" vertical="center" indent="8"/>
    </xf>
    <xf numFmtId="0" fontId="64" fillId="0" borderId="0" xfId="0" applyFont="1" applyAlignment="1">
      <alignment horizontal="left" vertical="center" indent="8"/>
    </xf>
    <xf numFmtId="0" fontId="65" fillId="0" borderId="0" xfId="0" applyFont="1" applyAlignment="1">
      <alignment horizontal="left" vertical="center" indent="12"/>
    </xf>
    <xf numFmtId="0" fontId="61" fillId="0" borderId="0" xfId="0" applyFont="1" applyAlignment="1">
      <alignment horizontal="left" vertical="center" indent="15"/>
    </xf>
    <xf numFmtId="0" fontId="61" fillId="0" borderId="0" xfId="0" applyFont="1" applyAlignment="1">
      <alignment vertical="center"/>
    </xf>
    <xf numFmtId="0" fontId="62" fillId="0" borderId="78" xfId="0" applyFont="1" applyBorder="1" applyAlignment="1">
      <alignment vertical="center" wrapText="1"/>
    </xf>
    <xf numFmtId="0" fontId="62" fillId="0" borderId="79" xfId="0" applyFont="1" applyBorder="1" applyAlignment="1">
      <alignment vertical="center" wrapText="1"/>
    </xf>
    <xf numFmtId="0" fontId="61" fillId="0" borderId="80" xfId="0" applyFont="1" applyBorder="1" applyAlignment="1">
      <alignment vertical="center" wrapText="1"/>
    </xf>
    <xf numFmtId="0" fontId="61" fillId="0" borderId="81" xfId="0" applyFont="1" applyBorder="1" applyAlignment="1">
      <alignment vertical="center" wrapText="1"/>
    </xf>
    <xf numFmtId="0" fontId="62" fillId="0" borderId="83" xfId="0" applyFont="1" applyBorder="1" applyAlignment="1">
      <alignment vertical="center" wrapText="1"/>
    </xf>
    <xf numFmtId="0" fontId="61" fillId="0" borderId="83" xfId="0" applyFont="1" applyBorder="1" applyAlignment="1">
      <alignment vertical="center" wrapText="1"/>
    </xf>
    <xf numFmtId="0" fontId="65" fillId="0" borderId="0" xfId="0" applyFont="1" applyAlignment="1">
      <alignment horizontal="left" vertical="center" indent="8"/>
    </xf>
    <xf numFmtId="0" fontId="67" fillId="24" borderId="57" xfId="0" applyNumberFormat="1" applyFont="1" applyFill="1" applyBorder="1" applyAlignment="1">
      <alignment horizontal="center" vertical="center" wrapText="1"/>
    </xf>
    <xf numFmtId="0" fontId="67" fillId="24" borderId="52" xfId="0" applyFont="1" applyFill="1" applyBorder="1" applyAlignment="1">
      <alignment horizontal="left" vertical="center" wrapText="1"/>
    </xf>
    <xf numFmtId="0" fontId="67" fillId="24" borderId="55" xfId="0" applyFont="1" applyFill="1" applyBorder="1" applyAlignment="1">
      <alignment horizontal="left" vertical="center" wrapText="1"/>
    </xf>
    <xf numFmtId="0" fontId="67" fillId="24" borderId="69" xfId="0" applyFont="1" applyFill="1" applyBorder="1" applyAlignment="1">
      <alignment horizontal="center" vertical="center" wrapText="1"/>
    </xf>
    <xf numFmtId="0" fontId="67" fillId="24" borderId="55" xfId="0" applyFont="1" applyFill="1" applyBorder="1" applyAlignment="1">
      <alignment horizontal="center" vertical="center" wrapText="1"/>
    </xf>
    <xf numFmtId="0" fontId="67" fillId="24" borderId="52" xfId="0" applyFont="1" applyFill="1" applyBorder="1" applyAlignment="1">
      <alignment horizontal="center" vertical="center" wrapText="1"/>
    </xf>
    <xf numFmtId="0" fontId="67" fillId="24" borderId="57" xfId="0" applyFont="1" applyFill="1" applyBorder="1" applyAlignment="1">
      <alignment horizontal="center" vertical="center" wrapText="1"/>
    </xf>
    <xf numFmtId="169" fontId="67" fillId="24" borderId="56" xfId="0" applyNumberFormat="1" applyFont="1" applyFill="1" applyBorder="1" applyAlignment="1">
      <alignment horizontal="center" vertical="center" wrapText="1"/>
    </xf>
    <xf numFmtId="9" fontId="67" fillId="24" borderId="57" xfId="103" applyFont="1" applyFill="1" applyBorder="1" applyAlignment="1">
      <alignment horizontal="center" vertical="center" wrapText="1"/>
    </xf>
    <xf numFmtId="0" fontId="33" fillId="0" borderId="57" xfId="0" applyFont="1" applyFill="1" applyBorder="1" applyAlignment="1">
      <alignment horizontal="center" vertical="center" wrapText="1"/>
    </xf>
    <xf numFmtId="0" fontId="38" fillId="0" borderId="0" xfId="0" applyFont="1" applyFill="1" applyBorder="1" applyAlignment="1">
      <alignment horizontal="left" vertical="center"/>
    </xf>
    <xf numFmtId="0" fontId="33" fillId="0" borderId="57" xfId="0" applyNumberFormat="1" applyFont="1" applyFill="1" applyBorder="1" applyAlignment="1">
      <alignment horizontal="center" vertical="center" wrapText="1"/>
    </xf>
    <xf numFmtId="0" fontId="33" fillId="0" borderId="52" xfId="0" applyFont="1" applyFill="1" applyBorder="1" applyAlignment="1">
      <alignment horizontal="left" vertical="center" wrapText="1"/>
    </xf>
    <xf numFmtId="0" fontId="33" fillId="0" borderId="69" xfId="0" applyFont="1" applyFill="1" applyBorder="1" applyAlignment="1">
      <alignment horizontal="center" vertical="center" wrapText="1"/>
    </xf>
    <xf numFmtId="0" fontId="33" fillId="0" borderId="55" xfId="0" applyFont="1" applyFill="1" applyBorder="1" applyAlignment="1">
      <alignment horizontal="center" vertical="center" wrapText="1"/>
    </xf>
    <xf numFmtId="169" fontId="33" fillId="0" borderId="55" xfId="0" applyNumberFormat="1" applyFont="1" applyFill="1" applyBorder="1" applyAlignment="1">
      <alignment horizontal="center" vertical="center" wrapText="1"/>
    </xf>
    <xf numFmtId="169" fontId="33" fillId="0" borderId="57" xfId="0" applyNumberFormat="1" applyFont="1" applyFill="1" applyBorder="1" applyAlignment="1">
      <alignment horizontal="center" vertical="center" wrapText="1"/>
    </xf>
    <xf numFmtId="9" fontId="33" fillId="0" borderId="57" xfId="50" applyFont="1" applyFill="1" applyBorder="1" applyAlignment="1">
      <alignment horizontal="center" vertical="center" wrapText="1"/>
    </xf>
    <xf numFmtId="0" fontId="33" fillId="0" borderId="52" xfId="0" applyFont="1" applyFill="1" applyBorder="1" applyAlignment="1">
      <alignment horizontal="center" vertical="center" wrapText="1"/>
    </xf>
    <xf numFmtId="169" fontId="33" fillId="0" borderId="56" xfId="0" applyNumberFormat="1" applyFont="1" applyFill="1" applyBorder="1" applyAlignment="1">
      <alignment horizontal="center" vertical="center" wrapText="1"/>
    </xf>
    <xf numFmtId="0" fontId="59" fillId="0" borderId="75" xfId="0" applyFont="1" applyFill="1" applyBorder="1" applyAlignment="1">
      <alignment horizontal="center" vertical="center" wrapText="1"/>
    </xf>
    <xf numFmtId="0" fontId="33" fillId="0" borderId="0" xfId="0" applyFont="1" applyFill="1" applyBorder="1" applyAlignment="1">
      <alignment horizontal="left" vertical="top"/>
    </xf>
    <xf numFmtId="0" fontId="67" fillId="0" borderId="57" xfId="0" applyNumberFormat="1" applyFont="1" applyFill="1" applyBorder="1" applyAlignment="1">
      <alignment horizontal="center" vertical="center" wrapText="1"/>
    </xf>
    <xf numFmtId="0" fontId="67" fillId="0" borderId="52" xfId="0" applyFont="1" applyFill="1" applyBorder="1" applyAlignment="1">
      <alignment horizontal="left" vertical="center" wrapText="1"/>
    </xf>
    <xf numFmtId="0" fontId="67" fillId="0" borderId="69" xfId="0" applyFont="1" applyFill="1" applyBorder="1" applyAlignment="1">
      <alignment horizontal="center" vertical="center" wrapText="1"/>
    </xf>
    <xf numFmtId="0" fontId="67" fillId="0" borderId="57" xfId="0" applyFont="1" applyFill="1" applyBorder="1" applyAlignment="1">
      <alignment horizontal="center" vertical="center" wrapText="1"/>
    </xf>
    <xf numFmtId="0" fontId="55" fillId="0" borderId="57" xfId="0" applyFont="1" applyFill="1" applyBorder="1" applyAlignment="1">
      <alignment horizontal="center" vertical="center" wrapText="1"/>
    </xf>
    <xf numFmtId="169" fontId="67" fillId="0" borderId="56" xfId="0" applyNumberFormat="1" applyFont="1" applyFill="1" applyBorder="1" applyAlignment="1">
      <alignment horizontal="center" vertical="center" wrapText="1"/>
    </xf>
    <xf numFmtId="0" fontId="33" fillId="0" borderId="59" xfId="0" applyFont="1" applyFill="1" applyBorder="1" applyAlignment="1">
      <alignment horizontal="center" vertical="center" wrapText="1"/>
    </xf>
    <xf numFmtId="9" fontId="10" fillId="0" borderId="70" xfId="317" applyFont="1" applyBorder="1"/>
    <xf numFmtId="2" fontId="10" fillId="0" borderId="70" xfId="38" applyNumberFormat="1" applyBorder="1"/>
    <xf numFmtId="0" fontId="10" fillId="0" borderId="70" xfId="38" applyBorder="1" applyAlignment="1">
      <alignment vertical="top" wrapText="1"/>
    </xf>
    <xf numFmtId="0" fontId="10" fillId="0" borderId="0" xfId="38" applyAlignment="1">
      <alignment vertical="top" wrapText="1"/>
    </xf>
    <xf numFmtId="0" fontId="68" fillId="24" borderId="59" xfId="0" applyNumberFormat="1" applyFont="1" applyFill="1" applyBorder="1" applyAlignment="1">
      <alignment horizontal="center" vertical="center" wrapText="1"/>
    </xf>
    <xf numFmtId="0" fontId="68" fillId="24" borderId="85" xfId="0" applyFont="1" applyFill="1" applyBorder="1" applyAlignment="1">
      <alignment horizontal="left" vertical="center" wrapText="1"/>
    </xf>
    <xf numFmtId="0" fontId="68" fillId="24" borderId="86" xfId="0" applyFont="1" applyFill="1" applyBorder="1" applyAlignment="1">
      <alignment horizontal="left" vertical="center" wrapText="1"/>
    </xf>
    <xf numFmtId="0" fontId="68" fillId="24" borderId="11" xfId="0" applyFont="1" applyFill="1" applyBorder="1" applyAlignment="1">
      <alignment horizontal="center" vertical="center" wrapText="1"/>
    </xf>
    <xf numFmtId="0" fontId="68" fillId="24" borderId="86" xfId="0" applyFont="1" applyFill="1" applyBorder="1" applyAlignment="1">
      <alignment horizontal="center" vertical="center" wrapText="1"/>
    </xf>
    <xf numFmtId="169" fontId="68" fillId="24" borderId="86" xfId="0" applyNumberFormat="1" applyFont="1" applyFill="1" applyBorder="1" applyAlignment="1">
      <alignment horizontal="center" vertical="center" wrapText="1"/>
    </xf>
    <xf numFmtId="9" fontId="68" fillId="24" borderId="59" xfId="50" applyFont="1" applyFill="1" applyBorder="1" applyAlignment="1">
      <alignment horizontal="center" vertical="center" wrapText="1"/>
    </xf>
    <xf numFmtId="0" fontId="68" fillId="24" borderId="85" xfId="0" applyFont="1" applyFill="1" applyBorder="1" applyAlignment="1">
      <alignment horizontal="center" vertical="center" wrapText="1"/>
    </xf>
    <xf numFmtId="0" fontId="68" fillId="24" borderId="59" xfId="0" applyFont="1" applyFill="1" applyBorder="1" applyAlignment="1">
      <alignment horizontal="center" vertical="center" wrapText="1"/>
    </xf>
    <xf numFmtId="169" fontId="68" fillId="24" borderId="63" xfId="0" applyNumberFormat="1" applyFont="1" applyFill="1" applyBorder="1" applyAlignment="1">
      <alignment horizontal="center" vertical="center" wrapText="1"/>
    </xf>
    <xf numFmtId="9" fontId="10" fillId="0" borderId="70" xfId="38" applyNumberFormat="1" applyBorder="1" applyAlignment="1">
      <alignment wrapText="1"/>
    </xf>
    <xf numFmtId="0" fontId="68" fillId="24" borderId="55" xfId="0" applyFont="1" applyFill="1" applyBorder="1" applyAlignment="1">
      <alignment horizontal="left" vertical="center" wrapText="1"/>
    </xf>
    <xf numFmtId="0" fontId="68" fillId="24" borderId="69" xfId="0" applyFont="1" applyFill="1" applyBorder="1" applyAlignment="1">
      <alignment horizontal="center" vertical="center" wrapText="1"/>
    </xf>
    <xf numFmtId="0" fontId="68" fillId="24" borderId="55" xfId="0" applyFont="1" applyFill="1" applyBorder="1" applyAlignment="1">
      <alignment horizontal="center" vertical="center" wrapText="1"/>
    </xf>
    <xf numFmtId="170" fontId="33" fillId="24" borderId="57" xfId="0" applyNumberFormat="1" applyFont="1" applyFill="1" applyBorder="1" applyAlignment="1">
      <alignment horizontal="center" vertical="center" wrapText="1"/>
    </xf>
    <xf numFmtId="0" fontId="33" fillId="0" borderId="51" xfId="0" applyNumberFormat="1" applyFont="1" applyFill="1" applyBorder="1" applyAlignment="1">
      <alignment horizontal="center" vertical="center" wrapText="1"/>
    </xf>
    <xf numFmtId="0" fontId="38" fillId="24" borderId="52" xfId="0" applyFont="1" applyFill="1" applyBorder="1" applyAlignment="1">
      <alignment horizontal="left" vertical="center" wrapText="1"/>
    </xf>
    <xf numFmtId="0" fontId="33" fillId="24" borderId="11" xfId="0" applyFont="1" applyFill="1" applyBorder="1" applyAlignment="1">
      <alignment horizontal="center" vertical="center" wrapText="1"/>
    </xf>
    <xf numFmtId="0" fontId="33" fillId="24" borderId="86" xfId="0" applyFont="1" applyFill="1" applyBorder="1" applyAlignment="1">
      <alignment horizontal="center" vertical="center" wrapText="1"/>
    </xf>
    <xf numFmtId="169" fontId="33" fillId="0" borderId="52" xfId="0" applyNumberFormat="1" applyFont="1" applyFill="1" applyBorder="1" applyAlignment="1">
      <alignment horizontal="center" vertical="center" wrapText="1"/>
    </xf>
    <xf numFmtId="9" fontId="33" fillId="0" borderId="52" xfId="50" applyFont="1" applyFill="1" applyBorder="1" applyAlignment="1">
      <alignment horizontal="center" vertical="center" wrapText="1"/>
    </xf>
    <xf numFmtId="169" fontId="33" fillId="0" borderId="0" xfId="0" applyNumberFormat="1" applyFont="1" applyFill="1" applyBorder="1" applyAlignment="1">
      <alignment horizontal="center" vertical="center" wrapText="1"/>
    </xf>
    <xf numFmtId="0" fontId="33" fillId="0" borderId="0" xfId="0" applyFont="1" applyFill="1" applyBorder="1" applyAlignment="1">
      <alignment horizontal="center" vertical="center" wrapText="1"/>
    </xf>
    <xf numFmtId="0" fontId="33" fillId="30" borderId="55" xfId="0" applyFont="1" applyFill="1" applyBorder="1" applyAlignment="1">
      <alignment horizontal="left" vertical="center" wrapText="1"/>
    </xf>
    <xf numFmtId="9" fontId="33" fillId="24" borderId="52" xfId="0" applyNumberFormat="1" applyFont="1" applyFill="1" applyBorder="1" applyAlignment="1">
      <alignment horizontal="center" vertical="center" wrapText="1"/>
    </xf>
    <xf numFmtId="0" fontId="68" fillId="24" borderId="57" xfId="0" applyNumberFormat="1" applyFont="1" applyFill="1" applyBorder="1" applyAlignment="1">
      <alignment horizontal="center" vertical="center" wrapText="1"/>
    </xf>
    <xf numFmtId="9" fontId="68" fillId="24" borderId="57" xfId="50" applyFont="1" applyFill="1" applyBorder="1" applyAlignment="1">
      <alignment horizontal="center" vertical="center" wrapText="1"/>
    </xf>
    <xf numFmtId="0" fontId="68" fillId="24" borderId="57" xfId="0" applyFont="1" applyFill="1" applyBorder="1" applyAlignment="1">
      <alignment horizontal="center" vertical="center" wrapText="1"/>
    </xf>
    <xf numFmtId="169" fontId="68" fillId="24" borderId="56" xfId="0" applyNumberFormat="1" applyFont="1" applyFill="1" applyBorder="1" applyAlignment="1">
      <alignment horizontal="center" vertical="center" wrapText="1"/>
    </xf>
    <xf numFmtId="0" fontId="69" fillId="25" borderId="11" xfId="0" applyFont="1" applyFill="1" applyBorder="1" applyAlignment="1" applyProtection="1">
      <alignment horizontal="center" vertical="center" wrapText="1"/>
    </xf>
    <xf numFmtId="14" fontId="33" fillId="24" borderId="56" xfId="0" applyNumberFormat="1" applyFont="1" applyFill="1" applyBorder="1" applyAlignment="1">
      <alignment horizontal="center" vertical="center" wrapText="1"/>
    </xf>
    <xf numFmtId="0" fontId="0" fillId="30" borderId="0" xfId="0" applyFill="1"/>
    <xf numFmtId="0" fontId="47" fillId="27" borderId="0" xfId="0" applyFont="1" applyFill="1" applyBorder="1" applyAlignment="1">
      <alignment horizontal="center" vertical="center" wrapText="1"/>
    </xf>
    <xf numFmtId="0" fontId="31" fillId="0" borderId="0" xfId="0" applyFont="1" applyFill="1" applyAlignment="1">
      <alignment horizontal="center"/>
    </xf>
    <xf numFmtId="0" fontId="33" fillId="0" borderId="0" xfId="0" applyFont="1" applyFill="1" applyBorder="1" applyAlignment="1">
      <alignment horizontal="center"/>
    </xf>
    <xf numFmtId="0" fontId="0" fillId="0" borderId="57" xfId="0" applyBorder="1" applyAlignment="1">
      <alignment horizontal="center"/>
    </xf>
    <xf numFmtId="0" fontId="0" fillId="0" borderId="70" xfId="0" applyBorder="1" applyAlignment="1">
      <alignment horizontal="center"/>
    </xf>
    <xf numFmtId="0" fontId="55" fillId="24" borderId="75" xfId="0" applyFont="1" applyFill="1" applyBorder="1" applyAlignment="1">
      <alignment horizontal="center" vertical="center" wrapText="1"/>
    </xf>
    <xf numFmtId="0" fontId="55" fillId="24" borderId="59" xfId="0" applyFont="1" applyFill="1" applyBorder="1" applyAlignment="1">
      <alignment horizontal="center" vertical="center" wrapText="1"/>
    </xf>
    <xf numFmtId="0" fontId="55" fillId="0" borderId="75" xfId="0" applyFont="1" applyFill="1" applyBorder="1" applyAlignment="1">
      <alignment horizontal="center" vertical="center" wrapText="1"/>
    </xf>
    <xf numFmtId="1" fontId="70" fillId="24" borderId="58" xfId="0" applyNumberFormat="1" applyFont="1" applyFill="1" applyBorder="1" applyAlignment="1">
      <alignment horizontal="center" vertical="center" wrapText="1"/>
    </xf>
    <xf numFmtId="1" fontId="71" fillId="24" borderId="58" xfId="0" applyNumberFormat="1" applyFont="1" applyFill="1" applyBorder="1" applyAlignment="1">
      <alignment horizontal="center" vertical="center" wrapText="1"/>
    </xf>
    <xf numFmtId="0" fontId="72" fillId="30" borderId="11" xfId="0" applyFont="1" applyFill="1" applyBorder="1" applyAlignment="1" applyProtection="1">
      <alignment horizontal="center" vertical="center" wrapText="1"/>
    </xf>
    <xf numFmtId="0" fontId="55" fillId="24" borderId="85" xfId="0" applyFont="1" applyFill="1" applyBorder="1" applyAlignment="1">
      <alignment horizontal="left" vertical="center" wrapText="1"/>
    </xf>
    <xf numFmtId="0" fontId="55" fillId="24" borderId="11" xfId="0" applyFont="1" applyFill="1" applyBorder="1" applyAlignment="1">
      <alignment horizontal="left" vertical="center" wrapText="1"/>
    </xf>
    <xf numFmtId="0" fontId="55" fillId="24" borderId="69" xfId="0" applyFont="1" applyFill="1" applyBorder="1" applyAlignment="1">
      <alignment horizontal="left" vertical="center" wrapText="1"/>
    </xf>
    <xf numFmtId="0" fontId="55" fillId="24" borderId="11" xfId="0" applyFont="1" applyFill="1" applyBorder="1" applyAlignment="1">
      <alignment horizontal="center" vertical="center" wrapText="1"/>
    </xf>
    <xf numFmtId="0" fontId="55" fillId="24" borderId="69" xfId="0" applyFont="1" applyFill="1" applyBorder="1" applyAlignment="1">
      <alignment horizontal="center" vertical="center" wrapText="1"/>
    </xf>
    <xf numFmtId="169" fontId="55" fillId="24" borderId="85" xfId="0" applyNumberFormat="1" applyFont="1" applyFill="1" applyBorder="1" applyAlignment="1">
      <alignment horizontal="center" vertical="center" wrapText="1"/>
    </xf>
    <xf numFmtId="169" fontId="55" fillId="24" borderId="11" xfId="0" applyNumberFormat="1" applyFont="1" applyFill="1" applyBorder="1" applyAlignment="1">
      <alignment horizontal="center" vertical="center" wrapText="1"/>
    </xf>
    <xf numFmtId="169" fontId="55" fillId="24" borderId="69" xfId="0" applyNumberFormat="1" applyFont="1" applyFill="1" applyBorder="1" applyAlignment="1">
      <alignment horizontal="center" vertical="center" wrapText="1"/>
    </xf>
    <xf numFmtId="0" fontId="55" fillId="24" borderId="85" xfId="0" applyFont="1" applyFill="1" applyBorder="1" applyAlignment="1">
      <alignment horizontal="center" vertical="center" wrapText="1"/>
    </xf>
    <xf numFmtId="169" fontId="55" fillId="24" borderId="56" xfId="0" applyNumberFormat="1" applyFont="1" applyFill="1" applyBorder="1" applyAlignment="1">
      <alignment horizontal="center" vertical="center" wrapText="1"/>
    </xf>
    <xf numFmtId="1" fontId="55" fillId="24" borderId="59" xfId="0" applyNumberFormat="1" applyFont="1" applyFill="1" applyBorder="1" applyAlignment="1">
      <alignment horizontal="center" vertical="center" wrapText="1"/>
    </xf>
    <xf numFmtId="0" fontId="73" fillId="0" borderId="0" xfId="0" applyFont="1" applyFill="1"/>
    <xf numFmtId="0" fontId="74" fillId="0" borderId="0" xfId="0" applyFont="1" applyFill="1"/>
    <xf numFmtId="169" fontId="33" fillId="24" borderId="69" xfId="0" applyNumberFormat="1" applyFont="1" applyFill="1" applyBorder="1" applyAlignment="1">
      <alignment horizontal="center" vertical="center" wrapText="1"/>
    </xf>
    <xf numFmtId="169" fontId="33" fillId="24" borderId="86" xfId="0" applyNumberFormat="1" applyFont="1" applyFill="1" applyBorder="1" applyAlignment="1">
      <alignment horizontal="center" vertical="center" wrapText="1"/>
    </xf>
    <xf numFmtId="169" fontId="33" fillId="0" borderId="69" xfId="0" applyNumberFormat="1" applyFont="1" applyFill="1" applyBorder="1" applyAlignment="1">
      <alignment horizontal="center" vertical="center" wrapText="1"/>
    </xf>
    <xf numFmtId="0" fontId="75" fillId="24" borderId="57" xfId="0" applyFont="1" applyFill="1" applyBorder="1" applyAlignment="1">
      <alignment horizontal="center" vertical="center" wrapText="1"/>
    </xf>
    <xf numFmtId="0" fontId="76" fillId="24" borderId="59" xfId="0" applyNumberFormat="1" applyFont="1" applyFill="1" applyBorder="1" applyAlignment="1">
      <alignment horizontal="center" vertical="center" wrapText="1"/>
    </xf>
    <xf numFmtId="0" fontId="76" fillId="24" borderId="85" xfId="0" applyFont="1" applyFill="1" applyBorder="1" applyAlignment="1">
      <alignment horizontal="left" vertical="center" wrapText="1"/>
    </xf>
    <xf numFmtId="0" fontId="76" fillId="24" borderId="86" xfId="0" applyFont="1" applyFill="1" applyBorder="1" applyAlignment="1">
      <alignment horizontal="left" vertical="center" wrapText="1"/>
    </xf>
    <xf numFmtId="0" fontId="76" fillId="24" borderId="11" xfId="0" applyFont="1" applyFill="1" applyBorder="1" applyAlignment="1">
      <alignment horizontal="center" vertical="center" wrapText="1"/>
    </xf>
    <xf numFmtId="0" fontId="76" fillId="24" borderId="86" xfId="0" applyFont="1" applyFill="1" applyBorder="1" applyAlignment="1">
      <alignment horizontal="center" vertical="center" wrapText="1"/>
    </xf>
    <xf numFmtId="169" fontId="76" fillId="24" borderId="86" xfId="0" applyNumberFormat="1" applyFont="1" applyFill="1" applyBorder="1" applyAlignment="1">
      <alignment horizontal="center" vertical="center" wrapText="1"/>
    </xf>
    <xf numFmtId="169" fontId="76" fillId="24" borderId="85" xfId="0" applyNumberFormat="1" applyFont="1" applyFill="1" applyBorder="1" applyAlignment="1">
      <alignment horizontal="center" vertical="center" wrapText="1"/>
    </xf>
    <xf numFmtId="9" fontId="76" fillId="24" borderId="59" xfId="50" applyFont="1" applyFill="1" applyBorder="1" applyAlignment="1">
      <alignment horizontal="center" vertical="center" wrapText="1"/>
    </xf>
    <xf numFmtId="0" fontId="76" fillId="24" borderId="85" xfId="0" applyFont="1" applyFill="1" applyBorder="1" applyAlignment="1">
      <alignment horizontal="center" vertical="center" wrapText="1"/>
    </xf>
    <xf numFmtId="0" fontId="76" fillId="24" borderId="59" xfId="0" applyFont="1" applyFill="1" applyBorder="1" applyAlignment="1">
      <alignment horizontal="center" vertical="center" wrapText="1"/>
    </xf>
    <xf numFmtId="169" fontId="76" fillId="24" borderId="63" xfId="0" applyNumberFormat="1" applyFont="1" applyFill="1" applyBorder="1" applyAlignment="1">
      <alignment horizontal="center" vertical="center" wrapText="1"/>
    </xf>
    <xf numFmtId="0" fontId="76" fillId="0" borderId="59" xfId="0" applyFont="1" applyFill="1" applyBorder="1" applyAlignment="1">
      <alignment horizontal="center" vertical="center" wrapText="1"/>
    </xf>
    <xf numFmtId="1" fontId="33" fillId="24" borderId="52" xfId="0" applyNumberFormat="1" applyFont="1" applyFill="1" applyBorder="1" applyAlignment="1">
      <alignment horizontal="center" vertical="center" wrapText="1"/>
    </xf>
    <xf numFmtId="166" fontId="39" fillId="26" borderId="0" xfId="49" applyNumberFormat="1" applyFont="1" applyFill="1" applyAlignment="1">
      <alignment horizontal="center" vertical="center"/>
    </xf>
    <xf numFmtId="166" fontId="34" fillId="0" borderId="0" xfId="0" applyNumberFormat="1" applyFont="1" applyFill="1" applyBorder="1" applyAlignment="1">
      <alignment horizontal="center" vertical="center"/>
    </xf>
    <xf numFmtId="166" fontId="35" fillId="29" borderId="11" xfId="0" applyNumberFormat="1" applyFont="1" applyFill="1" applyBorder="1" applyAlignment="1" applyProtection="1">
      <alignment horizontal="center" vertical="center" wrapText="1"/>
    </xf>
    <xf numFmtId="166" fontId="33" fillId="24" borderId="55" xfId="0" applyNumberFormat="1" applyFont="1" applyFill="1" applyBorder="1" applyAlignment="1">
      <alignment horizontal="center" vertical="center" wrapText="1"/>
    </xf>
    <xf numFmtId="166" fontId="38" fillId="24" borderId="55" xfId="0" applyNumberFormat="1" applyFont="1" applyFill="1" applyBorder="1" applyAlignment="1">
      <alignment horizontal="center" vertical="center" wrapText="1"/>
    </xf>
    <xf numFmtId="166" fontId="38" fillId="24" borderId="61" xfId="0" applyNumberFormat="1" applyFont="1" applyFill="1" applyBorder="1" applyAlignment="1">
      <alignment horizontal="center" vertical="center" wrapText="1"/>
    </xf>
    <xf numFmtId="166" fontId="31" fillId="0" borderId="0" xfId="0" applyNumberFormat="1" applyFont="1" applyAlignment="1">
      <alignment horizontal="center" vertical="center" wrapText="1"/>
    </xf>
    <xf numFmtId="0" fontId="33" fillId="24" borderId="72" xfId="0" applyFont="1" applyFill="1" applyBorder="1" applyAlignment="1">
      <alignment horizontal="center" vertical="center" wrapText="1"/>
    </xf>
    <xf numFmtId="0" fontId="33" fillId="24" borderId="74" xfId="0" applyFont="1" applyFill="1" applyBorder="1" applyAlignment="1">
      <alignment horizontal="center" vertical="center" wrapText="1"/>
    </xf>
    <xf numFmtId="0" fontId="33" fillId="24" borderId="73" xfId="0" applyFont="1" applyFill="1" applyBorder="1" applyAlignment="1">
      <alignment horizontal="center" vertical="center" wrapText="1"/>
    </xf>
    <xf numFmtId="0" fontId="76" fillId="24" borderId="57" xfId="0" applyFont="1" applyFill="1" applyBorder="1" applyAlignment="1">
      <alignment horizontal="center" vertical="center" wrapText="1"/>
    </xf>
    <xf numFmtId="10" fontId="31" fillId="0" borderId="0" xfId="47" applyNumberFormat="1" applyFont="1" applyAlignment="1">
      <alignment horizontal="center" vertical="center"/>
    </xf>
    <xf numFmtId="0" fontId="33" fillId="24" borderId="75" xfId="0" applyNumberFormat="1" applyFont="1" applyFill="1" applyBorder="1" applyAlignment="1">
      <alignment horizontal="center" vertical="center" wrapText="1"/>
    </xf>
    <xf numFmtId="0" fontId="33" fillId="24" borderId="59" xfId="0" applyNumberFormat="1" applyFont="1" applyFill="1" applyBorder="1" applyAlignment="1">
      <alignment horizontal="center" vertical="center" wrapText="1"/>
    </xf>
    <xf numFmtId="49" fontId="35" fillId="25" borderId="11" xfId="0" applyNumberFormat="1" applyFont="1" applyFill="1" applyBorder="1" applyAlignment="1" applyProtection="1">
      <alignment horizontal="center" vertical="center" wrapText="1"/>
    </xf>
    <xf numFmtId="0" fontId="33" fillId="24" borderId="72" xfId="0" applyNumberFormat="1" applyFont="1" applyFill="1" applyBorder="1" applyAlignment="1">
      <alignment horizontal="center" vertical="center" wrapText="1"/>
    </xf>
    <xf numFmtId="0" fontId="33" fillId="24" borderId="74" xfId="0" applyNumberFormat="1" applyFont="1" applyFill="1" applyBorder="1" applyAlignment="1">
      <alignment horizontal="center" vertical="center" wrapText="1"/>
    </xf>
    <xf numFmtId="0" fontId="33" fillId="24" borderId="73" xfId="0" applyNumberFormat="1" applyFont="1" applyFill="1" applyBorder="1" applyAlignment="1">
      <alignment horizontal="center" vertical="center" wrapText="1"/>
    </xf>
    <xf numFmtId="0" fontId="35" fillId="34" borderId="11" xfId="0" applyFont="1" applyFill="1" applyBorder="1" applyAlignment="1" applyProtection="1">
      <alignment horizontal="center" vertical="center" wrapText="1"/>
    </xf>
    <xf numFmtId="0" fontId="77" fillId="34" borderId="11" xfId="0" applyFont="1" applyFill="1" applyBorder="1" applyAlignment="1" applyProtection="1">
      <alignment horizontal="center" vertical="center" wrapText="1"/>
    </xf>
    <xf numFmtId="0" fontId="35" fillId="35" borderId="11" xfId="0" applyFont="1" applyFill="1" applyBorder="1" applyAlignment="1" applyProtection="1">
      <alignment horizontal="center" vertical="center" wrapText="1"/>
    </xf>
    <xf numFmtId="0" fontId="47" fillId="27" borderId="12" xfId="0" applyFont="1" applyFill="1" applyBorder="1" applyAlignment="1">
      <alignment horizontal="center" vertical="center" wrapText="1"/>
    </xf>
    <xf numFmtId="0" fontId="47" fillId="27" borderId="0" xfId="0" applyFont="1" applyFill="1" applyBorder="1" applyAlignment="1">
      <alignment horizontal="center" vertical="center" wrapText="1"/>
    </xf>
    <xf numFmtId="0" fontId="47" fillId="25" borderId="24" xfId="0" applyFont="1" applyFill="1" applyBorder="1" applyAlignment="1">
      <alignment horizontal="center" vertical="center"/>
    </xf>
    <xf numFmtId="0" fontId="47" fillId="25" borderId="25" xfId="0" applyFont="1" applyFill="1" applyBorder="1" applyAlignment="1">
      <alignment horizontal="center" vertical="center"/>
    </xf>
    <xf numFmtId="0" fontId="47" fillId="27" borderId="40" xfId="0" applyFont="1" applyFill="1" applyBorder="1" applyAlignment="1">
      <alignment horizontal="center" vertical="center" wrapText="1"/>
    </xf>
    <xf numFmtId="0" fontId="47" fillId="27" borderId="24" xfId="0" applyFont="1" applyFill="1" applyBorder="1" applyAlignment="1">
      <alignment horizontal="center" vertical="center" wrapText="1"/>
    </xf>
    <xf numFmtId="0" fontId="47" fillId="25" borderId="0" xfId="0" applyFont="1" applyFill="1" applyBorder="1" applyAlignment="1">
      <alignment horizontal="center" vertical="center"/>
    </xf>
    <xf numFmtId="0" fontId="47" fillId="25" borderId="10" xfId="0" applyFont="1" applyFill="1" applyBorder="1" applyAlignment="1">
      <alignment horizontal="center" vertical="center"/>
    </xf>
    <xf numFmtId="0" fontId="47" fillId="27" borderId="14" xfId="0" applyFont="1" applyFill="1" applyBorder="1" applyAlignment="1">
      <alignment horizontal="center" vertical="center" wrapText="1"/>
    </xf>
    <xf numFmtId="0" fontId="47" fillId="27" borderId="15" xfId="0" applyFont="1" applyFill="1" applyBorder="1" applyAlignment="1">
      <alignment horizontal="center" vertical="center" wrapText="1"/>
    </xf>
    <xf numFmtId="0" fontId="47" fillId="27" borderId="16" xfId="0" applyFont="1" applyFill="1" applyBorder="1" applyAlignment="1">
      <alignment horizontal="center" vertical="center" wrapText="1"/>
    </xf>
    <xf numFmtId="0" fontId="10" fillId="0" borderId="77" xfId="38" applyBorder="1" applyAlignment="1">
      <alignment horizontal="center"/>
    </xf>
    <xf numFmtId="0" fontId="61" fillId="0" borderId="84" xfId="0" applyFont="1" applyBorder="1" applyAlignment="1">
      <alignment vertical="center" wrapText="1"/>
    </xf>
    <xf numFmtId="0" fontId="61" fillId="0" borderId="82" xfId="0" applyFont="1" applyBorder="1" applyAlignment="1">
      <alignment vertical="center" wrapText="1"/>
    </xf>
    <xf numFmtId="0" fontId="61" fillId="0" borderId="80" xfId="0" applyFont="1" applyBorder="1" applyAlignment="1">
      <alignment vertical="center" wrapText="1"/>
    </xf>
  </cellXfs>
  <cellStyles count="725">
    <cellStyle name="20% - Accent1" xfId="1" builtinId="30" customBuiltin="1"/>
    <cellStyle name="20% - Accent1 2" xfId="57"/>
    <cellStyle name="20% - Accent2" xfId="2" builtinId="34" customBuiltin="1"/>
    <cellStyle name="20% - Accent2 2" xfId="58"/>
    <cellStyle name="20% - Accent3" xfId="3" builtinId="38" customBuiltin="1"/>
    <cellStyle name="20% - Accent3 2" xfId="59"/>
    <cellStyle name="20% - Accent4" xfId="4" builtinId="42" customBuiltin="1"/>
    <cellStyle name="20% - Accent4 2" xfId="60"/>
    <cellStyle name="20% - Accent5" xfId="5" builtinId="46" customBuiltin="1"/>
    <cellStyle name="20% - Accent5 2" xfId="61"/>
    <cellStyle name="20% - Accent6" xfId="6" builtinId="50" customBuiltin="1"/>
    <cellStyle name="20% - Accent6 2" xfId="62"/>
    <cellStyle name="40% - Accent1" xfId="7" builtinId="31" customBuiltin="1"/>
    <cellStyle name="40% - Accent1 2" xfId="63"/>
    <cellStyle name="40% - Accent2" xfId="8" builtinId="35" customBuiltin="1"/>
    <cellStyle name="40% - Accent2 2" xfId="64"/>
    <cellStyle name="40% - Accent3" xfId="9" builtinId="39" customBuiltin="1"/>
    <cellStyle name="40% - Accent3 2" xfId="65"/>
    <cellStyle name="40% - Accent4" xfId="10" builtinId="43" customBuiltin="1"/>
    <cellStyle name="40% - Accent4 2" xfId="66"/>
    <cellStyle name="40% - Accent5" xfId="11" builtinId="47" customBuiltin="1"/>
    <cellStyle name="40% - Accent5 2" xfId="67"/>
    <cellStyle name="40% - Accent6" xfId="12" builtinId="51" customBuiltin="1"/>
    <cellStyle name="40% - Accent6 2" xfId="68"/>
    <cellStyle name="60% - Accent1" xfId="13" builtinId="32" customBuiltin="1"/>
    <cellStyle name="60% - Accent1 2" xfId="69"/>
    <cellStyle name="60% - Accent2" xfId="14" builtinId="36" customBuiltin="1"/>
    <cellStyle name="60% - Accent2 2" xfId="70"/>
    <cellStyle name="60% - Accent3" xfId="15" builtinId="40" customBuiltin="1"/>
    <cellStyle name="60% - Accent3 2" xfId="71"/>
    <cellStyle name="60% - Accent4" xfId="16" builtinId="44" customBuiltin="1"/>
    <cellStyle name="60% - Accent4 2" xfId="72"/>
    <cellStyle name="60% - Accent5" xfId="17" builtinId="48" customBuiltin="1"/>
    <cellStyle name="60% - Accent5 2" xfId="73"/>
    <cellStyle name="60% - Accent6" xfId="18" builtinId="52" customBuiltin="1"/>
    <cellStyle name="60% - Accent6 2" xfId="74"/>
    <cellStyle name="Accent1" xfId="19" builtinId="29" customBuiltin="1"/>
    <cellStyle name="Accent1 2" xfId="75"/>
    <cellStyle name="Accent2" xfId="20" builtinId="33" customBuiltin="1"/>
    <cellStyle name="Accent2 2" xfId="76"/>
    <cellStyle name="Accent3" xfId="21" builtinId="37" customBuiltin="1"/>
    <cellStyle name="Accent3 2" xfId="77"/>
    <cellStyle name="Accent4" xfId="22" builtinId="41" customBuiltin="1"/>
    <cellStyle name="Accent4 2" xfId="78"/>
    <cellStyle name="Accent5" xfId="23" builtinId="45" customBuiltin="1"/>
    <cellStyle name="Accent5 2" xfId="79"/>
    <cellStyle name="Accent6" xfId="24" builtinId="49" customBuiltin="1"/>
    <cellStyle name="Accent6 2" xfId="80"/>
    <cellStyle name="Bad" xfId="25" builtinId="27" customBuiltin="1"/>
    <cellStyle name="Bad 2" xfId="81"/>
    <cellStyle name="Calculation" xfId="26" builtinId="22" customBuiltin="1"/>
    <cellStyle name="Calculation 2" xfId="82"/>
    <cellStyle name="Check Cell" xfId="27" builtinId="23" customBuiltin="1"/>
    <cellStyle name="Check Cell 2" xfId="83"/>
    <cellStyle name="Currency" xfId="52" builtinId="4"/>
    <cellStyle name="Currency 2" xfId="104"/>
    <cellStyle name="Currency 3" xfId="318"/>
    <cellStyle name="Currency 4" xfId="220"/>
    <cellStyle name="Euro" xfId="28"/>
    <cellStyle name="Explanatory Text" xfId="29" builtinId="53" customBuiltin="1"/>
    <cellStyle name="Explanatory Text 2" xfId="84"/>
    <cellStyle name="Good" xfId="30" builtinId="26" customBuiltin="1"/>
    <cellStyle name="Good 2" xfId="85"/>
    <cellStyle name="Heading 1" xfId="31" builtinId="16" customBuiltin="1"/>
    <cellStyle name="Heading 1 2" xfId="86"/>
    <cellStyle name="Heading 2" xfId="32" builtinId="17" customBuiltin="1"/>
    <cellStyle name="Heading 2 2" xfId="87"/>
    <cellStyle name="Heading 3" xfId="33" builtinId="18" customBuiltin="1"/>
    <cellStyle name="Heading 3 2" xfId="88"/>
    <cellStyle name="Heading 4" xfId="34" builtinId="19" customBuiltin="1"/>
    <cellStyle name="Heading 4 2" xfId="89"/>
    <cellStyle name="Input" xfId="35" builtinId="20" customBuiltin="1"/>
    <cellStyle name="Input 2" xfId="90"/>
    <cellStyle name="Linked Cell" xfId="36" builtinId="24" customBuiltin="1"/>
    <cellStyle name="Linked Cell 2" xfId="91"/>
    <cellStyle name="Neutral" xfId="37" builtinId="28" customBuiltin="1"/>
    <cellStyle name="Neutral 2" xfId="92"/>
    <cellStyle name="Normal" xfId="0" builtinId="0"/>
    <cellStyle name="Normal 10" xfId="55"/>
    <cellStyle name="Normal 10 2" xfId="619"/>
    <cellStyle name="Normal 19" xfId="51"/>
    <cellStyle name="Normal 2" xfId="38"/>
    <cellStyle name="Normal 2 2" xfId="47"/>
    <cellStyle name="Normal 3" xfId="44"/>
    <cellStyle name="Normal 3 10" xfId="214"/>
    <cellStyle name="Normal 3 11" xfId="207"/>
    <cellStyle name="Normal 3 12" xfId="98"/>
    <cellStyle name="Normal 3 13" xfId="517"/>
    <cellStyle name="Normal 3 2" xfId="119"/>
    <cellStyle name="Normal 3 2 2" xfId="138"/>
    <cellStyle name="Normal 3 2 2 2" xfId="177"/>
    <cellStyle name="Normal 3 2 2 2 2" xfId="489"/>
    <cellStyle name="Normal 3 2 2 2 2 2" xfId="626"/>
    <cellStyle name="Normal 3 2 2 2 3" xfId="388"/>
    <cellStyle name="Normal 3 2 2 2 4" xfId="283"/>
    <cellStyle name="Normal 3 2 2 2 5" xfId="591"/>
    <cellStyle name="Normal 3 2 2 3" xfId="451"/>
    <cellStyle name="Normal 3 2 2 3 2" xfId="625"/>
    <cellStyle name="Normal 3 2 2 4" xfId="350"/>
    <cellStyle name="Normal 3 2 2 5" xfId="245"/>
    <cellStyle name="Normal 3 2 2 6" xfId="553"/>
    <cellStyle name="Normal 3 2 3" xfId="158"/>
    <cellStyle name="Normal 3 2 3 2" xfId="470"/>
    <cellStyle name="Normal 3 2 3 2 2" xfId="627"/>
    <cellStyle name="Normal 3 2 3 3" xfId="369"/>
    <cellStyle name="Normal 3 2 3 4" xfId="264"/>
    <cellStyle name="Normal 3 2 3 5" xfId="572"/>
    <cellStyle name="Normal 3 2 4" xfId="197"/>
    <cellStyle name="Normal 3 2 4 2" xfId="508"/>
    <cellStyle name="Normal 3 2 4 2 2" xfId="628"/>
    <cellStyle name="Normal 3 2 4 3" xfId="407"/>
    <cellStyle name="Normal 3 2 4 4" xfId="303"/>
    <cellStyle name="Normal 3 2 4 5" xfId="610"/>
    <cellStyle name="Normal 3 2 5" xfId="432"/>
    <cellStyle name="Normal 3 2 5 2" xfId="624"/>
    <cellStyle name="Normal 3 2 6" xfId="331"/>
    <cellStyle name="Normal 3 2 7" xfId="226"/>
    <cellStyle name="Normal 3 2 8" xfId="534"/>
    <cellStyle name="Normal 3 3" xfId="128"/>
    <cellStyle name="Normal 3 3 2" xfId="167"/>
    <cellStyle name="Normal 3 3 2 2" xfId="479"/>
    <cellStyle name="Normal 3 3 2 2 2" xfId="630"/>
    <cellStyle name="Normal 3 3 2 3" xfId="378"/>
    <cellStyle name="Normal 3 3 2 4" xfId="273"/>
    <cellStyle name="Normal 3 3 2 5" xfId="581"/>
    <cellStyle name="Normal 3 3 3" xfId="441"/>
    <cellStyle name="Normal 3 3 3 2" xfId="629"/>
    <cellStyle name="Normal 3 3 4" xfId="340"/>
    <cellStyle name="Normal 3 3 5" xfId="235"/>
    <cellStyle name="Normal 3 3 6" xfId="543"/>
    <cellStyle name="Normal 3 4" xfId="147"/>
    <cellStyle name="Normal 3 4 2" xfId="460"/>
    <cellStyle name="Normal 3 4 2 2" xfId="631"/>
    <cellStyle name="Normal 3 4 3" xfId="359"/>
    <cellStyle name="Normal 3 4 4" xfId="254"/>
    <cellStyle name="Normal 3 4 5" xfId="562"/>
    <cellStyle name="Normal 3 5" xfId="48"/>
    <cellStyle name="Normal 3 5 10" xfId="217"/>
    <cellStyle name="Normal 3 5 11" xfId="210"/>
    <cellStyle name="Normal 3 5 12" xfId="101"/>
    <cellStyle name="Normal 3 5 13" xfId="520"/>
    <cellStyle name="Normal 3 5 2" xfId="54"/>
    <cellStyle name="Normal 3 5 2 10" xfId="213"/>
    <cellStyle name="Normal 3 5 2 11" xfId="106"/>
    <cellStyle name="Normal 3 5 2 12" xfId="523"/>
    <cellStyle name="Normal 3 5 2 2" xfId="125"/>
    <cellStyle name="Normal 3 5 2 2 2" xfId="144"/>
    <cellStyle name="Normal 3 5 2 2 2 2" xfId="183"/>
    <cellStyle name="Normal 3 5 2 2 2 2 2" xfId="495"/>
    <cellStyle name="Normal 3 5 2 2 2 2 2 2" xfId="635"/>
    <cellStyle name="Normal 3 5 2 2 2 2 3" xfId="394"/>
    <cellStyle name="Normal 3 5 2 2 2 2 4" xfId="289"/>
    <cellStyle name="Normal 3 5 2 2 2 2 5" xfId="597"/>
    <cellStyle name="Normal 3 5 2 2 2 3" xfId="457"/>
    <cellStyle name="Normal 3 5 2 2 2 3 2" xfId="634"/>
    <cellStyle name="Normal 3 5 2 2 2 4" xfId="356"/>
    <cellStyle name="Normal 3 5 2 2 2 5" xfId="251"/>
    <cellStyle name="Normal 3 5 2 2 2 6" xfId="559"/>
    <cellStyle name="Normal 3 5 2 2 3" xfId="164"/>
    <cellStyle name="Normal 3 5 2 2 3 2" xfId="476"/>
    <cellStyle name="Normal 3 5 2 2 3 2 2" xfId="636"/>
    <cellStyle name="Normal 3 5 2 2 3 3" xfId="375"/>
    <cellStyle name="Normal 3 5 2 2 3 4" xfId="270"/>
    <cellStyle name="Normal 3 5 2 2 3 5" xfId="578"/>
    <cellStyle name="Normal 3 5 2 2 4" xfId="203"/>
    <cellStyle name="Normal 3 5 2 2 4 2" xfId="514"/>
    <cellStyle name="Normal 3 5 2 2 4 2 2" xfId="637"/>
    <cellStyle name="Normal 3 5 2 2 4 3" xfId="413"/>
    <cellStyle name="Normal 3 5 2 2 4 4" xfId="309"/>
    <cellStyle name="Normal 3 5 2 2 4 5" xfId="616"/>
    <cellStyle name="Normal 3 5 2 2 5" xfId="438"/>
    <cellStyle name="Normal 3 5 2 2 5 2" xfId="633"/>
    <cellStyle name="Normal 3 5 2 2 6" xfId="337"/>
    <cellStyle name="Normal 3 5 2 2 7" xfId="232"/>
    <cellStyle name="Normal 3 5 2 2 8" xfId="540"/>
    <cellStyle name="Normal 3 5 2 3" xfId="134"/>
    <cellStyle name="Normal 3 5 2 3 2" xfId="173"/>
    <cellStyle name="Normal 3 5 2 3 2 2" xfId="485"/>
    <cellStyle name="Normal 3 5 2 3 2 2 2" xfId="639"/>
    <cellStyle name="Normal 3 5 2 3 2 3" xfId="384"/>
    <cellStyle name="Normal 3 5 2 3 2 4" xfId="279"/>
    <cellStyle name="Normal 3 5 2 3 2 5" xfId="587"/>
    <cellStyle name="Normal 3 5 2 3 3" xfId="447"/>
    <cellStyle name="Normal 3 5 2 3 3 2" xfId="638"/>
    <cellStyle name="Normal 3 5 2 3 4" xfId="346"/>
    <cellStyle name="Normal 3 5 2 3 5" xfId="241"/>
    <cellStyle name="Normal 3 5 2 3 6" xfId="549"/>
    <cellStyle name="Normal 3 5 2 4" xfId="153"/>
    <cellStyle name="Normal 3 5 2 4 2" xfId="466"/>
    <cellStyle name="Normal 3 5 2 4 2 2" xfId="640"/>
    <cellStyle name="Normal 3 5 2 4 3" xfId="365"/>
    <cellStyle name="Normal 3 5 2 4 4" xfId="260"/>
    <cellStyle name="Normal 3 5 2 4 5" xfId="568"/>
    <cellStyle name="Normal 3 5 2 5" xfId="192"/>
    <cellStyle name="Normal 3 5 2 5 2" xfId="504"/>
    <cellStyle name="Normal 3 5 2 5 2 2" xfId="641"/>
    <cellStyle name="Normal 3 5 2 5 3" xfId="403"/>
    <cellStyle name="Normal 3 5 2 5 4" xfId="298"/>
    <cellStyle name="Normal 3 5 2 5 5" xfId="606"/>
    <cellStyle name="Normal 3 5 2 6" xfId="114"/>
    <cellStyle name="Normal 3 5 2 6 2" xfId="429"/>
    <cellStyle name="Normal 3 5 2 6 2 2" xfId="642"/>
    <cellStyle name="Normal 3 5 2 6 3" xfId="327"/>
    <cellStyle name="Normal 3 5 2 6 4" xfId="530"/>
    <cellStyle name="Normal 3 5 2 7" xfId="422"/>
    <cellStyle name="Normal 3 5 2 7 2" xfId="632"/>
    <cellStyle name="Normal 3 5 2 8" xfId="320"/>
    <cellStyle name="Normal 3 5 2 9" xfId="222"/>
    <cellStyle name="Normal 3 5 3" xfId="122"/>
    <cellStyle name="Normal 3 5 3 2" xfId="141"/>
    <cellStyle name="Normal 3 5 3 2 2" xfId="180"/>
    <cellStyle name="Normal 3 5 3 2 2 2" xfId="492"/>
    <cellStyle name="Normal 3 5 3 2 2 2 2" xfId="645"/>
    <cellStyle name="Normal 3 5 3 2 2 3" xfId="391"/>
    <cellStyle name="Normal 3 5 3 2 2 4" xfId="286"/>
    <cellStyle name="Normal 3 5 3 2 2 5" xfId="594"/>
    <cellStyle name="Normal 3 5 3 2 3" xfId="454"/>
    <cellStyle name="Normal 3 5 3 2 3 2" xfId="644"/>
    <cellStyle name="Normal 3 5 3 2 4" xfId="353"/>
    <cellStyle name="Normal 3 5 3 2 5" xfId="248"/>
    <cellStyle name="Normal 3 5 3 2 6" xfId="556"/>
    <cellStyle name="Normal 3 5 3 3" xfId="161"/>
    <cellStyle name="Normal 3 5 3 3 2" xfId="473"/>
    <cellStyle name="Normal 3 5 3 3 2 2" xfId="646"/>
    <cellStyle name="Normal 3 5 3 3 3" xfId="372"/>
    <cellStyle name="Normal 3 5 3 3 4" xfId="267"/>
    <cellStyle name="Normal 3 5 3 3 5" xfId="575"/>
    <cellStyle name="Normal 3 5 3 4" xfId="200"/>
    <cellStyle name="Normal 3 5 3 4 2" xfId="511"/>
    <cellStyle name="Normal 3 5 3 4 2 2" xfId="647"/>
    <cellStyle name="Normal 3 5 3 4 3" xfId="410"/>
    <cellStyle name="Normal 3 5 3 4 4" xfId="306"/>
    <cellStyle name="Normal 3 5 3 4 5" xfId="613"/>
    <cellStyle name="Normal 3 5 3 5" xfId="435"/>
    <cellStyle name="Normal 3 5 3 5 2" xfId="643"/>
    <cellStyle name="Normal 3 5 3 6" xfId="334"/>
    <cellStyle name="Normal 3 5 3 7" xfId="229"/>
    <cellStyle name="Normal 3 5 3 8" xfId="537"/>
    <cellStyle name="Normal 3 5 4" xfId="131"/>
    <cellStyle name="Normal 3 5 4 2" xfId="170"/>
    <cellStyle name="Normal 3 5 4 2 2" xfId="482"/>
    <cellStyle name="Normal 3 5 4 2 2 2" xfId="649"/>
    <cellStyle name="Normal 3 5 4 2 3" xfId="381"/>
    <cellStyle name="Normal 3 5 4 2 4" xfId="276"/>
    <cellStyle name="Normal 3 5 4 2 5" xfId="584"/>
    <cellStyle name="Normal 3 5 4 3" xfId="444"/>
    <cellStyle name="Normal 3 5 4 3 2" xfId="648"/>
    <cellStyle name="Normal 3 5 4 4" xfId="343"/>
    <cellStyle name="Normal 3 5 4 5" xfId="238"/>
    <cellStyle name="Normal 3 5 4 6" xfId="546"/>
    <cellStyle name="Normal 3 5 5" xfId="150"/>
    <cellStyle name="Normal 3 5 5 2" xfId="463"/>
    <cellStyle name="Normal 3 5 5 2 2" xfId="650"/>
    <cellStyle name="Normal 3 5 5 3" xfId="362"/>
    <cellStyle name="Normal 3 5 5 4" xfId="257"/>
    <cellStyle name="Normal 3 5 5 5" xfId="565"/>
    <cellStyle name="Normal 3 5 6" xfId="189"/>
    <cellStyle name="Normal 3 5 6 2" xfId="501"/>
    <cellStyle name="Normal 3 5 6 2 2" xfId="651"/>
    <cellStyle name="Normal 3 5 6 3" xfId="400"/>
    <cellStyle name="Normal 3 5 6 4" xfId="295"/>
    <cellStyle name="Normal 3 5 6 5" xfId="603"/>
    <cellStyle name="Normal 3 5 7" xfId="111"/>
    <cellStyle name="Normal 3 5 7 2" xfId="426"/>
    <cellStyle name="Normal 3 5 7 2 2" xfId="652"/>
    <cellStyle name="Normal 3 5 7 3" xfId="324"/>
    <cellStyle name="Normal 3 5 7 4" xfId="527"/>
    <cellStyle name="Normal 3 5 8" xfId="419"/>
    <cellStyle name="Normal 3 5 8 2" xfId="622"/>
    <cellStyle name="Normal 3 5 9" xfId="315"/>
    <cellStyle name="Normal 3 5 9 2" xfId="724"/>
    <cellStyle name="Normal 3 6" xfId="186"/>
    <cellStyle name="Normal 3 6 2" xfId="498"/>
    <cellStyle name="Normal 3 6 2 2" xfId="653"/>
    <cellStyle name="Normal 3 6 3" xfId="397"/>
    <cellStyle name="Normal 3 6 4" xfId="292"/>
    <cellStyle name="Normal 3 6 5" xfId="600"/>
    <cellStyle name="Normal 3 7" xfId="108"/>
    <cellStyle name="Normal 3 7 2" xfId="423"/>
    <cellStyle name="Normal 3 7 2 2" xfId="654"/>
    <cellStyle name="Normal 3 7 3" xfId="321"/>
    <cellStyle name="Normal 3 7 4" xfId="524"/>
    <cellStyle name="Normal 3 8" xfId="416"/>
    <cellStyle name="Normal 3 8 2" xfId="623"/>
    <cellStyle name="Normal 3 9" xfId="312"/>
    <cellStyle name="Normal 4" xfId="45"/>
    <cellStyle name="Normal 4 10" xfId="215"/>
    <cellStyle name="Normal 4 11" xfId="208"/>
    <cellStyle name="Normal 4 12" xfId="99"/>
    <cellStyle name="Normal 4 13" xfId="518"/>
    <cellStyle name="Normal 4 2" xfId="46"/>
    <cellStyle name="Normal 4 2 10" xfId="209"/>
    <cellStyle name="Normal 4 2 11" xfId="100"/>
    <cellStyle name="Normal 4 2 12" xfId="519"/>
    <cellStyle name="Normal 4 2 2" xfId="121"/>
    <cellStyle name="Normal 4 2 2 2" xfId="140"/>
    <cellStyle name="Normal 4 2 2 2 2" xfId="179"/>
    <cellStyle name="Normal 4 2 2 2 2 2" xfId="491"/>
    <cellStyle name="Normal 4 2 2 2 2 2 2" xfId="659"/>
    <cellStyle name="Normal 4 2 2 2 2 3" xfId="390"/>
    <cellStyle name="Normal 4 2 2 2 2 4" xfId="285"/>
    <cellStyle name="Normal 4 2 2 2 2 5" xfId="593"/>
    <cellStyle name="Normal 4 2 2 2 3" xfId="453"/>
    <cellStyle name="Normal 4 2 2 2 3 2" xfId="658"/>
    <cellStyle name="Normal 4 2 2 2 4" xfId="352"/>
    <cellStyle name="Normal 4 2 2 2 5" xfId="247"/>
    <cellStyle name="Normal 4 2 2 2 6" xfId="555"/>
    <cellStyle name="Normal 4 2 2 3" xfId="160"/>
    <cellStyle name="Normal 4 2 2 3 2" xfId="472"/>
    <cellStyle name="Normal 4 2 2 3 2 2" xfId="660"/>
    <cellStyle name="Normal 4 2 2 3 3" xfId="371"/>
    <cellStyle name="Normal 4 2 2 3 4" xfId="266"/>
    <cellStyle name="Normal 4 2 2 3 5" xfId="574"/>
    <cellStyle name="Normal 4 2 2 4" xfId="199"/>
    <cellStyle name="Normal 4 2 2 4 2" xfId="510"/>
    <cellStyle name="Normal 4 2 2 4 2 2" xfId="661"/>
    <cellStyle name="Normal 4 2 2 4 3" xfId="409"/>
    <cellStyle name="Normal 4 2 2 4 4" xfId="305"/>
    <cellStyle name="Normal 4 2 2 4 5" xfId="612"/>
    <cellStyle name="Normal 4 2 2 5" xfId="434"/>
    <cellStyle name="Normal 4 2 2 5 2" xfId="657"/>
    <cellStyle name="Normal 4 2 2 6" xfId="333"/>
    <cellStyle name="Normal 4 2 2 7" xfId="228"/>
    <cellStyle name="Normal 4 2 2 8" xfId="536"/>
    <cellStyle name="Normal 4 2 3" xfId="130"/>
    <cellStyle name="Normal 4 2 3 2" xfId="169"/>
    <cellStyle name="Normal 4 2 3 2 2" xfId="481"/>
    <cellStyle name="Normal 4 2 3 2 2 2" xfId="663"/>
    <cellStyle name="Normal 4 2 3 2 3" xfId="380"/>
    <cellStyle name="Normal 4 2 3 2 4" xfId="275"/>
    <cellStyle name="Normal 4 2 3 2 5" xfId="583"/>
    <cellStyle name="Normal 4 2 3 3" xfId="443"/>
    <cellStyle name="Normal 4 2 3 3 2" xfId="662"/>
    <cellStyle name="Normal 4 2 3 4" xfId="342"/>
    <cellStyle name="Normal 4 2 3 5" xfId="237"/>
    <cellStyle name="Normal 4 2 3 6" xfId="545"/>
    <cellStyle name="Normal 4 2 4" xfId="149"/>
    <cellStyle name="Normal 4 2 4 2" xfId="462"/>
    <cellStyle name="Normal 4 2 4 2 2" xfId="664"/>
    <cellStyle name="Normal 4 2 4 3" xfId="361"/>
    <cellStyle name="Normal 4 2 4 4" xfId="256"/>
    <cellStyle name="Normal 4 2 4 5" xfId="564"/>
    <cellStyle name="Normal 4 2 5" xfId="188"/>
    <cellStyle name="Normal 4 2 5 2" xfId="500"/>
    <cellStyle name="Normal 4 2 5 2 2" xfId="665"/>
    <cellStyle name="Normal 4 2 5 3" xfId="399"/>
    <cellStyle name="Normal 4 2 5 4" xfId="294"/>
    <cellStyle name="Normal 4 2 5 5" xfId="602"/>
    <cellStyle name="Normal 4 2 6" xfId="110"/>
    <cellStyle name="Normal 4 2 6 2" xfId="425"/>
    <cellStyle name="Normal 4 2 6 2 2" xfId="666"/>
    <cellStyle name="Normal 4 2 6 3" xfId="323"/>
    <cellStyle name="Normal 4 2 6 4" xfId="526"/>
    <cellStyle name="Normal 4 2 7" xfId="418"/>
    <cellStyle name="Normal 4 2 7 2" xfId="656"/>
    <cellStyle name="Normal 4 2 8" xfId="314"/>
    <cellStyle name="Normal 4 2 9" xfId="216"/>
    <cellStyle name="Normal 4 3" xfId="120"/>
    <cellStyle name="Normal 4 3 2" xfId="139"/>
    <cellStyle name="Normal 4 3 2 2" xfId="178"/>
    <cellStyle name="Normal 4 3 2 2 2" xfId="490"/>
    <cellStyle name="Normal 4 3 2 2 2 2" xfId="669"/>
    <cellStyle name="Normal 4 3 2 2 3" xfId="389"/>
    <cellStyle name="Normal 4 3 2 2 4" xfId="284"/>
    <cellStyle name="Normal 4 3 2 2 5" xfId="592"/>
    <cellStyle name="Normal 4 3 2 3" xfId="452"/>
    <cellStyle name="Normal 4 3 2 3 2" xfId="668"/>
    <cellStyle name="Normal 4 3 2 4" xfId="351"/>
    <cellStyle name="Normal 4 3 2 5" xfId="246"/>
    <cellStyle name="Normal 4 3 2 6" xfId="554"/>
    <cellStyle name="Normal 4 3 3" xfId="159"/>
    <cellStyle name="Normal 4 3 3 2" xfId="471"/>
    <cellStyle name="Normal 4 3 3 2 2" xfId="670"/>
    <cellStyle name="Normal 4 3 3 3" xfId="370"/>
    <cellStyle name="Normal 4 3 3 4" xfId="265"/>
    <cellStyle name="Normal 4 3 3 5" xfId="573"/>
    <cellStyle name="Normal 4 3 4" xfId="198"/>
    <cellStyle name="Normal 4 3 4 2" xfId="509"/>
    <cellStyle name="Normal 4 3 4 2 2" xfId="671"/>
    <cellStyle name="Normal 4 3 4 3" xfId="408"/>
    <cellStyle name="Normal 4 3 4 4" xfId="304"/>
    <cellStyle name="Normal 4 3 4 5" xfId="611"/>
    <cellStyle name="Normal 4 3 5" xfId="433"/>
    <cellStyle name="Normal 4 3 5 2" xfId="667"/>
    <cellStyle name="Normal 4 3 6" xfId="332"/>
    <cellStyle name="Normal 4 3 7" xfId="227"/>
    <cellStyle name="Normal 4 3 8" xfId="535"/>
    <cellStyle name="Normal 4 4" xfId="129"/>
    <cellStyle name="Normal 4 4 2" xfId="168"/>
    <cellStyle name="Normal 4 4 2 2" xfId="480"/>
    <cellStyle name="Normal 4 4 2 2 2" xfId="673"/>
    <cellStyle name="Normal 4 4 2 3" xfId="379"/>
    <cellStyle name="Normal 4 4 2 4" xfId="274"/>
    <cellStyle name="Normal 4 4 2 5" xfId="582"/>
    <cellStyle name="Normal 4 4 3" xfId="442"/>
    <cellStyle name="Normal 4 4 3 2" xfId="672"/>
    <cellStyle name="Normal 4 4 4" xfId="341"/>
    <cellStyle name="Normal 4 4 5" xfId="236"/>
    <cellStyle name="Normal 4 4 6" xfId="544"/>
    <cellStyle name="Normal 4 5" xfId="148"/>
    <cellStyle name="Normal 4 5 2" xfId="461"/>
    <cellStyle name="Normal 4 5 2 2" xfId="674"/>
    <cellStyle name="Normal 4 5 3" xfId="360"/>
    <cellStyle name="Normal 4 5 4" xfId="255"/>
    <cellStyle name="Normal 4 5 5" xfId="563"/>
    <cellStyle name="Normal 4 6" xfId="187"/>
    <cellStyle name="Normal 4 6 2" xfId="499"/>
    <cellStyle name="Normal 4 6 2 2" xfId="675"/>
    <cellStyle name="Normal 4 6 3" xfId="398"/>
    <cellStyle name="Normal 4 6 4" xfId="293"/>
    <cellStyle name="Normal 4 6 5" xfId="601"/>
    <cellStyle name="Normal 4 7" xfId="109"/>
    <cellStyle name="Normal 4 7 2" xfId="424"/>
    <cellStyle name="Normal 4 7 2 2" xfId="676"/>
    <cellStyle name="Normal 4 7 3" xfId="322"/>
    <cellStyle name="Normal 4 7 4" xfId="525"/>
    <cellStyle name="Normal 4 8" xfId="417"/>
    <cellStyle name="Normal 4 8 2" xfId="655"/>
    <cellStyle name="Normal 4 9" xfId="313"/>
    <cellStyle name="Normal 5" xfId="49"/>
    <cellStyle name="Normal 5 10" xfId="218"/>
    <cellStyle name="Normal 5 11" xfId="211"/>
    <cellStyle name="Normal 5 12" xfId="102"/>
    <cellStyle name="Normal 5 13" xfId="521"/>
    <cellStyle name="Normal 5 2" xfId="53"/>
    <cellStyle name="Normal 5 2 10" xfId="212"/>
    <cellStyle name="Normal 5 2 11" xfId="105"/>
    <cellStyle name="Normal 5 2 12" xfId="522"/>
    <cellStyle name="Normal 5 2 2" xfId="124"/>
    <cellStyle name="Normal 5 2 2 2" xfId="143"/>
    <cellStyle name="Normal 5 2 2 2 2" xfId="182"/>
    <cellStyle name="Normal 5 2 2 2 2 2" xfId="494"/>
    <cellStyle name="Normal 5 2 2 2 2 2 2" xfId="680"/>
    <cellStyle name="Normal 5 2 2 2 2 3" xfId="393"/>
    <cellStyle name="Normal 5 2 2 2 2 4" xfId="288"/>
    <cellStyle name="Normal 5 2 2 2 2 5" xfId="596"/>
    <cellStyle name="Normal 5 2 2 2 3" xfId="456"/>
    <cellStyle name="Normal 5 2 2 2 3 2" xfId="679"/>
    <cellStyle name="Normal 5 2 2 2 4" xfId="355"/>
    <cellStyle name="Normal 5 2 2 2 5" xfId="250"/>
    <cellStyle name="Normal 5 2 2 2 6" xfId="558"/>
    <cellStyle name="Normal 5 2 2 3" xfId="163"/>
    <cellStyle name="Normal 5 2 2 3 2" xfId="475"/>
    <cellStyle name="Normal 5 2 2 3 2 2" xfId="681"/>
    <cellStyle name="Normal 5 2 2 3 3" xfId="374"/>
    <cellStyle name="Normal 5 2 2 3 4" xfId="269"/>
    <cellStyle name="Normal 5 2 2 3 5" xfId="577"/>
    <cellStyle name="Normal 5 2 2 4" xfId="202"/>
    <cellStyle name="Normal 5 2 2 4 2" xfId="513"/>
    <cellStyle name="Normal 5 2 2 4 2 2" xfId="682"/>
    <cellStyle name="Normal 5 2 2 4 3" xfId="412"/>
    <cellStyle name="Normal 5 2 2 4 4" xfId="308"/>
    <cellStyle name="Normal 5 2 2 4 5" xfId="615"/>
    <cellStyle name="Normal 5 2 2 5" xfId="437"/>
    <cellStyle name="Normal 5 2 2 5 2" xfId="678"/>
    <cellStyle name="Normal 5 2 2 6" xfId="336"/>
    <cellStyle name="Normal 5 2 2 7" xfId="231"/>
    <cellStyle name="Normal 5 2 2 8" xfId="539"/>
    <cellStyle name="Normal 5 2 3" xfId="133"/>
    <cellStyle name="Normal 5 2 3 2" xfId="172"/>
    <cellStyle name="Normal 5 2 3 2 2" xfId="484"/>
    <cellStyle name="Normal 5 2 3 2 2 2" xfId="684"/>
    <cellStyle name="Normal 5 2 3 2 3" xfId="383"/>
    <cellStyle name="Normal 5 2 3 2 4" xfId="278"/>
    <cellStyle name="Normal 5 2 3 2 5" xfId="586"/>
    <cellStyle name="Normal 5 2 3 3" xfId="446"/>
    <cellStyle name="Normal 5 2 3 3 2" xfId="683"/>
    <cellStyle name="Normal 5 2 3 4" xfId="345"/>
    <cellStyle name="Normal 5 2 3 5" xfId="240"/>
    <cellStyle name="Normal 5 2 3 6" xfId="548"/>
    <cellStyle name="Normal 5 2 4" xfId="152"/>
    <cellStyle name="Normal 5 2 4 2" xfId="465"/>
    <cellStyle name="Normal 5 2 4 2 2" xfId="685"/>
    <cellStyle name="Normal 5 2 4 3" xfId="364"/>
    <cellStyle name="Normal 5 2 4 4" xfId="259"/>
    <cellStyle name="Normal 5 2 4 5" xfId="567"/>
    <cellStyle name="Normal 5 2 5" xfId="191"/>
    <cellStyle name="Normal 5 2 5 2" xfId="503"/>
    <cellStyle name="Normal 5 2 5 2 2" xfId="686"/>
    <cellStyle name="Normal 5 2 5 3" xfId="402"/>
    <cellStyle name="Normal 5 2 5 4" xfId="297"/>
    <cellStyle name="Normal 5 2 5 5" xfId="605"/>
    <cellStyle name="Normal 5 2 6" xfId="113"/>
    <cellStyle name="Normal 5 2 6 2" xfId="428"/>
    <cellStyle name="Normal 5 2 6 2 2" xfId="687"/>
    <cellStyle name="Normal 5 2 6 3" xfId="326"/>
    <cellStyle name="Normal 5 2 6 4" xfId="529"/>
    <cellStyle name="Normal 5 2 7" xfId="421"/>
    <cellStyle name="Normal 5 2 7 2" xfId="677"/>
    <cellStyle name="Normal 5 2 8" xfId="319"/>
    <cellStyle name="Normal 5 2 9" xfId="221"/>
    <cellStyle name="Normal 5 3" xfId="123"/>
    <cellStyle name="Normal 5 3 2" xfId="142"/>
    <cellStyle name="Normal 5 3 2 2" xfId="181"/>
    <cellStyle name="Normal 5 3 2 2 2" xfId="493"/>
    <cellStyle name="Normal 5 3 2 2 2 2" xfId="690"/>
    <cellStyle name="Normal 5 3 2 2 3" xfId="392"/>
    <cellStyle name="Normal 5 3 2 2 4" xfId="287"/>
    <cellStyle name="Normal 5 3 2 2 5" xfId="595"/>
    <cellStyle name="Normal 5 3 2 3" xfId="455"/>
    <cellStyle name="Normal 5 3 2 3 2" xfId="689"/>
    <cellStyle name="Normal 5 3 2 4" xfId="354"/>
    <cellStyle name="Normal 5 3 2 5" xfId="249"/>
    <cellStyle name="Normal 5 3 2 6" xfId="557"/>
    <cellStyle name="Normal 5 3 3" xfId="162"/>
    <cellStyle name="Normal 5 3 3 2" xfId="474"/>
    <cellStyle name="Normal 5 3 3 2 2" xfId="691"/>
    <cellStyle name="Normal 5 3 3 3" xfId="373"/>
    <cellStyle name="Normal 5 3 3 4" xfId="268"/>
    <cellStyle name="Normal 5 3 3 5" xfId="576"/>
    <cellStyle name="Normal 5 3 4" xfId="201"/>
    <cellStyle name="Normal 5 3 4 2" xfId="512"/>
    <cellStyle name="Normal 5 3 4 2 2" xfId="692"/>
    <cellStyle name="Normal 5 3 4 3" xfId="411"/>
    <cellStyle name="Normal 5 3 4 4" xfId="307"/>
    <cellStyle name="Normal 5 3 4 5" xfId="614"/>
    <cellStyle name="Normal 5 3 5" xfId="436"/>
    <cellStyle name="Normal 5 3 5 2" xfId="688"/>
    <cellStyle name="Normal 5 3 6" xfId="335"/>
    <cellStyle name="Normal 5 3 7" xfId="230"/>
    <cellStyle name="Normal 5 3 8" xfId="538"/>
    <cellStyle name="Normal 5 4" xfId="132"/>
    <cellStyle name="Normal 5 4 2" xfId="171"/>
    <cellStyle name="Normal 5 4 2 2" xfId="483"/>
    <cellStyle name="Normal 5 4 2 2 2" xfId="694"/>
    <cellStyle name="Normal 5 4 2 3" xfId="382"/>
    <cellStyle name="Normal 5 4 2 4" xfId="277"/>
    <cellStyle name="Normal 5 4 2 5" xfId="585"/>
    <cellStyle name="Normal 5 4 3" xfId="445"/>
    <cellStyle name="Normal 5 4 3 2" xfId="693"/>
    <cellStyle name="Normal 5 4 4" xfId="344"/>
    <cellStyle name="Normal 5 4 5" xfId="239"/>
    <cellStyle name="Normal 5 4 6" xfId="547"/>
    <cellStyle name="Normal 5 5" xfId="151"/>
    <cellStyle name="Normal 5 5 2" xfId="464"/>
    <cellStyle name="Normal 5 5 2 2" xfId="695"/>
    <cellStyle name="Normal 5 5 3" xfId="363"/>
    <cellStyle name="Normal 5 5 4" xfId="258"/>
    <cellStyle name="Normal 5 5 5" xfId="566"/>
    <cellStyle name="Normal 5 6" xfId="190"/>
    <cellStyle name="Normal 5 6 2" xfId="502"/>
    <cellStyle name="Normal 5 6 2 2" xfId="696"/>
    <cellStyle name="Normal 5 6 3" xfId="401"/>
    <cellStyle name="Normal 5 6 4" xfId="296"/>
    <cellStyle name="Normal 5 6 5" xfId="604"/>
    <cellStyle name="Normal 5 7" xfId="112"/>
    <cellStyle name="Normal 5 7 2" xfId="427"/>
    <cellStyle name="Normal 5 7 2 2" xfId="697"/>
    <cellStyle name="Normal 5 7 3" xfId="325"/>
    <cellStyle name="Normal 5 7 4" xfId="528"/>
    <cellStyle name="Normal 5 8" xfId="420"/>
    <cellStyle name="Normal 5 8 2" xfId="621"/>
    <cellStyle name="Normal 5 9" xfId="316"/>
    <cellStyle name="Normal 5 9 2" xfId="723"/>
    <cellStyle name="Normal 6" xfId="56"/>
    <cellStyle name="Normal 6 2" xfId="126"/>
    <cellStyle name="Normal 6 2 2" xfId="145"/>
    <cellStyle name="Normal 6 2 2 2" xfId="184"/>
    <cellStyle name="Normal 6 2 2 2 2" xfId="496"/>
    <cellStyle name="Normal 6 2 2 2 2 2" xfId="701"/>
    <cellStyle name="Normal 6 2 2 2 3" xfId="395"/>
    <cellStyle name="Normal 6 2 2 2 4" xfId="290"/>
    <cellStyle name="Normal 6 2 2 2 5" xfId="598"/>
    <cellStyle name="Normal 6 2 2 3" xfId="458"/>
    <cellStyle name="Normal 6 2 2 3 2" xfId="700"/>
    <cellStyle name="Normal 6 2 2 4" xfId="357"/>
    <cellStyle name="Normal 6 2 2 5" xfId="252"/>
    <cellStyle name="Normal 6 2 2 6" xfId="560"/>
    <cellStyle name="Normal 6 2 3" xfId="165"/>
    <cellStyle name="Normal 6 2 3 2" xfId="477"/>
    <cellStyle name="Normal 6 2 3 2 2" xfId="702"/>
    <cellStyle name="Normal 6 2 3 3" xfId="376"/>
    <cellStyle name="Normal 6 2 3 4" xfId="271"/>
    <cellStyle name="Normal 6 2 3 5" xfId="579"/>
    <cellStyle name="Normal 6 2 4" xfId="204"/>
    <cellStyle name="Normal 6 2 4 2" xfId="515"/>
    <cellStyle name="Normal 6 2 4 2 2" xfId="703"/>
    <cellStyle name="Normal 6 2 4 3" xfId="414"/>
    <cellStyle name="Normal 6 2 4 4" xfId="310"/>
    <cellStyle name="Normal 6 2 4 5" xfId="617"/>
    <cellStyle name="Normal 6 2 5" xfId="439"/>
    <cellStyle name="Normal 6 2 5 2" xfId="699"/>
    <cellStyle name="Normal 6 2 6" xfId="338"/>
    <cellStyle name="Normal 6 2 7" xfId="233"/>
    <cellStyle name="Normal 6 2 8" xfId="541"/>
    <cellStyle name="Normal 6 3" xfId="135"/>
    <cellStyle name="Normal 6 3 2" xfId="174"/>
    <cellStyle name="Normal 6 3 2 2" xfId="486"/>
    <cellStyle name="Normal 6 3 2 2 2" xfId="705"/>
    <cellStyle name="Normal 6 3 2 3" xfId="385"/>
    <cellStyle name="Normal 6 3 2 4" xfId="280"/>
    <cellStyle name="Normal 6 3 2 5" xfId="588"/>
    <cellStyle name="Normal 6 3 3" xfId="448"/>
    <cellStyle name="Normal 6 3 3 2" xfId="704"/>
    <cellStyle name="Normal 6 3 4" xfId="347"/>
    <cellStyle name="Normal 6 3 5" xfId="242"/>
    <cellStyle name="Normal 6 3 6" xfId="550"/>
    <cellStyle name="Normal 6 4" xfId="154"/>
    <cellStyle name="Normal 6 4 2" xfId="467"/>
    <cellStyle name="Normal 6 4 2 2" xfId="706"/>
    <cellStyle name="Normal 6 4 3" xfId="366"/>
    <cellStyle name="Normal 6 4 4" xfId="261"/>
    <cellStyle name="Normal 6 4 5" xfId="569"/>
    <cellStyle name="Normal 6 5" xfId="193"/>
    <cellStyle name="Normal 6 5 2" xfId="505"/>
    <cellStyle name="Normal 6 5 2 2" xfId="707"/>
    <cellStyle name="Normal 6 5 3" xfId="404"/>
    <cellStyle name="Normal 6 5 4" xfId="299"/>
    <cellStyle name="Normal 6 5 5" xfId="607"/>
    <cellStyle name="Normal 6 6" xfId="115"/>
    <cellStyle name="Normal 6 6 2" xfId="698"/>
    <cellStyle name="Normal 6 7" xfId="328"/>
    <cellStyle name="Normal 6 8" xfId="223"/>
    <cellStyle name="Normal 6 9" xfId="531"/>
    <cellStyle name="Normal 7" xfId="116"/>
    <cellStyle name="Normal 7 2" xfId="127"/>
    <cellStyle name="Normal 7 2 2" xfId="146"/>
    <cellStyle name="Normal 7 2 2 2" xfId="185"/>
    <cellStyle name="Normal 7 2 2 2 2" xfId="497"/>
    <cellStyle name="Normal 7 2 2 2 2 2" xfId="711"/>
    <cellStyle name="Normal 7 2 2 2 3" xfId="396"/>
    <cellStyle name="Normal 7 2 2 2 4" xfId="291"/>
    <cellStyle name="Normal 7 2 2 2 5" xfId="599"/>
    <cellStyle name="Normal 7 2 2 3" xfId="459"/>
    <cellStyle name="Normal 7 2 2 3 2" xfId="710"/>
    <cellStyle name="Normal 7 2 2 4" xfId="358"/>
    <cellStyle name="Normal 7 2 2 5" xfId="253"/>
    <cellStyle name="Normal 7 2 2 6" xfId="561"/>
    <cellStyle name="Normal 7 2 3" xfId="166"/>
    <cellStyle name="Normal 7 2 3 2" xfId="478"/>
    <cellStyle name="Normal 7 2 3 2 2" xfId="712"/>
    <cellStyle name="Normal 7 2 3 3" xfId="377"/>
    <cellStyle name="Normal 7 2 3 4" xfId="272"/>
    <cellStyle name="Normal 7 2 3 5" xfId="580"/>
    <cellStyle name="Normal 7 2 4" xfId="205"/>
    <cellStyle name="Normal 7 2 4 2" xfId="516"/>
    <cellStyle name="Normal 7 2 4 2 2" xfId="713"/>
    <cellStyle name="Normal 7 2 4 3" xfId="415"/>
    <cellStyle name="Normal 7 2 4 4" xfId="311"/>
    <cellStyle name="Normal 7 2 4 5" xfId="618"/>
    <cellStyle name="Normal 7 2 5" xfId="440"/>
    <cellStyle name="Normal 7 2 5 2" xfId="709"/>
    <cellStyle name="Normal 7 2 6" xfId="339"/>
    <cellStyle name="Normal 7 2 7" xfId="234"/>
    <cellStyle name="Normal 7 2 8" xfId="542"/>
    <cellStyle name="Normal 7 3" xfId="136"/>
    <cellStyle name="Normal 7 3 2" xfId="175"/>
    <cellStyle name="Normal 7 3 2 2" xfId="487"/>
    <cellStyle name="Normal 7 3 2 2 2" xfId="715"/>
    <cellStyle name="Normal 7 3 2 3" xfId="386"/>
    <cellStyle name="Normal 7 3 2 4" xfId="281"/>
    <cellStyle name="Normal 7 3 2 5" xfId="589"/>
    <cellStyle name="Normal 7 3 3" xfId="449"/>
    <cellStyle name="Normal 7 3 3 2" xfId="714"/>
    <cellStyle name="Normal 7 3 4" xfId="348"/>
    <cellStyle name="Normal 7 3 5" xfId="243"/>
    <cellStyle name="Normal 7 3 6" xfId="551"/>
    <cellStyle name="Normal 7 4" xfId="155"/>
    <cellStyle name="Normal 7 4 2" xfId="468"/>
    <cellStyle name="Normal 7 4 2 2" xfId="716"/>
    <cellStyle name="Normal 7 4 3" xfId="367"/>
    <cellStyle name="Normal 7 4 4" xfId="262"/>
    <cellStyle name="Normal 7 4 5" xfId="570"/>
    <cellStyle name="Normal 7 5" xfId="194"/>
    <cellStyle name="Normal 7 5 2" xfId="506"/>
    <cellStyle name="Normal 7 5 2 2" xfId="717"/>
    <cellStyle name="Normal 7 5 3" xfId="405"/>
    <cellStyle name="Normal 7 5 4" xfId="300"/>
    <cellStyle name="Normal 7 5 5" xfId="608"/>
    <cellStyle name="Normal 7 6" xfId="430"/>
    <cellStyle name="Normal 7 6 2" xfId="708"/>
    <cellStyle name="Normal 7 7" xfId="329"/>
    <cellStyle name="Normal 7 8" xfId="224"/>
    <cellStyle name="Normal 7 9" xfId="532"/>
    <cellStyle name="Normal 8" xfId="118"/>
    <cellStyle name="Normal 8 2" xfId="157"/>
    <cellStyle name="Normal 8 3" xfId="196"/>
    <cellStyle name="Normal 8 3 2" xfId="302"/>
    <cellStyle name="Normal 9" xfId="117"/>
    <cellStyle name="Normal 9 2" xfId="137"/>
    <cellStyle name="Normal 9 2 2" xfId="176"/>
    <cellStyle name="Normal 9 2 2 2" xfId="488"/>
    <cellStyle name="Normal 9 2 2 2 2" xfId="720"/>
    <cellStyle name="Normal 9 2 2 3" xfId="387"/>
    <cellStyle name="Normal 9 2 2 4" xfId="282"/>
    <cellStyle name="Normal 9 2 2 5" xfId="590"/>
    <cellStyle name="Normal 9 2 3" xfId="450"/>
    <cellStyle name="Normal 9 2 3 2" xfId="719"/>
    <cellStyle name="Normal 9 2 4" xfId="349"/>
    <cellStyle name="Normal 9 2 5" xfId="244"/>
    <cellStyle name="Normal 9 2 6" xfId="552"/>
    <cellStyle name="Normal 9 3" xfId="156"/>
    <cellStyle name="Normal 9 3 2" xfId="469"/>
    <cellStyle name="Normal 9 3 2 2" xfId="721"/>
    <cellStyle name="Normal 9 3 3" xfId="368"/>
    <cellStyle name="Normal 9 3 4" xfId="263"/>
    <cellStyle name="Normal 9 3 5" xfId="571"/>
    <cellStyle name="Normal 9 4" xfId="195"/>
    <cellStyle name="Normal 9 4 2" xfId="507"/>
    <cellStyle name="Normal 9 4 2 2" xfId="722"/>
    <cellStyle name="Normal 9 4 3" xfId="406"/>
    <cellStyle name="Normal 9 4 4" xfId="301"/>
    <cellStyle name="Normal 9 4 5" xfId="609"/>
    <cellStyle name="Normal 9 5" xfId="431"/>
    <cellStyle name="Normal 9 5 2" xfId="718"/>
    <cellStyle name="Normal 9 6" xfId="330"/>
    <cellStyle name="Normal 9 7" xfId="225"/>
    <cellStyle name="Normal 9 8" xfId="533"/>
    <cellStyle name="Note" xfId="39" builtinId="10" customBuiltin="1"/>
    <cellStyle name="Note 2" xfId="93"/>
    <cellStyle name="Note 3" xfId="107"/>
    <cellStyle name="Note 4" xfId="206"/>
    <cellStyle name="Output" xfId="40" builtinId="21" customBuiltin="1"/>
    <cellStyle name="Output 2" xfId="94"/>
    <cellStyle name="Percent" xfId="50" builtinId="5"/>
    <cellStyle name="Percent 2" xfId="103"/>
    <cellStyle name="Percent 2 2" xfId="620"/>
    <cellStyle name="Percent 3" xfId="317"/>
    <cellStyle name="Percent 4" xfId="219"/>
    <cellStyle name="Title" xfId="41" builtinId="15" customBuiltin="1"/>
    <cellStyle name="Title 2" xfId="95"/>
    <cellStyle name="Total" xfId="42" builtinId="25" customBuiltin="1"/>
    <cellStyle name="Total 2" xfId="96"/>
    <cellStyle name="Warning Text" xfId="43" builtinId="11" customBuiltin="1"/>
    <cellStyle name="Warning Text 2" xfId="97"/>
  </cellStyles>
  <dxfs count="318">
    <dxf>
      <alignment horizontal="center" vertical="center" textRotation="0" wrapText="1" indent="0" justifyLastLine="0" shrinkToFit="0" readingOrder="0"/>
      <border diagonalUp="0" diagonalDown="0" outline="0">
        <left style="thin">
          <color indexed="64"/>
        </left>
        <right/>
        <top style="dotted">
          <color indexed="64"/>
        </top>
        <bottom style="dotted">
          <color indexed="64"/>
        </bottom>
      </border>
    </dxf>
    <dxf>
      <numFmt numFmtId="168" formatCode="_(&quot;$&quot;* #,##0_);_(&quot;$&quot;* \(#,##0\);_(&quot;$&quot;* &quot;-&quot;??_);_(@_)"/>
      <alignment horizontal="center" vertical="center" textRotation="0" wrapText="1" indent="0" justifyLastLine="0" shrinkToFit="0" readingOrder="0"/>
      <border diagonalUp="0" diagonalDown="0" outline="0">
        <left style="thin">
          <color indexed="64"/>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outline="0">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style="thin">
          <color indexed="64"/>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style="thin">
          <color indexed="64"/>
        </right>
        <top style="dotted">
          <color indexed="64"/>
        </top>
        <bottom style="dotted">
          <color indexed="64"/>
        </bottom>
        <vertical/>
        <horizontal/>
      </border>
    </dxf>
    <dxf>
      <border outline="0">
        <left style="thin">
          <color indexed="64"/>
        </left>
        <right style="thin">
          <color indexed="64"/>
        </right>
        <top style="thin">
          <color indexed="64"/>
        </top>
        <bottom style="dotted">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376092"/>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theme="4"/>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theme="4"/>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theme="4"/>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theme="4"/>
        </top>
        <bottom style="thin">
          <color rgb="FF376092"/>
        </bottom>
        <vertical/>
        <horizontal/>
      </border>
    </dxf>
    <dxf>
      <font>
        <b val="0"/>
        <i val="0"/>
        <strike val="0"/>
        <condense val="0"/>
        <extend val="0"/>
        <outline val="0"/>
        <shadow val="0"/>
        <u val="none"/>
        <vertAlign val="baseline"/>
        <sz val="12"/>
        <color auto="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theme="4"/>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theme="4"/>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rgb="FF376092"/>
        </top>
        <bottom/>
      </border>
    </dxf>
    <dxf>
      <font>
        <b val="0"/>
        <i val="0"/>
        <strike val="0"/>
        <condense val="0"/>
        <extend val="0"/>
        <outline val="0"/>
        <shadow val="0"/>
        <u val="none"/>
        <vertAlign val="baseline"/>
        <sz val="12"/>
        <color auto="1"/>
        <name val="Arial"/>
        <scheme val="major"/>
      </font>
      <numFmt numFmtId="169" formatCode="[$-409]d\-mmm\-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0"/>
        </right>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style="thin">
          <color theme="0"/>
        </right>
        <top style="thin">
          <color rgb="FF376092"/>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style="thin">
          <color theme="0"/>
        </right>
        <top style="thin">
          <color theme="4"/>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style="thin">
          <color theme="0"/>
        </right>
        <top style="thin">
          <color theme="4"/>
        </top>
        <bottom style="thin">
          <color rgb="FF376092"/>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outline="0">
        <left style="thin">
          <color theme="0"/>
        </left>
        <right style="thin">
          <color theme="0"/>
        </right>
        <top style="thin">
          <color theme="4"/>
        </top>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style="thin">
          <color theme="0"/>
        </right>
        <top style="thin">
          <color theme="4"/>
        </top>
        <bottom style="thin">
          <color rgb="FF376092"/>
        </bottom>
        <vertical/>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rgb="FF376092"/>
        </top>
        <bottom style="thin">
          <color rgb="FF376092"/>
        </bottom>
        <vertical/>
        <horizontal/>
      </border>
    </dxf>
    <dxf>
      <border outline="0">
        <right style="thin">
          <color theme="0"/>
        </right>
        <bottom style="thin">
          <color theme="4"/>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color rgb="FFFF2D2D"/>
      </font>
      <fill>
        <patternFill>
          <bgColor rgb="FFFF2D2D"/>
        </patternFill>
      </fill>
    </dxf>
    <dxf>
      <font>
        <color rgb="FFFF2D2D"/>
      </font>
      <fill>
        <patternFill>
          <bgColor rgb="FFFF2D2D"/>
        </patternFill>
      </fill>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rgb="FF376092"/>
        </top>
        <bottom style="thin">
          <color rgb="FF376092"/>
        </bottom>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numFmt numFmtId="166" formatCode="mm/dd/yyyy;@"/>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relative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relativeIndent="0" justifyLastLine="0" shrinkToFit="0" readingOrder="0"/>
      <border diagonalUp="0" diagonalDown="0">
        <left style="thin">
          <color theme="0"/>
        </left>
        <right style="thin">
          <color theme="0"/>
        </right>
        <top style="thin">
          <color rgb="FF376092"/>
        </top>
        <bottom style="thin">
          <color rgb="FF376092"/>
        </bottom>
        <vertical/>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font>
        <b val="0"/>
        <i/>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style="thin">
          <color rgb="FF376092"/>
        </bottom>
        <vertical style="thin">
          <color auto="1"/>
        </vertical>
        <horizontal style="thin">
          <color rgb="FF376092"/>
        </horizontal>
      </border>
    </dxf>
    <dxf>
      <font>
        <b val="0"/>
        <i val="0"/>
        <strike val="0"/>
        <condense val="0"/>
        <extend val="0"/>
        <outline val="0"/>
        <shadow val="0"/>
        <u val="none"/>
        <vertAlign val="baseline"/>
        <sz val="12"/>
        <color auto="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style="thin">
          <color rgb="FF376092"/>
        </bottom>
        <vertical style="thin">
          <color auto="1"/>
        </vertical>
        <horizontal style="thin">
          <color rgb="FF376092"/>
        </horizontal>
      </border>
    </dxf>
    <dxf>
      <border outline="0">
        <right style="thin">
          <color rgb="FFFFFFFF"/>
        </right>
        <bottom style="thin">
          <color rgb="FF003399"/>
        </bottom>
      </border>
    </dxf>
    <dxf>
      <font>
        <b val="0"/>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border outline="0">
        <left style="thin">
          <color theme="4" tint="0.39997558519241921"/>
        </left>
        <top style="thin">
          <color theme="4" tint="0.39997558519241921"/>
        </top>
        <bottom style="thin">
          <color theme="4" tint="0.39994506668294322"/>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dxf>
    <dxf>
      <border outline="0">
        <top style="thin">
          <color indexed="64"/>
        </top>
        <bottom style="dotted">
          <color indexed="64"/>
        </bottom>
      </border>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border diagonalUp="0" diagonalDown="0" outline="0">
        <left style="thin">
          <color theme="0"/>
        </left>
        <right style="thin">
          <color theme="0"/>
        </right>
        <top/>
        <bottom/>
      </border>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s>
  <tableStyles count="0" defaultTableStyle="TableStyleMedium9" defaultPivotStyle="PivotStyleLight16"/>
  <colors>
    <mruColors>
      <color rgb="FF004487"/>
      <color rgb="FF376092"/>
      <color rgb="FFF2DDDC"/>
      <color rgb="FFFF2D2D"/>
      <color rgb="FF003399"/>
      <color rgb="FF00337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27214</xdr:colOff>
      <xdr:row>0</xdr:row>
      <xdr:rowOff>68035</xdr:rowOff>
    </xdr:from>
    <xdr:to>
      <xdr:col>2</xdr:col>
      <xdr:colOff>1189584</xdr:colOff>
      <xdr:row>0</xdr:row>
      <xdr:rowOff>380716</xdr:rowOff>
    </xdr:to>
    <xdr:pic>
      <xdr:nvPicPr>
        <xdr:cNvPr id="4"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8535"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RuthS\LMSportfolio%20descriptions%20for%20post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ocuments\Budget\2004\1Q\Cash%20Flow\200402\Novotroitsk\Flash%20Plan%20Novotroitsk%20February%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Documents%20and%20Settings\DVasilev\&#1052;&#1086;&#1080;%20&#1076;&#1086;&#1082;&#1091;&#1084;&#1077;&#1085;&#1090;&#1099;\&#1057;&#1077;&#1073;&#1077;&#1089;&#1090;&#1086;&#1080;&#1084;&#1086;&#1089;&#1090;&#1100;%202004\&#1072;&#1087;&#1088;&#1077;&#1083;&#1100;%2004\&#1092;&#1072;&#1082;&#1090;\&#1041;&#1102;&#1076;&#1078;&#1077;&#1090;%202004&#1075;%20(&#1092;&#1086;&#1088;&#1084;&#1072;%20&#1048;&#1074;&#1072;&#1085;&#1095;&#1080;&#1082;&#1086;&#1074;&#1072;)\DIV%20IN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Finance\Common\Finance\model\MTM\PIT%20MTM%2015.08.03%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Documents%20and%20Settings\IRebrov\Local%20Settings\Temporary%20Internet%20Files\OLK18\New%20v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Documents%20and%20Settings\konast01\Desktop\&#1044;&#1077;&#1073;&#1080;&#1090;&#1086;&#1088;&#1099;-&#1050;&#1088;&#1077;&#1076;&#1080;&#1090;&#1086;&#1088;&#1099;%20010820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izkea/AppData/Local/Microsoft/Windows/Temporary%20Internet%20Files/Content.Outlook/R7C2W288/EFAS_AC_all_Project%20Pla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ilvagc6/AppData/Local/Microsoft/Windows/Temporary%20Internet%20Files/Content.Outlook/1I556AG9/Project%20Elevation%20-%20High%20Level%20Workplan%20Template_Tania%20Noss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FAS_Europe\Management\PROJECT_PLAN\Project%20Elevation%20-%20High%20Level%20Workplan%20Template_Istvan%20Katus_Project_Plan_uploa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юджет"/>
      <sheetName val="Финансовая деятельность"/>
      <sheetName val="Оффшоры"/>
      <sheetName val="ДДС прямой метод"/>
      <sheetName val="план"/>
      <sheetName val="Распределение"/>
      <sheetName val="цены для Клиентов"/>
      <sheetName val="бюджет продаж"/>
      <sheetName val="реализация"/>
      <sheetName val="цены для Клиентов (покуп)"/>
      <sheetName val="бюджет продаж (покуп)"/>
      <sheetName val="реализация (покуп)"/>
      <sheetName val="Транспортные  расходы"/>
      <sheetName val="Реализация трансп. услуг"/>
      <sheetName val="Себестоимость"/>
      <sheetName val="Снабжение"/>
      <sheetName val="Изм гот прод"/>
      <sheetName val="График платежей февраль"/>
      <sheetName val="Capex 26.12.03"/>
      <sheetName val="Novotroitsk 04.12.03"/>
      <sheetName val="Текущие строительные работы"/>
      <sheetName val="IT"/>
      <sheetName val="Ремонты"/>
      <sheetName val="Novo Capex Budget 04"/>
      <sheetName val="Бюджет 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INC"/>
      <sheetName val="Equipment for Field Trials"/>
      <sheetName val="Cannes2004&amp;5"/>
    </sheetNames>
    <sheetDataSet>
      <sheetData sheetId="0" refreshError="1">
        <row r="1">
          <cell r="B1" t="str">
            <v>DIVISIONAL INCOME STATEMENT TOGGLE</v>
          </cell>
        </row>
        <row r="3">
          <cell r="B3" t="str">
            <v>DIVISIONAL INCOME STATEMENTS ARE USED</v>
          </cell>
        </row>
        <row r="5">
          <cell r="B5" t="str">
            <v>BASED CASE</v>
          </cell>
        </row>
        <row r="7">
          <cell r="B7" t="str">
            <v>Per capita beer consumption, L</v>
          </cell>
          <cell r="I7">
            <v>29.482758620689655</v>
          </cell>
          <cell r="J7">
            <v>9.8275862068965516</v>
          </cell>
          <cell r="L7">
            <v>39.310344827586206</v>
          </cell>
          <cell r="N7">
            <v>35.689655172413794</v>
          </cell>
          <cell r="O7">
            <v>11.896551724137931</v>
          </cell>
          <cell r="Q7">
            <v>47.586206896551722</v>
          </cell>
          <cell r="S7">
            <v>47.586206896551722</v>
          </cell>
          <cell r="AH7">
            <v>51.393103448275859</v>
          </cell>
          <cell r="AI7">
            <v>51.393103448275859</v>
          </cell>
          <cell r="AJ7">
            <v>51.393103448275859</v>
          </cell>
          <cell r="AK7">
            <v>51.393103448275859</v>
          </cell>
          <cell r="AL7">
            <v>51.393103448275859</v>
          </cell>
          <cell r="AM7">
            <v>54.476689655172407</v>
          </cell>
          <cell r="AN7">
            <v>57.745291034482769</v>
          </cell>
          <cell r="AO7">
            <v>61.21000849655173</v>
          </cell>
          <cell r="AP7">
            <v>64.882609006344836</v>
          </cell>
          <cell r="AQ7">
            <v>64.882609006344836</v>
          </cell>
        </row>
        <row r="8">
          <cell r="B8" t="str">
            <v>Population</v>
          </cell>
          <cell r="I8">
            <v>108.75</v>
          </cell>
          <cell r="J8">
            <v>36.25</v>
          </cell>
          <cell r="L8">
            <v>145</v>
          </cell>
          <cell r="N8">
            <v>108.75</v>
          </cell>
          <cell r="O8">
            <v>36.25</v>
          </cell>
          <cell r="Q8">
            <v>145</v>
          </cell>
          <cell r="S8">
            <v>145</v>
          </cell>
          <cell r="AH8">
            <v>36.25</v>
          </cell>
          <cell r="AI8">
            <v>36.25</v>
          </cell>
          <cell r="AJ8">
            <v>36.25</v>
          </cell>
          <cell r="AK8">
            <v>36.25</v>
          </cell>
          <cell r="AL8">
            <v>145</v>
          </cell>
          <cell r="AM8">
            <v>145</v>
          </cell>
          <cell r="AN8">
            <v>145</v>
          </cell>
          <cell r="AO8">
            <v>145</v>
          </cell>
          <cell r="AP8">
            <v>145</v>
          </cell>
          <cell r="AQ8">
            <v>145</v>
          </cell>
        </row>
        <row r="9">
          <cell r="B9" t="str">
            <v>Beer market, HL mn</v>
          </cell>
          <cell r="I9">
            <v>42.75</v>
          </cell>
          <cell r="J9">
            <v>14.25</v>
          </cell>
          <cell r="L9">
            <v>57</v>
          </cell>
          <cell r="N9">
            <v>51.75</v>
          </cell>
          <cell r="O9">
            <v>17.25</v>
          </cell>
          <cell r="Q9">
            <v>69</v>
          </cell>
          <cell r="S9">
            <v>69</v>
          </cell>
          <cell r="AH9">
            <v>18.63</v>
          </cell>
          <cell r="AI9">
            <v>18.63</v>
          </cell>
          <cell r="AJ9">
            <v>18.63</v>
          </cell>
          <cell r="AK9">
            <v>18.63</v>
          </cell>
          <cell r="AL9">
            <v>74.52</v>
          </cell>
          <cell r="AM9">
            <v>78.991199999999992</v>
          </cell>
          <cell r="AN9">
            <v>83.730672000000013</v>
          </cell>
          <cell r="AO9">
            <v>88.754512320000003</v>
          </cell>
          <cell r="AP9">
            <v>94.079783059200011</v>
          </cell>
          <cell r="AQ9">
            <v>94.079783059200011</v>
          </cell>
        </row>
        <row r="10">
          <cell r="B10" t="str">
            <v xml:space="preserve"> Market Growth, %</v>
          </cell>
          <cell r="AL10">
            <v>7.9999999999999849E-2</v>
          </cell>
          <cell r="AM10">
            <v>6.0000000000000053E-2</v>
          </cell>
          <cell r="AN10">
            <v>6.0000000000000275E-2</v>
          </cell>
          <cell r="AO10">
            <v>5.9999999999999831E-2</v>
          </cell>
          <cell r="AP10">
            <v>6.0000000000000053E-2</v>
          </cell>
          <cell r="AQ10">
            <v>0</v>
          </cell>
        </row>
        <row r="12">
          <cell r="B12" t="str">
            <v>Annual Capacity EoP (000'HL)</v>
          </cell>
          <cell r="N12">
            <v>2500</v>
          </cell>
          <cell r="O12">
            <v>2700</v>
          </cell>
          <cell r="Q12">
            <v>2700</v>
          </cell>
          <cell r="AL12">
            <v>3720</v>
          </cell>
          <cell r="AM12">
            <v>4804</v>
          </cell>
          <cell r="AN12">
            <v>6552</v>
          </cell>
          <cell r="AO12">
            <v>6710.666666666667</v>
          </cell>
          <cell r="AP12">
            <v>6888</v>
          </cell>
          <cell r="AQ12">
            <v>5094.1176470588234</v>
          </cell>
        </row>
        <row r="13">
          <cell r="B13" t="str">
            <v>Periodic Capacity (000'HL)</v>
          </cell>
          <cell r="I13">
            <v>1275</v>
          </cell>
          <cell r="J13">
            <v>425</v>
          </cell>
          <cell r="L13">
            <v>1700</v>
          </cell>
          <cell r="N13">
            <v>1875</v>
          </cell>
          <cell r="O13">
            <v>675</v>
          </cell>
          <cell r="Q13">
            <v>2550</v>
          </cell>
          <cell r="S13">
            <v>2550</v>
          </cell>
          <cell r="AH13">
            <v>675</v>
          </cell>
          <cell r="AI13">
            <v>724.375</v>
          </cell>
          <cell r="AJ13">
            <v>724.375</v>
          </cell>
          <cell r="AK13">
            <v>724.375</v>
          </cell>
          <cell r="AL13">
            <v>2848.125</v>
          </cell>
          <cell r="AM13">
            <v>4654</v>
          </cell>
          <cell r="AN13">
            <v>6162</v>
          </cell>
          <cell r="AO13">
            <v>6710.666666666667</v>
          </cell>
          <cell r="AP13">
            <v>6888</v>
          </cell>
          <cell r="AQ13">
            <v>5094.1176470588234</v>
          </cell>
        </row>
        <row r="14">
          <cell r="B14" t="str">
            <v>Sales (000'HL)</v>
          </cell>
          <cell r="I14">
            <v>624.12429002816896</v>
          </cell>
          <cell r="J14">
            <v>351.9845416</v>
          </cell>
          <cell r="L14">
            <v>976.10883162816901</v>
          </cell>
          <cell r="N14">
            <v>1787.08937556</v>
          </cell>
          <cell r="O14">
            <v>528.62441799999999</v>
          </cell>
          <cell r="Q14">
            <v>2315.7137935600003</v>
          </cell>
          <cell r="S14">
            <v>2315.7137935600003</v>
          </cell>
          <cell r="U14">
            <v>143.1403</v>
          </cell>
          <cell r="V14">
            <v>133.1574</v>
          </cell>
          <cell r="W14">
            <v>188.18940000000001</v>
          </cell>
          <cell r="X14">
            <v>215.04400000000001</v>
          </cell>
          <cell r="Y14">
            <v>278.17099999999999</v>
          </cell>
          <cell r="Z14">
            <v>278.654</v>
          </cell>
          <cell r="AA14">
            <v>284.59646730000003</v>
          </cell>
          <cell r="AB14">
            <v>277.32799999999997</v>
          </cell>
          <cell r="AC14">
            <v>225.35489999999999</v>
          </cell>
          <cell r="AD14">
            <v>225.089</v>
          </cell>
          <cell r="AE14">
            <v>246.4</v>
          </cell>
          <cell r="AF14">
            <v>258.16499999999996</v>
          </cell>
          <cell r="AH14">
            <v>446.7</v>
          </cell>
          <cell r="AI14">
            <v>742.9</v>
          </cell>
          <cell r="AJ14">
            <v>787.27936729999988</v>
          </cell>
          <cell r="AK14">
            <v>729.38977999999997</v>
          </cell>
          <cell r="AL14">
            <v>2706.2691472999995</v>
          </cell>
          <cell r="AM14">
            <v>4103</v>
          </cell>
          <cell r="AN14">
            <v>4779</v>
          </cell>
          <cell r="AO14">
            <v>5192</v>
          </cell>
          <cell r="AP14">
            <v>5551</v>
          </cell>
          <cell r="AQ14">
            <v>11405</v>
          </cell>
        </row>
        <row r="16">
          <cell r="B16" t="str">
            <v>(000'$)</v>
          </cell>
          <cell r="F16">
            <v>1999</v>
          </cell>
          <cell r="G16">
            <v>2000</v>
          </cell>
          <cell r="I16" t="str">
            <v>9m 2001</v>
          </cell>
          <cell r="J16" t="str">
            <v>Q4 2001</v>
          </cell>
          <cell r="L16">
            <v>2001</v>
          </cell>
          <cell r="N16" t="str">
            <v>9 m 2002</v>
          </cell>
          <cell r="O16" t="str">
            <v xml:space="preserve">Q4 2002 </v>
          </cell>
          <cell r="Q16">
            <v>2002</v>
          </cell>
          <cell r="S16" t="str">
            <v>2002 PF</v>
          </cell>
          <cell r="T16" t="str">
            <v/>
          </cell>
          <cell r="U16" t="str">
            <v>Jan 2003</v>
          </cell>
          <cell r="V16" t="str">
            <v>Feb 2003</v>
          </cell>
          <cell r="W16" t="str">
            <v>Mar 2003</v>
          </cell>
          <cell r="X16" t="str">
            <v>Apr 2003</v>
          </cell>
          <cell r="Y16" t="str">
            <v>May 2003</v>
          </cell>
          <cell r="Z16" t="str">
            <v>Jun 2003</v>
          </cell>
          <cell r="AA16" t="str">
            <v>Jul 2003</v>
          </cell>
          <cell r="AB16" t="str">
            <v>Aug 2003</v>
          </cell>
          <cell r="AC16" t="str">
            <v>Sep 2003</v>
          </cell>
          <cell r="AD16" t="str">
            <v>Oct 2003</v>
          </cell>
          <cell r="AE16" t="str">
            <v>Nov 2003</v>
          </cell>
          <cell r="AF16" t="str">
            <v>Dec 2003</v>
          </cell>
          <cell r="AH16" t="str">
            <v>Q1 2003</v>
          </cell>
          <cell r="AI16" t="str">
            <v>Q2 2003</v>
          </cell>
          <cell r="AJ16" t="str">
            <v>Q3 2003</v>
          </cell>
          <cell r="AK16" t="str">
            <v>Q4 2003</v>
          </cell>
          <cell r="AL16">
            <v>2003</v>
          </cell>
          <cell r="AM16">
            <v>2004</v>
          </cell>
          <cell r="AN16">
            <v>2005</v>
          </cell>
          <cell r="AO16">
            <v>2006</v>
          </cell>
          <cell r="AP16">
            <v>2007</v>
          </cell>
          <cell r="AQ16">
            <v>2008</v>
          </cell>
        </row>
        <row r="18">
          <cell r="B18" t="str">
            <v>Total Revenues</v>
          </cell>
          <cell r="F18">
            <v>0</v>
          </cell>
          <cell r="G18">
            <v>0</v>
          </cell>
          <cell r="I18">
            <v>37356</v>
          </cell>
          <cell r="J18">
            <v>20091</v>
          </cell>
          <cell r="L18">
            <v>57447</v>
          </cell>
          <cell r="N18">
            <v>95548</v>
          </cell>
          <cell r="O18">
            <v>28538.958510744018</v>
          </cell>
          <cell r="Q18">
            <v>124086.95851074401</v>
          </cell>
          <cell r="S18">
            <v>124086.95851074401</v>
          </cell>
          <cell r="T18" t="str">
            <v/>
          </cell>
          <cell r="U18">
            <v>6024.1107913046781</v>
          </cell>
          <cell r="V18">
            <v>5869.8038732139157</v>
          </cell>
          <cell r="W18">
            <v>9480.5351444869502</v>
          </cell>
          <cell r="X18">
            <v>11654</v>
          </cell>
          <cell r="Y18">
            <v>15740</v>
          </cell>
          <cell r="Z18">
            <v>16109</v>
          </cell>
          <cell r="AA18">
            <v>16123.422917710217</v>
          </cell>
          <cell r="AB18">
            <v>15632.342087173594</v>
          </cell>
          <cell r="AC18">
            <v>12981.914219305771</v>
          </cell>
          <cell r="AD18">
            <v>12949.96085580742</v>
          </cell>
          <cell r="AE18">
            <v>13642.244534393218</v>
          </cell>
          <cell r="AF18">
            <v>14298.065407718348</v>
          </cell>
          <cell r="AH18">
            <v>25492</v>
          </cell>
          <cell r="AI18">
            <v>43503</v>
          </cell>
          <cell r="AJ18">
            <v>44737.679224189582</v>
          </cell>
          <cell r="AK18">
            <v>40890.270797918987</v>
          </cell>
          <cell r="AL18">
            <v>154622.95002210856</v>
          </cell>
          <cell r="AM18">
            <v>234499.62454897701</v>
          </cell>
          <cell r="AN18">
            <v>273989.91487462976</v>
          </cell>
          <cell r="AO18">
            <v>298420.98243343114</v>
          </cell>
          <cell r="AP18">
            <v>318309.17810699198</v>
          </cell>
          <cell r="AQ18">
            <v>312631.40443863493</v>
          </cell>
        </row>
        <row r="19">
          <cell r="B19" t="str">
            <v>$Revenue/HL</v>
          </cell>
          <cell r="F19" t="str">
            <v>N/A</v>
          </cell>
          <cell r="G19" t="str">
            <v>N/A</v>
          </cell>
          <cell r="I19">
            <v>59.853462838810508</v>
          </cell>
          <cell r="J19">
            <v>57.079211230905941</v>
          </cell>
          <cell r="L19">
            <v>58.853068570414692</v>
          </cell>
          <cell r="N19">
            <v>53.465708714237756</v>
          </cell>
          <cell r="O19">
            <v>53.987211976923888</v>
          </cell>
          <cell r="Q19">
            <v>53.584755964156635</v>
          </cell>
          <cell r="S19">
            <v>53.584755964156635</v>
          </cell>
          <cell r="U19">
            <v>42.085358150742159</v>
          </cell>
          <cell r="V19">
            <v>44.081694845452944</v>
          </cell>
          <cell r="W19">
            <v>50.377625649940697</v>
          </cell>
          <cell r="X19">
            <v>54.193560387641597</v>
          </cell>
          <cell r="Y19">
            <v>56.583899831398675</v>
          </cell>
          <cell r="Z19">
            <v>57.810043997215182</v>
          </cell>
          <cell r="AA19">
            <v>56.653629859411176</v>
          </cell>
          <cell r="AB19">
            <v>56.367702097060508</v>
          </cell>
          <cell r="AC19">
            <v>57.606531827378824</v>
          </cell>
          <cell r="AD19">
            <v>57.532624232225565</v>
          </cell>
          <cell r="AE19">
            <v>55.366252168803641</v>
          </cell>
          <cell r="AF19">
            <v>55.383438528531556</v>
          </cell>
          <cell r="AH19">
            <v>57.067383031117082</v>
          </cell>
          <cell r="AI19">
            <v>58.558352402745996</v>
          </cell>
          <cell r="AJ19">
            <v>56.825672159577742</v>
          </cell>
          <cell r="AK19">
            <v>56.060931917525615</v>
          </cell>
          <cell r="AL19">
            <v>57.135096919821649</v>
          </cell>
          <cell r="AM19">
            <v>57.153210955149163</v>
          </cell>
          <cell r="AN19">
            <v>57.332060028171114</v>
          </cell>
          <cell r="AO19">
            <v>57.477076739875024</v>
          </cell>
          <cell r="AP19">
            <v>57.34267305116051</v>
          </cell>
          <cell r="AQ19">
            <v>27.411784694312576</v>
          </cell>
        </row>
        <row r="21">
          <cell r="B21" t="str">
            <v>Beer's Revenue</v>
          </cell>
          <cell r="AH21">
            <v>24992.571747050064</v>
          </cell>
          <cell r="AI21">
            <v>42986.520568252461</v>
          </cell>
          <cell r="AJ21">
            <v>44205.495411350683</v>
          </cell>
          <cell r="AK21">
            <v>40375.186757624491</v>
          </cell>
          <cell r="AL21">
            <v>152559.7744842777</v>
          </cell>
          <cell r="AM21">
            <v>232843.54454897702</v>
          </cell>
          <cell r="AN21">
            <v>272333.83487462974</v>
          </cell>
          <cell r="AO21">
            <v>296764.90243343113</v>
          </cell>
          <cell r="AP21">
            <v>316653.09810699197</v>
          </cell>
          <cell r="AQ21">
            <v>310975.32443863491</v>
          </cell>
        </row>
        <row r="22">
          <cell r="B22" t="str">
            <v>Others Revenue</v>
          </cell>
          <cell r="AH22">
            <v>499.42825294993656</v>
          </cell>
          <cell r="AI22">
            <v>516.47943174753993</v>
          </cell>
          <cell r="AJ22">
            <v>532.18381283890039</v>
          </cell>
          <cell r="AK22">
            <v>515.08404029449548</v>
          </cell>
          <cell r="AL22">
            <v>2063.1755378308721</v>
          </cell>
          <cell r="AM22">
            <v>1656.08</v>
          </cell>
          <cell r="AN22">
            <v>1656.08</v>
          </cell>
          <cell r="AO22">
            <v>1656.08</v>
          </cell>
          <cell r="AP22">
            <v>1656.08</v>
          </cell>
          <cell r="AQ22">
            <v>1656.08</v>
          </cell>
        </row>
        <row r="24">
          <cell r="B24" t="str">
            <v>Cost of Goods Sold- Variable (Excl. Depreciation)</v>
          </cell>
          <cell r="F24">
            <v>0</v>
          </cell>
          <cell r="G24">
            <v>0</v>
          </cell>
          <cell r="I24">
            <v>24844</v>
          </cell>
          <cell r="J24">
            <v>13032</v>
          </cell>
          <cell r="L24">
            <v>37876</v>
          </cell>
          <cell r="N24">
            <v>63958.252000000015</v>
          </cell>
          <cell r="O24">
            <v>19348.326546295848</v>
          </cell>
          <cell r="Q24">
            <v>83306.578546295874</v>
          </cell>
          <cell r="S24">
            <v>83306.578546295874</v>
          </cell>
          <cell r="T24" t="str">
            <v/>
          </cell>
          <cell r="U24">
            <v>4092.3923018989522</v>
          </cell>
          <cell r="V24">
            <v>3849.796387975764</v>
          </cell>
          <cell r="W24">
            <v>5488.4572180057712</v>
          </cell>
          <cell r="X24">
            <v>6814.0789893435322</v>
          </cell>
          <cell r="Y24">
            <v>9401.0789893435322</v>
          </cell>
          <cell r="Z24">
            <v>9604.0789893435322</v>
          </cell>
          <cell r="AA24">
            <v>8816.2701467338757</v>
          </cell>
          <cell r="AB24">
            <v>8442.1507606796313</v>
          </cell>
          <cell r="AC24">
            <v>6828.92548129233</v>
          </cell>
          <cell r="AD24">
            <v>6786.92334232342</v>
          </cell>
          <cell r="AE24">
            <v>6730.8268313691424</v>
          </cell>
          <cell r="AF24">
            <v>7196.8510953486129</v>
          </cell>
          <cell r="AH24">
            <v>14612.369999999999</v>
          </cell>
          <cell r="AI24">
            <v>25819.236968030596</v>
          </cell>
          <cell r="AJ24">
            <v>24087.346388705835</v>
          </cell>
          <cell r="AK24">
            <v>20714.601269041174</v>
          </cell>
          <cell r="AL24">
            <v>85233.5546257776</v>
          </cell>
          <cell r="AM24">
            <v>125384.31822090091</v>
          </cell>
          <cell r="AN24">
            <v>140145.99818316736</v>
          </cell>
          <cell r="AO24">
            <v>153231.98624651611</v>
          </cell>
          <cell r="AP24">
            <v>164863.0991081821</v>
          </cell>
          <cell r="AQ24">
            <v>134680.51663837914</v>
          </cell>
        </row>
        <row r="25">
          <cell r="B25" t="str">
            <v>$/HL</v>
          </cell>
          <cell r="F25" t="str">
            <v>N/A</v>
          </cell>
          <cell r="G25" t="str">
            <v>N/A</v>
          </cell>
          <cell r="I25">
            <v>39.806173861425428</v>
          </cell>
          <cell r="J25">
            <v>37.024353230857912</v>
          </cell>
          <cell r="L25">
            <v>38.803050205807558</v>
          </cell>
          <cell r="N25">
            <v>35.789061741782298</v>
          </cell>
          <cell r="O25">
            <v>36.60127282712061</v>
          </cell>
          <cell r="Q25">
            <v>35.974470928994528</v>
          </cell>
          <cell r="S25">
            <v>35.974470928994528</v>
          </cell>
          <cell r="U25">
            <v>28.590077720243372</v>
          </cell>
          <cell r="V25">
            <v>28.911621794776437</v>
          </cell>
          <cell r="W25">
            <v>29.164539649979069</v>
          </cell>
          <cell r="X25">
            <v>31.686905885974646</v>
          </cell>
          <cell r="Y25">
            <v>33.796042683613791</v>
          </cell>
          <cell r="Z25">
            <v>34.465964921887114</v>
          </cell>
          <cell r="AA25">
            <v>30.978143300143046</v>
          </cell>
          <cell r="AB25">
            <v>30.441032858851727</v>
          </cell>
          <cell r="AC25">
            <v>30.30298201322594</v>
          </cell>
          <cell r="AD25">
            <v>30.152176882581646</v>
          </cell>
          <cell r="AE25">
            <v>27.316667335102039</v>
          </cell>
          <cell r="AF25">
            <v>27.876943409635754</v>
          </cell>
          <cell r="AH25">
            <v>32.711820013431833</v>
          </cell>
          <cell r="AI25">
            <v>34.754660072729301</v>
          </cell>
          <cell r="AJ25">
            <v>30.595678470927254</v>
          </cell>
          <cell r="AK25">
            <v>28.399906109242679</v>
          </cell>
          <cell r="AL25">
            <v>31.494855088901161</v>
          </cell>
          <cell r="AM25">
            <v>30.559180653400173</v>
          </cell>
          <cell r="AN25">
            <v>29.325381498884152</v>
          </cell>
          <cell r="AO25">
            <v>29.513094423443011</v>
          </cell>
          <cell r="AP25">
            <v>29.699711602987229</v>
          </cell>
          <cell r="AQ25">
            <v>11.808901064303299</v>
          </cell>
        </row>
        <row r="26">
          <cell r="B26" t="str">
            <v>Cost of Goods Sold- Fixed (Excl. Depreciation)</v>
          </cell>
          <cell r="F26">
            <v>0</v>
          </cell>
          <cell r="G26">
            <v>0</v>
          </cell>
          <cell r="I26">
            <v>0</v>
          </cell>
          <cell r="J26">
            <v>0</v>
          </cell>
          <cell r="L26">
            <v>0</v>
          </cell>
          <cell r="N26">
            <v>3397.748</v>
          </cell>
          <cell r="O26">
            <v>1119.8516625286229</v>
          </cell>
          <cell r="Q26">
            <v>4517.5996625286225</v>
          </cell>
          <cell r="S26">
            <v>4517.5996625286225</v>
          </cell>
          <cell r="T26" t="str">
            <v/>
          </cell>
          <cell r="U26">
            <v>493.4146719949008</v>
          </cell>
          <cell r="V26">
            <v>493.4146719949008</v>
          </cell>
          <cell r="W26">
            <v>493.4146719949008</v>
          </cell>
          <cell r="X26">
            <v>449.9210106564683</v>
          </cell>
          <cell r="Y26">
            <v>449.9210106564683</v>
          </cell>
          <cell r="Z26">
            <v>449.9210106564683</v>
          </cell>
          <cell r="AA26">
            <v>493.4146719949008</v>
          </cell>
          <cell r="AB26">
            <v>493.4146719949008</v>
          </cell>
          <cell r="AC26">
            <v>493.4146719949008</v>
          </cell>
          <cell r="AD26">
            <v>493.4146719949008</v>
          </cell>
          <cell r="AE26">
            <v>493.4146719949008</v>
          </cell>
          <cell r="AF26">
            <v>493.4146719949008</v>
          </cell>
          <cell r="AH26">
            <v>1498.63</v>
          </cell>
          <cell r="AI26">
            <v>1349.7630319694049</v>
          </cell>
          <cell r="AJ26">
            <v>1505.518031969405</v>
          </cell>
          <cell r="AK26">
            <v>1411.058031969405</v>
          </cell>
          <cell r="AL26">
            <v>5764.9690959082145</v>
          </cell>
          <cell r="AM26">
            <v>7341.8829735296313</v>
          </cell>
          <cell r="AN26">
            <v>8443.1654195590745</v>
          </cell>
          <cell r="AO26">
            <v>9709.6402324929368</v>
          </cell>
          <cell r="AP26">
            <v>11166.086267366874</v>
          </cell>
          <cell r="AQ26">
            <v>12840.999207471905</v>
          </cell>
        </row>
        <row r="27">
          <cell r="B27" t="str">
            <v>$/HL</v>
          </cell>
          <cell r="F27" t="str">
            <v>N/A</v>
          </cell>
          <cell r="G27" t="str">
            <v>N/A</v>
          </cell>
          <cell r="I27" t="e">
            <v>#REF!</v>
          </cell>
          <cell r="J27" t="e">
            <v>#REF!</v>
          </cell>
          <cell r="L27" t="e">
            <v>#REF!</v>
          </cell>
          <cell r="N27">
            <v>1.9012748027419089</v>
          </cell>
          <cell r="O27">
            <v>2.1184259076897636</v>
          </cell>
          <cell r="Q27">
            <v>1.9508454261887054</v>
          </cell>
          <cell r="S27">
            <v>1.9508454261887054</v>
          </cell>
          <cell r="U27">
            <v>3.4470702659900869</v>
          </cell>
          <cell r="V27">
            <v>3.7054994464813884</v>
          </cell>
          <cell r="W27">
            <v>2.621904698112119</v>
          </cell>
          <cell r="X27">
            <v>2.0922276866895531</v>
          </cell>
          <cell r="Y27">
            <v>1.6174260101033835</v>
          </cell>
          <cell r="Z27">
            <v>1.6146224732337175</v>
          </cell>
          <cell r="AA27">
            <v>1.7337343526291227</v>
          </cell>
          <cell r="AB27">
            <v>1.7791736571673284</v>
          </cell>
          <cell r="AC27">
            <v>2.1895005255927464</v>
          </cell>
          <cell r="AD27">
            <v>2.1920870055618034</v>
          </cell>
          <cell r="AE27">
            <v>2.0024946103689154</v>
          </cell>
          <cell r="AF27">
            <v>1.9112376658141146</v>
          </cell>
          <cell r="AH27">
            <v>3.3548914260129843</v>
          </cell>
          <cell r="AI27">
            <v>1.8168838766582378</v>
          </cell>
          <cell r="AJ27">
            <v>1.9123046970386484</v>
          </cell>
          <cell r="AK27">
            <v>1.934573352493923</v>
          </cell>
          <cell r="AL27">
            <v>2.1302275502271568</v>
          </cell>
          <cell r="AM27">
            <v>1.7893938517011043</v>
          </cell>
          <cell r="AN27">
            <v>1.7667222053900553</v>
          </cell>
          <cell r="AO27">
            <v>1.8701156071827689</v>
          </cell>
          <cell r="AP27">
            <v>2.0115449950219553</v>
          </cell>
          <cell r="AQ27">
            <v>1.1259096192434814</v>
          </cell>
        </row>
        <row r="29">
          <cell r="B29" t="str">
            <v>Total COGS $/HL</v>
          </cell>
          <cell r="I29">
            <v>39.806173861425428</v>
          </cell>
          <cell r="J29">
            <v>37.024353230857912</v>
          </cell>
          <cell r="L29">
            <v>38.803050205807558</v>
          </cell>
          <cell r="N29">
            <v>37.690336544524207</v>
          </cell>
          <cell r="O29">
            <v>38.719698734810379</v>
          </cell>
          <cell r="Q29">
            <v>37.925316355183234</v>
          </cell>
          <cell r="S29">
            <v>37.925316355183234</v>
          </cell>
          <cell r="U29">
            <v>32.037147986233457</v>
          </cell>
          <cell r="V29">
            <v>32.617121241257827</v>
          </cell>
          <cell r="W29">
            <v>31.786444348091184</v>
          </cell>
          <cell r="X29">
            <v>33.7791335726642</v>
          </cell>
          <cell r="Y29">
            <v>35.413468693717178</v>
          </cell>
          <cell r="Z29">
            <v>36.08058739512083</v>
          </cell>
          <cell r="AA29">
            <v>32.711877652772166</v>
          </cell>
          <cell r="AB29">
            <v>32.220206516019054</v>
          </cell>
          <cell r="AC29">
            <v>32.492482538818685</v>
          </cell>
          <cell r="AD29">
            <v>32.344263888143445</v>
          </cell>
          <cell r="AE29">
            <v>29.319161945470952</v>
          </cell>
          <cell r="AF29">
            <v>29.788181075449867</v>
          </cell>
          <cell r="AH29">
            <v>36.066711439444816</v>
          </cell>
          <cell r="AI29">
            <v>36.571543949387539</v>
          </cell>
          <cell r="AJ29">
            <v>32.507983167965904</v>
          </cell>
          <cell r="AK29">
            <v>30.334479461736603</v>
          </cell>
          <cell r="AL29">
            <v>33.625082639128316</v>
          </cell>
          <cell r="AM29">
            <v>32.348574505101276</v>
          </cell>
          <cell r="AN29">
            <v>31.092103704274209</v>
          </cell>
          <cell r="AO29">
            <v>31.383210030625779</v>
          </cell>
          <cell r="AP29">
            <v>31.711256598009179</v>
          </cell>
          <cell r="AQ29">
            <v>12.934810683546781</v>
          </cell>
        </row>
        <row r="30">
          <cell r="B30" t="str">
            <v>______</v>
          </cell>
          <cell r="F30" t="str">
            <v>______</v>
          </cell>
          <cell r="G30" t="str">
            <v>______</v>
          </cell>
          <cell r="I30" t="str">
            <v>______</v>
          </cell>
          <cell r="J30" t="str">
            <v>______</v>
          </cell>
          <cell r="L30" t="str">
            <v>______</v>
          </cell>
          <cell r="N30" t="str">
            <v>______</v>
          </cell>
          <cell r="O30" t="str">
            <v>______</v>
          </cell>
          <cell r="Q30" t="str">
            <v>______</v>
          </cell>
          <cell r="S30" t="str">
            <v>______</v>
          </cell>
          <cell r="T30" t="str">
            <v/>
          </cell>
          <cell r="U30" t="str">
            <v>______</v>
          </cell>
          <cell r="V30" t="str">
            <v>______</v>
          </cell>
          <cell r="W30" t="str">
            <v>______</v>
          </cell>
          <cell r="X30" t="str">
            <v>______</v>
          </cell>
          <cell r="Y30" t="str">
            <v>______</v>
          </cell>
          <cell r="Z30" t="str">
            <v>______</v>
          </cell>
          <cell r="AA30" t="str">
            <v>______</v>
          </cell>
          <cell r="AB30" t="str">
            <v>______</v>
          </cell>
          <cell r="AC30" t="str">
            <v>______</v>
          </cell>
          <cell r="AD30" t="str">
            <v>______</v>
          </cell>
          <cell r="AE30" t="str">
            <v>______</v>
          </cell>
          <cell r="AF30" t="str">
            <v>______</v>
          </cell>
          <cell r="AH30" t="str">
            <v>______</v>
          </cell>
          <cell r="AI30" t="str">
            <v>______</v>
          </cell>
          <cell r="AJ30" t="str">
            <v>______</v>
          </cell>
          <cell r="AK30" t="str">
            <v>______</v>
          </cell>
          <cell r="AL30" t="str">
            <v>______</v>
          </cell>
          <cell r="AM30" t="str">
            <v>______</v>
          </cell>
          <cell r="AN30" t="str">
            <v>______</v>
          </cell>
          <cell r="AO30" t="str">
            <v>______</v>
          </cell>
          <cell r="AP30" t="str">
            <v>______</v>
          </cell>
          <cell r="AQ30" t="str">
            <v>______</v>
          </cell>
        </row>
        <row r="31">
          <cell r="B31" t="str">
            <v>Gross Profit</v>
          </cell>
          <cell r="F31">
            <v>0</v>
          </cell>
          <cell r="G31">
            <v>0</v>
          </cell>
          <cell r="I31">
            <v>12512</v>
          </cell>
          <cell r="J31">
            <v>7059</v>
          </cell>
          <cell r="L31">
            <v>19571</v>
          </cell>
          <cell r="N31">
            <v>28191.999999999985</v>
          </cell>
          <cell r="O31">
            <v>8070.7803019195471</v>
          </cell>
          <cell r="Q31">
            <v>36262.780301919513</v>
          </cell>
          <cell r="S31">
            <v>36262.780301919513</v>
          </cell>
          <cell r="T31" t="str">
            <v/>
          </cell>
          <cell r="U31">
            <v>1438.3038174108251</v>
          </cell>
          <cell r="V31">
            <v>1526.5928132432509</v>
          </cell>
          <cell r="W31">
            <v>3498.6632544862782</v>
          </cell>
          <cell r="X31">
            <v>4390</v>
          </cell>
          <cell r="Y31">
            <v>5889</v>
          </cell>
          <cell r="Z31">
            <v>6055</v>
          </cell>
          <cell r="AA31">
            <v>6813.738098981441</v>
          </cell>
          <cell r="AB31">
            <v>6696.7766544990627</v>
          </cell>
          <cell r="AC31">
            <v>5659.5740660185402</v>
          </cell>
          <cell r="AD31">
            <v>5669.6228414890993</v>
          </cell>
          <cell r="AE31">
            <v>6418.003031029175</v>
          </cell>
          <cell r="AF31">
            <v>6607.7996403748348</v>
          </cell>
          <cell r="AH31">
            <v>9381</v>
          </cell>
          <cell r="AI31">
            <v>16333.999999999998</v>
          </cell>
          <cell r="AJ31">
            <v>19144.814803514342</v>
          </cell>
          <cell r="AK31">
            <v>18764.611496908408</v>
          </cell>
          <cell r="AL31">
            <v>63624.426300422747</v>
          </cell>
          <cell r="AM31">
            <v>101773.42335454647</v>
          </cell>
          <cell r="AN31">
            <v>125400.75127190331</v>
          </cell>
          <cell r="AO31">
            <v>135479.35595442209</v>
          </cell>
          <cell r="AP31">
            <v>142279.99273144302</v>
          </cell>
          <cell r="AQ31">
            <v>165109.88859278389</v>
          </cell>
        </row>
        <row r="33">
          <cell r="B33" t="str">
            <v>Sales - Variable commercial exp. (Excl. Amortization)</v>
          </cell>
          <cell r="F33">
            <v>0</v>
          </cell>
          <cell r="G33">
            <v>0</v>
          </cell>
          <cell r="I33">
            <v>6698</v>
          </cell>
          <cell r="J33">
            <v>4840</v>
          </cell>
          <cell r="L33">
            <v>11538</v>
          </cell>
          <cell r="N33">
            <v>2368</v>
          </cell>
          <cell r="O33">
            <v>1373.8906125655931</v>
          </cell>
          <cell r="Q33">
            <v>3741.8906125655931</v>
          </cell>
          <cell r="S33">
            <v>3741.8906125655931</v>
          </cell>
          <cell r="U33">
            <v>546.37247032705329</v>
          </cell>
          <cell r="V33">
            <v>546.37247032705329</v>
          </cell>
          <cell r="W33">
            <v>546.37247032705329</v>
          </cell>
          <cell r="X33">
            <v>1631</v>
          </cell>
          <cell r="Y33">
            <v>2322</v>
          </cell>
          <cell r="Z33">
            <v>2476</v>
          </cell>
          <cell r="AA33">
            <v>1149.6591587933551</v>
          </cell>
          <cell r="AB33">
            <v>1149.6591587933551</v>
          </cell>
          <cell r="AC33">
            <v>1149.6591587933551</v>
          </cell>
          <cell r="AD33">
            <v>1424.5932391547331</v>
          </cell>
          <cell r="AE33">
            <v>1424.5932391547331</v>
          </cell>
          <cell r="AF33">
            <v>1424.5932391547331</v>
          </cell>
          <cell r="AH33">
            <v>3290</v>
          </cell>
          <cell r="AI33">
            <v>6429</v>
          </cell>
          <cell r="AJ33">
            <v>5907.5523443198326</v>
          </cell>
          <cell r="AK33">
            <v>7794.2638264368416</v>
          </cell>
          <cell r="AL33">
            <v>23420.816170756676</v>
          </cell>
          <cell r="AM33">
            <v>36889.372217376455</v>
          </cell>
          <cell r="AN33">
            <v>41877.673551200976</v>
          </cell>
          <cell r="AO33">
            <v>44248.566421112184</v>
          </cell>
          <cell r="AP33">
            <v>46305.078745231847</v>
          </cell>
          <cell r="AQ33">
            <v>46305.078745231847</v>
          </cell>
        </row>
        <row r="34">
          <cell r="B34" t="str">
            <v>$/HL</v>
          </cell>
          <cell r="N34">
            <v>1.3250596374106731</v>
          </cell>
          <cell r="O34">
            <v>2.5989919606127483</v>
          </cell>
          <cell r="Q34">
            <v>1.6158692075729697</v>
          </cell>
          <cell r="S34">
            <v>1.6158692075729697</v>
          </cell>
          <cell r="U34">
            <v>3.817041534264308</v>
          </cell>
          <cell r="V34">
            <v>4.1032077100262798</v>
          </cell>
          <cell r="W34">
            <v>2.9033116122749383</v>
          </cell>
          <cell r="X34">
            <v>7.5844943360428561</v>
          </cell>
          <cell r="Y34">
            <v>8.3473834439966783</v>
          </cell>
          <cell r="Z34">
            <v>8.8855713537218204</v>
          </cell>
          <cell r="AA34">
            <v>4.0396114881548106</v>
          </cell>
          <cell r="AB34">
            <v>4.14548534152107</v>
          </cell>
          <cell r="AC34">
            <v>5.101549417356158</v>
          </cell>
          <cell r="AD34">
            <v>6.3290220275301463</v>
          </cell>
          <cell r="AE34">
            <v>5.7816284056604426</v>
          </cell>
          <cell r="AF34">
            <v>5.5181501720013681</v>
          </cell>
          <cell r="AH34">
            <v>7.3651220058204609</v>
          </cell>
          <cell r="AI34">
            <v>8.6539238120877648</v>
          </cell>
          <cell r="AJ34">
            <v>7.5037560867116015</v>
          </cell>
          <cell r="AK34">
            <v>10.686006357858266</v>
          </cell>
          <cell r="AL34">
            <v>8.6542819268819731</v>
          </cell>
          <cell r="AM34">
            <v>8.9908292023827574</v>
          </cell>
          <cell r="AN34">
            <v>8.7628528041851794</v>
          </cell>
          <cell r="AO34">
            <v>8.5224511596903287</v>
          </cell>
          <cell r="AP34">
            <v>8.3417544127601957</v>
          </cell>
          <cell r="AQ34">
            <v>4.0600682810374265</v>
          </cell>
        </row>
        <row r="35">
          <cell r="B35" t="str">
            <v>Sales - Variable marketing exp. (Excl. Amortization)</v>
          </cell>
          <cell r="I35">
            <v>0</v>
          </cell>
          <cell r="J35">
            <v>0</v>
          </cell>
          <cell r="L35">
            <v>0</v>
          </cell>
          <cell r="N35">
            <v>3118</v>
          </cell>
          <cell r="O35">
            <v>1811.670200654052</v>
          </cell>
          <cell r="Q35">
            <v>4929.6702006540527</v>
          </cell>
          <cell r="S35">
            <v>4929.6702006540527</v>
          </cell>
          <cell r="U35">
            <v>687.05000000000007</v>
          </cell>
          <cell r="V35">
            <v>687.05000000000007</v>
          </cell>
          <cell r="W35">
            <v>687.05000000000007</v>
          </cell>
          <cell r="X35">
            <v>919</v>
          </cell>
          <cell r="Y35">
            <v>835</v>
          </cell>
          <cell r="Z35">
            <v>963</v>
          </cell>
          <cell r="AA35">
            <v>968.05833333333339</v>
          </cell>
          <cell r="AB35">
            <v>968.05833333333339</v>
          </cell>
          <cell r="AC35">
            <v>968.05833333333339</v>
          </cell>
          <cell r="AD35">
            <v>1172.3999999999999</v>
          </cell>
          <cell r="AE35">
            <v>1172.3999999999999</v>
          </cell>
          <cell r="AF35">
            <v>1172.3999999999999</v>
          </cell>
          <cell r="AH35">
            <v>1845</v>
          </cell>
          <cell r="AI35">
            <v>2717</v>
          </cell>
          <cell r="AJ35">
            <v>2641.3249999999998</v>
          </cell>
          <cell r="AK35">
            <v>2517.1999999999998</v>
          </cell>
          <cell r="AL35">
            <v>9720.5249999999996</v>
          </cell>
          <cell r="AM35">
            <v>12062.82</v>
          </cell>
          <cell r="AN35">
            <v>14050.26</v>
          </cell>
          <cell r="AO35">
            <v>15264.48</v>
          </cell>
          <cell r="AP35">
            <v>16653</v>
          </cell>
          <cell r="AQ35">
            <v>34215</v>
          </cell>
        </row>
        <row r="36">
          <cell r="B36" t="str">
            <v>$/HL</v>
          </cell>
          <cell r="N36">
            <v>1.7447364651378712</v>
          </cell>
          <cell r="O36">
            <v>3.427140591628993</v>
          </cell>
          <cell r="Q36">
            <v>2.1287907920069675</v>
          </cell>
          <cell r="S36">
            <v>2.1287907920069675</v>
          </cell>
          <cell r="U36">
            <v>4.7998362445796197</v>
          </cell>
          <cell r="V36">
            <v>5.1596832019850201</v>
          </cell>
          <cell r="W36">
            <v>3.6508432462189688</v>
          </cell>
          <cell r="X36">
            <v>4.2735440188984581</v>
          </cell>
          <cell r="Y36">
            <v>3.0017507216783921</v>
          </cell>
          <cell r="Z36">
            <v>3.4558987130993994</v>
          </cell>
          <cell r="AA36">
            <v>3.4015121217681163</v>
          </cell>
          <cell r="AB36">
            <v>3.4906620800400012</v>
          </cell>
          <cell r="AC36">
            <v>4.2957057216565229</v>
          </cell>
          <cell r="AD36">
            <v>5.2086063734789345</v>
          </cell>
          <cell r="AE36">
            <v>4.7581168831168821</v>
          </cell>
          <cell r="AF36">
            <v>4.5412817384231019</v>
          </cell>
          <cell r="AH36">
            <v>4.130288784419073</v>
          </cell>
          <cell r="AI36">
            <v>3.6572890025575449</v>
          </cell>
          <cell r="AJ36">
            <v>3.3550034583765473</v>
          </cell>
          <cell r="AK36">
            <v>3.4511040173883432</v>
          </cell>
          <cell r="AL36">
            <v>3.5918544944792385</v>
          </cell>
          <cell r="AM36">
            <v>2.94</v>
          </cell>
          <cell r="AN36">
            <v>2.94</v>
          </cell>
          <cell r="AO36">
            <v>2.94</v>
          </cell>
          <cell r="AP36">
            <v>2.94</v>
          </cell>
          <cell r="AQ36">
            <v>3</v>
          </cell>
        </row>
        <row r="38">
          <cell r="B38" t="str">
            <v>G&amp;A - Fixed (Excl. Amortization)</v>
          </cell>
          <cell r="F38">
            <v>0</v>
          </cell>
          <cell r="G38">
            <v>0</v>
          </cell>
          <cell r="I38">
            <v>0</v>
          </cell>
          <cell r="J38">
            <v>0</v>
          </cell>
          <cell r="L38">
            <v>0</v>
          </cell>
          <cell r="N38">
            <v>4314</v>
          </cell>
          <cell r="O38">
            <v>2782.5794921423858</v>
          </cell>
          <cell r="Q38">
            <v>7096.5794921423858</v>
          </cell>
          <cell r="S38">
            <v>7096.5794921423858</v>
          </cell>
          <cell r="T38" t="str">
            <v/>
          </cell>
          <cell r="U38">
            <v>1109.8892205252696</v>
          </cell>
          <cell r="V38">
            <v>1109.8892205252696</v>
          </cell>
          <cell r="W38">
            <v>1109.8892205252696</v>
          </cell>
          <cell r="X38">
            <v>1039</v>
          </cell>
          <cell r="Y38">
            <v>734</v>
          </cell>
          <cell r="Z38">
            <v>863</v>
          </cell>
          <cell r="AA38">
            <v>1207.5153961124872</v>
          </cell>
          <cell r="AB38">
            <v>1207.5153961124872</v>
          </cell>
          <cell r="AC38">
            <v>1207.5153961124872</v>
          </cell>
          <cell r="AD38">
            <v>1207.5153961124872</v>
          </cell>
          <cell r="AE38">
            <v>1207.5153961124872</v>
          </cell>
          <cell r="AF38">
            <v>1207.5153961124872</v>
          </cell>
          <cell r="AH38">
            <v>3029</v>
          </cell>
          <cell r="AI38">
            <v>2636</v>
          </cell>
          <cell r="AJ38">
            <v>4137.837966043644</v>
          </cell>
          <cell r="AK38">
            <v>3918.6748867435253</v>
          </cell>
          <cell r="AL38">
            <v>13721.512852787169</v>
          </cell>
          <cell r="AM38">
            <v>15077.633625337752</v>
          </cell>
          <cell r="AN38">
            <v>16585.396987871529</v>
          </cell>
          <cell r="AO38">
            <v>18243.936686658682</v>
          </cell>
          <cell r="AP38">
            <v>20068.330355324553</v>
          </cell>
          <cell r="AQ38">
            <v>22075.163390857007</v>
          </cell>
        </row>
        <row r="39">
          <cell r="B39" t="str">
            <v>Incl.:</v>
          </cell>
        </row>
        <row r="40">
          <cell r="B40" t="str">
            <v xml:space="preserve">  Breweries G&amp;A </v>
          </cell>
          <cell r="N40">
            <v>535</v>
          </cell>
          <cell r="O40">
            <v>1012.4324888052538</v>
          </cell>
          <cell r="Q40">
            <v>1547.4324888052538</v>
          </cell>
          <cell r="S40">
            <v>1547.4324888052538</v>
          </cell>
          <cell r="U40">
            <v>352.79493346858544</v>
          </cell>
          <cell r="V40">
            <v>352.79493346858544</v>
          </cell>
          <cell r="W40">
            <v>352.79493346858544</v>
          </cell>
          <cell r="X40">
            <v>206.12982933680843</v>
          </cell>
          <cell r="Y40">
            <v>3179.5187581996006</v>
          </cell>
          <cell r="Z40">
            <v>373.04618143239429</v>
          </cell>
          <cell r="AA40">
            <v>352.79493346858544</v>
          </cell>
          <cell r="AB40">
            <v>352.79493346858544</v>
          </cell>
          <cell r="AC40">
            <v>352.79493346858544</v>
          </cell>
          <cell r="AD40">
            <v>352.79493346858544</v>
          </cell>
          <cell r="AE40">
            <v>352.79493346858544</v>
          </cell>
          <cell r="AF40">
            <v>352.79493346858544</v>
          </cell>
          <cell r="AH40">
            <v>806.99029465658828</v>
          </cell>
          <cell r="AI40">
            <v>987.894113258733</v>
          </cell>
          <cell r="AJ40">
            <v>987.894113258733</v>
          </cell>
          <cell r="AK40">
            <v>987.894113258733</v>
          </cell>
          <cell r="AL40">
            <v>3770.6726344327872</v>
          </cell>
          <cell r="AM40">
            <v>4147.7398978760666</v>
          </cell>
          <cell r="AN40">
            <v>4562.5138876636738</v>
          </cell>
          <cell r="AO40">
            <v>5018.765276430041</v>
          </cell>
          <cell r="AP40">
            <v>5520.6418040730459</v>
          </cell>
          <cell r="AQ40">
            <v>6072.7059844803507</v>
          </cell>
        </row>
        <row r="41">
          <cell r="B41" t="str">
            <v xml:space="preserve">    Novotroitsk</v>
          </cell>
          <cell r="AH41">
            <v>283.60418205425469</v>
          </cell>
          <cell r="AI41">
            <v>186.47999215399355</v>
          </cell>
          <cell r="AJ41">
            <v>186.47999215399355</v>
          </cell>
          <cell r="AK41">
            <v>186.47999215399355</v>
          </cell>
          <cell r="AL41">
            <v>843.04415851623526</v>
          </cell>
          <cell r="AM41">
            <v>927.34857436785887</v>
          </cell>
          <cell r="AN41">
            <v>1020.0834318046449</v>
          </cell>
          <cell r="AO41">
            <v>1122.0917749851094</v>
          </cell>
        </row>
        <row r="42">
          <cell r="B42" t="str">
            <v xml:space="preserve">    Kaliningrad</v>
          </cell>
          <cell r="AH42">
            <v>373.95617657000787</v>
          </cell>
          <cell r="AI42">
            <v>316.79151074018949</v>
          </cell>
          <cell r="AJ42">
            <v>316.79151074018949</v>
          </cell>
          <cell r="AK42">
            <v>316.79151074018949</v>
          </cell>
          <cell r="AL42">
            <v>1324.3307087905764</v>
          </cell>
          <cell r="AM42">
            <v>1456.7637796696342</v>
          </cell>
          <cell r="AN42">
            <v>1602.4401576365979</v>
          </cell>
          <cell r="AO42">
            <v>1762.6841734002578</v>
          </cell>
        </row>
        <row r="43">
          <cell r="B43" t="str">
            <v xml:space="preserve">    Khabarovsk</v>
          </cell>
          <cell r="AH43">
            <v>149.42993603232574</v>
          </cell>
          <cell r="AI43">
            <v>484.62261036454993</v>
          </cell>
          <cell r="AJ43">
            <v>484.62261036454993</v>
          </cell>
          <cell r="AK43">
            <v>484.62261036454993</v>
          </cell>
          <cell r="AL43">
            <v>1603.2977671259755</v>
          </cell>
          <cell r="AM43">
            <v>1763.6275438385733</v>
          </cell>
          <cell r="AN43">
            <v>1939.9902982224307</v>
          </cell>
          <cell r="AO43">
            <v>2133.989328044674</v>
          </cell>
        </row>
        <row r="44">
          <cell r="B44" t="str">
            <v xml:space="preserve">    PIT Int.</v>
          </cell>
          <cell r="AH44">
            <v>0</v>
          </cell>
          <cell r="AI44">
            <v>0</v>
          </cell>
          <cell r="AJ44">
            <v>0</v>
          </cell>
          <cell r="AK44">
            <v>0</v>
          </cell>
          <cell r="AL44">
            <v>0</v>
          </cell>
          <cell r="AM44">
            <v>0</v>
          </cell>
          <cell r="AN44">
            <v>0</v>
          </cell>
          <cell r="AO44">
            <v>0</v>
          </cell>
        </row>
        <row r="45">
          <cell r="B45" t="str">
            <v xml:space="preserve">  Distribution SG&amp;A </v>
          </cell>
          <cell r="N45">
            <v>1568</v>
          </cell>
          <cell r="O45">
            <v>905.13259709340593</v>
          </cell>
          <cell r="Q45">
            <v>2473.1325970934058</v>
          </cell>
          <cell r="S45">
            <v>2473.1325970934058</v>
          </cell>
          <cell r="U45">
            <v>488.05379597723504</v>
          </cell>
          <cell r="V45">
            <v>488.05379597723504</v>
          </cell>
          <cell r="W45">
            <v>488.05379597723504</v>
          </cell>
          <cell r="X45">
            <v>488.05379597723504</v>
          </cell>
          <cell r="Y45">
            <v>488.05379597723504</v>
          </cell>
          <cell r="Z45">
            <v>488.05379597723504</v>
          </cell>
          <cell r="AA45">
            <v>488.05379597723504</v>
          </cell>
          <cell r="AB45">
            <v>488.05379597723504</v>
          </cell>
          <cell r="AC45">
            <v>488.05379597723504</v>
          </cell>
          <cell r="AD45">
            <v>488.05379597723504</v>
          </cell>
          <cell r="AE45">
            <v>488.05379597723504</v>
          </cell>
          <cell r="AF45">
            <v>488.05379597723504</v>
          </cell>
          <cell r="AH45">
            <v>1414.9209254571174</v>
          </cell>
          <cell r="AI45">
            <v>561</v>
          </cell>
          <cell r="AJ45">
            <v>2049.9438527849111</v>
          </cell>
          <cell r="AK45">
            <v>1830.7807734847922</v>
          </cell>
          <cell r="AL45">
            <v>5856.6455517268205</v>
          </cell>
          <cell r="AM45">
            <v>6442.3101068995029</v>
          </cell>
          <cell r="AN45">
            <v>7086.5411175894542</v>
          </cell>
          <cell r="AO45">
            <v>7795.1952293484001</v>
          </cell>
          <cell r="AP45">
            <v>8574.7147522832402</v>
          </cell>
          <cell r="AQ45">
            <v>9432.1862275115654</v>
          </cell>
        </row>
        <row r="46">
          <cell r="B46" t="str">
            <v xml:space="preserve">  ITB H&amp;Q G&amp;A</v>
          </cell>
          <cell r="N46">
            <v>2211</v>
          </cell>
          <cell r="O46">
            <v>865.01440624372606</v>
          </cell>
          <cell r="Q46">
            <v>3076.0144062437262</v>
          </cell>
          <cell r="S46">
            <v>3076.0144062437262</v>
          </cell>
          <cell r="U46">
            <v>269.04049107944917</v>
          </cell>
          <cell r="V46">
            <v>269.04049107944917</v>
          </cell>
          <cell r="W46">
            <v>269.04049107944917</v>
          </cell>
          <cell r="X46">
            <v>357.5</v>
          </cell>
          <cell r="Y46">
            <v>357.5</v>
          </cell>
          <cell r="Z46">
            <v>357.5</v>
          </cell>
          <cell r="AA46">
            <v>366.66666666666669</v>
          </cell>
          <cell r="AB46">
            <v>366.66666666666669</v>
          </cell>
          <cell r="AC46">
            <v>366.66666666666669</v>
          </cell>
          <cell r="AD46">
            <v>366.66666666666669</v>
          </cell>
          <cell r="AE46">
            <v>366.66666666666669</v>
          </cell>
          <cell r="AF46">
            <v>366.66666666666669</v>
          </cell>
          <cell r="AH46">
            <v>807.12147323834756</v>
          </cell>
          <cell r="AI46">
            <v>1072.5</v>
          </cell>
          <cell r="AJ46">
            <v>1100</v>
          </cell>
          <cell r="AK46">
            <v>1100</v>
          </cell>
          <cell r="AL46">
            <v>4079.6214732383478</v>
          </cell>
          <cell r="AM46">
            <v>4487.5836205621827</v>
          </cell>
          <cell r="AN46">
            <v>4936.3419826184017</v>
          </cell>
          <cell r="AO46">
            <v>5429.9761808802423</v>
          </cell>
          <cell r="AP46">
            <v>5972.9737989682671</v>
          </cell>
          <cell r="AQ46">
            <v>6570.271178865094</v>
          </cell>
        </row>
        <row r="48">
          <cell r="B48" t="str">
            <v>Fixed exp.</v>
          </cell>
          <cell r="N48">
            <v>7711.7479999999996</v>
          </cell>
          <cell r="O48">
            <v>3902.4311546710087</v>
          </cell>
          <cell r="Q48">
            <v>11614.179154671008</v>
          </cell>
          <cell r="S48">
            <v>11614.179154671008</v>
          </cell>
          <cell r="U48">
            <v>1603.3038925201704</v>
          </cell>
          <cell r="V48">
            <v>1603.3038925201704</v>
          </cell>
          <cell r="W48">
            <v>1603.3038925201704</v>
          </cell>
          <cell r="X48">
            <v>1488.9210106564683</v>
          </cell>
          <cell r="Y48">
            <v>1183.9210106564683</v>
          </cell>
          <cell r="Z48">
            <v>1312.9210106564683</v>
          </cell>
          <cell r="AA48">
            <v>1700.930068107388</v>
          </cell>
          <cell r="AB48">
            <v>1700.930068107388</v>
          </cell>
          <cell r="AC48">
            <v>1700.930068107388</v>
          </cell>
          <cell r="AD48">
            <v>1700.930068107388</v>
          </cell>
          <cell r="AE48">
            <v>1700.930068107388</v>
          </cell>
          <cell r="AF48">
            <v>1700.930068107388</v>
          </cell>
          <cell r="AH48">
            <v>4527.63</v>
          </cell>
          <cell r="AI48">
            <v>3985.7630319694049</v>
          </cell>
          <cell r="AJ48">
            <v>5643.3559980130485</v>
          </cell>
          <cell r="AK48">
            <v>5329.7329187129308</v>
          </cell>
          <cell r="AL48">
            <v>29207.006948695387</v>
          </cell>
          <cell r="AM48">
            <v>22419.516598867383</v>
          </cell>
          <cell r="AN48">
            <v>25028.562407430603</v>
          </cell>
          <cell r="AO48">
            <v>27953.576919151619</v>
          </cell>
          <cell r="AP48">
            <v>31234.416622691428</v>
          </cell>
          <cell r="AQ48">
            <v>34916.162598328912</v>
          </cell>
        </row>
        <row r="49">
          <cell r="B49" t="str">
            <v>Variable exp. per HL</v>
          </cell>
          <cell r="N49">
            <v>38.858857844330842</v>
          </cell>
          <cell r="O49">
            <v>42.627405379362351</v>
          </cell>
          <cell r="Q49">
            <v>39.719130928574465</v>
          </cell>
          <cell r="S49">
            <v>39.719130928574465</v>
          </cell>
          <cell r="U49">
            <v>37.2069554990873</v>
          </cell>
          <cell r="V49">
            <v>38.174512706787738</v>
          </cell>
          <cell r="W49">
            <v>35.718694508472979</v>
          </cell>
          <cell r="X49">
            <v>43.54494424091596</v>
          </cell>
          <cell r="Y49">
            <v>45.145176849288859</v>
          </cell>
          <cell r="Z49">
            <v>46.807434988708337</v>
          </cell>
          <cell r="AA49">
            <v>38.419266910065971</v>
          </cell>
          <cell r="AB49">
            <v>38.077180280412797</v>
          </cell>
          <cell r="AC49">
            <v>39.700237152238621</v>
          </cell>
          <cell r="AD49">
            <v>41.689805283590729</v>
          </cell>
          <cell r="AE49">
            <v>37.856412623879365</v>
          </cell>
          <cell r="AF49">
            <v>37.936375320060222</v>
          </cell>
          <cell r="AH49">
            <v>44.207230803671365</v>
          </cell>
          <cell r="AI49">
            <v>47.06587288737461</v>
          </cell>
          <cell r="AJ49">
            <v>41.454438016015402</v>
          </cell>
          <cell r="AK49">
            <v>42.537016484489293</v>
          </cell>
          <cell r="AL49">
            <v>43.740991510262369</v>
          </cell>
          <cell r="AM49">
            <v>42.49000985578293</v>
          </cell>
          <cell r="AN49">
            <v>41.028234303069326</v>
          </cell>
          <cell r="AO49">
            <v>40.975545583133339</v>
          </cell>
          <cell r="AP49">
            <v>40.981466015747422</v>
          </cell>
          <cell r="AQ49">
            <v>18.868969345340727</v>
          </cell>
        </row>
        <row r="51">
          <cell r="B51" t="str">
            <v>EBITDA</v>
          </cell>
          <cell r="F51">
            <v>0</v>
          </cell>
          <cell r="G51">
            <v>0</v>
          </cell>
          <cell r="I51">
            <v>5814</v>
          </cell>
          <cell r="J51">
            <v>2219</v>
          </cell>
          <cell r="L51">
            <v>8033</v>
          </cell>
          <cell r="N51">
            <v>18391.999999999985</v>
          </cell>
          <cell r="O51">
            <v>2102.6399965575165</v>
          </cell>
          <cell r="Q51">
            <v>20494.639996557482</v>
          </cell>
          <cell r="S51">
            <v>20494.639996557482</v>
          </cell>
          <cell r="U51">
            <v>-905.00787344149785</v>
          </cell>
          <cell r="V51">
            <v>-816.71887760907202</v>
          </cell>
          <cell r="W51">
            <v>1155.3515636339553</v>
          </cell>
          <cell r="X51">
            <v>801</v>
          </cell>
          <cell r="Y51">
            <v>1998</v>
          </cell>
          <cell r="Z51">
            <v>1753</v>
          </cell>
          <cell r="AA51">
            <v>3488.5052107422653</v>
          </cell>
          <cell r="AB51">
            <v>3371.543766259887</v>
          </cell>
          <cell r="AC51">
            <v>2334.3411777793644</v>
          </cell>
          <cell r="AD51">
            <v>1865.1142062218794</v>
          </cell>
          <cell r="AE51">
            <v>2613.4943957619553</v>
          </cell>
          <cell r="AF51">
            <v>2803.2910051076151</v>
          </cell>
          <cell r="AH51">
            <v>1217</v>
          </cell>
          <cell r="AI51">
            <v>4551.9999999999982</v>
          </cell>
          <cell r="AJ51">
            <v>6458.0994931508658</v>
          </cell>
          <cell r="AK51">
            <v>4534.4727837280416</v>
          </cell>
          <cell r="AL51">
            <v>16761.572276878898</v>
          </cell>
          <cell r="AM51">
            <v>37743.59751183226</v>
          </cell>
          <cell r="AN51">
            <v>52887.420732830804</v>
          </cell>
          <cell r="AO51">
            <v>57722.372846651226</v>
          </cell>
          <cell r="AP51">
            <v>59253.583630886627</v>
          </cell>
          <cell r="AQ51">
            <v>62514.646456695031</v>
          </cell>
        </row>
        <row r="52">
          <cell r="B52" t="str">
            <v xml:space="preserve"> EBITDA/HL</v>
          </cell>
          <cell r="F52" t="str">
            <v>N/A</v>
          </cell>
          <cell r="G52" t="str">
            <v>N/A</v>
          </cell>
          <cell r="I52">
            <v>9.3154522150349148</v>
          </cell>
          <cell r="J52">
            <v>6.3042541297785224</v>
          </cell>
          <cell r="L52">
            <v>8.2296151204787229</v>
          </cell>
          <cell r="N52">
            <v>10.29159495407816</v>
          </cell>
          <cell r="O52">
            <v>3.9775688087066694</v>
          </cell>
          <cell r="Q52">
            <v>8.8502474068915902</v>
          </cell>
          <cell r="S52">
            <v>8.8502474068915902</v>
          </cell>
          <cell r="U52">
            <v>-6.3225232407749452</v>
          </cell>
          <cell r="V52">
            <v>-6.1334847151496801</v>
          </cell>
          <cell r="W52">
            <v>6.1393020203792306</v>
          </cell>
          <cell r="X52">
            <v>3.7248191067874479</v>
          </cell>
          <cell r="Y52">
            <v>7.1826322657645836</v>
          </cell>
          <cell r="Z52">
            <v>6.2909558089961024</v>
          </cell>
          <cell r="AA52">
            <v>12.257724924831718</v>
          </cell>
          <cell r="AB52">
            <v>12.157242565697972</v>
          </cell>
          <cell r="AC52">
            <v>10.358510854564798</v>
          </cell>
          <cell r="AD52">
            <v>8.2861188517514375</v>
          </cell>
          <cell r="AE52">
            <v>10.606714268514429</v>
          </cell>
          <cell r="AF52">
            <v>10.858524606773248</v>
          </cell>
          <cell r="AH52">
            <v>2.7244235504813075</v>
          </cell>
          <cell r="AI52">
            <v>6.1273388073764954</v>
          </cell>
          <cell r="AJ52">
            <v>8.2030595000846116</v>
          </cell>
          <cell r="AK52">
            <v>6.2168032896321108</v>
          </cell>
          <cell r="AL52">
            <v>6.19360875233036</v>
          </cell>
          <cell r="AM52">
            <v>9.1990244971562909</v>
          </cell>
          <cell r="AN52">
            <v>11.066629155227202</v>
          </cell>
          <cell r="AO52">
            <v>11.117560255518342</v>
          </cell>
          <cell r="AP52">
            <v>10.674398059968768</v>
          </cell>
          <cell r="AQ52">
            <v>5.4813368221565133</v>
          </cell>
        </row>
        <row r="53">
          <cell r="B53" t="str">
            <v>EBITDA Margin</v>
          </cell>
          <cell r="F53">
            <v>0</v>
          </cell>
          <cell r="G53">
            <v>0</v>
          </cell>
          <cell r="I53">
            <v>0.15563764857051077</v>
          </cell>
          <cell r="J53">
            <v>0.11044746403862427</v>
          </cell>
          <cell r="L53">
            <v>0.13983323759291172</v>
          </cell>
          <cell r="N53">
            <v>0.19248963871561922</v>
          </cell>
          <cell r="O53">
            <v>7.367612927311061E-2</v>
          </cell>
          <cell r="Q53">
            <v>0.16516352920990454</v>
          </cell>
          <cell r="S53">
            <v>0.16516352920990454</v>
          </cell>
          <cell r="U53">
            <v>-0.15023094773552378</v>
          </cell>
          <cell r="V53">
            <v>-0.13913904028992555</v>
          </cell>
          <cell r="W53">
            <v>0.12186564851308068</v>
          </cell>
          <cell r="X53">
            <v>6.8731765917281626E-2</v>
          </cell>
          <cell r="Y53">
            <v>0.12693773824650573</v>
          </cell>
          <cell r="Z53">
            <v>0.10882115587559749</v>
          </cell>
          <cell r="AA53">
            <v>0.21636256944612159</v>
          </cell>
          <cell r="AB53">
            <v>0.21567745558909265</v>
          </cell>
          <cell r="AC53">
            <v>0.17981486692524126</v>
          </cell>
          <cell r="AD53">
            <v>0.14402469837470339</v>
          </cell>
          <cell r="AE53">
            <v>0.1915736365209641</v>
          </cell>
          <cell r="AF53">
            <v>0.19606086034508902</v>
          </cell>
          <cell r="AH53">
            <v>4.7740467597677701E-2</v>
          </cell>
          <cell r="AI53">
            <v>0.10463646185320548</v>
          </cell>
          <cell r="AJ53">
            <v>0.14435481690473972</v>
          </cell>
          <cell r="AK53">
            <v>0.11089368437146209</v>
          </cell>
          <cell r="AL53">
            <v>0.10840287469927502</v>
          </cell>
          <cell r="AM53">
            <v>0.16095376521146296</v>
          </cell>
          <cell r="AN53">
            <v>0.19302688844233787</v>
          </cell>
          <cell r="AO53">
            <v>0.19342598625593418</v>
          </cell>
          <cell r="AP53">
            <v>0.18615103712457187</v>
          </cell>
          <cell r="AQ53">
            <v>0.19996278546919224</v>
          </cell>
        </row>
        <row r="55">
          <cell r="B55" t="str">
            <v>Non-Recurring&amp;Extraordinary Items</v>
          </cell>
          <cell r="F55">
            <v>0</v>
          </cell>
          <cell r="G55">
            <v>0</v>
          </cell>
          <cell r="I55">
            <v>-39</v>
          </cell>
          <cell r="J55">
            <v>-13</v>
          </cell>
          <cell r="L55">
            <v>-52</v>
          </cell>
          <cell r="N55">
            <v>-1095</v>
          </cell>
          <cell r="O55">
            <v>-97.810896195944807</v>
          </cell>
          <cell r="Q55">
            <v>-1192.8108961959449</v>
          </cell>
          <cell r="S55">
            <v>-1192.8108961959449</v>
          </cell>
          <cell r="U55">
            <v>0</v>
          </cell>
          <cell r="V55">
            <v>0</v>
          </cell>
          <cell r="W55">
            <v>0</v>
          </cell>
          <cell r="X55">
            <v>-172</v>
          </cell>
          <cell r="Y55">
            <v>-28</v>
          </cell>
          <cell r="Z55">
            <v>-18</v>
          </cell>
          <cell r="AA55">
            <v>0</v>
          </cell>
          <cell r="AB55">
            <v>0</v>
          </cell>
          <cell r="AC55">
            <v>0</v>
          </cell>
          <cell r="AD55">
            <v>0</v>
          </cell>
          <cell r="AE55">
            <v>0</v>
          </cell>
          <cell r="AF55">
            <v>0</v>
          </cell>
          <cell r="AH55">
            <v>-465.73826119131706</v>
          </cell>
          <cell r="AI55">
            <v>-218</v>
          </cell>
          <cell r="AJ55">
            <v>0</v>
          </cell>
          <cell r="AK55">
            <v>0</v>
          </cell>
          <cell r="AL55">
            <v>-683.73826119131706</v>
          </cell>
          <cell r="AM55">
            <v>0</v>
          </cell>
          <cell r="AN55">
            <v>0</v>
          </cell>
          <cell r="AO55">
            <v>0</v>
          </cell>
          <cell r="AP55">
            <v>0</v>
          </cell>
          <cell r="AQ55">
            <v>0</v>
          </cell>
        </row>
        <row r="56">
          <cell r="B56" t="str">
            <v>Forex</v>
          </cell>
          <cell r="F56">
            <v>0</v>
          </cell>
          <cell r="G56">
            <v>0</v>
          </cell>
          <cell r="I56">
            <v>-39</v>
          </cell>
          <cell r="J56">
            <v>-13</v>
          </cell>
          <cell r="L56">
            <v>-52</v>
          </cell>
          <cell r="N56">
            <v>-301</v>
          </cell>
          <cell r="O56">
            <v>34.349345615718931</v>
          </cell>
          <cell r="Q56">
            <v>-266.6506543842811</v>
          </cell>
          <cell r="S56">
            <v>-266.6506543842811</v>
          </cell>
          <cell r="U56">
            <v>-30.729758674177031</v>
          </cell>
          <cell r="V56">
            <v>-30.729758674177031</v>
          </cell>
          <cell r="W56">
            <v>-30.729758674177031</v>
          </cell>
          <cell r="X56">
            <v>48</v>
          </cell>
          <cell r="Y56">
            <v>-75</v>
          </cell>
          <cell r="Z56">
            <v>1049</v>
          </cell>
          <cell r="AA56">
            <v>-30.729758674177031</v>
          </cell>
          <cell r="AB56">
            <v>-30.729758674177031</v>
          </cell>
          <cell r="AC56">
            <v>-30.729758674177031</v>
          </cell>
          <cell r="AD56">
            <v>-30.729758674177031</v>
          </cell>
          <cell r="AE56">
            <v>-30.729758674177031</v>
          </cell>
          <cell r="AF56">
            <v>-30.729758674177031</v>
          </cell>
          <cell r="AH56">
            <v>124.30873620456495</v>
          </cell>
          <cell r="AI56">
            <v>1022</v>
          </cell>
          <cell r="AJ56">
            <v>0</v>
          </cell>
          <cell r="AK56">
            <v>0</v>
          </cell>
          <cell r="AL56">
            <v>1146.3087362045649</v>
          </cell>
          <cell r="AM56">
            <v>0</v>
          </cell>
          <cell r="AN56">
            <v>0</v>
          </cell>
          <cell r="AO56">
            <v>0</v>
          </cell>
          <cell r="AP56">
            <v>0</v>
          </cell>
          <cell r="AQ56">
            <v>0</v>
          </cell>
        </row>
        <row r="57">
          <cell r="B57" t="str">
            <v>Gain/(loss) from disposal of Fixed assets</v>
          </cell>
          <cell r="F57">
            <v>0</v>
          </cell>
          <cell r="G57">
            <v>0</v>
          </cell>
          <cell r="I57">
            <v>0</v>
          </cell>
          <cell r="J57">
            <v>0</v>
          </cell>
          <cell r="L57">
            <v>0</v>
          </cell>
          <cell r="N57">
            <v>2</v>
          </cell>
          <cell r="O57">
            <v>0</v>
          </cell>
          <cell r="Q57">
            <v>2</v>
          </cell>
          <cell r="S57">
            <v>12</v>
          </cell>
          <cell r="U57">
            <v>-17.348153857980328</v>
          </cell>
          <cell r="V57">
            <v>-17.348153857980328</v>
          </cell>
          <cell r="W57">
            <v>-17.348153857980328</v>
          </cell>
          <cell r="X57">
            <v>-3</v>
          </cell>
          <cell r="Y57">
            <v>0</v>
          </cell>
          <cell r="Z57">
            <v>-2</v>
          </cell>
          <cell r="AA57">
            <v>-17.348153857980328</v>
          </cell>
          <cell r="AB57">
            <v>-17.348153857980328</v>
          </cell>
          <cell r="AC57">
            <v>-17.348153857980328</v>
          </cell>
          <cell r="AD57">
            <v>-17.348153857980328</v>
          </cell>
          <cell r="AE57">
            <v>-17.348153857980328</v>
          </cell>
          <cell r="AF57">
            <v>-17.348153857980328</v>
          </cell>
          <cell r="AH57">
            <v>324.7755729209041</v>
          </cell>
          <cell r="AI57">
            <v>-5</v>
          </cell>
          <cell r="AJ57">
            <v>0</v>
          </cell>
          <cell r="AK57">
            <v>0</v>
          </cell>
          <cell r="AL57">
            <v>319.7755729209041</v>
          </cell>
          <cell r="AM57">
            <v>0</v>
          </cell>
          <cell r="AN57">
            <v>0</v>
          </cell>
          <cell r="AO57">
            <v>0</v>
          </cell>
          <cell r="AP57">
            <v>0</v>
          </cell>
          <cell r="AQ57">
            <v>0</v>
          </cell>
        </row>
        <row r="59">
          <cell r="B59" t="str">
            <v>Operating Income</v>
          </cell>
          <cell r="F59">
            <v>0</v>
          </cell>
          <cell r="G59">
            <v>0</v>
          </cell>
          <cell r="I59">
            <v>5736</v>
          </cell>
          <cell r="J59">
            <v>2193</v>
          </cell>
          <cell r="L59">
            <v>7929</v>
          </cell>
          <cell r="N59">
            <v>16997.999999999985</v>
          </cell>
          <cell r="O59">
            <v>2039.1784459772907</v>
          </cell>
          <cell r="Q59">
            <v>19037.178445977257</v>
          </cell>
          <cell r="S59">
            <v>19047.178445977257</v>
          </cell>
          <cell r="U59">
            <v>-953.08578597365522</v>
          </cell>
          <cell r="V59">
            <v>-864.79679014122939</v>
          </cell>
          <cell r="W59">
            <v>1107.2736511017979</v>
          </cell>
          <cell r="X59">
            <v>674</v>
          </cell>
          <cell r="Y59">
            <v>1895</v>
          </cell>
          <cell r="Z59">
            <v>2782</v>
          </cell>
          <cell r="AA59">
            <v>3440.4272982101079</v>
          </cell>
          <cell r="AB59">
            <v>3323.4658537277296</v>
          </cell>
          <cell r="AC59">
            <v>2286.2632652472071</v>
          </cell>
          <cell r="AD59">
            <v>1817.036293689722</v>
          </cell>
          <cell r="AE59">
            <v>2565.4164832297979</v>
          </cell>
          <cell r="AF59">
            <v>2755.2130925754577</v>
          </cell>
          <cell r="AH59">
            <v>1200.346047934152</v>
          </cell>
          <cell r="AI59">
            <v>5350.9999999999982</v>
          </cell>
          <cell r="AJ59">
            <v>6458.0994931508658</v>
          </cell>
          <cell r="AK59">
            <v>4534.4727837280416</v>
          </cell>
          <cell r="AL59">
            <v>17543.91832481305</v>
          </cell>
          <cell r="AM59">
            <v>37743.59751183226</v>
          </cell>
          <cell r="AN59">
            <v>52887.420732830804</v>
          </cell>
          <cell r="AO59">
            <v>57722.372846651226</v>
          </cell>
          <cell r="AP59">
            <v>59253.583630886627</v>
          </cell>
          <cell r="AQ59">
            <v>62514.646456695031</v>
          </cell>
        </row>
        <row r="61">
          <cell r="B61" t="str">
            <v>Depreciation</v>
          </cell>
          <cell r="F61">
            <v>0</v>
          </cell>
          <cell r="G61">
            <v>0</v>
          </cell>
          <cell r="I61">
            <v>417</v>
          </cell>
          <cell r="J61">
            <v>212</v>
          </cell>
          <cell r="L61">
            <v>629</v>
          </cell>
          <cell r="N61">
            <v>1659.083261725882</v>
          </cell>
          <cell r="O61">
            <v>811.74513238192776</v>
          </cell>
          <cell r="Q61">
            <v>2470.8283941078093</v>
          </cell>
          <cell r="S61">
            <v>2470.8283941078093</v>
          </cell>
          <cell r="U61">
            <v>370.82190097270143</v>
          </cell>
          <cell r="V61">
            <v>370.82190097270143</v>
          </cell>
          <cell r="W61">
            <v>370.82190097270143</v>
          </cell>
          <cell r="X61">
            <v>602</v>
          </cell>
          <cell r="Y61">
            <v>626</v>
          </cell>
          <cell r="Z61">
            <v>478</v>
          </cell>
          <cell r="AA61">
            <v>551.71314120090733</v>
          </cell>
          <cell r="AB61">
            <v>551.71314120090733</v>
          </cell>
          <cell r="AC61">
            <v>551.71314120090733</v>
          </cell>
          <cell r="AD61">
            <v>542.93323665555272</v>
          </cell>
          <cell r="AE61">
            <v>542.93323665555272</v>
          </cell>
          <cell r="AF61">
            <v>542.93323665555272</v>
          </cell>
          <cell r="AH61">
            <v>1001</v>
          </cell>
          <cell r="AI61">
            <v>1706</v>
          </cell>
          <cell r="AJ61">
            <v>1069.2932990610104</v>
          </cell>
          <cell r="AK61">
            <v>1069.2932990610104</v>
          </cell>
          <cell r="AL61">
            <v>4845.5865981220213</v>
          </cell>
          <cell r="AM61">
            <v>5794.8622727217498</v>
          </cell>
          <cell r="AN61">
            <v>6631.4048937097768</v>
          </cell>
          <cell r="AO61">
            <v>7066.2941832528741</v>
          </cell>
          <cell r="AP61">
            <v>7334.4921850779238</v>
          </cell>
          <cell r="AQ61">
            <v>4165.197721273239</v>
          </cell>
        </row>
        <row r="62">
          <cell r="F62" t="str">
            <v>______</v>
          </cell>
          <cell r="G62" t="str">
            <v>______</v>
          </cell>
          <cell r="I62" t="str">
            <v>______</v>
          </cell>
          <cell r="J62" t="str">
            <v>______</v>
          </cell>
          <cell r="L62" t="str">
            <v>______</v>
          </cell>
          <cell r="N62" t="str">
            <v>______</v>
          </cell>
          <cell r="O62" t="str">
            <v>______</v>
          </cell>
          <cell r="Q62" t="str">
            <v>______</v>
          </cell>
          <cell r="S62" t="str">
            <v>______</v>
          </cell>
          <cell r="T62" t="str">
            <v/>
          </cell>
          <cell r="U62" t="str">
            <v>______</v>
          </cell>
          <cell r="V62" t="str">
            <v>______</v>
          </cell>
          <cell r="W62" t="str">
            <v>______</v>
          </cell>
          <cell r="X62" t="str">
            <v>______</v>
          </cell>
          <cell r="Y62" t="str">
            <v>______</v>
          </cell>
          <cell r="Z62" t="str">
            <v>______</v>
          </cell>
          <cell r="AA62" t="str">
            <v>______</v>
          </cell>
          <cell r="AB62" t="str">
            <v>______</v>
          </cell>
          <cell r="AC62" t="str">
            <v>______</v>
          </cell>
          <cell r="AD62" t="str">
            <v>______</v>
          </cell>
          <cell r="AE62" t="str">
            <v>______</v>
          </cell>
          <cell r="AF62" t="str">
            <v>______</v>
          </cell>
          <cell r="AH62" t="str">
            <v>______</v>
          </cell>
          <cell r="AI62" t="str">
            <v>______</v>
          </cell>
          <cell r="AJ62" t="str">
            <v>______</v>
          </cell>
          <cell r="AK62" t="str">
            <v>______</v>
          </cell>
          <cell r="AL62" t="str">
            <v>______</v>
          </cell>
          <cell r="AM62" t="str">
            <v>______</v>
          </cell>
          <cell r="AN62" t="str">
            <v>______</v>
          </cell>
          <cell r="AO62" t="str">
            <v>______</v>
          </cell>
          <cell r="AP62" t="str">
            <v>______</v>
          </cell>
          <cell r="AQ62" t="str">
            <v>______</v>
          </cell>
        </row>
        <row r="63">
          <cell r="B63" t="str">
            <v>EBITA</v>
          </cell>
          <cell r="F63">
            <v>0</v>
          </cell>
          <cell r="G63">
            <v>0</v>
          </cell>
          <cell r="I63">
            <v>5319</v>
          </cell>
          <cell r="J63">
            <v>1981</v>
          </cell>
          <cell r="L63">
            <v>7300</v>
          </cell>
          <cell r="N63">
            <v>15338.916738274103</v>
          </cell>
          <cell r="O63">
            <v>1227.433313595363</v>
          </cell>
          <cell r="Q63">
            <v>16566.350051869449</v>
          </cell>
          <cell r="S63">
            <v>16576.350051869449</v>
          </cell>
          <cell r="T63" t="str">
            <v/>
          </cell>
          <cell r="U63">
            <v>-1323.9076869463565</v>
          </cell>
          <cell r="V63">
            <v>-1235.6186911139307</v>
          </cell>
          <cell r="W63">
            <v>736.45175012909647</v>
          </cell>
          <cell r="X63">
            <v>72</v>
          </cell>
          <cell r="Y63">
            <v>1269</v>
          </cell>
          <cell r="Z63">
            <v>2304</v>
          </cell>
          <cell r="AA63">
            <v>2888.7141570092008</v>
          </cell>
          <cell r="AB63">
            <v>2771.7527125268225</v>
          </cell>
          <cell r="AC63">
            <v>1734.5501240462997</v>
          </cell>
          <cell r="AD63">
            <v>1274.1030570341693</v>
          </cell>
          <cell r="AE63">
            <v>2022.4832465742452</v>
          </cell>
          <cell r="AF63">
            <v>2212.279855919905</v>
          </cell>
          <cell r="AH63">
            <v>199.34604793415201</v>
          </cell>
          <cell r="AI63">
            <v>3644.9999999999982</v>
          </cell>
          <cell r="AJ63">
            <v>5388.8061940898551</v>
          </cell>
          <cell r="AK63">
            <v>3465.1794846670309</v>
          </cell>
          <cell r="AL63">
            <v>12698.331726691029</v>
          </cell>
          <cell r="AM63">
            <v>31948.735239110509</v>
          </cell>
          <cell r="AN63">
            <v>46256.015839121028</v>
          </cell>
          <cell r="AO63">
            <v>50656.078663398352</v>
          </cell>
          <cell r="AP63">
            <v>51919.091445808706</v>
          </cell>
          <cell r="AQ63">
            <v>58349.448735421793</v>
          </cell>
        </row>
        <row r="65">
          <cell r="B65" t="str">
            <v>Amortization</v>
          </cell>
          <cell r="N65">
            <v>0</v>
          </cell>
          <cell r="O65">
            <v>0</v>
          </cell>
          <cell r="Q65">
            <v>0</v>
          </cell>
          <cell r="S65">
            <v>0</v>
          </cell>
          <cell r="AH65">
            <v>1778.8625</v>
          </cell>
          <cell r="AI65">
            <v>1756.6267187499998</v>
          </cell>
          <cell r="AJ65">
            <v>1734.6688847656249</v>
          </cell>
          <cell r="AK65">
            <v>1712.9855237060547</v>
          </cell>
          <cell r="AL65">
            <v>6983.1436272216788</v>
          </cell>
          <cell r="AM65">
            <v>6983.1436272216788</v>
          </cell>
          <cell r="AN65">
            <v>6983.1436272216788</v>
          </cell>
          <cell r="AO65">
            <v>6983.1436272216788</v>
          </cell>
          <cell r="AP65">
            <v>6849.2032314013668</v>
          </cell>
        </row>
        <row r="67">
          <cell r="B67" t="str">
            <v>INTEREST EXPENSE</v>
          </cell>
          <cell r="I67">
            <v>656</v>
          </cell>
          <cell r="N67">
            <v>2730</v>
          </cell>
          <cell r="O67">
            <v>1292.4134954761225</v>
          </cell>
          <cell r="Q67">
            <v>4022.4134954761225</v>
          </cell>
          <cell r="S67">
            <v>4022.4134954761225</v>
          </cell>
          <cell r="T67" t="str">
            <v/>
          </cell>
          <cell r="AH67">
            <v>0</v>
          </cell>
          <cell r="AI67">
            <v>0</v>
          </cell>
          <cell r="AJ67">
            <v>0</v>
          </cell>
          <cell r="AK67">
            <v>0</v>
          </cell>
          <cell r="AL67">
            <v>0</v>
          </cell>
          <cell r="AM67">
            <v>0</v>
          </cell>
          <cell r="AN67">
            <v>0</v>
          </cell>
          <cell r="AO67">
            <v>0</v>
          </cell>
          <cell r="AP67">
            <v>0</v>
          </cell>
          <cell r="AQ67">
            <v>0</v>
          </cell>
        </row>
        <row r="69">
          <cell r="B69" t="str">
            <v>INCOME TAXES</v>
          </cell>
          <cell r="I69">
            <v>398</v>
          </cell>
          <cell r="N69">
            <v>1398.2272059324923</v>
          </cell>
          <cell r="O69">
            <v>184.55537373192601</v>
          </cell>
          <cell r="Q69">
            <v>1582.7825796644183</v>
          </cell>
          <cell r="S69">
            <v>1582.7825796644183</v>
          </cell>
          <cell r="AH69">
            <v>107</v>
          </cell>
          <cell r="AI69">
            <v>204</v>
          </cell>
          <cell r="AJ69">
            <v>0</v>
          </cell>
          <cell r="AK69">
            <v>0</v>
          </cell>
          <cell r="AL69">
            <v>311</v>
          </cell>
          <cell r="AM69">
            <v>1675.9544705332028</v>
          </cell>
          <cell r="AN69">
            <v>1675.9544705332028</v>
          </cell>
          <cell r="AO69">
            <v>1675.9544705332028</v>
          </cell>
          <cell r="AP69">
            <v>1643.8087755363279</v>
          </cell>
          <cell r="AQ69">
            <v>1636.5386563279685</v>
          </cell>
        </row>
        <row r="71">
          <cell r="B71" t="str">
            <v>NET INCOME</v>
          </cell>
          <cell r="I71">
            <v>1692</v>
          </cell>
          <cell r="N71">
            <v>11210.68953234161</v>
          </cell>
          <cell r="O71">
            <v>-249.53555561268558</v>
          </cell>
          <cell r="Q71">
            <v>10961.153976728907</v>
          </cell>
          <cell r="S71">
            <v>10961.153976728907</v>
          </cell>
          <cell r="AH71">
            <v>-1686.5164520658479</v>
          </cell>
          <cell r="AI71">
            <v>1684.3732812499984</v>
          </cell>
          <cell r="AJ71">
            <v>3654.13730932423</v>
          </cell>
          <cell r="AK71">
            <v>1752.1939609609763</v>
          </cell>
          <cell r="AL71">
            <v>5404.1880994693502</v>
          </cell>
          <cell r="AM71">
            <v>23289.637141355626</v>
          </cell>
          <cell r="AN71">
            <v>37596.917741366145</v>
          </cell>
          <cell r="AO71">
            <v>41996.980565643469</v>
          </cell>
          <cell r="AP71">
            <v>0</v>
          </cell>
          <cell r="AQ71">
            <v>0</v>
          </cell>
        </row>
        <row r="74">
          <cell r="B74" t="str">
            <v>CAPEX</v>
          </cell>
          <cell r="F74">
            <v>0</v>
          </cell>
          <cell r="G74">
            <v>0</v>
          </cell>
          <cell r="I74">
            <v>0</v>
          </cell>
          <cell r="J74">
            <v>3074</v>
          </cell>
          <cell r="L74">
            <v>3074</v>
          </cell>
          <cell r="N74">
            <v>18894.894460960539</v>
          </cell>
          <cell r="O74">
            <v>7829.8353985989233</v>
          </cell>
          <cell r="Q74">
            <v>26724.729859559462</v>
          </cell>
          <cell r="S74">
            <v>26724.729859559462</v>
          </cell>
          <cell r="T74" t="str">
            <v/>
          </cell>
          <cell r="AH74">
            <v>7178</v>
          </cell>
          <cell r="AI74">
            <v>7769</v>
          </cell>
          <cell r="AJ74">
            <v>15894.134681065463</v>
          </cell>
          <cell r="AK74">
            <v>12608.634681065465</v>
          </cell>
          <cell r="AL74">
            <v>43449.76936213093</v>
          </cell>
          <cell r="AM74">
            <v>27514.894907020098</v>
          </cell>
          <cell r="AN74">
            <v>14420.863067454997</v>
          </cell>
          <cell r="AO74">
            <v>7066.2941832528741</v>
          </cell>
          <cell r="AP74">
            <v>7334.4921850779238</v>
          </cell>
          <cell r="AQ74">
            <v>-12481.861102256167</v>
          </cell>
        </row>
        <row r="75">
          <cell r="AQ75">
            <v>187102.69772127323</v>
          </cell>
        </row>
        <row r="77">
          <cell r="B77" t="str">
            <v>CASH FLOW STATEMENT</v>
          </cell>
        </row>
        <row r="79">
          <cell r="B79" t="str">
            <v>NET INCOME</v>
          </cell>
          <cell r="N79">
            <v>11210.68953234161</v>
          </cell>
          <cell r="O79">
            <v>-249.53555561268558</v>
          </cell>
          <cell r="Q79">
            <v>10961.153976728907</v>
          </cell>
          <cell r="S79">
            <v>10961.153976728907</v>
          </cell>
          <cell r="AH79">
            <v>-1686.5164520658479</v>
          </cell>
          <cell r="AI79">
            <v>1684.3732812499984</v>
          </cell>
          <cell r="AJ79">
            <v>3654.13730932423</v>
          </cell>
          <cell r="AK79">
            <v>1752.1939609609763</v>
          </cell>
          <cell r="AL79">
            <v>5404.1880994693502</v>
          </cell>
          <cell r="AM79">
            <v>23289.637141355626</v>
          </cell>
          <cell r="AN79">
            <v>37596.917741366145</v>
          </cell>
          <cell r="AO79">
            <v>41996.980565643469</v>
          </cell>
          <cell r="AP79">
            <v>0</v>
          </cell>
          <cell r="AQ79" t="e">
            <v>#REF!</v>
          </cell>
        </row>
        <row r="81">
          <cell r="B81" t="str">
            <v>Depreciation &amp; Amortization</v>
          </cell>
          <cell r="N81">
            <v>1659.083261725882</v>
          </cell>
          <cell r="O81">
            <v>811.74513238192776</v>
          </cell>
          <cell r="Q81">
            <v>2470.8283941078093</v>
          </cell>
          <cell r="S81">
            <v>2470.8283941078093</v>
          </cell>
          <cell r="AH81">
            <v>2779.8625000000002</v>
          </cell>
          <cell r="AI81">
            <v>3462.6267187499998</v>
          </cell>
          <cell r="AJ81">
            <v>2803.9621838266353</v>
          </cell>
          <cell r="AK81">
            <v>2782.2788227670653</v>
          </cell>
          <cell r="AL81">
            <v>11828.730225343701</v>
          </cell>
          <cell r="AM81">
            <v>12778.00589994343</v>
          </cell>
          <cell r="AN81">
            <v>13614.548520931456</v>
          </cell>
          <cell r="AO81">
            <v>14049.437810474552</v>
          </cell>
          <cell r="AP81">
            <v>7334.4921850779238</v>
          </cell>
          <cell r="AQ81">
            <v>4165.197721273239</v>
          </cell>
        </row>
        <row r="82">
          <cell r="B82" t="str">
            <v>Change in WC</v>
          </cell>
          <cell r="N82">
            <v>-4829.7282041246326</v>
          </cell>
          <cell r="O82">
            <v>-9012.5017076696586</v>
          </cell>
          <cell r="Q82">
            <v>-13842.229911794291</v>
          </cell>
          <cell r="S82">
            <v>-13842.229911794291</v>
          </cell>
          <cell r="AH82">
            <v>2802.9583372402467</v>
          </cell>
          <cell r="AI82">
            <v>-9062.9669938277366</v>
          </cell>
          <cell r="AJ82">
            <v>3454.5572007282281</v>
          </cell>
          <cell r="AK82">
            <v>-2077.7949849764846</v>
          </cell>
          <cell r="AL82">
            <v>-4883.2464408357446</v>
          </cell>
          <cell r="AM82">
            <v>-8722.3590267532436</v>
          </cell>
          <cell r="AN82">
            <v>-1229.3081087960181</v>
          </cell>
          <cell r="AO82">
            <v>-2073.174940615816</v>
          </cell>
          <cell r="AP82">
            <v>-1714.7225293644715</v>
          </cell>
          <cell r="AQ82">
            <v>1232.0977736479799</v>
          </cell>
        </row>
        <row r="83">
          <cell r="N83" t="str">
            <v>______</v>
          </cell>
          <cell r="O83" t="str">
            <v>______</v>
          </cell>
          <cell r="Q83" t="str">
            <v>______</v>
          </cell>
          <cell r="S83" t="str">
            <v>______</v>
          </cell>
          <cell r="AH83" t="str">
            <v>______</v>
          </cell>
          <cell r="AI83" t="str">
            <v>______</v>
          </cell>
          <cell r="AJ83" t="str">
            <v>______</v>
          </cell>
          <cell r="AK83" t="str">
            <v>______</v>
          </cell>
          <cell r="AL83" t="str">
            <v>______</v>
          </cell>
          <cell r="AM83" t="str">
            <v>______</v>
          </cell>
          <cell r="AN83" t="str">
            <v>______</v>
          </cell>
          <cell r="AO83" t="str">
            <v>______</v>
          </cell>
          <cell r="AP83" t="str">
            <v>______</v>
          </cell>
          <cell r="AQ83" t="str">
            <v>______</v>
          </cell>
        </row>
        <row r="84">
          <cell r="B84" t="str">
            <v>CASH FLOW FROM OPERATIONS:</v>
          </cell>
          <cell r="N84">
            <v>8040.0445899428596</v>
          </cell>
          <cell r="O84">
            <v>-8450.2921309004159</v>
          </cell>
          <cell r="Q84">
            <v>-410.24754095757453</v>
          </cell>
          <cell r="S84">
            <v>-410.24754095757453</v>
          </cell>
          <cell r="AH84">
            <v>3896.3043851743987</v>
          </cell>
          <cell r="AI84">
            <v>-3915.9669938277384</v>
          </cell>
          <cell r="AJ84">
            <v>9912.6566938790929</v>
          </cell>
          <cell r="AK84">
            <v>2456.677798751557</v>
          </cell>
          <cell r="AL84">
            <v>12349.671883977306</v>
          </cell>
          <cell r="AM84">
            <v>27345.284014545818</v>
          </cell>
          <cell r="AN84">
            <v>49982.158153501587</v>
          </cell>
          <cell r="AO84">
            <v>53973.243435502198</v>
          </cell>
          <cell r="AP84">
            <v>5619.7696557134523</v>
          </cell>
          <cell r="AQ84" t="e">
            <v>#REF!</v>
          </cell>
        </row>
        <row r="86">
          <cell r="B86" t="str">
            <v>CAPEX</v>
          </cell>
          <cell r="N86">
            <v>-18894.894460960539</v>
          </cell>
          <cell r="O86">
            <v>-7829.8353985989233</v>
          </cell>
          <cell r="Q86">
            <v>-26724.729859559462</v>
          </cell>
          <cell r="S86">
            <v>-26724.729859559462</v>
          </cell>
          <cell r="AH86">
            <v>-4227</v>
          </cell>
          <cell r="AI86">
            <v>-13157</v>
          </cell>
          <cell r="AJ86">
            <v>-15894.134681065463</v>
          </cell>
          <cell r="AK86">
            <v>-12608.634681065465</v>
          </cell>
          <cell r="AL86">
            <v>-45886.76936213093</v>
          </cell>
          <cell r="AM86">
            <v>-27514.894907020098</v>
          </cell>
          <cell r="AN86">
            <v>-14420.863067454997</v>
          </cell>
          <cell r="AO86">
            <v>-7066.2941832528741</v>
          </cell>
          <cell r="AP86">
            <v>-7334.4921850779238</v>
          </cell>
        </row>
        <row r="87">
          <cell r="B87" t="str">
            <v>CAPEX A/P</v>
          </cell>
          <cell r="S87">
            <v>0</v>
          </cell>
          <cell r="AH87">
            <v>-2951</v>
          </cell>
          <cell r="AI87">
            <v>5388</v>
          </cell>
          <cell r="AJ87">
            <v>-1888</v>
          </cell>
          <cell r="AK87">
            <v>0</v>
          </cell>
          <cell r="AL87">
            <v>549</v>
          </cell>
          <cell r="AM87">
            <v>6694.0624982491863</v>
          </cell>
          <cell r="AN87">
            <v>-9392.0624982491863</v>
          </cell>
          <cell r="AO87">
            <v>0</v>
          </cell>
          <cell r="AP87">
            <v>-7799.6523444766226</v>
          </cell>
        </row>
        <row r="88">
          <cell r="B88" t="str">
            <v>Investments</v>
          </cell>
          <cell r="N88">
            <v>-266</v>
          </cell>
          <cell r="O88">
            <v>-165.99062882533048</v>
          </cell>
          <cell r="Q88">
            <v>-431.99062882533048</v>
          </cell>
          <cell r="S88">
            <v>-431.99062882533048</v>
          </cell>
          <cell r="AH88">
            <v>-374</v>
          </cell>
          <cell r="AI88">
            <v>-2026</v>
          </cell>
          <cell r="AJ88">
            <v>-6693</v>
          </cell>
          <cell r="AK88">
            <v>0</v>
          </cell>
          <cell r="AL88">
            <v>-9093</v>
          </cell>
          <cell r="AM88">
            <v>0</v>
          </cell>
          <cell r="AN88">
            <v>0</v>
          </cell>
          <cell r="AO88">
            <v>0</v>
          </cell>
          <cell r="AP88">
            <v>0</v>
          </cell>
          <cell r="AQ88">
            <v>0</v>
          </cell>
        </row>
        <row r="90">
          <cell r="B90" t="str">
            <v>FREE CASH FLOW before Financing:</v>
          </cell>
          <cell r="N90">
            <v>-11120.849871017679</v>
          </cell>
          <cell r="O90">
            <v>-16446.118158324669</v>
          </cell>
          <cell r="Q90">
            <v>-27566.968029342366</v>
          </cell>
          <cell r="S90">
            <v>-27566.968029342366</v>
          </cell>
          <cell r="AH90">
            <v>-3655.6956148256013</v>
          </cell>
          <cell r="AI90">
            <v>-13710.966993827737</v>
          </cell>
          <cell r="AJ90">
            <v>-14562.47798718637</v>
          </cell>
          <cell r="AK90">
            <v>-10151.956882313909</v>
          </cell>
          <cell r="AL90">
            <v>-42081.097478153621</v>
          </cell>
          <cell r="AM90">
            <v>6524.4516057749061</v>
          </cell>
          <cell r="AN90">
            <v>26169.232587797407</v>
          </cell>
          <cell r="AO90">
            <v>46906.949252249324</v>
          </cell>
          <cell r="AP90">
            <v>-9514.3748738410941</v>
          </cell>
          <cell r="AQ90" t="e">
            <v>#REF!</v>
          </cell>
        </row>
        <row r="92">
          <cell r="B92" t="str">
            <v>Equity Issued</v>
          </cell>
          <cell r="N92">
            <v>11203</v>
          </cell>
          <cell r="O92">
            <v>0</v>
          </cell>
          <cell r="Q92">
            <v>11203</v>
          </cell>
          <cell r="S92">
            <v>11203</v>
          </cell>
          <cell r="AH92">
            <v>5961</v>
          </cell>
          <cell r="AI92">
            <v>0</v>
          </cell>
          <cell r="AJ92">
            <v>0</v>
          </cell>
          <cell r="AK92">
            <v>0</v>
          </cell>
          <cell r="AL92">
            <v>5961</v>
          </cell>
          <cell r="AM92">
            <v>0</v>
          </cell>
          <cell r="AN92">
            <v>0</v>
          </cell>
          <cell r="AO92">
            <v>0</v>
          </cell>
          <cell r="AP92">
            <v>0</v>
          </cell>
          <cell r="AQ92">
            <v>0</v>
          </cell>
        </row>
        <row r="93">
          <cell r="B93" t="str">
            <v>Debt Issued</v>
          </cell>
          <cell r="N93">
            <v>0</v>
          </cell>
          <cell r="O93">
            <v>0</v>
          </cell>
          <cell r="Q93">
            <v>0</v>
          </cell>
          <cell r="S93">
            <v>0</v>
          </cell>
          <cell r="AH93">
            <v>3318</v>
          </cell>
          <cell r="AI93">
            <v>29208</v>
          </cell>
          <cell r="AJ93">
            <v>33333.333333333336</v>
          </cell>
          <cell r="AK93">
            <v>0</v>
          </cell>
          <cell r="AL93">
            <v>65859.333333333343</v>
          </cell>
          <cell r="AM93">
            <v>0</v>
          </cell>
          <cell r="AN93">
            <v>-5000</v>
          </cell>
          <cell r="AO93">
            <v>-28333.333333333336</v>
          </cell>
          <cell r="AP93">
            <v>0</v>
          </cell>
          <cell r="AQ93">
            <v>0</v>
          </cell>
        </row>
        <row r="94">
          <cell r="B94" t="str">
            <v>Bank Loans Repayment</v>
          </cell>
          <cell r="N94">
            <v>12385.849871017699</v>
          </cell>
          <cell r="O94">
            <v>9036.1181583246689</v>
          </cell>
          <cell r="Q94">
            <v>21421.968029342366</v>
          </cell>
          <cell r="S94">
            <v>21421.968029342366</v>
          </cell>
          <cell r="AH94">
            <v>-1718</v>
          </cell>
          <cell r="AI94">
            <v>-17618</v>
          </cell>
          <cell r="AJ94">
            <v>-12000</v>
          </cell>
          <cell r="AK94">
            <v>0</v>
          </cell>
          <cell r="AL94">
            <v>-31336</v>
          </cell>
          <cell r="AM94">
            <v>-10190</v>
          </cell>
          <cell r="AN94">
            <v>0</v>
          </cell>
          <cell r="AO94">
            <v>0</v>
          </cell>
          <cell r="AP94">
            <v>0</v>
          </cell>
          <cell r="AQ94">
            <v>0</v>
          </cell>
        </row>
        <row r="95">
          <cell r="B95" t="str">
            <v>Dividend Payments</v>
          </cell>
          <cell r="S95">
            <v>0</v>
          </cell>
          <cell r="AH95">
            <v>0</v>
          </cell>
          <cell r="AI95">
            <v>0</v>
          </cell>
          <cell r="AJ95">
            <v>0</v>
          </cell>
          <cell r="AK95">
            <v>0</v>
          </cell>
          <cell r="AL95">
            <v>0</v>
          </cell>
          <cell r="AM95">
            <v>-1740.2458582895695</v>
          </cell>
          <cell r="AN95">
            <v>-3786.9115976313233</v>
          </cell>
          <cell r="AO95">
            <v>-4610.581746340129</v>
          </cell>
          <cell r="AP95">
            <v>-4787.4096045782981</v>
          </cell>
        </row>
        <row r="97">
          <cell r="B97" t="str">
            <v>CASH BEFORE Bank Loans</v>
          </cell>
          <cell r="N97">
            <v>12466.10000000002</v>
          </cell>
          <cell r="O97">
            <v>-7411.9</v>
          </cell>
          <cell r="Q97">
            <v>5054.2000000000207</v>
          </cell>
          <cell r="S97">
            <v>5054.2000000000207</v>
          </cell>
          <cell r="AH97">
            <v>3905.3043851743987</v>
          </cell>
          <cell r="AI97">
            <v>-2120.9669938277366</v>
          </cell>
          <cell r="AJ97">
            <v>6770.8553461469637</v>
          </cell>
          <cell r="AK97">
            <v>-10151.956882313909</v>
          </cell>
          <cell r="AL97">
            <v>-1596.7641448202776</v>
          </cell>
          <cell r="AM97">
            <v>-5405.7942525146636</v>
          </cell>
          <cell r="AN97">
            <v>17382.320990166085</v>
          </cell>
          <cell r="AO97">
            <v>13963.034172575859</v>
          </cell>
          <cell r="AP97">
            <v>-14301.784478419391</v>
          </cell>
          <cell r="AQ97">
            <v>0</v>
          </cell>
        </row>
        <row r="99">
          <cell r="B99" t="str">
            <v>Bank Loans Proceeds</v>
          </cell>
          <cell r="N99">
            <v>12.899999999979627</v>
          </cell>
          <cell r="O99">
            <v>1.8999999999996362</v>
          </cell>
          <cell r="Q99">
            <v>-632.20000000002074</v>
          </cell>
          <cell r="S99">
            <v>-632.20000000002074</v>
          </cell>
          <cell r="AH99">
            <v>0</v>
          </cell>
          <cell r="AI99">
            <v>0</v>
          </cell>
          <cell r="AJ99">
            <v>0</v>
          </cell>
          <cell r="AK99">
            <v>0</v>
          </cell>
          <cell r="AL99">
            <v>0</v>
          </cell>
          <cell r="AM99">
            <v>0</v>
          </cell>
          <cell r="AN99">
            <v>0</v>
          </cell>
          <cell r="AO99">
            <v>0</v>
          </cell>
          <cell r="AP99">
            <v>0</v>
          </cell>
          <cell r="AQ99">
            <v>0</v>
          </cell>
        </row>
        <row r="101">
          <cell r="B101" t="str">
            <v xml:space="preserve">Cash (Begining of period)  </v>
          </cell>
          <cell r="N101">
            <v>975</v>
          </cell>
          <cell r="O101">
            <v>12807</v>
          </cell>
          <cell r="Q101">
            <v>975</v>
          </cell>
          <cell r="S101">
            <v>975</v>
          </cell>
          <cell r="AH101">
            <v>5397</v>
          </cell>
          <cell r="AI101">
            <v>1700</v>
          </cell>
          <cell r="AJ101">
            <v>1700</v>
          </cell>
          <cell r="AK101">
            <v>1700</v>
          </cell>
          <cell r="AL101">
            <v>5397</v>
          </cell>
          <cell r="AM101">
            <v>1700</v>
          </cell>
          <cell r="AN101">
            <v>1700</v>
          </cell>
          <cell r="AO101">
            <v>1700</v>
          </cell>
          <cell r="AP101">
            <v>1700</v>
          </cell>
          <cell r="AQ101">
            <v>1700</v>
          </cell>
        </row>
        <row r="103">
          <cell r="B103" t="str">
            <v>Change in Cash</v>
          </cell>
          <cell r="N103">
            <v>12479</v>
          </cell>
          <cell r="O103">
            <v>-7410</v>
          </cell>
          <cell r="Q103">
            <v>4422</v>
          </cell>
          <cell r="S103">
            <v>4422</v>
          </cell>
          <cell r="AH103">
            <v>-3697</v>
          </cell>
          <cell r="AI103">
            <v>0</v>
          </cell>
          <cell r="AJ103">
            <v>0</v>
          </cell>
          <cell r="AK103">
            <v>0</v>
          </cell>
          <cell r="AL103">
            <v>-3697</v>
          </cell>
          <cell r="AM103">
            <v>0</v>
          </cell>
          <cell r="AN103">
            <v>0</v>
          </cell>
          <cell r="AO103">
            <v>0</v>
          </cell>
          <cell r="AP103">
            <v>0</v>
          </cell>
          <cell r="AQ103">
            <v>0</v>
          </cell>
        </row>
        <row r="105">
          <cell r="B105" t="str">
            <v xml:space="preserve">Cash (End of period)  </v>
          </cell>
          <cell r="N105">
            <v>12807</v>
          </cell>
          <cell r="O105">
            <v>5397</v>
          </cell>
          <cell r="Q105">
            <v>5397</v>
          </cell>
          <cell r="S105">
            <v>5397</v>
          </cell>
          <cell r="AH105">
            <v>1700</v>
          </cell>
          <cell r="AI105">
            <v>1700</v>
          </cell>
          <cell r="AJ105">
            <v>1700</v>
          </cell>
          <cell r="AK105">
            <v>1700</v>
          </cell>
          <cell r="AL105">
            <v>1700</v>
          </cell>
          <cell r="AM105">
            <v>1700</v>
          </cell>
          <cell r="AN105">
            <v>1700</v>
          </cell>
          <cell r="AO105">
            <v>1700</v>
          </cell>
          <cell r="AP105">
            <v>1700</v>
          </cell>
          <cell r="AQ105">
            <v>1700</v>
          </cell>
        </row>
        <row r="107">
          <cell r="B107" t="str">
            <v>Bank Loans EOP</v>
          </cell>
          <cell r="L107">
            <v>35773.10000000002</v>
          </cell>
          <cell r="N107">
            <v>35786</v>
          </cell>
          <cell r="O107">
            <v>34487</v>
          </cell>
          <cell r="Q107">
            <v>34487</v>
          </cell>
          <cell r="S107">
            <v>34487</v>
          </cell>
          <cell r="AH107">
            <v>36087</v>
          </cell>
          <cell r="AI107">
            <v>47677</v>
          </cell>
          <cell r="AJ107">
            <v>35677.000000000007</v>
          </cell>
          <cell r="AK107">
            <v>35677.000000000007</v>
          </cell>
          <cell r="AL107">
            <v>35677.000000000007</v>
          </cell>
          <cell r="AM107">
            <v>25487</v>
          </cell>
          <cell r="AN107">
            <v>25487</v>
          </cell>
          <cell r="AO107">
            <v>25487</v>
          </cell>
          <cell r="AP107">
            <v>25487</v>
          </cell>
          <cell r="AQ107">
            <v>25487</v>
          </cell>
        </row>
        <row r="108">
          <cell r="B108" t="str">
            <v>Bonds EoP</v>
          </cell>
          <cell r="AH108">
            <v>0</v>
          </cell>
          <cell r="AI108">
            <v>0</v>
          </cell>
          <cell r="AJ108">
            <v>33333.333333333336</v>
          </cell>
          <cell r="AK108">
            <v>33333.333333333336</v>
          </cell>
          <cell r="AL108">
            <v>33333.333333333336</v>
          </cell>
          <cell r="AM108">
            <v>33333.333333333336</v>
          </cell>
          <cell r="AN108">
            <v>28333.333333333336</v>
          </cell>
          <cell r="AO108">
            <v>0</v>
          </cell>
          <cell r="AP108">
            <v>0</v>
          </cell>
        </row>
        <row r="110">
          <cell r="B110" t="str">
            <v>ASSUMPTIONS:</v>
          </cell>
        </row>
        <row r="112">
          <cell r="B112" t="str">
            <v>Revenue Growth</v>
          </cell>
          <cell r="G112">
            <v>0</v>
          </cell>
          <cell r="I112">
            <v>0</v>
          </cell>
          <cell r="J112">
            <v>0</v>
          </cell>
          <cell r="L112">
            <v>0.53782524895599104</v>
          </cell>
          <cell r="N112">
            <v>1.5577684976978263</v>
          </cell>
          <cell r="O112">
            <v>0.42048472006092369</v>
          </cell>
          <cell r="Q112">
            <v>0.29868713642089845</v>
          </cell>
          <cell r="S112">
            <v>0.29868713642089845</v>
          </cell>
          <cell r="AH112">
            <v>-0.10676488105187631</v>
          </cell>
          <cell r="AI112">
            <v>0.70653538364977253</v>
          </cell>
          <cell r="AJ112">
            <v>2.8381473098167527E-2</v>
          </cell>
          <cell r="AK112">
            <v>-8.5999285009632498E-2</v>
          </cell>
          <cell r="AL112">
            <v>0.2460854216901498</v>
          </cell>
          <cell r="AM112">
            <v>0.51659003088123323</v>
          </cell>
          <cell r="AN112">
            <v>0.16840236056499489</v>
          </cell>
          <cell r="AO112">
            <v>8.9167762141830545E-2</v>
          </cell>
          <cell r="AP112">
            <v>6.6644763083967481E-2</v>
          </cell>
          <cell r="AQ112">
            <v>-1.7837291724112986E-2</v>
          </cell>
        </row>
        <row r="113">
          <cell r="B113" t="str">
            <v>Variable COGS (% Revs)</v>
          </cell>
          <cell r="F113">
            <v>0</v>
          </cell>
          <cell r="G113">
            <v>0</v>
          </cell>
          <cell r="I113">
            <v>0.66506049898276043</v>
          </cell>
          <cell r="J113">
            <v>0.64864864864864868</v>
          </cell>
          <cell r="L113">
            <v>0.65932076522707883</v>
          </cell>
          <cell r="N113">
            <v>0.6693834721815215</v>
          </cell>
          <cell r="O113">
            <v>0.67796190036198456</v>
          </cell>
          <cell r="Q113">
            <v>0.67135643863075922</v>
          </cell>
          <cell r="S113">
            <v>0.67135643863075922</v>
          </cell>
          <cell r="AH113">
            <v>0.5732139494743449</v>
          </cell>
          <cell r="AI113">
            <v>0.59350474606419323</v>
          </cell>
          <cell r="AJ113">
            <v>0.53841296210291234</v>
          </cell>
          <cell r="AK113">
            <v>0.50658997519026927</v>
          </cell>
          <cell r="AL113">
            <v>0.55123482389639178</v>
          </cell>
          <cell r="AM113">
            <v>0.534688780257358</v>
          </cell>
          <cell r="AN113">
            <v>0.51150057200935417</v>
          </cell>
          <cell r="AO113">
            <v>0.51347591244090085</v>
          </cell>
          <cell r="AP113">
            <v>0.51793385314440199</v>
          </cell>
          <cell r="AQ113">
            <v>0.43079650580917567</v>
          </cell>
        </row>
        <row r="114">
          <cell r="B114" t="str">
            <v>Total COGS (% Revs)</v>
          </cell>
          <cell r="F114">
            <v>0</v>
          </cell>
          <cell r="G114">
            <v>0</v>
          </cell>
          <cell r="I114">
            <v>0.66506049898276043</v>
          </cell>
          <cell r="J114">
            <v>0.64864864864864868</v>
          </cell>
          <cell r="L114">
            <v>0.65932076522707883</v>
          </cell>
          <cell r="N114">
            <v>0.70494411186000772</v>
          </cell>
          <cell r="O114">
            <v>0.71720130225210743</v>
          </cell>
          <cell r="Q114">
            <v>0.70776316272769535</v>
          </cell>
          <cell r="S114">
            <v>0.70776316272769535</v>
          </cell>
          <cell r="AH114">
            <v>0.63200219676761338</v>
          </cell>
          <cell r="AI114">
            <v>0.62453164149598883</v>
          </cell>
          <cell r="AJ114">
            <v>0.57206508841069303</v>
          </cell>
          <cell r="AK114">
            <v>0.54109838035449287</v>
          </cell>
          <cell r="AL114">
            <v>0.5885188693442629</v>
          </cell>
          <cell r="AM114">
            <v>0.56599749978153868</v>
          </cell>
          <cell r="AN114">
            <v>0.54231617857437109</v>
          </cell>
          <cell r="AO114">
            <v>0.54601263339569794</v>
          </cell>
          <cell r="AP114">
            <v>0.55301322576498557</v>
          </cell>
          <cell r="AQ114">
            <v>0.47187043192523354</v>
          </cell>
        </row>
        <row r="115">
          <cell r="B115" t="str">
            <v>Gross Margin</v>
          </cell>
          <cell r="F115">
            <v>0</v>
          </cell>
          <cell r="G115">
            <v>0</v>
          </cell>
          <cell r="I115">
            <v>0.33493950101723952</v>
          </cell>
          <cell r="J115">
            <v>0.35135135135135137</v>
          </cell>
          <cell r="L115">
            <v>0.34067923477292111</v>
          </cell>
          <cell r="N115">
            <v>0.29505588813999234</v>
          </cell>
          <cell r="O115">
            <v>0.28279869774789268</v>
          </cell>
          <cell r="Q115">
            <v>0.29223683727230465</v>
          </cell>
          <cell r="S115">
            <v>0.29223683727230465</v>
          </cell>
          <cell r="AH115">
            <v>0.36799780323238662</v>
          </cell>
          <cell r="AI115">
            <v>0.37546835850401117</v>
          </cell>
          <cell r="AJ115">
            <v>0.42793491158930691</v>
          </cell>
          <cell r="AK115">
            <v>0.45890161964550719</v>
          </cell>
          <cell r="AL115">
            <v>0.41148113065573699</v>
          </cell>
          <cell r="AM115">
            <v>0.43400250021846121</v>
          </cell>
          <cell r="AN115">
            <v>0.45768382142562891</v>
          </cell>
          <cell r="AO115">
            <v>0.45398736660430206</v>
          </cell>
          <cell r="AP115">
            <v>0.44698677423501443</v>
          </cell>
          <cell r="AQ115">
            <v>0.52812956807476641</v>
          </cell>
        </row>
        <row r="116">
          <cell r="B116" t="str">
            <v>Variable SG&amp;A (% Revs)</v>
          </cell>
          <cell r="F116">
            <v>0</v>
          </cell>
          <cell r="G116">
            <v>0</v>
          </cell>
          <cell r="I116">
            <v>0.17930185244672878</v>
          </cell>
          <cell r="J116">
            <v>0.24090388731272711</v>
          </cell>
          <cell r="L116">
            <v>0.20084599718000939</v>
          </cell>
          <cell r="N116">
            <v>2.478335496295056E-2</v>
          </cell>
          <cell r="O116">
            <v>4.8140881246537662E-2</v>
          </cell>
          <cell r="Q116">
            <v>3.0155389877185228E-2</v>
          </cell>
          <cell r="S116">
            <v>3.0155389877185228E-2</v>
          </cell>
          <cell r="AH116">
            <v>0.12906009728542286</v>
          </cell>
          <cell r="AI116">
            <v>0.14778291152334322</v>
          </cell>
          <cell r="AJ116">
            <v>0.13204869914498449</v>
          </cell>
          <cell r="AK116">
            <v>0.19061414058508783</v>
          </cell>
          <cell r="AL116">
            <v>0.1514705040060863</v>
          </cell>
          <cell r="AM116">
            <v>0.15731100759042721</v>
          </cell>
          <cell r="AN116">
            <v>0.15284385036713138</v>
          </cell>
          <cell r="AO116">
            <v>0.14827565427971448</v>
          </cell>
          <cell r="AP116">
            <v>0.14547201881080385</v>
          </cell>
          <cell r="AQ116">
            <v>0.14811397091849379</v>
          </cell>
        </row>
        <row r="117">
          <cell r="B117" t="str">
            <v>Total SG&amp;A (% Revs)</v>
          </cell>
          <cell r="F117">
            <v>0</v>
          </cell>
          <cell r="G117">
            <v>0</v>
          </cell>
          <cell r="I117">
            <v>0.17930185244672878</v>
          </cell>
          <cell r="J117">
            <v>0.24090388731272711</v>
          </cell>
          <cell r="L117">
            <v>0.20084599718000939</v>
          </cell>
          <cell r="N117">
            <v>6.993343659731234E-2</v>
          </cell>
          <cell r="O117">
            <v>0.14564196878954777</v>
          </cell>
          <cell r="Q117">
            <v>8.7345763283975864E-2</v>
          </cell>
          <cell r="S117">
            <v>8.7345763283975864E-2</v>
          </cell>
          <cell r="AH117">
            <v>0.24788168837282284</v>
          </cell>
          <cell r="AI117">
            <v>0.2083764338091626</v>
          </cell>
          <cell r="AJ117">
            <v>0.22453981709744014</v>
          </cell>
          <cell r="AK117">
            <v>0.28644805927224304</v>
          </cell>
          <cell r="AL117">
            <v>0.2402122648561103</v>
          </cell>
          <cell r="AM117">
            <v>0.22160805563192068</v>
          </cell>
          <cell r="AN117">
            <v>0.21337672434338906</v>
          </cell>
          <cell r="AO117">
            <v>0.20941055350124749</v>
          </cell>
          <cell r="AP117">
            <v>0.20851867827149667</v>
          </cell>
          <cell r="AQ117">
            <v>0.21872480232391661</v>
          </cell>
        </row>
        <row r="118">
          <cell r="B118" t="str">
            <v>Operating Income (% Revs)</v>
          </cell>
          <cell r="F118">
            <v>0</v>
          </cell>
          <cell r="G118">
            <v>0</v>
          </cell>
          <cell r="I118">
            <v>0.15563764857051077</v>
          </cell>
          <cell r="J118">
            <v>0.11044746403862427</v>
          </cell>
          <cell r="L118">
            <v>0.13983323759291172</v>
          </cell>
          <cell r="N118">
            <v>0.19248963871561922</v>
          </cell>
          <cell r="O118">
            <v>7.367612927311061E-2</v>
          </cell>
          <cell r="Q118">
            <v>0.16516352920990454</v>
          </cell>
          <cell r="S118">
            <v>0.16516352920990454</v>
          </cell>
          <cell r="AH118">
            <v>4.7740467597677701E-2</v>
          </cell>
          <cell r="AI118">
            <v>0.10463646185320548</v>
          </cell>
          <cell r="AJ118">
            <v>0.14435481690473972</v>
          </cell>
          <cell r="AK118">
            <v>0.11089368437146209</v>
          </cell>
          <cell r="AL118">
            <v>0.10840287469927502</v>
          </cell>
          <cell r="AM118">
            <v>0.16095376521146296</v>
          </cell>
          <cell r="AN118">
            <v>0.19302688844233787</v>
          </cell>
          <cell r="AO118">
            <v>0.19342598625593418</v>
          </cell>
          <cell r="AP118">
            <v>0.18615103712457187</v>
          </cell>
          <cell r="AQ118">
            <v>0.19996278546919224</v>
          </cell>
        </row>
        <row r="119">
          <cell r="B119" t="str">
            <v>Non-Recurring&amp;Extraordinary Items (% Revs)</v>
          </cell>
          <cell r="F119">
            <v>0</v>
          </cell>
          <cell r="G119">
            <v>0</v>
          </cell>
          <cell r="I119">
            <v>-1.0440089945390298E-3</v>
          </cell>
          <cell r="J119">
            <v>-6.4705589567468015E-4</v>
          </cell>
          <cell r="L119">
            <v>-9.0518216791129211E-4</v>
          </cell>
          <cell r="N119">
            <v>-1.1460208481600872E-2</v>
          </cell>
          <cell r="O119">
            <v>-3.4272763022912029E-3</v>
          </cell>
          <cell r="Q119">
            <v>-9.6127015321490535E-3</v>
          </cell>
          <cell r="S119">
            <v>-9.6127015321490535E-3</v>
          </cell>
          <cell r="AH119">
            <v>-1.8269977294496982E-2</v>
          </cell>
          <cell r="AI119">
            <v>-5.0111486564145E-3</v>
          </cell>
          <cell r="AJ119">
            <v>0</v>
          </cell>
          <cell r="AK119">
            <v>0</v>
          </cell>
          <cell r="AL119">
            <v>-4.4219713897164269E-3</v>
          </cell>
          <cell r="AM119">
            <v>0</v>
          </cell>
          <cell r="AN119">
            <v>0</v>
          </cell>
          <cell r="AO119">
            <v>0</v>
          </cell>
          <cell r="AP119">
            <v>0</v>
          </cell>
          <cell r="AQ119">
            <v>0</v>
          </cell>
        </row>
        <row r="120">
          <cell r="B120" t="str">
            <v>Forex (% Revs)</v>
          </cell>
          <cell r="F120">
            <v>0</v>
          </cell>
          <cell r="G120">
            <v>0</v>
          </cell>
          <cell r="I120">
            <v>-1.0440089945390298E-3</v>
          </cell>
          <cell r="J120">
            <v>-6.4705589567468015E-4</v>
          </cell>
          <cell r="L120">
            <v>-9.0518216791129211E-4</v>
          </cell>
          <cell r="N120">
            <v>-3.1502490894628876E-3</v>
          </cell>
          <cell r="O120">
            <v>1.2035949245585639E-3</v>
          </cell>
          <cell r="Q120">
            <v>-2.1489015250639194E-3</v>
          </cell>
          <cell r="S120">
            <v>-2.1489015250639194E-3</v>
          </cell>
          <cell r="AH120">
            <v>4.8763822455893989E-3</v>
          </cell>
          <cell r="AI120">
            <v>2.3492632691998253E-2</v>
          </cell>
          <cell r="AJ120">
            <v>0</v>
          </cell>
          <cell r="AK120">
            <v>0</v>
          </cell>
          <cell r="AL120">
            <v>7.4135743499956601E-3</v>
          </cell>
          <cell r="AM120">
            <v>0</v>
          </cell>
          <cell r="AN120">
            <v>0</v>
          </cell>
          <cell r="AO120">
            <v>0</v>
          </cell>
          <cell r="AP120">
            <v>0</v>
          </cell>
          <cell r="AQ120">
            <v>0</v>
          </cell>
        </row>
        <row r="121">
          <cell r="B121" t="str">
            <v>Gain/(loss) from disposal of Fixed assets (% Revs)</v>
          </cell>
          <cell r="F121">
            <v>0</v>
          </cell>
          <cell r="G121">
            <v>0</v>
          </cell>
          <cell r="I121">
            <v>0</v>
          </cell>
          <cell r="J121">
            <v>0</v>
          </cell>
          <cell r="L121">
            <v>0</v>
          </cell>
          <cell r="N121">
            <v>2.0931887637627161E-5</v>
          </cell>
          <cell r="O121">
            <v>0</v>
          </cell>
          <cell r="Q121">
            <v>1.6117729244099662E-5</v>
          </cell>
          <cell r="S121">
            <v>9.6706375464597962E-5</v>
          </cell>
          <cell r="AH121">
            <v>1.2740293932249494E-2</v>
          </cell>
          <cell r="AI121">
            <v>-1.1493460221134174E-4</v>
          </cell>
          <cell r="AJ121">
            <v>0</v>
          </cell>
          <cell r="AK121">
            <v>0</v>
          </cell>
          <cell r="AL121">
            <v>2.0680990297700401E-3</v>
          </cell>
          <cell r="AM121">
            <v>0</v>
          </cell>
          <cell r="AN121">
            <v>0</v>
          </cell>
          <cell r="AO121">
            <v>0</v>
          </cell>
          <cell r="AP121">
            <v>0</v>
          </cell>
          <cell r="AQ121">
            <v>0</v>
          </cell>
        </row>
        <row r="122">
          <cell r="B122" t="str">
            <v>EBITA Margin</v>
          </cell>
          <cell r="F122">
            <v>0</v>
          </cell>
          <cell r="G122">
            <v>0</v>
          </cell>
          <cell r="I122">
            <v>0.14238676517828461</v>
          </cell>
          <cell r="J122">
            <v>9.8601363794733957E-2</v>
          </cell>
          <cell r="L122">
            <v>0.12707365049523908</v>
          </cell>
          <cell r="N122">
            <v>0.16053624082423601</v>
          </cell>
          <cell r="O122">
            <v>4.3009043694894229E-2</v>
          </cell>
          <cell r="Q122">
            <v>0.13350597234950407</v>
          </cell>
          <cell r="S122">
            <v>0.13358656099572458</v>
          </cell>
          <cell r="AH122">
            <v>7.8199453920505257E-3</v>
          </cell>
          <cell r="AI122">
            <v>8.3787325012068092E-2</v>
          </cell>
          <cell r="AJ122">
            <v>0.12045341393516312</v>
          </cell>
          <cell r="AK122">
            <v>8.4743373351378812E-2</v>
          </cell>
          <cell r="AL122">
            <v>8.2124495263318761E-2</v>
          </cell>
          <cell r="AM122">
            <v>0.13624215945146545</v>
          </cell>
          <cell r="AN122">
            <v>0.16882378995696432</v>
          </cell>
          <cell r="AO122">
            <v>0.16974704074201022</v>
          </cell>
          <cell r="AP122">
            <v>0.16310899910136223</v>
          </cell>
          <cell r="AQ122">
            <v>0.18663975501819732</v>
          </cell>
        </row>
        <row r="124">
          <cell r="B124" t="str">
            <v>CONSOLIDATING REVENUE SUMMARY</v>
          </cell>
        </row>
        <row r="126">
          <cell r="F126" t="e">
            <v>#REF!</v>
          </cell>
        </row>
        <row r="127">
          <cell r="J127" t="str">
            <v/>
          </cell>
          <cell r="O127" t="str">
            <v/>
          </cell>
          <cell r="Q127" t="str">
            <v/>
          </cell>
          <cell r="T127" t="str">
            <v/>
          </cell>
        </row>
        <row r="128">
          <cell r="D128" t="str">
            <v>Sell=0</v>
          </cell>
          <cell r="F128">
            <v>1999</v>
          </cell>
          <cell r="G128">
            <v>2000</v>
          </cell>
          <cell r="I128" t="str">
            <v>9m 2001</v>
          </cell>
          <cell r="J128" t="str">
            <v>Q4 2001</v>
          </cell>
          <cell r="L128">
            <v>2001</v>
          </cell>
          <cell r="N128" t="str">
            <v>9 m 2002</v>
          </cell>
          <cell r="O128" t="str">
            <v xml:space="preserve">Q4 2002 </v>
          </cell>
          <cell r="Q128">
            <v>2002</v>
          </cell>
          <cell r="S128" t="str">
            <v>2002 PF</v>
          </cell>
          <cell r="T128" t="str">
            <v/>
          </cell>
          <cell r="U128" t="str">
            <v>Jan 2003</v>
          </cell>
          <cell r="V128" t="str">
            <v>Feb 2003</v>
          </cell>
          <cell r="W128" t="str">
            <v>Mar 2003</v>
          </cell>
          <cell r="X128" t="str">
            <v>Apr 2003</v>
          </cell>
          <cell r="Y128" t="str">
            <v>May 2003</v>
          </cell>
          <cell r="Z128" t="str">
            <v>Jun 2003</v>
          </cell>
          <cell r="AA128" t="str">
            <v>Jul 2003</v>
          </cell>
          <cell r="AB128" t="str">
            <v>Aug 2003</v>
          </cell>
          <cell r="AC128" t="str">
            <v>Sep 2003</v>
          </cell>
          <cell r="AD128" t="str">
            <v>Oct 2003</v>
          </cell>
          <cell r="AE128" t="str">
            <v>Nov 2003</v>
          </cell>
          <cell r="AF128" t="str">
            <v>Dec 2003</v>
          </cell>
          <cell r="AH128" t="str">
            <v>Q1 2003</v>
          </cell>
          <cell r="AI128" t="str">
            <v>Q2 2003</v>
          </cell>
          <cell r="AJ128" t="str">
            <v>Q3 2003</v>
          </cell>
          <cell r="AK128" t="str">
            <v>Q4 2003</v>
          </cell>
          <cell r="AL128">
            <v>2003</v>
          </cell>
          <cell r="AM128">
            <v>2004</v>
          </cell>
          <cell r="AN128">
            <v>2005</v>
          </cell>
          <cell r="AO128">
            <v>2006</v>
          </cell>
          <cell r="AP128">
            <v>2007</v>
          </cell>
          <cell r="AQ128">
            <v>2008</v>
          </cell>
        </row>
        <row r="129">
          <cell r="D129" t="str">
            <v>Keep=1</v>
          </cell>
        </row>
        <row r="130">
          <cell r="B130" t="str">
            <v>Novotroitsk</v>
          </cell>
          <cell r="D130">
            <v>1</v>
          </cell>
          <cell r="F130">
            <v>0</v>
          </cell>
          <cell r="G130">
            <v>0</v>
          </cell>
          <cell r="I130">
            <v>17287</v>
          </cell>
          <cell r="J130">
            <v>8971</v>
          </cell>
          <cell r="L130">
            <v>26258</v>
          </cell>
          <cell r="N130">
            <v>31765</v>
          </cell>
          <cell r="O130">
            <v>9807.1565348051972</v>
          </cell>
          <cell r="Q130">
            <v>41572.156534805195</v>
          </cell>
          <cell r="S130">
            <v>41572.156534805195</v>
          </cell>
          <cell r="U130">
            <v>1860.3917916666664</v>
          </cell>
          <cell r="V130">
            <v>1782.1832239583332</v>
          </cell>
          <cell r="W130">
            <v>3089.5823199404767</v>
          </cell>
          <cell r="X130">
            <v>4140.3712304665078</v>
          </cell>
          <cell r="Y130">
            <v>4140.3712304665078</v>
          </cell>
          <cell r="Z130">
            <v>4655.2253898712743</v>
          </cell>
          <cell r="AA130">
            <v>6520.7963953823464</v>
          </cell>
          <cell r="AB130">
            <v>5450.1620403441539</v>
          </cell>
          <cell r="AC130">
            <v>4517.2284873618155</v>
          </cell>
          <cell r="AD130">
            <v>5128.1523619392783</v>
          </cell>
          <cell r="AE130">
            <v>5395.4475995400198</v>
          </cell>
          <cell r="AF130">
            <v>5827.6914290339218</v>
          </cell>
          <cell r="AH130">
            <v>7304.2268506964301</v>
          </cell>
          <cell r="AI130">
            <v>13776.300000000001</v>
          </cell>
          <cell r="AJ130">
            <v>16488.186923088317</v>
          </cell>
          <cell r="AK130">
            <v>16351.291390513219</v>
          </cell>
          <cell r="AL130">
            <v>53920.005164297967</v>
          </cell>
          <cell r="AM130">
            <v>62900.146662931751</v>
          </cell>
          <cell r="AN130">
            <v>75856.079636480121</v>
          </cell>
          <cell r="AO130">
            <v>76668.625362035775</v>
          </cell>
          <cell r="AP130">
            <v>78148.677108645948</v>
          </cell>
          <cell r="AQ130">
            <v>79776.399797292775</v>
          </cell>
        </row>
        <row r="131">
          <cell r="B131" t="str">
            <v>% Total</v>
          </cell>
          <cell r="F131">
            <v>0</v>
          </cell>
          <cell r="G131">
            <v>0</v>
          </cell>
          <cell r="I131">
            <v>0.46276367919477462</v>
          </cell>
          <cell r="J131">
            <v>0.44651834154596587</v>
          </cell>
          <cell r="L131">
            <v>0.4570821800964367</v>
          </cell>
          <cell r="N131">
            <v>0.33245070540461341</v>
          </cell>
          <cell r="O131">
            <v>0.34364101027418753</v>
          </cell>
          <cell r="Q131">
            <v>0.33502438156065928</v>
          </cell>
          <cell r="S131">
            <v>0.33502438156065928</v>
          </cell>
          <cell r="U131">
            <v>0.30882429890764845</v>
          </cell>
          <cell r="V131">
            <v>0.30361887082651839</v>
          </cell>
          <cell r="W131">
            <v>0.32588691174644369</v>
          </cell>
          <cell r="X131">
            <v>0.2988997879119914</v>
          </cell>
          <cell r="Y131">
            <v>0.30115002896266502</v>
          </cell>
          <cell r="Z131">
            <v>0.29580305503131088</v>
          </cell>
          <cell r="AA131">
            <v>0.40443002882593887</v>
          </cell>
          <cell r="AB131">
            <v>0.34864654380971077</v>
          </cell>
          <cell r="AC131">
            <v>0.34796320566069661</v>
          </cell>
          <cell r="AD131">
            <v>0.39599751837393043</v>
          </cell>
          <cell r="AE131">
            <v>0.3954955935540998</v>
          </cell>
          <cell r="AF131">
            <v>0.40758600991488197</v>
          </cell>
          <cell r="AH131">
            <v>0.30225271291100347</v>
          </cell>
          <cell r="AI131">
            <v>0.3118327673255184</v>
          </cell>
          <cell r="AJ131">
            <v>0.36855257601679936</v>
          </cell>
          <cell r="AK131">
            <v>0.39988219866094354</v>
          </cell>
          <cell r="AL131">
            <v>0.35019267209840776</v>
          </cell>
          <cell r="AM131">
            <v>0.26823133207104383</v>
          </cell>
          <cell r="AN131">
            <v>0.27685719626282512</v>
          </cell>
          <cell r="AO131">
            <v>0.2569143253160433</v>
          </cell>
          <cell r="AP131">
            <v>0.24551185603067388</v>
          </cell>
          <cell r="AQ131">
            <v>0.30962506275470858</v>
          </cell>
        </row>
        <row r="133">
          <cell r="B133" t="str">
            <v>Kaliningrad</v>
          </cell>
          <cell r="D133">
            <v>1</v>
          </cell>
          <cell r="F133">
            <v>0</v>
          </cell>
          <cell r="G133">
            <v>0</v>
          </cell>
          <cell r="I133">
            <v>9293</v>
          </cell>
          <cell r="J133">
            <v>3464</v>
          </cell>
          <cell r="L133">
            <v>12757</v>
          </cell>
          <cell r="N133">
            <v>14035</v>
          </cell>
          <cell r="O133">
            <v>5491.1921896388421</v>
          </cell>
          <cell r="Q133">
            <v>19526.192189638841</v>
          </cell>
          <cell r="S133">
            <v>19526.192189638841</v>
          </cell>
          <cell r="U133">
            <v>1433.5817504734848</v>
          </cell>
          <cell r="V133">
            <v>1522.446553977273</v>
          </cell>
          <cell r="W133">
            <v>2388.9943253819447</v>
          </cell>
          <cell r="X133">
            <v>4140.3712304665078</v>
          </cell>
          <cell r="Y133">
            <v>3110.3043199224412</v>
          </cell>
          <cell r="Z133">
            <v>3915.6569723258035</v>
          </cell>
          <cell r="AA133">
            <v>3062.0515763387389</v>
          </cell>
          <cell r="AB133">
            <v>2923.5483281975817</v>
          </cell>
          <cell r="AC133">
            <v>2491.8361542522566</v>
          </cell>
          <cell r="AD133">
            <v>2428.0052781314853</v>
          </cell>
          <cell r="AE133">
            <v>2351.5449691165427</v>
          </cell>
          <cell r="AF133">
            <v>2469.2047588606906</v>
          </cell>
          <cell r="AH133">
            <v>4392.9914735122875</v>
          </cell>
          <cell r="AI133">
            <v>11166.332522714752</v>
          </cell>
          <cell r="AJ133">
            <v>8477.4360587885767</v>
          </cell>
          <cell r="AK133">
            <v>7248.7550061087186</v>
          </cell>
          <cell r="AL133">
            <v>31285.515061124337</v>
          </cell>
          <cell r="AM133">
            <v>60622.119799832341</v>
          </cell>
          <cell r="AN133">
            <v>73873.210111523586</v>
          </cell>
          <cell r="AO133">
            <v>82591.014298112597</v>
          </cell>
          <cell r="AP133">
            <v>87976.544001318325</v>
          </cell>
          <cell r="AQ133">
            <v>0</v>
          </cell>
        </row>
        <row r="134">
          <cell r="B134" t="str">
            <v>% Total</v>
          </cell>
          <cell r="F134">
            <v>0</v>
          </cell>
          <cell r="G134">
            <v>0</v>
          </cell>
          <cell r="I134">
            <v>0.24876860477567192</v>
          </cell>
          <cell r="J134">
            <v>0.17241550943208403</v>
          </cell>
          <cell r="L134">
            <v>0.22206555607777603</v>
          </cell>
          <cell r="N134">
            <v>0.14688952149704859</v>
          </cell>
          <cell r="O134">
            <v>0.19241039183583317</v>
          </cell>
          <cell r="Q134">
            <v>0.15735893944042617</v>
          </cell>
          <cell r="S134">
            <v>0.15735893944042617</v>
          </cell>
          <cell r="U134">
            <v>0.23797400149790496</v>
          </cell>
          <cell r="V134">
            <v>0.25936923734790512</v>
          </cell>
          <cell r="W134">
            <v>0.25198939605969128</v>
          </cell>
          <cell r="X134">
            <v>0.2988997879119914</v>
          </cell>
          <cell r="Y134">
            <v>0.22622808050035845</v>
          </cell>
          <cell r="Z134">
            <v>0.24880928373280201</v>
          </cell>
          <cell r="AA134">
            <v>0.189913245591005</v>
          </cell>
          <cell r="AB134">
            <v>0.18701921387687429</v>
          </cell>
          <cell r="AC134">
            <v>0.19194674315029572</v>
          </cell>
          <cell r="AD134">
            <v>0.1874913218013817</v>
          </cell>
          <cell r="AE134">
            <v>0.17237229278423391</v>
          </cell>
          <cell r="AF134">
            <v>0.17269502470787204</v>
          </cell>
          <cell r="AH134">
            <v>0.18178427611916181</v>
          </cell>
          <cell r="AI134">
            <v>0.25275497567816307</v>
          </cell>
          <cell r="AJ134">
            <v>0.18949208376023319</v>
          </cell>
          <cell r="AK134">
            <v>0.17727334313661788</v>
          </cell>
          <cell r="AL134">
            <v>0.20318911476077484</v>
          </cell>
          <cell r="AM134">
            <v>0.25851691624849898</v>
          </cell>
          <cell r="AN134">
            <v>0.26962017979868325</v>
          </cell>
          <cell r="AO134">
            <v>0.27676007774197381</v>
          </cell>
          <cell r="AP134">
            <v>0.27638707914274191</v>
          </cell>
          <cell r="AQ134">
            <v>0</v>
          </cell>
        </row>
        <row r="136">
          <cell r="B136" t="str">
            <v>Khabarovsk</v>
          </cell>
          <cell r="D136">
            <v>1</v>
          </cell>
          <cell r="F136">
            <v>0</v>
          </cell>
          <cell r="G136">
            <v>0</v>
          </cell>
          <cell r="I136">
            <v>0</v>
          </cell>
          <cell r="J136">
            <v>0</v>
          </cell>
          <cell r="L136">
            <v>0</v>
          </cell>
          <cell r="N136">
            <v>17457</v>
          </cell>
          <cell r="O136">
            <v>4345.4270439262009</v>
          </cell>
          <cell r="Q136">
            <v>21802.4270439262</v>
          </cell>
          <cell r="S136">
            <v>21802.4270439262</v>
          </cell>
          <cell r="U136">
            <v>704.60380208333322</v>
          </cell>
          <cell r="V136">
            <v>688.05545989583322</v>
          </cell>
          <cell r="W136">
            <v>1353.0460937500002</v>
          </cell>
          <cell r="X136">
            <v>1187.2424479166666</v>
          </cell>
          <cell r="Y136">
            <v>1956.8281583333335</v>
          </cell>
          <cell r="Z136">
            <v>2340.701515625</v>
          </cell>
          <cell r="AA136">
            <v>3069.1120462104168</v>
          </cell>
          <cell r="AB136">
            <v>3663.5780937500003</v>
          </cell>
          <cell r="AC136">
            <v>3092.0583333333334</v>
          </cell>
          <cell r="AD136">
            <v>2932.5677083333335</v>
          </cell>
          <cell r="AE136">
            <v>3434.0164583333335</v>
          </cell>
          <cell r="AF136">
            <v>3491.709166666667</v>
          </cell>
          <cell r="AH136">
            <v>4610.6184766451952</v>
          </cell>
          <cell r="AI136">
            <v>5484.7721218750003</v>
          </cell>
          <cell r="AJ136">
            <v>9824.7484732937519</v>
          </cell>
          <cell r="AK136">
            <v>9858.2933333333349</v>
          </cell>
          <cell r="AL136">
            <v>29778.432405147283</v>
          </cell>
          <cell r="AM136">
            <v>47418.146781436088</v>
          </cell>
          <cell r="AN136">
            <v>52532.612008897653</v>
          </cell>
          <cell r="AO136">
            <v>55695.216611359217</v>
          </cell>
          <cell r="AP136">
            <v>57164.362861359223</v>
          </cell>
          <cell r="AQ136">
            <v>48407.403964221136</v>
          </cell>
        </row>
        <row r="137">
          <cell r="B137" t="str">
            <v>% Total</v>
          </cell>
          <cell r="F137">
            <v>0</v>
          </cell>
          <cell r="G137">
            <v>0</v>
          </cell>
          <cell r="I137">
            <v>0</v>
          </cell>
          <cell r="J137">
            <v>0</v>
          </cell>
          <cell r="L137">
            <v>0</v>
          </cell>
          <cell r="N137">
            <v>0.18270398124502868</v>
          </cell>
          <cell r="O137">
            <v>0.15226298613140646</v>
          </cell>
          <cell r="Q137">
            <v>0.17570280797911933</v>
          </cell>
          <cell r="S137">
            <v>0.17570280797911933</v>
          </cell>
          <cell r="U137">
            <v>0.11696395144331881</v>
          </cell>
          <cell r="V137">
            <v>0.11721949740700614</v>
          </cell>
          <cell r="W137">
            <v>0.14271832477060259</v>
          </cell>
          <cell r="X137">
            <v>8.5708864285201136E-2</v>
          </cell>
          <cell r="Y137">
            <v>0.14232995636254669</v>
          </cell>
          <cell r="Z137">
            <v>0.14873321939358136</v>
          </cell>
          <cell r="AA137">
            <v>0.19035114701601338</v>
          </cell>
          <cell r="AB137">
            <v>0.2343588742697732</v>
          </cell>
          <cell r="AC137">
            <v>0.23818200313903218</v>
          </cell>
          <cell r="AD137">
            <v>0.22645378939645375</v>
          </cell>
          <cell r="AE137">
            <v>0.25171931566509426</v>
          </cell>
          <cell r="AF137">
            <v>0.24420850423455057</v>
          </cell>
          <cell r="AH137">
            <v>0.1907897949022129</v>
          </cell>
          <cell r="AI137">
            <v>0.12415029208961308</v>
          </cell>
          <cell r="AJ137">
            <v>0.21960791537844296</v>
          </cell>
          <cell r="AK137">
            <v>0.24109141712593032</v>
          </cell>
          <cell r="AL137">
            <v>0.19340110934865329</v>
          </cell>
          <cell r="AM137">
            <v>0.20220990490981555</v>
          </cell>
          <cell r="AN137">
            <v>0.19173191842822074</v>
          </cell>
          <cell r="AO137">
            <v>0.18663304489248897</v>
          </cell>
          <cell r="AP137">
            <v>0.17958754190287532</v>
          </cell>
          <cell r="AQ137">
            <v>0.18787693513744053</v>
          </cell>
        </row>
        <row r="139">
          <cell r="B139" t="str">
            <v>PIT Int.</v>
          </cell>
          <cell r="D139">
            <v>1</v>
          </cell>
          <cell r="F139">
            <v>0</v>
          </cell>
          <cell r="G139">
            <v>0</v>
          </cell>
          <cell r="I139">
            <v>5793</v>
          </cell>
          <cell r="J139">
            <v>5325</v>
          </cell>
          <cell r="L139">
            <v>11118</v>
          </cell>
          <cell r="N139">
            <v>27492</v>
          </cell>
          <cell r="O139">
            <v>6984.9856902351612</v>
          </cell>
          <cell r="Q139">
            <v>34476.98569023516</v>
          </cell>
          <cell r="S139">
            <v>34476.98569023516</v>
          </cell>
          <cell r="U139">
            <v>970.73500000000001</v>
          </cell>
          <cell r="V139">
            <v>822.32018830128197</v>
          </cell>
          <cell r="W139">
            <v>1594.1139583333334</v>
          </cell>
          <cell r="X139">
            <v>2833.0531249999995</v>
          </cell>
          <cell r="Y139">
            <v>2990.0296874999995</v>
          </cell>
          <cell r="Z139">
            <v>3275</v>
          </cell>
          <cell r="AA139">
            <v>2179.2167959726789</v>
          </cell>
          <cell r="AB139">
            <v>2302.8075210758225</v>
          </cell>
          <cell r="AC139">
            <v>1588.5451405523308</v>
          </cell>
          <cell r="AD139">
            <v>1309.0650138497092</v>
          </cell>
          <cell r="AE139">
            <v>1309.0650138497092</v>
          </cell>
          <cell r="AF139">
            <v>1357.2895596034559</v>
          </cell>
          <cell r="AH139">
            <v>4693.7274628610094</v>
          </cell>
          <cell r="AI139">
            <v>9098.0828124999989</v>
          </cell>
          <cell r="AJ139">
            <v>6070.5694576008318</v>
          </cell>
          <cell r="AK139">
            <v>3975.4195873028743</v>
          </cell>
          <cell r="AL139">
            <v>23837.799320264712</v>
          </cell>
          <cell r="AM139">
            <v>20970.517187386191</v>
          </cell>
          <cell r="AN139">
            <v>12353.551509607256</v>
          </cell>
          <cell r="AO139">
            <v>15524.72224190528</v>
          </cell>
          <cell r="AP139">
            <v>18026.944221851587</v>
          </cell>
          <cell r="AQ139">
            <v>19383.003448373027</v>
          </cell>
        </row>
        <row r="140">
          <cell r="B140" t="str">
            <v>% Total</v>
          </cell>
          <cell r="F140">
            <v>0</v>
          </cell>
          <cell r="G140">
            <v>0</v>
          </cell>
          <cell r="I140">
            <v>0.15507548988114359</v>
          </cell>
          <cell r="J140">
            <v>0.26504404957443634</v>
          </cell>
          <cell r="L140">
            <v>0.19353491043918741</v>
          </cell>
          <cell r="N140">
            <v>0.28772972746682296</v>
          </cell>
          <cell r="O140">
            <v>0.24475264882583345</v>
          </cell>
          <cell r="Q140">
            <v>0.2778453602539544</v>
          </cell>
          <cell r="S140">
            <v>0.2778453602539544</v>
          </cell>
          <cell r="U140">
            <v>0.16114162465291612</v>
          </cell>
          <cell r="V140">
            <v>0.14009329886707678</v>
          </cell>
          <cell r="W140">
            <v>0.16814598902260602</v>
          </cell>
          <cell r="X140">
            <v>0.20452247662596501</v>
          </cell>
          <cell r="Y140">
            <v>0.21747990140690765</v>
          </cell>
          <cell r="Z140">
            <v>0.20810055885485942</v>
          </cell>
          <cell r="AA140">
            <v>0.13515844663349949</v>
          </cell>
          <cell r="AB140">
            <v>0.14731046110904175</v>
          </cell>
          <cell r="AC140">
            <v>0.12236601734665298</v>
          </cell>
          <cell r="AD140">
            <v>0.10108640701123495</v>
          </cell>
          <cell r="AE140">
            <v>9.5956718159497065E-2</v>
          </cell>
          <cell r="AF140" t="e">
            <v>#NULL!</v>
          </cell>
          <cell r="AH140">
            <v>0.19422888805532573</v>
          </cell>
          <cell r="AI140">
            <v>0.20593921014921349</v>
          </cell>
          <cell r="AJ140">
            <v>0.13569254290505275</v>
          </cell>
          <cell r="AK140">
            <v>9.7221649789249964E-2</v>
          </cell>
          <cell r="AL140">
            <v>0.15481865432825381</v>
          </cell>
          <cell r="AM140">
            <v>8.9426655704543959E-2</v>
          </cell>
          <cell r="AN140">
            <v>4.5087613955644687E-2</v>
          </cell>
          <cell r="AO140">
            <v>5.2022891002204863E-2</v>
          </cell>
          <cell r="AP140">
            <v>5.6633441514502177E-2</v>
          </cell>
          <cell r="AQ140">
            <v>7.5228559753593841E-2</v>
          </cell>
        </row>
        <row r="142">
          <cell r="B142" t="str">
            <v>SVD</v>
          </cell>
          <cell r="D142">
            <v>1</v>
          </cell>
          <cell r="F142">
            <v>0</v>
          </cell>
          <cell r="G142">
            <v>0</v>
          </cell>
          <cell r="I142">
            <v>2004</v>
          </cell>
          <cell r="J142">
            <v>2331</v>
          </cell>
          <cell r="L142">
            <v>4335</v>
          </cell>
          <cell r="N142">
            <v>6371</v>
          </cell>
          <cell r="O142">
            <v>2304.9970521386167</v>
          </cell>
          <cell r="Q142">
            <v>8675.9970521386167</v>
          </cell>
          <cell r="S142">
            <v>8675.9970521386167</v>
          </cell>
          <cell r="U142">
            <v>1054.7984470811946</v>
          </cell>
          <cell r="V142">
            <v>1054.7984470811946</v>
          </cell>
          <cell r="W142">
            <v>1054.7984470811946</v>
          </cell>
          <cell r="X142">
            <v>1551</v>
          </cell>
          <cell r="Y142">
            <v>1551</v>
          </cell>
          <cell r="Z142">
            <v>1551</v>
          </cell>
          <cell r="AA142">
            <v>1292.246103806036</v>
          </cell>
          <cell r="AB142">
            <v>1292.246103806036</v>
          </cell>
          <cell r="AC142">
            <v>1292.246103806036</v>
          </cell>
          <cell r="AD142">
            <v>1152.1704935536127</v>
          </cell>
          <cell r="AE142">
            <v>1152.1704935536127</v>
          </cell>
          <cell r="AF142">
            <v>1152.1704935536127</v>
          </cell>
          <cell r="AH142">
            <v>3164.395341243584</v>
          </cell>
          <cell r="AI142">
            <v>4653</v>
          </cell>
          <cell r="AJ142">
            <v>3876.738311418108</v>
          </cell>
          <cell r="AK142">
            <v>3456.5114806608381</v>
          </cell>
          <cell r="AL142">
            <v>15150.64513332253</v>
          </cell>
          <cell r="AM142">
            <v>23196.174616942961</v>
          </cell>
          <cell r="AN142">
            <v>27017.918229190935</v>
          </cell>
          <cell r="AO142">
            <v>29352.800051466693</v>
          </cell>
          <cell r="AP142">
            <v>31382.394662113176</v>
          </cell>
          <cell r="AQ142">
            <v>64477.78978947951</v>
          </cell>
        </row>
        <row r="143">
          <cell r="B143" t="str">
            <v>% Total</v>
          </cell>
          <cell r="F143">
            <v>0</v>
          </cell>
          <cell r="G143">
            <v>0</v>
          </cell>
          <cell r="I143">
            <v>5.3646000642467072E-2</v>
          </cell>
          <cell r="J143">
            <v>0.11602209944751381</v>
          </cell>
          <cell r="L143">
            <v>7.5460859574912525E-2</v>
          </cell>
          <cell r="N143">
            <v>6.6678528069661319E-2</v>
          </cell>
          <cell r="O143">
            <v>8.0766684294763524E-2</v>
          </cell>
          <cell r="Q143">
            <v>6.9918685704488517E-2</v>
          </cell>
          <cell r="S143">
            <v>6.9918685704488517E-2</v>
          </cell>
          <cell r="U143">
            <v>0.17509612349821185</v>
          </cell>
          <cell r="V143">
            <v>0.17969909555149358</v>
          </cell>
          <cell r="W143">
            <v>0.11125937840065632</v>
          </cell>
          <cell r="X143">
            <v>0.11196908326485117</v>
          </cell>
          <cell r="Y143">
            <v>0.11281203276752209</v>
          </cell>
          <cell r="Z143">
            <v>9.8553882987446412E-2</v>
          </cell>
          <cell r="AA143">
            <v>8.0147131933543267E-2</v>
          </cell>
          <cell r="AB143">
            <v>8.2664906934600005E-2</v>
          </cell>
          <cell r="AC143">
            <v>9.9542030703322654E-2</v>
          </cell>
          <cell r="AD143">
            <v>8.897096341699913E-2</v>
          </cell>
          <cell r="AE143">
            <v>8.4456079837074927E-2</v>
          </cell>
          <cell r="AF143">
            <v>8.0582264851834479E-2</v>
          </cell>
          <cell r="AH143">
            <v>0.13094432801229611</v>
          </cell>
          <cell r="AI143">
            <v>0.10532275475749199</v>
          </cell>
          <cell r="AJ143">
            <v>8.6654881939471781E-2</v>
          </cell>
          <cell r="AK143">
            <v>8.4531391287258215E-2</v>
          </cell>
          <cell r="AL143">
            <v>9.8398449463910256E-2</v>
          </cell>
          <cell r="AM143">
            <v>9.8917747359114711E-2</v>
          </cell>
          <cell r="AN143">
            <v>9.860917049283946E-2</v>
          </cell>
          <cell r="AO143">
            <v>9.8360376043646433E-2</v>
          </cell>
          <cell r="AP143">
            <v>9.8590919836954047E-2</v>
          </cell>
          <cell r="AQ143">
            <v>0.25024869210167067</v>
          </cell>
        </row>
        <row r="145">
          <cell r="B145" t="str">
            <v>PIT Cyprus &amp; Interco Elimination</v>
          </cell>
          <cell r="D145">
            <v>1</v>
          </cell>
          <cell r="F145">
            <v>0</v>
          </cell>
          <cell r="G145">
            <v>0</v>
          </cell>
          <cell r="I145">
            <v>2979</v>
          </cell>
          <cell r="J145">
            <v>0</v>
          </cell>
          <cell r="L145">
            <v>2979</v>
          </cell>
          <cell r="N145">
            <v>-1572</v>
          </cell>
          <cell r="O145">
            <v>-394.79999999999927</v>
          </cell>
          <cell r="Q145">
            <v>-1966.7999999999993</v>
          </cell>
          <cell r="S145">
            <v>-1966.7999999999993</v>
          </cell>
          <cell r="U145">
            <v>0</v>
          </cell>
          <cell r="V145">
            <v>0</v>
          </cell>
          <cell r="W145">
            <v>0</v>
          </cell>
          <cell r="X145">
            <v>0</v>
          </cell>
          <cell r="Y145">
            <v>0</v>
          </cell>
          <cell r="Z145">
            <v>0</v>
          </cell>
          <cell r="AA145">
            <v>0</v>
          </cell>
          <cell r="AB145">
            <v>0</v>
          </cell>
          <cell r="AC145">
            <v>0</v>
          </cell>
          <cell r="AD145">
            <v>0</v>
          </cell>
          <cell r="AE145">
            <v>0</v>
          </cell>
          <cell r="AF145">
            <v>0</v>
          </cell>
          <cell r="AH145">
            <v>0</v>
          </cell>
          <cell r="AI145">
            <v>0</v>
          </cell>
          <cell r="AJ145">
            <v>0</v>
          </cell>
          <cell r="AK145">
            <v>0</v>
          </cell>
          <cell r="AL145">
            <v>0</v>
          </cell>
          <cell r="AM145">
            <v>0</v>
          </cell>
          <cell r="AN145">
            <v>0</v>
          </cell>
          <cell r="AO145">
            <v>0</v>
          </cell>
          <cell r="AP145">
            <v>0</v>
          </cell>
          <cell r="AQ145">
            <v>0</v>
          </cell>
        </row>
        <row r="146">
          <cell r="B146" t="str">
            <v>% Total</v>
          </cell>
          <cell r="F146">
            <v>0</v>
          </cell>
          <cell r="G146">
            <v>0</v>
          </cell>
          <cell r="I146">
            <v>7.9746225505942819E-2</v>
          </cell>
          <cell r="J146">
            <v>0</v>
          </cell>
          <cell r="L146">
            <v>5.1856493811687297E-2</v>
          </cell>
          <cell r="N146">
            <v>-1.6452463683174948E-2</v>
          </cell>
          <cell r="O146">
            <v>-1.3833721362024109E-2</v>
          </cell>
          <cell r="Q146">
            <v>-1.5850174938647602E-2</v>
          </cell>
          <cell r="S146">
            <v>-1.5850174938647602E-2</v>
          </cell>
          <cell r="U146">
            <v>0</v>
          </cell>
          <cell r="V146">
            <v>0</v>
          </cell>
          <cell r="W146">
            <v>0</v>
          </cell>
          <cell r="X146">
            <v>0</v>
          </cell>
          <cell r="Y146">
            <v>0</v>
          </cell>
          <cell r="Z146">
            <v>0</v>
          </cell>
          <cell r="AA146">
            <v>0</v>
          </cell>
          <cell r="AB146">
            <v>0</v>
          </cell>
          <cell r="AC146">
            <v>0</v>
          </cell>
          <cell r="AD146">
            <v>0</v>
          </cell>
          <cell r="AE146">
            <v>0</v>
          </cell>
          <cell r="AF146">
            <v>0</v>
          </cell>
          <cell r="AH146">
            <v>0</v>
          </cell>
          <cell r="AI146">
            <v>0</v>
          </cell>
          <cell r="AJ146">
            <v>0</v>
          </cell>
          <cell r="AK146">
            <v>0</v>
          </cell>
          <cell r="AL146">
            <v>0</v>
          </cell>
          <cell r="AM146">
            <v>0</v>
          </cell>
          <cell r="AN146">
            <v>0</v>
          </cell>
          <cell r="AO146">
            <v>0</v>
          </cell>
          <cell r="AP146">
            <v>0</v>
          </cell>
          <cell r="AQ146">
            <v>0</v>
          </cell>
        </row>
        <row r="148">
          <cell r="B148" t="str">
            <v>New</v>
          </cell>
          <cell r="D148">
            <v>1</v>
          </cell>
          <cell r="F148">
            <v>0</v>
          </cell>
          <cell r="G148">
            <v>0</v>
          </cell>
          <cell r="I148">
            <v>0</v>
          </cell>
          <cell r="J148">
            <v>0</v>
          </cell>
          <cell r="L148">
            <v>0</v>
          </cell>
          <cell r="N148">
            <v>0</v>
          </cell>
          <cell r="O148">
            <v>0</v>
          </cell>
          <cell r="Q148">
            <v>0</v>
          </cell>
          <cell r="S148">
            <v>0</v>
          </cell>
          <cell r="U148">
            <v>0</v>
          </cell>
          <cell r="V148">
            <v>0</v>
          </cell>
          <cell r="W148">
            <v>0</v>
          </cell>
          <cell r="X148">
            <v>0</v>
          </cell>
          <cell r="Y148">
            <v>0</v>
          </cell>
          <cell r="Z148">
            <v>0</v>
          </cell>
          <cell r="AA148">
            <v>0</v>
          </cell>
          <cell r="AB148">
            <v>0</v>
          </cell>
          <cell r="AC148">
            <v>0</v>
          </cell>
          <cell r="AD148">
            <v>0</v>
          </cell>
          <cell r="AE148">
            <v>0</v>
          </cell>
          <cell r="AF148">
            <v>0</v>
          </cell>
          <cell r="AH148">
            <v>0</v>
          </cell>
          <cell r="AI148">
            <v>0</v>
          </cell>
          <cell r="AJ148">
            <v>0</v>
          </cell>
          <cell r="AK148">
            <v>0</v>
          </cell>
          <cell r="AL148">
            <v>0</v>
          </cell>
          <cell r="AM148">
            <v>19392.519500447685</v>
          </cell>
          <cell r="AN148">
            <v>32356.543378930219</v>
          </cell>
          <cell r="AO148">
            <v>38588.603868551603</v>
          </cell>
          <cell r="AP148">
            <v>45610.25525170374</v>
          </cell>
          <cell r="AQ148">
            <v>45610.25525170374</v>
          </cell>
        </row>
        <row r="149">
          <cell r="B149" t="str">
            <v>% Total</v>
          </cell>
          <cell r="F149">
            <v>0</v>
          </cell>
          <cell r="G149">
            <v>0</v>
          </cell>
          <cell r="I149">
            <v>0</v>
          </cell>
          <cell r="J149">
            <v>0</v>
          </cell>
          <cell r="L149">
            <v>0</v>
          </cell>
          <cell r="N149">
            <v>0</v>
          </cell>
          <cell r="O149">
            <v>0</v>
          </cell>
          <cell r="Q149">
            <v>0</v>
          </cell>
          <cell r="S149">
            <v>0</v>
          </cell>
          <cell r="U149">
            <v>0</v>
          </cell>
          <cell r="V149">
            <v>0</v>
          </cell>
          <cell r="W149">
            <v>0</v>
          </cell>
          <cell r="X149">
            <v>0</v>
          </cell>
          <cell r="Y149">
            <v>0</v>
          </cell>
          <cell r="Z149">
            <v>0</v>
          </cell>
          <cell r="AA149">
            <v>0</v>
          </cell>
          <cell r="AB149">
            <v>0</v>
          </cell>
          <cell r="AC149">
            <v>0</v>
          </cell>
          <cell r="AD149">
            <v>0</v>
          </cell>
          <cell r="AE149">
            <v>0</v>
          </cell>
          <cell r="AF149">
            <v>0</v>
          </cell>
          <cell r="AH149">
            <v>0</v>
          </cell>
          <cell r="AI149">
            <v>0</v>
          </cell>
          <cell r="AJ149">
            <v>0</v>
          </cell>
          <cell r="AK149">
            <v>0</v>
          </cell>
          <cell r="AL149">
            <v>0</v>
          </cell>
          <cell r="AM149">
            <v>8.2697443706983037E-2</v>
          </cell>
          <cell r="AN149">
            <v>0.11809392106178683</v>
          </cell>
          <cell r="AO149">
            <v>0.12930928500364272</v>
          </cell>
          <cell r="AP149">
            <v>0.14328916157225272</v>
          </cell>
          <cell r="AQ149">
            <v>0.17702075025258637</v>
          </cell>
        </row>
        <row r="151">
          <cell r="B151" t="str">
            <v>Regional Acquisition</v>
          </cell>
          <cell r="D151">
            <v>0</v>
          </cell>
          <cell r="F151">
            <v>0</v>
          </cell>
          <cell r="G151">
            <v>0</v>
          </cell>
          <cell r="I151">
            <v>0</v>
          </cell>
          <cell r="J151">
            <v>0</v>
          </cell>
          <cell r="L151">
            <v>0</v>
          </cell>
          <cell r="N151">
            <v>0</v>
          </cell>
          <cell r="O151">
            <v>0</v>
          </cell>
          <cell r="Q151">
            <v>0</v>
          </cell>
          <cell r="S151">
            <v>0</v>
          </cell>
          <cell r="U151">
            <v>0</v>
          </cell>
          <cell r="V151">
            <v>0</v>
          </cell>
          <cell r="W151">
            <v>0</v>
          </cell>
          <cell r="X151">
            <v>0</v>
          </cell>
          <cell r="Y151">
            <v>0</v>
          </cell>
          <cell r="Z151">
            <v>0</v>
          </cell>
          <cell r="AA151">
            <v>0</v>
          </cell>
          <cell r="AB151">
            <v>0</v>
          </cell>
          <cell r="AC151">
            <v>0</v>
          </cell>
          <cell r="AD151">
            <v>0</v>
          </cell>
          <cell r="AE151">
            <v>0</v>
          </cell>
          <cell r="AF151">
            <v>0</v>
          </cell>
          <cell r="AH151">
            <v>0</v>
          </cell>
          <cell r="AI151">
            <v>0</v>
          </cell>
          <cell r="AJ151">
            <v>0</v>
          </cell>
          <cell r="AK151">
            <v>0</v>
          </cell>
          <cell r="AL151">
            <v>0</v>
          </cell>
          <cell r="AM151">
            <v>0</v>
          </cell>
          <cell r="AN151">
            <v>0</v>
          </cell>
          <cell r="AO151">
            <v>0</v>
          </cell>
          <cell r="AP151">
            <v>0</v>
          </cell>
          <cell r="AQ151">
            <v>0</v>
          </cell>
        </row>
        <row r="152">
          <cell r="B152" t="str">
            <v>% Total</v>
          </cell>
          <cell r="F152">
            <v>0</v>
          </cell>
          <cell r="G152">
            <v>0</v>
          </cell>
          <cell r="I152">
            <v>0</v>
          </cell>
          <cell r="J152">
            <v>0</v>
          </cell>
          <cell r="L152">
            <v>0</v>
          </cell>
          <cell r="N152">
            <v>0</v>
          </cell>
          <cell r="O152">
            <v>0</v>
          </cell>
          <cell r="Q152">
            <v>0</v>
          </cell>
          <cell r="S152">
            <v>0</v>
          </cell>
          <cell r="U152">
            <v>0</v>
          </cell>
          <cell r="V152">
            <v>0</v>
          </cell>
          <cell r="W152">
            <v>0</v>
          </cell>
          <cell r="X152">
            <v>0</v>
          </cell>
          <cell r="Y152">
            <v>0</v>
          </cell>
          <cell r="Z152">
            <v>0</v>
          </cell>
          <cell r="AA152">
            <v>0</v>
          </cell>
          <cell r="AB152">
            <v>0</v>
          </cell>
          <cell r="AC152">
            <v>0</v>
          </cell>
          <cell r="AD152">
            <v>0</v>
          </cell>
          <cell r="AE152">
            <v>0</v>
          </cell>
          <cell r="AF152">
            <v>0</v>
          </cell>
          <cell r="AH152">
            <v>0</v>
          </cell>
          <cell r="AI152">
            <v>0</v>
          </cell>
          <cell r="AJ152">
            <v>0</v>
          </cell>
          <cell r="AK152">
            <v>0</v>
          </cell>
          <cell r="AL152">
            <v>0</v>
          </cell>
          <cell r="AM152">
            <v>0</v>
          </cell>
          <cell r="AN152">
            <v>0</v>
          </cell>
          <cell r="AO152">
            <v>0</v>
          </cell>
          <cell r="AP152">
            <v>0</v>
          </cell>
          <cell r="AQ152">
            <v>0</v>
          </cell>
        </row>
        <row r="154">
          <cell r="B154" t="str">
            <v>Green Field</v>
          </cell>
          <cell r="D154">
            <v>0</v>
          </cell>
          <cell r="S154">
            <v>0</v>
          </cell>
          <cell r="AL154">
            <v>0</v>
          </cell>
          <cell r="AM154">
            <v>0</v>
          </cell>
          <cell r="AN154">
            <v>0</v>
          </cell>
          <cell r="AO154">
            <v>0</v>
          </cell>
          <cell r="AP154">
            <v>0</v>
          </cell>
          <cell r="AQ154">
            <v>0</v>
          </cell>
        </row>
        <row r="155">
          <cell r="B155" t="str">
            <v>% Total</v>
          </cell>
          <cell r="S155">
            <v>0</v>
          </cell>
          <cell r="AL155">
            <v>0</v>
          </cell>
          <cell r="AM155">
            <v>0</v>
          </cell>
          <cell r="AN155">
            <v>0</v>
          </cell>
          <cell r="AO155">
            <v>0</v>
          </cell>
          <cell r="AP155">
            <v>0</v>
          </cell>
          <cell r="AQ155">
            <v>0</v>
          </cell>
        </row>
        <row r="157">
          <cell r="B157" t="str">
            <v>TOTAL REVENUES</v>
          </cell>
          <cell r="F157">
            <v>0</v>
          </cell>
          <cell r="G157">
            <v>0</v>
          </cell>
          <cell r="I157">
            <v>37356</v>
          </cell>
          <cell r="J157">
            <v>20091</v>
          </cell>
          <cell r="L157">
            <v>57447</v>
          </cell>
          <cell r="N157">
            <v>95548</v>
          </cell>
          <cell r="O157">
            <v>28538.958510744018</v>
          </cell>
          <cell r="Q157">
            <v>124086.95851074401</v>
          </cell>
          <cell r="S157">
            <v>124086.95851074401</v>
          </cell>
          <cell r="U157">
            <v>6024.1107913046781</v>
          </cell>
          <cell r="V157">
            <v>5869.8038732139157</v>
          </cell>
          <cell r="W157">
            <v>9480.5351444869502</v>
          </cell>
          <cell r="X157">
            <v>13852.03803384968</v>
          </cell>
          <cell r="Y157">
            <v>13748.533396222283</v>
          </cell>
          <cell r="Z157">
            <v>15737.583877822077</v>
          </cell>
          <cell r="AA157">
            <v>16123.422917710217</v>
          </cell>
          <cell r="AB157">
            <v>15632.342087173594</v>
          </cell>
          <cell r="AC157">
            <v>12981.914219305771</v>
          </cell>
          <cell r="AD157">
            <v>12949.96085580742</v>
          </cell>
          <cell r="AE157">
            <v>13642.244534393218</v>
          </cell>
          <cell r="AF157">
            <v>14298.065407718348</v>
          </cell>
          <cell r="AH157">
            <v>24165.959604958505</v>
          </cell>
          <cell r="AI157">
            <v>44178.487457089752</v>
          </cell>
          <cell r="AJ157">
            <v>44737.679224189582</v>
          </cell>
          <cell r="AK157">
            <v>40890.270797918987</v>
          </cell>
          <cell r="AL157">
            <v>153972.39708415684</v>
          </cell>
          <cell r="AM157">
            <v>234499.62454897701</v>
          </cell>
          <cell r="AN157">
            <v>273989.91487462976</v>
          </cell>
          <cell r="AO157">
            <v>298420.98243343114</v>
          </cell>
          <cell r="AP157">
            <v>318309.17810699198</v>
          </cell>
          <cell r="AQ157">
            <v>257654.8522510702</v>
          </cell>
        </row>
        <row r="158">
          <cell r="B158" t="str">
            <v>% Growth</v>
          </cell>
          <cell r="F158">
            <v>0</v>
          </cell>
          <cell r="G158">
            <v>0</v>
          </cell>
          <cell r="I158">
            <v>0</v>
          </cell>
          <cell r="J158">
            <v>0</v>
          </cell>
          <cell r="L158">
            <v>0</v>
          </cell>
          <cell r="N158">
            <v>1.5577684976978263</v>
          </cell>
          <cell r="O158">
            <v>0.42048472006092363</v>
          </cell>
          <cell r="Q158">
            <v>1.1600250406591122</v>
          </cell>
          <cell r="S158">
            <v>0.2986871364208985</v>
          </cell>
          <cell r="U158">
            <v>0</v>
          </cell>
          <cell r="V158">
            <v>0</v>
          </cell>
          <cell r="W158">
            <v>0</v>
          </cell>
          <cell r="X158">
            <v>0</v>
          </cell>
          <cell r="Y158">
            <v>0</v>
          </cell>
          <cell r="Z158">
            <v>0</v>
          </cell>
          <cell r="AA158">
            <v>-0.56838465259368731</v>
          </cell>
          <cell r="AB158">
            <v>-0.22192314533006852</v>
          </cell>
          <cell r="AC158">
            <v>0</v>
          </cell>
          <cell r="AD158">
            <v>-0.77457550688795895</v>
          </cell>
          <cell r="AE158">
            <v>0</v>
          </cell>
          <cell r="AF158">
            <v>-0.85035725072509782</v>
          </cell>
          <cell r="AH158">
            <v>-0.15322909923777406</v>
          </cell>
          <cell r="AI158">
            <v>0.82812882994412385</v>
          </cell>
          <cell r="AJ158">
            <v>1.2657557994554924E-2</v>
          </cell>
          <cell r="AK158">
            <v>-8.5999285009632498E-2</v>
          </cell>
          <cell r="AL158">
            <v>0.24084270363371996</v>
          </cell>
          <cell r="AM158">
            <v>0.52299781642553977</v>
          </cell>
          <cell r="AN158">
            <v>0.16840236056499491</v>
          </cell>
          <cell r="AO158">
            <v>8.9167762141830531E-2</v>
          </cell>
          <cell r="AP158">
            <v>6.6644763083967495E-2</v>
          </cell>
          <cell r="AQ158">
            <v>-0.1905516083973372</v>
          </cell>
        </row>
        <row r="159">
          <cell r="B159" t="str">
            <v>% Total</v>
          </cell>
          <cell r="F159">
            <v>0</v>
          </cell>
          <cell r="G159">
            <v>0</v>
          </cell>
          <cell r="I159">
            <v>1</v>
          </cell>
          <cell r="J159">
            <v>1</v>
          </cell>
          <cell r="L159">
            <v>1</v>
          </cell>
          <cell r="N159">
            <v>0.99999999999999989</v>
          </cell>
          <cell r="O159">
            <v>1</v>
          </cell>
          <cell r="Q159">
            <v>1</v>
          </cell>
          <cell r="S159">
            <v>1</v>
          </cell>
          <cell r="U159">
            <v>1.0000000000000002</v>
          </cell>
          <cell r="V159">
            <v>0.99999999999999989</v>
          </cell>
          <cell r="W159">
            <v>1</v>
          </cell>
          <cell r="X159">
            <v>1.0000000000000002</v>
          </cell>
          <cell r="Y159">
            <v>0.99999999999999978</v>
          </cell>
          <cell r="Z159">
            <v>1</v>
          </cell>
          <cell r="AA159">
            <v>1</v>
          </cell>
          <cell r="AB159">
            <v>1</v>
          </cell>
          <cell r="AC159">
            <v>1</v>
          </cell>
          <cell r="AD159">
            <v>1</v>
          </cell>
          <cell r="AE159">
            <v>1</v>
          </cell>
          <cell r="AF159" t="e">
            <v>#NULL!</v>
          </cell>
          <cell r="AH159">
            <v>1</v>
          </cell>
          <cell r="AI159">
            <v>0.99999999999999989</v>
          </cell>
          <cell r="AJ159">
            <v>1</v>
          </cell>
          <cell r="AK159">
            <v>0.99999999999999989</v>
          </cell>
          <cell r="AL159">
            <v>1</v>
          </cell>
          <cell r="AM159">
            <v>1</v>
          </cell>
          <cell r="AN159">
            <v>1</v>
          </cell>
          <cell r="AO159">
            <v>1.0000000000000002</v>
          </cell>
          <cell r="AP159">
            <v>1</v>
          </cell>
          <cell r="AQ159">
            <v>1</v>
          </cell>
        </row>
        <row r="163">
          <cell r="B163" t="str">
            <v>CONSOLIDATING EBITDA SUMMARY</v>
          </cell>
        </row>
        <row r="165">
          <cell r="F165" t="e">
            <v>#REF!</v>
          </cell>
        </row>
        <row r="166">
          <cell r="J166" t="str">
            <v/>
          </cell>
          <cell r="O166" t="str">
            <v/>
          </cell>
          <cell r="Q166" t="str">
            <v/>
          </cell>
          <cell r="T166" t="str">
            <v/>
          </cell>
        </row>
        <row r="167">
          <cell r="F167">
            <v>1999</v>
          </cell>
          <cell r="G167">
            <v>2000</v>
          </cell>
          <cell r="I167" t="str">
            <v>9m 2001</v>
          </cell>
          <cell r="J167" t="str">
            <v>Q4 2001</v>
          </cell>
          <cell r="L167">
            <v>2001</v>
          </cell>
          <cell r="N167" t="str">
            <v>9 m 2002</v>
          </cell>
          <cell r="O167" t="str">
            <v xml:space="preserve">Q4 2002 </v>
          </cell>
          <cell r="Q167">
            <v>2002</v>
          </cell>
          <cell r="S167" t="str">
            <v>2002 PF</v>
          </cell>
          <cell r="T167" t="str">
            <v/>
          </cell>
          <cell r="U167" t="str">
            <v>Jan 2003</v>
          </cell>
          <cell r="V167" t="str">
            <v>Feb 2003</v>
          </cell>
          <cell r="W167" t="str">
            <v>Mar 2003</v>
          </cell>
          <cell r="X167" t="str">
            <v>Apr 2003</v>
          </cell>
          <cell r="Y167" t="str">
            <v>May 2003</v>
          </cell>
          <cell r="Z167" t="str">
            <v>Jun 2003</v>
          </cell>
          <cell r="AA167" t="str">
            <v>Jul 2003</v>
          </cell>
          <cell r="AB167" t="str">
            <v>Aug 2003</v>
          </cell>
          <cell r="AC167" t="str">
            <v>Sep 2003</v>
          </cell>
          <cell r="AD167" t="str">
            <v>Oct 2003</v>
          </cell>
          <cell r="AE167" t="str">
            <v>Nov 2003</v>
          </cell>
          <cell r="AF167" t="str">
            <v>Dec 2003</v>
          </cell>
          <cell r="AH167" t="str">
            <v>Q1 2003</v>
          </cell>
          <cell r="AI167" t="str">
            <v>Q2 2003</v>
          </cell>
          <cell r="AJ167" t="str">
            <v>Q3 2003</v>
          </cell>
          <cell r="AK167" t="str">
            <v>Q4 2003</v>
          </cell>
          <cell r="AL167">
            <v>2003</v>
          </cell>
          <cell r="AM167">
            <v>2004</v>
          </cell>
          <cell r="AN167">
            <v>2005</v>
          </cell>
          <cell r="AO167">
            <v>2006</v>
          </cell>
          <cell r="AP167">
            <v>2007</v>
          </cell>
          <cell r="AQ167">
            <v>2008</v>
          </cell>
        </row>
        <row r="169">
          <cell r="B169" t="str">
            <v>Novotroitsk</v>
          </cell>
          <cell r="F169">
            <v>0</v>
          </cell>
          <cell r="G169">
            <v>0</v>
          </cell>
          <cell r="I169">
            <v>1786</v>
          </cell>
          <cell r="J169">
            <v>1188</v>
          </cell>
          <cell r="L169">
            <v>2974</v>
          </cell>
          <cell r="N169">
            <v>5340</v>
          </cell>
          <cell r="O169">
            <v>1145.9871505671069</v>
          </cell>
          <cell r="Q169">
            <v>6485.9871505671035</v>
          </cell>
          <cell r="S169">
            <v>6485.9871505671035</v>
          </cell>
          <cell r="U169">
            <v>310.12657379552167</v>
          </cell>
          <cell r="V169">
            <v>379.96692278436905</v>
          </cell>
          <cell r="W169">
            <v>1056.1521934815298</v>
          </cell>
          <cell r="X169">
            <v>728.65718036892383</v>
          </cell>
          <cell r="Y169">
            <v>5353.0427054714792</v>
          </cell>
          <cell r="Z169">
            <v>842.91552290611901</v>
          </cell>
          <cell r="AA169">
            <v>2551.7860065189816</v>
          </cell>
          <cell r="AB169">
            <v>2101.5926961074865</v>
          </cell>
          <cell r="AC169">
            <v>1694.9624842810351</v>
          </cell>
          <cell r="AD169">
            <v>1994.7299413086469</v>
          </cell>
          <cell r="AE169">
            <v>2528.7974956440444</v>
          </cell>
          <cell r="AF169">
            <v>2624.857520068153</v>
          </cell>
          <cell r="AH169">
            <v>1072.6798688707058</v>
          </cell>
          <cell r="AI169">
            <v>9756.7651124454078</v>
          </cell>
          <cell r="AJ169">
            <v>4685.4257336790206</v>
          </cell>
          <cell r="AK169">
            <v>4922.2126974655521</v>
          </cell>
          <cell r="AL169">
            <v>20437.083412460692</v>
          </cell>
          <cell r="AM169">
            <v>16782.241417199082</v>
          </cell>
          <cell r="AN169">
            <v>20002.968695000196</v>
          </cell>
          <cell r="AO169">
            <v>19559.472007184962</v>
          </cell>
          <cell r="AP169">
            <v>19306.92092825205</v>
          </cell>
          <cell r="AQ169">
            <v>76138.280341485763</v>
          </cell>
        </row>
        <row r="170">
          <cell r="B170" t="str">
            <v>% Total</v>
          </cell>
          <cell r="F170">
            <v>0</v>
          </cell>
          <cell r="G170">
            <v>0</v>
          </cell>
          <cell r="I170">
            <v>0.30718954248366015</v>
          </cell>
          <cell r="J170">
            <v>0.53537629562866151</v>
          </cell>
          <cell r="L170">
            <v>0.37022283082285573</v>
          </cell>
          <cell r="N170">
            <v>0.29034362766420208</v>
          </cell>
          <cell r="O170">
            <v>0.54502299606368121</v>
          </cell>
          <cell r="Q170">
            <v>0.31647236309867172</v>
          </cell>
          <cell r="S170">
            <v>0.31647236309867172</v>
          </cell>
          <cell r="U170">
            <v>-0.3426783157324314</v>
          </cell>
          <cell r="V170">
            <v>-0.46523587638468</v>
          </cell>
          <cell r="W170">
            <v>0.91413923408697317</v>
          </cell>
          <cell r="X170">
            <v>0.96123329537574065</v>
          </cell>
          <cell r="Y170">
            <v>0.86864158861176044</v>
          </cell>
          <cell r="Z170">
            <v>0.38693048664952046</v>
          </cell>
          <cell r="AA170">
            <v>0.73148407480120303</v>
          </cell>
          <cell r="AB170">
            <v>0.62333246779673879</v>
          </cell>
          <cell r="AC170">
            <v>0.72609886695887138</v>
          </cell>
          <cell r="AD170">
            <v>1.0694947980420615</v>
          </cell>
          <cell r="AE170">
            <v>0.96759246920320341</v>
          </cell>
          <cell r="AF170">
            <v>0.9363485686236801</v>
          </cell>
          <cell r="AH170">
            <v>1.0722094881944539</v>
          </cell>
          <cell r="AI170">
            <v>0.93434143065627062</v>
          </cell>
          <cell r="AJ170">
            <v>0.75629330809985518</v>
          </cell>
          <cell r="AK170">
            <v>1.3926299617092468</v>
          </cell>
          <cell r="AL170">
            <v>0.96526279162333339</v>
          </cell>
          <cell r="AM170">
            <v>0.44755725942735847</v>
          </cell>
          <cell r="AN170">
            <v>0.38027965448962903</v>
          </cell>
          <cell r="AO170">
            <v>0.34069293587102412</v>
          </cell>
          <cell r="AP170">
            <v>0.32583549795945316</v>
          </cell>
          <cell r="AQ170">
            <v>1.017498903448073</v>
          </cell>
        </row>
        <row r="172">
          <cell r="B172" t="str">
            <v>Kaliningrad</v>
          </cell>
          <cell r="F172">
            <v>0</v>
          </cell>
          <cell r="G172">
            <v>0</v>
          </cell>
          <cell r="I172">
            <v>291</v>
          </cell>
          <cell r="J172">
            <v>-156</v>
          </cell>
          <cell r="L172">
            <v>135</v>
          </cell>
          <cell r="N172">
            <v>2110.9999999999864</v>
          </cell>
          <cell r="O172">
            <v>1317.8570591399382</v>
          </cell>
          <cell r="Q172">
            <v>3428.8570591399239</v>
          </cell>
          <cell r="S172">
            <v>3428.8570591399239</v>
          </cell>
          <cell r="U172">
            <v>149.2113679366899</v>
          </cell>
          <cell r="V172">
            <v>178.66532618110301</v>
          </cell>
          <cell r="W172">
            <v>631.27886913889984</v>
          </cell>
          <cell r="X172">
            <v>728.65718036892383</v>
          </cell>
          <cell r="Y172">
            <v>843.99982881157143</v>
          </cell>
          <cell r="Z172">
            <v>1137.0168290328143</v>
          </cell>
          <cell r="AA172">
            <v>973.24358792881208</v>
          </cell>
          <cell r="AB172">
            <v>962.64390786953118</v>
          </cell>
          <cell r="AC172">
            <v>791.01698748983108</v>
          </cell>
          <cell r="AD172">
            <v>779.71946737877147</v>
          </cell>
          <cell r="AE172">
            <v>746.42011648882885</v>
          </cell>
          <cell r="AF172">
            <v>795.50120154547676</v>
          </cell>
          <cell r="AH172">
            <v>758.19397908126905</v>
          </cell>
          <cell r="AI172">
            <v>2526.1397256919877</v>
          </cell>
          <cell r="AJ172">
            <v>2030.4633149388542</v>
          </cell>
          <cell r="AK172">
            <v>1831.1490478928181</v>
          </cell>
          <cell r="AL172">
            <v>7145.9460676049312</v>
          </cell>
          <cell r="AM172">
            <v>17240.748892536827</v>
          </cell>
          <cell r="AN172">
            <v>21613.731500581063</v>
          </cell>
          <cell r="AO172">
            <v>23659.253720512097</v>
          </cell>
          <cell r="AP172">
            <v>24032.783034030708</v>
          </cell>
          <cell r="AQ172">
            <v>-32735.364016612373</v>
          </cell>
        </row>
        <row r="173">
          <cell r="B173" t="str">
            <v>% Total</v>
          </cell>
          <cell r="F173">
            <v>0</v>
          </cell>
          <cell r="G173">
            <v>0</v>
          </cell>
          <cell r="I173">
            <v>5.0051599587203302E-2</v>
          </cell>
          <cell r="J173">
            <v>-7.0301937809824244E-2</v>
          </cell>
          <cell r="L173">
            <v>1.6805676584090625E-2</v>
          </cell>
          <cell r="N173">
            <v>0.11477816441931209</v>
          </cell>
          <cell r="O173">
            <v>0.62676305087773398</v>
          </cell>
          <cell r="Q173">
            <v>0.16730506413949561</v>
          </cell>
          <cell r="S173">
            <v>0.16730506413949561</v>
          </cell>
          <cell r="U173">
            <v>-0.16487300532456134</v>
          </cell>
          <cell r="V173">
            <v>-0.21875988308748542</v>
          </cell>
          <cell r="W173">
            <v>0.54639547736735961</v>
          </cell>
          <cell r="X173">
            <v>0.96123329537574065</v>
          </cell>
          <cell r="Y173">
            <v>0.13695638021672857</v>
          </cell>
          <cell r="Z173">
            <v>0.5219342425555985</v>
          </cell>
          <cell r="AA173">
            <v>0.2789858489911014</v>
          </cell>
          <cell r="AB173">
            <v>0.28552021703025643</v>
          </cell>
          <cell r="AC173">
            <v>0.33886091502798965</v>
          </cell>
          <cell r="AD173">
            <v>0.41805454313611851</v>
          </cell>
          <cell r="AE173">
            <v>0.28560234056718253</v>
          </cell>
          <cell r="AF173">
            <v>0.28377403562315445</v>
          </cell>
          <cell r="AH173">
            <v>0.75786150356181525</v>
          </cell>
          <cell r="AI173">
            <v>0.24191184046544273</v>
          </cell>
          <cell r="AJ173">
            <v>0.32774520496448523</v>
          </cell>
          <cell r="AK173">
            <v>0.51808265615257798</v>
          </cell>
          <cell r="AL173">
            <v>0.33750979583517832</v>
          </cell>
          <cell r="AM173">
            <v>0.45978496751400372</v>
          </cell>
          <cell r="AN173">
            <v>0.41090212520939495</v>
          </cell>
          <cell r="AO173">
            <v>0.4121042023832629</v>
          </cell>
          <cell r="AP173">
            <v>0.40559205977718005</v>
          </cell>
          <cell r="AQ173">
            <v>-0.43746978315621121</v>
          </cell>
        </row>
        <row r="175">
          <cell r="B175" t="str">
            <v>Khabarovsk</v>
          </cell>
          <cell r="F175">
            <v>0</v>
          </cell>
          <cell r="G175">
            <v>0</v>
          </cell>
          <cell r="I175">
            <v>0</v>
          </cell>
          <cell r="J175">
            <v>0</v>
          </cell>
          <cell r="L175">
            <v>0</v>
          </cell>
          <cell r="N175">
            <v>4910</v>
          </cell>
          <cell r="O175">
            <v>703.73910561609614</v>
          </cell>
          <cell r="Q175">
            <v>5613.7391056160941</v>
          </cell>
          <cell r="S175">
            <v>5613.7391056160941</v>
          </cell>
          <cell r="U175">
            <v>-507.42733481448744</v>
          </cell>
          <cell r="V175">
            <v>-502.59388245320037</v>
          </cell>
          <cell r="W175">
            <v>86.609378431406583</v>
          </cell>
          <cell r="X175">
            <v>-96.451508425840018</v>
          </cell>
          <cell r="Y175">
            <v>513.68304974433511</v>
          </cell>
          <cell r="Z175">
            <v>688.9444108821275</v>
          </cell>
          <cell r="AA175">
            <v>1382.5404832278664</v>
          </cell>
          <cell r="AB175">
            <v>1734.6288985140473</v>
          </cell>
          <cell r="AC175">
            <v>1362.3592823358958</v>
          </cell>
          <cell r="AD175">
            <v>1269.4036596658871</v>
          </cell>
          <cell r="AE175">
            <v>1528.9688060655658</v>
          </cell>
          <cell r="AF175">
            <v>1557.7290066831879</v>
          </cell>
          <cell r="AH175">
            <v>905.4986719513372</v>
          </cell>
          <cell r="AI175">
            <v>695.50278361756659</v>
          </cell>
          <cell r="AJ175">
            <v>3939.3888959893679</v>
          </cell>
          <cell r="AK175">
            <v>3462.934655887957</v>
          </cell>
          <cell r="AL175">
            <v>9003.3250074462303</v>
          </cell>
          <cell r="AM175">
            <v>19613.416965725763</v>
          </cell>
          <cell r="AN175">
            <v>21547.116207077263</v>
          </cell>
          <cell r="AO175">
            <v>22442.122634749216</v>
          </cell>
          <cell r="AP175">
            <v>22203.608280619464</v>
          </cell>
          <cell r="AQ175">
            <v>21821.003763372501</v>
          </cell>
        </row>
        <row r="176">
          <cell r="B176" t="str">
            <v>% Total</v>
          </cell>
          <cell r="F176">
            <v>0</v>
          </cell>
          <cell r="G176">
            <v>0</v>
          </cell>
          <cell r="I176">
            <v>0</v>
          </cell>
          <cell r="J176">
            <v>0</v>
          </cell>
          <cell r="L176">
            <v>0</v>
          </cell>
          <cell r="N176">
            <v>0.2669638973466727</v>
          </cell>
          <cell r="O176">
            <v>0.33469310332166752</v>
          </cell>
          <cell r="Q176">
            <v>0.27391255013794041</v>
          </cell>
          <cell r="S176">
            <v>0.27391255013794041</v>
          </cell>
          <cell r="U176">
            <v>0.56068830968826844</v>
          </cell>
          <cell r="V176">
            <v>0.61538173811352748</v>
          </cell>
          <cell r="W176">
            <v>7.4963657087191771E-2</v>
          </cell>
          <cell r="X176">
            <v>-0.12723733984367014</v>
          </cell>
          <cell r="Y176">
            <v>8.3355669835545002E-2</v>
          </cell>
          <cell r="Z176">
            <v>0.31625185316082832</v>
          </cell>
          <cell r="AA176">
            <v>0.39631314838532145</v>
          </cell>
          <cell r="AB176">
            <v>0.51449099248630004</v>
          </cell>
          <cell r="AC176">
            <v>0.58361618057558051</v>
          </cell>
          <cell r="AD176">
            <v>0.68060371607875481</v>
          </cell>
          <cell r="AE176">
            <v>0.58502853824555467</v>
          </cell>
          <cell r="AF176">
            <v>0.55567866619804906</v>
          </cell>
          <cell r="AH176">
            <v>0.9051016018747764</v>
          </cell>
          <cell r="AI176">
            <v>6.6603741955593973E-2</v>
          </cell>
          <cell r="AJ176">
            <v>0.63587251818422219</v>
          </cell>
          <cell r="AK176">
            <v>0.97975988719748319</v>
          </cell>
          <cell r="AL176">
            <v>0.42523556102339866</v>
          </cell>
          <cell r="AM176">
            <v>0.52306047368560193</v>
          </cell>
          <cell r="AN176">
            <v>0.40963569115235005</v>
          </cell>
          <cell r="AO176">
            <v>0.39090383650446414</v>
          </cell>
          <cell r="AP176">
            <v>0.37472177917430755</v>
          </cell>
          <cell r="AQ176">
            <v>0.29161214702757138</v>
          </cell>
        </row>
        <row r="178">
          <cell r="B178" t="str">
            <v>PIT Int.</v>
          </cell>
          <cell r="F178">
            <v>0</v>
          </cell>
          <cell r="G178">
            <v>0</v>
          </cell>
          <cell r="I178">
            <v>72</v>
          </cell>
          <cell r="J178">
            <v>465</v>
          </cell>
          <cell r="L178">
            <v>537</v>
          </cell>
          <cell r="N178">
            <v>5843</v>
          </cell>
          <cell r="O178">
            <v>1192.3466878341526</v>
          </cell>
          <cell r="Q178">
            <v>7035.3466878341515</v>
          </cell>
          <cell r="S178">
            <v>7035.3466878341515</v>
          </cell>
          <cell r="U178">
            <v>88.940479607559155</v>
          </cell>
          <cell r="V178">
            <v>73.101715845436274</v>
          </cell>
          <cell r="W178">
            <v>327.17008254889811</v>
          </cell>
          <cell r="X178">
            <v>470.5935874662955</v>
          </cell>
          <cell r="Y178">
            <v>525.23160618272641</v>
          </cell>
          <cell r="Z178">
            <v>583.00321204126021</v>
          </cell>
          <cell r="AA178">
            <v>271.26763369539663</v>
          </cell>
          <cell r="AB178">
            <v>263.01076439761368</v>
          </cell>
          <cell r="AC178">
            <v>176.33492430139518</v>
          </cell>
          <cell r="AD178">
            <v>130.94499577783154</v>
          </cell>
          <cell r="AE178">
            <v>118.99183547277562</v>
          </cell>
          <cell r="AF178">
            <v>134.88713472005702</v>
          </cell>
          <cell r="AH178">
            <v>837.23533184930875</v>
          </cell>
          <cell r="AI178">
            <v>1210.8284056902812</v>
          </cell>
          <cell r="AJ178">
            <v>433.20074275893609</v>
          </cell>
          <cell r="AK178">
            <v>147.803163116902</v>
          </cell>
          <cell r="AL178">
            <v>2629.0676434154279</v>
          </cell>
          <cell r="AM178">
            <v>1217.1853111644191</v>
          </cell>
          <cell r="AN178">
            <v>2590.9110285599477</v>
          </cell>
          <cell r="AO178">
            <v>3736.1101722938365</v>
          </cell>
          <cell r="AP178">
            <v>4740.7589899875102</v>
          </cell>
          <cell r="AQ178">
            <v>4478.3496678207775</v>
          </cell>
        </row>
        <row r="179">
          <cell r="B179" t="str">
            <v>% Total</v>
          </cell>
          <cell r="F179">
            <v>0</v>
          </cell>
          <cell r="G179">
            <v>0</v>
          </cell>
          <cell r="I179">
            <v>1.238390092879257E-2</v>
          </cell>
          <cell r="J179">
            <v>0.20955385308697611</v>
          </cell>
          <cell r="L179">
            <v>6.6849246856716046E-2</v>
          </cell>
          <cell r="N179">
            <v>0.31769247498912595</v>
          </cell>
          <cell r="O179">
            <v>0.56707124842402168</v>
          </cell>
          <cell r="Q179">
            <v>0.34327739784723643</v>
          </cell>
          <cell r="S179">
            <v>0.34327739784723643</v>
          </cell>
          <cell r="U179">
            <v>-9.8275918052892583E-2</v>
          </cell>
          <cell r="V179">
            <v>-8.9506582802934623E-2</v>
          </cell>
          <cell r="W179">
            <v>0.28317794587116185</v>
          </cell>
          <cell r="X179">
            <v>0.62079979042255673</v>
          </cell>
          <cell r="Y179">
            <v>8.522966131343164E-2</v>
          </cell>
          <cell r="Z179">
            <v>0.26762078811364221</v>
          </cell>
          <cell r="AA179">
            <v>7.7760420956251852E-2</v>
          </cell>
          <cell r="AB179">
            <v>7.8009001997733571E-2</v>
          </cell>
          <cell r="AC179">
            <v>7.5539482394403334E-2</v>
          </cell>
          <cell r="AD179">
            <v>7.0207494715878033E-2</v>
          </cell>
          <cell r="AE179">
            <v>4.5529784056829385E-2</v>
          </cell>
          <cell r="AF179">
            <v>4.8117421442972472E-2</v>
          </cell>
          <cell r="AH179">
            <v>0.83686819591900374</v>
          </cell>
          <cell r="AI179">
            <v>0.1159530983695431</v>
          </cell>
          <cell r="AJ179">
            <v>6.9924664573696255E-2</v>
          </cell>
          <cell r="AK179">
            <v>4.1817598312641244E-2</v>
          </cell>
          <cell r="AL179">
            <v>0.1241733529992087</v>
          </cell>
          <cell r="AM179">
            <v>3.2460510401291984E-2</v>
          </cell>
          <cell r="AN179">
            <v>4.9256226202084578E-2</v>
          </cell>
          <cell r="AO179">
            <v>6.5076723076615314E-2</v>
          </cell>
          <cell r="AP179">
            <v>8.0007970817757137E-2</v>
          </cell>
          <cell r="AQ179">
            <v>5.9847895905022791E-2</v>
          </cell>
        </row>
        <row r="181">
          <cell r="B181" t="str">
            <v>SVD</v>
          </cell>
          <cell r="F181">
            <v>0</v>
          </cell>
          <cell r="G181">
            <v>0</v>
          </cell>
          <cell r="I181">
            <v>679</v>
          </cell>
          <cell r="J181">
            <v>722</v>
          </cell>
          <cell r="L181">
            <v>1401</v>
          </cell>
          <cell r="N181">
            <v>3488</v>
          </cell>
          <cell r="O181">
            <v>294.78370961815779</v>
          </cell>
          <cell r="Q181">
            <v>3782.7837096181574</v>
          </cell>
          <cell r="S181">
            <v>3782.7837096181574</v>
          </cell>
          <cell r="U181">
            <v>10.231531112668904</v>
          </cell>
          <cell r="V181">
            <v>10.231531112668904</v>
          </cell>
          <cell r="W181">
            <v>10.231531112668904</v>
          </cell>
          <cell r="X181">
            <v>401.53361037509501</v>
          </cell>
          <cell r="Y181">
            <v>401.53361037509501</v>
          </cell>
          <cell r="Z181">
            <v>401.53361037509501</v>
          </cell>
          <cell r="AA181">
            <v>77.244222938985217</v>
          </cell>
          <cell r="AB181">
            <v>77.244222938985217</v>
          </cell>
          <cell r="AC181">
            <v>77.244222938985217</v>
          </cell>
          <cell r="AD181">
            <v>42.367036845014013</v>
          </cell>
          <cell r="AE181">
            <v>42.367036845014013</v>
          </cell>
          <cell r="AF181">
            <v>42.367036845014013</v>
          </cell>
          <cell r="AH181">
            <v>280.10232369964206</v>
          </cell>
          <cell r="AI181">
            <v>678</v>
          </cell>
          <cell r="AJ181">
            <v>409.5009764880183</v>
          </cell>
          <cell r="AK181">
            <v>226.52590362762908</v>
          </cell>
          <cell r="AL181">
            <v>1594.1292038152897</v>
          </cell>
          <cell r="AM181">
            <v>4965.0900889470677</v>
          </cell>
          <cell r="AN181">
            <v>6200.3137534684911</v>
          </cell>
          <cell r="AO181">
            <v>6639.9063589614661</v>
          </cell>
          <cell r="AP181">
            <v>6858.4995999332568</v>
          </cell>
          <cell r="AQ181">
            <v>24252.103561967939</v>
          </cell>
        </row>
        <row r="182">
          <cell r="B182" t="str">
            <v>% Total</v>
          </cell>
          <cell r="F182">
            <v>0</v>
          </cell>
          <cell r="G182">
            <v>0</v>
          </cell>
          <cell r="I182">
            <v>0.11678706570347437</v>
          </cell>
          <cell r="J182">
            <v>0.32537178909418657</v>
          </cell>
          <cell r="L182">
            <v>0.17440557699489606</v>
          </cell>
          <cell r="N182">
            <v>0.18964767290126155</v>
          </cell>
          <cell r="O182">
            <v>0.14019694769469962</v>
          </cell>
          <cell r="Q182">
            <v>0.18457429407169657</v>
          </cell>
          <cell r="S182">
            <v>0.18457429407169657</v>
          </cell>
          <cell r="U182">
            <v>-1.1305460883739267E-2</v>
          </cell>
          <cell r="V182">
            <v>-1.2527604532200233E-2</v>
          </cell>
          <cell r="W182">
            <v>8.8557729393531348E-3</v>
          </cell>
          <cell r="X182">
            <v>0.52969693554594965</v>
          </cell>
          <cell r="Y182">
            <v>6.5157110149846625E-2</v>
          </cell>
          <cell r="Z182">
            <v>0.18431929540568984</v>
          </cell>
          <cell r="AA182">
            <v>2.2142498942276084E-2</v>
          </cell>
          <cell r="AB182">
            <v>2.2910639248403884E-2</v>
          </cell>
          <cell r="AC182">
            <v>3.3090374138225506E-2</v>
          </cell>
          <cell r="AD182">
            <v>2.2715518815781269E-2</v>
          </cell>
          <cell r="AE182">
            <v>1.6210877250671146E-2</v>
          </cell>
          <cell r="AF182">
            <v>1.5113321010134512E-2</v>
          </cell>
          <cell r="AH182">
            <v>0.27997949607486311</v>
          </cell>
          <cell r="AI182">
            <v>6.4927615114655252E-2</v>
          </cell>
          <cell r="AJ182">
            <v>6.6099190507297637E-2</v>
          </cell>
          <cell r="AK182">
            <v>6.4090436534270753E-2</v>
          </cell>
          <cell r="AL182">
            <v>7.5292231011047053E-2</v>
          </cell>
          <cell r="AM182">
            <v>0.1324115210702268</v>
          </cell>
          <cell r="AN182">
            <v>0.11787516182463682</v>
          </cell>
          <cell r="AO182">
            <v>0.11565594360176391</v>
          </cell>
          <cell r="AP182">
            <v>0.1157482666813452</v>
          </cell>
          <cell r="AQ182">
            <v>0.32410094724934191</v>
          </cell>
        </row>
        <row r="184">
          <cell r="B184" t="str">
            <v>PIT Cyprus &amp; Interco Elimination</v>
          </cell>
          <cell r="F184">
            <v>0</v>
          </cell>
          <cell r="G184">
            <v>0</v>
          </cell>
          <cell r="I184">
            <v>2986</v>
          </cell>
          <cell r="J184">
            <v>0</v>
          </cell>
          <cell r="L184">
            <v>2986</v>
          </cell>
          <cell r="N184">
            <v>-3300</v>
          </cell>
          <cell r="O184">
            <v>-2552.073716217933</v>
          </cell>
          <cell r="Q184">
            <v>-5852.073716217933</v>
          </cell>
          <cell r="S184">
            <v>-5852.073716217933</v>
          </cell>
          <cell r="U184">
            <v>-956.09049107944929</v>
          </cell>
          <cell r="V184">
            <v>-956.09049107944929</v>
          </cell>
          <cell r="W184">
            <v>-956.09049107944929</v>
          </cell>
          <cell r="X184">
            <v>-1474.9460000000001</v>
          </cell>
          <cell r="Y184">
            <v>-1474.9460000000001</v>
          </cell>
          <cell r="Z184">
            <v>-1474.9460000000001</v>
          </cell>
          <cell r="AA184">
            <v>-1767.5767235677768</v>
          </cell>
          <cell r="AB184">
            <v>-1767.5767235677768</v>
          </cell>
          <cell r="AC184">
            <v>-1767.5767235677768</v>
          </cell>
          <cell r="AD184">
            <v>-2352.050894754273</v>
          </cell>
          <cell r="AE184">
            <v>-2352.050894754273</v>
          </cell>
          <cell r="AF184">
            <v>-2352.050894754273</v>
          </cell>
          <cell r="AH184">
            <v>-2853.2714732383474</v>
          </cell>
          <cell r="AI184">
            <v>-4424.8379999999997</v>
          </cell>
          <cell r="AJ184">
            <v>-5302.7301707033303</v>
          </cell>
          <cell r="AK184">
            <v>-7056.15268426282</v>
          </cell>
          <cell r="AL184">
            <v>-19636.992328204498</v>
          </cell>
          <cell r="AM184">
            <v>-27464.383620562185</v>
          </cell>
          <cell r="AN184">
            <v>-30742.941982618402</v>
          </cell>
          <cell r="AO184">
            <v>-32687.976180880243</v>
          </cell>
          <cell r="AP184">
            <v>-34560.62379896827</v>
          </cell>
          <cell r="AQ184">
            <v>-64735.771178865092</v>
          </cell>
        </row>
        <row r="185">
          <cell r="B185" t="str">
            <v>% Total</v>
          </cell>
          <cell r="F185">
            <v>0</v>
          </cell>
          <cell r="G185">
            <v>0</v>
          </cell>
          <cell r="I185">
            <v>0.51358789129686966</v>
          </cell>
          <cell r="J185">
            <v>0</v>
          </cell>
          <cell r="L185">
            <v>0.37171666874144155</v>
          </cell>
          <cell r="N185">
            <v>-0.17942583732057429</v>
          </cell>
          <cell r="O185">
            <v>-1.2137473463818038</v>
          </cell>
          <cell r="Q185">
            <v>-0.2855416692950406</v>
          </cell>
          <cell r="S185">
            <v>-0.2855416692950406</v>
          </cell>
          <cell r="U185">
            <v>1.056444390305356</v>
          </cell>
          <cell r="V185">
            <v>1.1706482086937726</v>
          </cell>
          <cell r="W185">
            <v>-0.82753208735203976</v>
          </cell>
          <cell r="X185">
            <v>-1.9457259768763173</v>
          </cell>
          <cell r="Y185">
            <v>-0.23934041012731239</v>
          </cell>
          <cell r="Z185">
            <v>-0.67705666588527924</v>
          </cell>
          <cell r="AA185">
            <v>-0.50668599207615383</v>
          </cell>
          <cell r="AB185">
            <v>-0.52426331855943276</v>
          </cell>
          <cell r="AC185">
            <v>-0.75720581909507056</v>
          </cell>
          <cell r="AD185">
            <v>-1.261076070788594</v>
          </cell>
          <cell r="AE185">
            <v>-0.89996400932344101</v>
          </cell>
          <cell r="AF185">
            <v>-0.83903201289799045</v>
          </cell>
          <cell r="AH185">
            <v>-2.8520202856249122</v>
          </cell>
          <cell r="AI185">
            <v>-0.42373772656150571</v>
          </cell>
          <cell r="AJ185">
            <v>-0.8559348863295565</v>
          </cell>
          <cell r="AK185">
            <v>-1.9963805399062198</v>
          </cell>
          <cell r="AL185">
            <v>-0.92747373249216625</v>
          </cell>
          <cell r="AM185">
            <v>-0.73243400327224772</v>
          </cell>
          <cell r="AN185">
            <v>-0.58445901372964792</v>
          </cell>
          <cell r="AO185">
            <v>-0.56936928403053522</v>
          </cell>
          <cell r="AP185">
            <v>-0.58326638966277022</v>
          </cell>
          <cell r="AQ185">
            <v>-0.86511772912305362</v>
          </cell>
        </row>
        <row r="187">
          <cell r="B187" t="str">
            <v>New</v>
          </cell>
          <cell r="F187">
            <v>0</v>
          </cell>
          <cell r="G187">
            <v>0</v>
          </cell>
          <cell r="I187">
            <v>0</v>
          </cell>
          <cell r="J187">
            <v>0</v>
          </cell>
          <cell r="L187">
            <v>0</v>
          </cell>
          <cell r="N187">
            <v>0</v>
          </cell>
          <cell r="O187">
            <v>0</v>
          </cell>
          <cell r="Q187">
            <v>0</v>
          </cell>
          <cell r="S187">
            <v>0</v>
          </cell>
          <cell r="U187">
            <v>0</v>
          </cell>
          <cell r="V187">
            <v>0</v>
          </cell>
          <cell r="W187">
            <v>0</v>
          </cell>
          <cell r="X187">
            <v>0</v>
          </cell>
          <cell r="Y187">
            <v>0</v>
          </cell>
          <cell r="Z187">
            <v>0</v>
          </cell>
          <cell r="AA187">
            <v>0</v>
          </cell>
          <cell r="AB187">
            <v>0</v>
          </cell>
          <cell r="AC187">
            <v>0</v>
          </cell>
          <cell r="AD187">
            <v>0</v>
          </cell>
          <cell r="AE187">
            <v>0</v>
          </cell>
          <cell r="AF187">
            <v>0</v>
          </cell>
          <cell r="AH187">
            <v>0</v>
          </cell>
          <cell r="AI187">
            <v>0</v>
          </cell>
          <cell r="AJ187">
            <v>0</v>
          </cell>
          <cell r="AK187">
            <v>0</v>
          </cell>
          <cell r="AL187">
            <v>0</v>
          </cell>
          <cell r="AM187">
            <v>5143.1184568212921</v>
          </cell>
          <cell r="AN187">
            <v>11388.581530762269</v>
          </cell>
          <cell r="AO187">
            <v>14061.964133829926</v>
          </cell>
          <cell r="AP187">
            <v>16671.636597031909</v>
          </cell>
          <cell r="AQ187">
            <v>45610.25525170374</v>
          </cell>
        </row>
        <row r="188">
          <cell r="B188" t="str">
            <v>% Total</v>
          </cell>
          <cell r="F188">
            <v>0</v>
          </cell>
          <cell r="G188">
            <v>0</v>
          </cell>
          <cell r="I188">
            <v>0</v>
          </cell>
          <cell r="J188">
            <v>0</v>
          </cell>
          <cell r="L188">
            <v>0</v>
          </cell>
          <cell r="N188">
            <v>0</v>
          </cell>
          <cell r="O188">
            <v>0</v>
          </cell>
          <cell r="Q188">
            <v>0</v>
          </cell>
          <cell r="S188">
            <v>0</v>
          </cell>
          <cell r="U188">
            <v>0</v>
          </cell>
          <cell r="V188">
            <v>0</v>
          </cell>
          <cell r="W188">
            <v>0</v>
          </cell>
          <cell r="X188">
            <v>0</v>
          </cell>
          <cell r="Y188">
            <v>0</v>
          </cell>
          <cell r="Z188">
            <v>0</v>
          </cell>
          <cell r="AA188">
            <v>0</v>
          </cell>
          <cell r="AB188">
            <v>0</v>
          </cell>
          <cell r="AC188">
            <v>0</v>
          </cell>
          <cell r="AD188">
            <v>0</v>
          </cell>
          <cell r="AE188">
            <v>0</v>
          </cell>
          <cell r="AF188">
            <v>0</v>
          </cell>
          <cell r="AH188">
            <v>0</v>
          </cell>
          <cell r="AI188">
            <v>0</v>
          </cell>
          <cell r="AJ188">
            <v>0</v>
          </cell>
          <cell r="AK188">
            <v>0</v>
          </cell>
          <cell r="AL188">
            <v>0</v>
          </cell>
          <cell r="AM188">
            <v>0.1371592711737652</v>
          </cell>
          <cell r="AN188">
            <v>0.21651015485155231</v>
          </cell>
          <cell r="AO188">
            <v>0.24493564259340472</v>
          </cell>
          <cell r="AP188">
            <v>0.2813608152527271</v>
          </cell>
          <cell r="AQ188">
            <v>0.60952761864925586</v>
          </cell>
        </row>
        <row r="190">
          <cell r="B190" t="str">
            <v>Regional Acquisition</v>
          </cell>
          <cell r="F190">
            <v>0</v>
          </cell>
          <cell r="G190">
            <v>0</v>
          </cell>
          <cell r="I190">
            <v>0</v>
          </cell>
          <cell r="J190">
            <v>0</v>
          </cell>
          <cell r="L190">
            <v>0</v>
          </cell>
          <cell r="N190">
            <v>0</v>
          </cell>
          <cell r="O190">
            <v>0</v>
          </cell>
          <cell r="Q190">
            <v>0</v>
          </cell>
          <cell r="S190">
            <v>0</v>
          </cell>
          <cell r="U190">
            <v>0</v>
          </cell>
          <cell r="V190">
            <v>0</v>
          </cell>
          <cell r="W190">
            <v>0</v>
          </cell>
          <cell r="X190">
            <v>0</v>
          </cell>
          <cell r="Y190">
            <v>0</v>
          </cell>
          <cell r="Z190">
            <v>0</v>
          </cell>
          <cell r="AA190">
            <v>0</v>
          </cell>
          <cell r="AB190">
            <v>0</v>
          </cell>
          <cell r="AC190">
            <v>0</v>
          </cell>
          <cell r="AD190">
            <v>0</v>
          </cell>
          <cell r="AE190">
            <v>0</v>
          </cell>
          <cell r="AF190">
            <v>0</v>
          </cell>
          <cell r="AH190">
            <v>0</v>
          </cell>
          <cell r="AI190">
            <v>0</v>
          </cell>
          <cell r="AJ190">
            <v>0</v>
          </cell>
          <cell r="AK190">
            <v>0</v>
          </cell>
          <cell r="AL190">
            <v>0</v>
          </cell>
          <cell r="AM190">
            <v>0</v>
          </cell>
          <cell r="AN190">
            <v>0</v>
          </cell>
          <cell r="AO190">
            <v>0</v>
          </cell>
          <cell r="AP190">
            <v>0</v>
          </cell>
          <cell r="AQ190">
            <v>0</v>
          </cell>
        </row>
        <row r="191">
          <cell r="B191" t="str">
            <v>% Total</v>
          </cell>
          <cell r="F191">
            <v>0</v>
          </cell>
          <cell r="G191">
            <v>0</v>
          </cell>
          <cell r="I191">
            <v>0</v>
          </cell>
          <cell r="J191">
            <v>0</v>
          </cell>
          <cell r="L191">
            <v>0</v>
          </cell>
          <cell r="N191">
            <v>0</v>
          </cell>
          <cell r="O191">
            <v>0</v>
          </cell>
          <cell r="Q191">
            <v>0</v>
          </cell>
          <cell r="S191">
            <v>0</v>
          </cell>
          <cell r="U191">
            <v>0</v>
          </cell>
          <cell r="V191">
            <v>0</v>
          </cell>
          <cell r="W191">
            <v>0</v>
          </cell>
          <cell r="X191">
            <v>0</v>
          </cell>
          <cell r="Y191">
            <v>0</v>
          </cell>
          <cell r="Z191">
            <v>0</v>
          </cell>
          <cell r="AA191">
            <v>0</v>
          </cell>
          <cell r="AB191">
            <v>0</v>
          </cell>
          <cell r="AC191">
            <v>0</v>
          </cell>
          <cell r="AD191">
            <v>0</v>
          </cell>
          <cell r="AE191">
            <v>0</v>
          </cell>
          <cell r="AF191">
            <v>0</v>
          </cell>
          <cell r="AH191">
            <v>0</v>
          </cell>
          <cell r="AI191">
            <v>0</v>
          </cell>
          <cell r="AJ191">
            <v>0</v>
          </cell>
          <cell r="AK191">
            <v>0</v>
          </cell>
          <cell r="AL191">
            <v>0</v>
          </cell>
          <cell r="AM191">
            <v>0</v>
          </cell>
          <cell r="AN191">
            <v>0</v>
          </cell>
          <cell r="AO191">
            <v>0</v>
          </cell>
          <cell r="AP191">
            <v>0</v>
          </cell>
          <cell r="AQ191">
            <v>0</v>
          </cell>
        </row>
        <row r="193">
          <cell r="B193" t="str">
            <v>TOTAL EBITDA</v>
          </cell>
          <cell r="F193">
            <v>0</v>
          </cell>
          <cell r="G193">
            <v>0</v>
          </cell>
          <cell r="I193">
            <v>5814</v>
          </cell>
          <cell r="J193">
            <v>2219</v>
          </cell>
          <cell r="L193">
            <v>8033</v>
          </cell>
          <cell r="N193">
            <v>18391.999999999985</v>
          </cell>
          <cell r="O193">
            <v>2102.6399965575183</v>
          </cell>
          <cell r="Q193">
            <v>20494.639996557496</v>
          </cell>
          <cell r="S193">
            <v>20494.639996557496</v>
          </cell>
          <cell r="U193">
            <v>-905.00787344149717</v>
          </cell>
          <cell r="V193">
            <v>-816.71887760907248</v>
          </cell>
          <cell r="W193">
            <v>1155.3515636339544</v>
          </cell>
          <cell r="X193">
            <v>758.04405015339785</v>
          </cell>
          <cell r="Y193">
            <v>6162.5448005852077</v>
          </cell>
          <cell r="Z193">
            <v>2178.4675852374157</v>
          </cell>
          <cell r="AA193">
            <v>3488.5052107422653</v>
          </cell>
          <cell r="AB193">
            <v>3371.543766259887</v>
          </cell>
          <cell r="AC193">
            <v>2334.3411777793663</v>
          </cell>
          <cell r="AD193">
            <v>1865.1142062218778</v>
          </cell>
          <cell r="AE193">
            <v>2613.4943957619553</v>
          </cell>
          <cell r="AF193">
            <v>2803.2910051076151</v>
          </cell>
          <cell r="AH193">
            <v>1000.4387022139153</v>
          </cell>
          <cell r="AI193">
            <v>10442.398027445244</v>
          </cell>
          <cell r="AJ193">
            <v>6195.2494931508672</v>
          </cell>
          <cell r="AK193">
            <v>3534.4727837280379</v>
          </cell>
          <cell r="AL193">
            <v>21172.559006538075</v>
          </cell>
          <cell r="AM193">
            <v>37497.417511832253</v>
          </cell>
          <cell r="AN193">
            <v>52600.680732830835</v>
          </cell>
          <cell r="AO193">
            <v>57410.852846651265</v>
          </cell>
          <cell r="AP193">
            <v>59253.583630886635</v>
          </cell>
          <cell r="AQ193">
            <v>74828.857390873251</v>
          </cell>
        </row>
        <row r="194">
          <cell r="B194" t="str">
            <v>EBITDA Margin</v>
          </cell>
          <cell r="F194">
            <v>0</v>
          </cell>
          <cell r="G194">
            <v>0</v>
          </cell>
          <cell r="I194">
            <v>0.15563764857051077</v>
          </cell>
          <cell r="J194">
            <v>0.11044746403862427</v>
          </cell>
          <cell r="L194">
            <v>0.13983323759291172</v>
          </cell>
          <cell r="N194">
            <v>0.19248963871561922</v>
          </cell>
          <cell r="O194">
            <v>7.3676129273110666E-2</v>
          </cell>
          <cell r="Q194">
            <v>0.16516352920990468</v>
          </cell>
          <cell r="S194">
            <v>0.16516352920990468</v>
          </cell>
          <cell r="U194">
            <v>-0.15023094773552367</v>
          </cell>
          <cell r="V194">
            <v>-0.13913904028992563</v>
          </cell>
          <cell r="W194">
            <v>0.12186564851308058</v>
          </cell>
          <cell r="X194">
            <v>5.4724369677660104E-2</v>
          </cell>
          <cell r="Y194">
            <v>0.4482328858639209</v>
          </cell>
          <cell r="Z194">
            <v>0.13842452578171063</v>
          </cell>
          <cell r="AA194">
            <v>0.21636256944612159</v>
          </cell>
          <cell r="AB194">
            <v>0.21567745558909265</v>
          </cell>
          <cell r="AC194">
            <v>0.1798148669252414</v>
          </cell>
          <cell r="AD194">
            <v>0.14402469837470327</v>
          </cell>
          <cell r="AE194">
            <v>0.1915736365209641</v>
          </cell>
          <cell r="AF194">
            <v>0.19606086034508902</v>
          </cell>
          <cell r="AH194">
            <v>4.1398674770963359E-2</v>
          </cell>
          <cell r="AI194">
            <v>0.23636839168810092</v>
          </cell>
          <cell r="AJ194">
            <v>0.13847945625666491</v>
          </cell>
          <cell r="AK194">
            <v>8.6437989153838435E-2</v>
          </cell>
          <cell r="AL194">
            <v>0.1375087964303483</v>
          </cell>
          <cell r="AM194">
            <v>0.15990395542829808</v>
          </cell>
          <cell r="AN194">
            <v>0.19198035357213589</v>
          </cell>
          <cell r="AO194">
            <v>0.19238209183048288</v>
          </cell>
          <cell r="AP194">
            <v>0.1861510371245719</v>
          </cell>
          <cell r="AQ194">
            <v>0.29042285343012569</v>
          </cell>
        </row>
        <row r="195">
          <cell r="B195" t="str">
            <v>% Growth</v>
          </cell>
          <cell r="G195">
            <v>0</v>
          </cell>
          <cell r="I195" t="str">
            <v>N/A</v>
          </cell>
          <cell r="J195" t="str">
            <v>N/A</v>
          </cell>
          <cell r="L195" t="str">
            <v>N/A</v>
          </cell>
          <cell r="N195">
            <v>2.1633986928104552</v>
          </cell>
          <cell r="O195">
            <v>-5.2438036702335156E-2</v>
          </cell>
          <cell r="Q195">
            <v>1.5513058628852852</v>
          </cell>
          <cell r="S195">
            <v>1.5513058628852852</v>
          </cell>
          <cell r="U195">
            <v>0</v>
          </cell>
          <cell r="V195">
            <v>0</v>
          </cell>
          <cell r="W195">
            <v>0</v>
          </cell>
          <cell r="X195">
            <v>0</v>
          </cell>
          <cell r="Y195">
            <v>0</v>
          </cell>
          <cell r="Z195">
            <v>0</v>
          </cell>
          <cell r="AA195">
            <v>-0.3999819038970992</v>
          </cell>
          <cell r="AB195">
            <v>0.5193978216583538</v>
          </cell>
          <cell r="AC195">
            <v>0</v>
          </cell>
          <cell r="AD195">
            <v>-0.76781847302105344</v>
          </cell>
          <cell r="AE195">
            <v>0</v>
          </cell>
          <cell r="AF195">
            <v>-0.84758095883494911</v>
          </cell>
          <cell r="AH195">
            <v>-0.52419876733446891</v>
          </cell>
          <cell r="AI195">
            <v>9.4378189331708136</v>
          </cell>
          <cell r="AJ195">
            <v>-0.40672157134135323</v>
          </cell>
          <cell r="AK195">
            <v>-0.42948661105003766</v>
          </cell>
          <cell r="AL195">
            <v>3.3077868657095166E-2</v>
          </cell>
          <cell r="AM195">
            <v>0.77103851736831008</v>
          </cell>
          <cell r="AN195">
            <v>0.40278142398027206</v>
          </cell>
          <cell r="AO195">
            <v>9.1446955567975108E-2</v>
          </cell>
          <cell r="AP195">
            <v>3.2097255011303227E-2</v>
          </cell>
          <cell r="AQ195">
            <v>0.26285792024008181</v>
          </cell>
        </row>
        <row r="196">
          <cell r="B196" t="str">
            <v>% Total</v>
          </cell>
          <cell r="F196">
            <v>0</v>
          </cell>
          <cell r="G196">
            <v>0</v>
          </cell>
          <cell r="I196">
            <v>1</v>
          </cell>
          <cell r="J196">
            <v>1</v>
          </cell>
          <cell r="L196">
            <v>1</v>
          </cell>
          <cell r="N196">
            <v>1</v>
          </cell>
          <cell r="O196">
            <v>1.0000000000000004</v>
          </cell>
          <cell r="Q196">
            <v>1.0000000000000002</v>
          </cell>
          <cell r="S196">
            <v>1.0000000000000002</v>
          </cell>
          <cell r="U196">
            <v>0.99999999999999978</v>
          </cell>
          <cell r="V196">
            <v>0.99999999999999989</v>
          </cell>
          <cell r="W196">
            <v>0.99999999999999978</v>
          </cell>
          <cell r="X196">
            <v>1.0000000000000002</v>
          </cell>
          <cell r="Y196">
            <v>1</v>
          </cell>
          <cell r="Z196">
            <v>1.0000000000000002</v>
          </cell>
          <cell r="AA196">
            <v>1</v>
          </cell>
          <cell r="AB196">
            <v>1</v>
          </cell>
          <cell r="AC196">
            <v>0.99999999999999978</v>
          </cell>
          <cell r="AD196">
            <v>0.99999999999999978</v>
          </cell>
          <cell r="AE196">
            <v>1</v>
          </cell>
          <cell r="AF196">
            <v>1</v>
          </cell>
          <cell r="AH196">
            <v>1</v>
          </cell>
          <cell r="AI196">
            <v>1</v>
          </cell>
          <cell r="AJ196">
            <v>0.99999999999999989</v>
          </cell>
          <cell r="AK196">
            <v>1.0000000000000002</v>
          </cell>
          <cell r="AL196">
            <v>0.99999999999999978</v>
          </cell>
          <cell r="AM196">
            <v>1.0000000000000004</v>
          </cell>
          <cell r="AN196">
            <v>0.99999999999999967</v>
          </cell>
          <cell r="AO196">
            <v>1</v>
          </cell>
          <cell r="AP196">
            <v>1</v>
          </cell>
          <cell r="AQ196">
            <v>1</v>
          </cell>
        </row>
        <row r="199">
          <cell r="B199" t="str">
            <v>INCOME STATEMENT - Novotroitsk</v>
          </cell>
        </row>
        <row r="201">
          <cell r="B201" t="str">
            <v>Exchange Rates</v>
          </cell>
          <cell r="D201" t="str">
            <v>USD</v>
          </cell>
          <cell r="F201">
            <v>1</v>
          </cell>
          <cell r="G201">
            <v>1</v>
          </cell>
          <cell r="I201">
            <v>1</v>
          </cell>
          <cell r="J201">
            <v>1</v>
          </cell>
          <cell r="L201">
            <v>1</v>
          </cell>
          <cell r="N201">
            <v>1</v>
          </cell>
          <cell r="O201">
            <v>1</v>
          </cell>
          <cell r="Q201">
            <v>1</v>
          </cell>
          <cell r="S201">
            <v>1</v>
          </cell>
          <cell r="U201">
            <v>1</v>
          </cell>
          <cell r="V201">
            <v>1</v>
          </cell>
          <cell r="W201">
            <v>1</v>
          </cell>
          <cell r="X201">
            <v>1</v>
          </cell>
          <cell r="Y201">
            <v>1</v>
          </cell>
          <cell r="Z201">
            <v>1</v>
          </cell>
          <cell r="AA201">
            <v>1</v>
          </cell>
          <cell r="AB201">
            <v>1</v>
          </cell>
          <cell r="AC201">
            <v>1</v>
          </cell>
          <cell r="AD201">
            <v>1</v>
          </cell>
          <cell r="AE201">
            <v>1</v>
          </cell>
          <cell r="AF201">
            <v>1</v>
          </cell>
          <cell r="AH201">
            <v>1</v>
          </cell>
          <cell r="AI201">
            <v>1</v>
          </cell>
          <cell r="AJ201">
            <v>1</v>
          </cell>
          <cell r="AK201">
            <v>1</v>
          </cell>
          <cell r="AL201">
            <v>1</v>
          </cell>
          <cell r="AM201">
            <v>1</v>
          </cell>
          <cell r="AN201">
            <v>1</v>
          </cell>
          <cell r="AO201">
            <v>1</v>
          </cell>
          <cell r="AP201">
            <v>1</v>
          </cell>
          <cell r="AQ201">
            <v>1</v>
          </cell>
        </row>
        <row r="202">
          <cell r="B202" t="str">
            <v>Avg.</v>
          </cell>
          <cell r="F202">
            <v>1</v>
          </cell>
          <cell r="G202">
            <v>1</v>
          </cell>
          <cell r="I202">
            <v>1</v>
          </cell>
          <cell r="J202">
            <v>1</v>
          </cell>
          <cell r="L202">
            <v>1</v>
          </cell>
          <cell r="N202">
            <v>1</v>
          </cell>
          <cell r="O202">
            <v>1</v>
          </cell>
          <cell r="Q202">
            <v>1</v>
          </cell>
          <cell r="S202">
            <v>1</v>
          </cell>
          <cell r="U202">
            <v>1</v>
          </cell>
          <cell r="V202">
            <v>1</v>
          </cell>
          <cell r="W202">
            <v>1</v>
          </cell>
          <cell r="X202">
            <v>1</v>
          </cell>
          <cell r="Y202">
            <v>1</v>
          </cell>
          <cell r="Z202">
            <v>1</v>
          </cell>
          <cell r="AA202">
            <v>1</v>
          </cell>
          <cell r="AB202">
            <v>1</v>
          </cell>
          <cell r="AC202">
            <v>1</v>
          </cell>
          <cell r="AD202">
            <v>1</v>
          </cell>
          <cell r="AE202">
            <v>1</v>
          </cell>
          <cell r="AF202">
            <v>1</v>
          </cell>
          <cell r="AH202">
            <v>1</v>
          </cell>
          <cell r="AI202">
            <v>1</v>
          </cell>
          <cell r="AJ202">
            <v>1</v>
          </cell>
          <cell r="AK202">
            <v>1</v>
          </cell>
          <cell r="AL202">
            <v>1</v>
          </cell>
          <cell r="AM202">
            <v>1</v>
          </cell>
          <cell r="AN202">
            <v>1</v>
          </cell>
          <cell r="AO202">
            <v>1</v>
          </cell>
          <cell r="AP202">
            <v>1</v>
          </cell>
          <cell r="AQ202">
            <v>1</v>
          </cell>
        </row>
        <row r="204">
          <cell r="F204" t="e">
            <v>#REF!</v>
          </cell>
          <cell r="S204" t="str">
            <v>Novotroitsk</v>
          </cell>
        </row>
        <row r="205">
          <cell r="B205" t="str">
            <v>Annual Capacity EoP (000'HL)</v>
          </cell>
          <cell r="N205">
            <v>1300</v>
          </cell>
          <cell r="O205">
            <v>1500</v>
          </cell>
          <cell r="Q205">
            <v>1500</v>
          </cell>
          <cell r="AH205">
            <v>2700</v>
          </cell>
          <cell r="AI205">
            <v>1440</v>
          </cell>
          <cell r="AJ205">
            <v>1560</v>
          </cell>
          <cell r="AK205">
            <v>1560</v>
          </cell>
          <cell r="AL205">
            <v>1440</v>
          </cell>
          <cell r="AM205">
            <v>1440</v>
          </cell>
          <cell r="AN205">
            <v>2160</v>
          </cell>
          <cell r="AO205">
            <v>2160</v>
          </cell>
          <cell r="AP205">
            <v>2160</v>
          </cell>
          <cell r="AQ205">
            <v>1883.5294117647059</v>
          </cell>
        </row>
        <row r="206">
          <cell r="B206" t="str">
            <v>Periodic Capacity (000'HL)</v>
          </cell>
          <cell r="I206">
            <v>600</v>
          </cell>
          <cell r="J206">
            <v>200</v>
          </cell>
          <cell r="L206">
            <v>800</v>
          </cell>
          <cell r="N206">
            <v>975</v>
          </cell>
          <cell r="O206">
            <v>375</v>
          </cell>
          <cell r="Q206">
            <v>1350</v>
          </cell>
          <cell r="S206">
            <v>1350</v>
          </cell>
          <cell r="AH206">
            <v>360</v>
          </cell>
          <cell r="AI206">
            <v>360</v>
          </cell>
          <cell r="AJ206">
            <v>390</v>
          </cell>
          <cell r="AK206">
            <v>390</v>
          </cell>
          <cell r="AL206">
            <v>1500</v>
          </cell>
          <cell r="AM206">
            <v>1440</v>
          </cell>
          <cell r="AN206">
            <v>1980</v>
          </cell>
          <cell r="AO206">
            <v>2160</v>
          </cell>
          <cell r="AP206">
            <v>2160</v>
          </cell>
          <cell r="AQ206">
            <v>1883.5294117647059</v>
          </cell>
        </row>
        <row r="207">
          <cell r="B207" t="str">
            <v>Sales by Brand</v>
          </cell>
        </row>
        <row r="208">
          <cell r="B208" t="str">
            <v xml:space="preserve">   PIT</v>
          </cell>
          <cell r="I208">
            <v>114.46299999999999</v>
          </cell>
          <cell r="J208">
            <v>112.97868</v>
          </cell>
          <cell r="L208">
            <v>227.44167999999999</v>
          </cell>
          <cell r="N208">
            <v>433.19463999999994</v>
          </cell>
          <cell r="O208">
            <v>226</v>
          </cell>
          <cell r="Q208">
            <v>659.19463999999994</v>
          </cell>
          <cell r="S208">
            <v>659.19463999999994</v>
          </cell>
          <cell r="U208">
            <v>9.7077000000000009</v>
          </cell>
          <cell r="V208">
            <v>8.5812000000000008</v>
          </cell>
          <cell r="W208">
            <v>10.192399999999999</v>
          </cell>
          <cell r="X208">
            <v>9.8070000000000004</v>
          </cell>
          <cell r="Y208">
            <v>12.489000000000001</v>
          </cell>
          <cell r="Z208">
            <v>17.460999999999999</v>
          </cell>
          <cell r="AA208">
            <v>40.050259999999994</v>
          </cell>
          <cell r="AB208">
            <v>32.511000000000003</v>
          </cell>
          <cell r="AC208">
            <v>25.2</v>
          </cell>
          <cell r="AD208">
            <v>27.2</v>
          </cell>
          <cell r="AE208">
            <v>21.15</v>
          </cell>
          <cell r="AF208">
            <v>21.15</v>
          </cell>
          <cell r="AH208">
            <v>28.481300000000001</v>
          </cell>
          <cell r="AI208">
            <v>39.756999999999998</v>
          </cell>
          <cell r="AJ208">
            <v>97.761260000000007</v>
          </cell>
          <cell r="AK208">
            <v>69.5</v>
          </cell>
          <cell r="AL208">
            <v>235.49956</v>
          </cell>
          <cell r="AM208">
            <v>279.6117511086544</v>
          </cell>
          <cell r="AN208">
            <v>340.72907375535482</v>
          </cell>
          <cell r="AO208">
            <v>343.56666373538019</v>
          </cell>
          <cell r="AP208">
            <v>349.46011984774054</v>
          </cell>
          <cell r="AQ208">
            <v>355.45467082352769</v>
          </cell>
        </row>
        <row r="209">
          <cell r="B209" t="str">
            <v xml:space="preserve">   DD</v>
          </cell>
          <cell r="I209">
            <v>80.254000000000005</v>
          </cell>
          <cell r="J209">
            <v>29.119911999999999</v>
          </cell>
          <cell r="L209">
            <v>109.373912</v>
          </cell>
          <cell r="N209">
            <v>95.289747800000015</v>
          </cell>
          <cell r="O209">
            <v>37</v>
          </cell>
          <cell r="Q209">
            <v>132.28974780000001</v>
          </cell>
          <cell r="S209">
            <v>132.28974780000001</v>
          </cell>
          <cell r="U209">
            <v>0</v>
          </cell>
          <cell r="V209">
            <v>0</v>
          </cell>
          <cell r="W209">
            <v>0</v>
          </cell>
          <cell r="X209">
            <v>0</v>
          </cell>
          <cell r="Y209">
            <v>0</v>
          </cell>
          <cell r="Z209">
            <v>0</v>
          </cell>
          <cell r="AA209">
            <v>0</v>
          </cell>
          <cell r="AB209">
            <v>0</v>
          </cell>
          <cell r="AC209">
            <v>0</v>
          </cell>
          <cell r="AD209">
            <v>0</v>
          </cell>
          <cell r="AE209">
            <v>0</v>
          </cell>
          <cell r="AF209">
            <v>0</v>
          </cell>
          <cell r="AH209">
            <v>0</v>
          </cell>
          <cell r="AI209">
            <v>0</v>
          </cell>
          <cell r="AJ209">
            <v>0</v>
          </cell>
          <cell r="AK209">
            <v>0</v>
          </cell>
          <cell r="AL209">
            <v>0</v>
          </cell>
          <cell r="AM209">
            <v>0</v>
          </cell>
          <cell r="AN209">
            <v>0</v>
          </cell>
          <cell r="AO209">
            <v>0</v>
          </cell>
          <cell r="AP209">
            <v>0</v>
          </cell>
          <cell r="AQ209">
            <v>0</v>
          </cell>
        </row>
        <row r="210">
          <cell r="B210" t="str">
            <v xml:space="preserve">   3M</v>
          </cell>
          <cell r="I210">
            <v>155.542</v>
          </cell>
          <cell r="J210">
            <v>51.602119999999999</v>
          </cell>
          <cell r="L210">
            <v>207.14411999999999</v>
          </cell>
          <cell r="N210">
            <v>160.42053279999999</v>
          </cell>
          <cell r="O210">
            <v>62</v>
          </cell>
          <cell r="Q210">
            <v>222.42053279999999</v>
          </cell>
          <cell r="S210">
            <v>222.42053279999999</v>
          </cell>
          <cell r="U210">
            <v>1.0908</v>
          </cell>
          <cell r="V210">
            <v>2.1388000000000003</v>
          </cell>
          <cell r="W210">
            <v>0</v>
          </cell>
          <cell r="X210">
            <v>1.8</v>
          </cell>
          <cell r="Y210">
            <v>1.8720000000000001</v>
          </cell>
          <cell r="Z210">
            <v>2</v>
          </cell>
          <cell r="AA210">
            <v>1.8668</v>
          </cell>
          <cell r="AB210">
            <v>1.8</v>
          </cell>
          <cell r="AC210">
            <v>1.6</v>
          </cell>
          <cell r="AD210">
            <v>1.6</v>
          </cell>
          <cell r="AE210">
            <v>1.6</v>
          </cell>
          <cell r="AF210">
            <v>1.6</v>
          </cell>
          <cell r="AH210">
            <v>3.2296000000000005</v>
          </cell>
          <cell r="AI210">
            <v>5.6720000000000006</v>
          </cell>
          <cell r="AJ210">
            <v>5.2667999999999999</v>
          </cell>
          <cell r="AK210">
            <v>4.8000000000000007</v>
          </cell>
          <cell r="AL210">
            <v>18.968400000000003</v>
          </cell>
          <cell r="AM210">
            <v>19.311315184482609</v>
          </cell>
          <cell r="AN210">
            <v>23.532367683823072</v>
          </cell>
          <cell r="AO210">
            <v>23.728345121292449</v>
          </cell>
          <cell r="AP210">
            <v>24.135375183728851</v>
          </cell>
          <cell r="AQ210">
            <v>24.549387337452277</v>
          </cell>
        </row>
        <row r="211">
          <cell r="B211" t="str">
            <v xml:space="preserve">   Gosser</v>
          </cell>
          <cell r="I211">
            <v>3.4329999999999998</v>
          </cell>
          <cell r="J211">
            <v>3.4858959999999999</v>
          </cell>
          <cell r="L211">
            <v>6.9188960000000002</v>
          </cell>
          <cell r="N211">
            <v>1.9439599999999999</v>
          </cell>
          <cell r="O211">
            <v>1</v>
          </cell>
          <cell r="Q211">
            <v>2.9439599999999997</v>
          </cell>
          <cell r="S211">
            <v>2.9439599999999997</v>
          </cell>
          <cell r="U211">
            <v>4.8042613500229522E-2</v>
          </cell>
          <cell r="V211">
            <v>2.1194926366634528E-2</v>
          </cell>
          <cell r="W211">
            <v>1.7162412810400585E-2</v>
          </cell>
          <cell r="X211">
            <v>0</v>
          </cell>
          <cell r="Y211">
            <v>0</v>
          </cell>
          <cell r="Z211">
            <v>0</v>
          </cell>
          <cell r="AA211">
            <v>8.6399952677264621E-2</v>
          </cell>
          <cell r="AB211">
            <v>0</v>
          </cell>
          <cell r="AC211">
            <v>0</v>
          </cell>
          <cell r="AD211">
            <v>0</v>
          </cell>
          <cell r="AE211">
            <v>0</v>
          </cell>
          <cell r="AF211">
            <v>0</v>
          </cell>
          <cell r="AH211">
            <v>8.6399952677264635E-2</v>
          </cell>
          <cell r="AI211">
            <v>0</v>
          </cell>
          <cell r="AJ211">
            <v>8.6399952677264621E-2</v>
          </cell>
          <cell r="AK211">
            <v>0</v>
          </cell>
          <cell r="AL211">
            <v>0.17279990535452927</v>
          </cell>
          <cell r="AM211">
            <v>0</v>
          </cell>
          <cell r="AN211">
            <v>0</v>
          </cell>
          <cell r="AO211">
            <v>0</v>
          </cell>
          <cell r="AP211">
            <v>0</v>
          </cell>
          <cell r="AQ211">
            <v>0</v>
          </cell>
        </row>
        <row r="212">
          <cell r="B212" t="str">
            <v xml:space="preserve">   Other</v>
          </cell>
          <cell r="I212">
            <v>15.989000000000001</v>
          </cell>
          <cell r="J212">
            <v>0</v>
          </cell>
          <cell r="L212">
            <v>15.989000000000001</v>
          </cell>
          <cell r="N212">
            <v>0</v>
          </cell>
          <cell r="O212">
            <v>15</v>
          </cell>
          <cell r="Q212">
            <v>15</v>
          </cell>
          <cell r="S212">
            <v>15</v>
          </cell>
          <cell r="U212">
            <v>35.375742672314225</v>
          </cell>
          <cell r="V212">
            <v>31.498719584762846</v>
          </cell>
          <cell r="W212">
            <v>51.624384507101936</v>
          </cell>
          <cell r="X212">
            <v>52.358678085656528</v>
          </cell>
          <cell r="Y212">
            <v>66.430000000000007</v>
          </cell>
          <cell r="Z212">
            <v>71.635385159567662</v>
          </cell>
          <cell r="AA212">
            <v>83.490742920605882</v>
          </cell>
          <cell r="AB212">
            <v>69.396000000000001</v>
          </cell>
          <cell r="AC212">
            <v>57.3</v>
          </cell>
          <cell r="AD212">
            <v>66.599999999999994</v>
          </cell>
          <cell r="AE212">
            <v>60.6</v>
          </cell>
          <cell r="AF212">
            <v>68.599999999999994</v>
          </cell>
          <cell r="AH212">
            <v>118.49884676417901</v>
          </cell>
          <cell r="AI212">
            <v>190.4240632452242</v>
          </cell>
          <cell r="AJ212">
            <v>210.18674292060587</v>
          </cell>
          <cell r="AK212">
            <v>195.79999999999998</v>
          </cell>
          <cell r="AL212">
            <v>714.90965293000909</v>
          </cell>
          <cell r="AM212">
            <v>787.74073190035301</v>
          </cell>
          <cell r="AN212">
            <v>959.92449843594943</v>
          </cell>
          <cell r="AO212">
            <v>967.91874473938788</v>
          </cell>
          <cell r="AP212">
            <v>984.52217936960608</v>
          </cell>
          <cell r="AQ212">
            <v>1001.410425140241</v>
          </cell>
        </row>
        <row r="213">
          <cell r="B213" t="str">
            <v>Sales (000'HL)</v>
          </cell>
          <cell r="I213">
            <v>369.68099999999998</v>
          </cell>
          <cell r="J213">
            <v>197.18660800000001</v>
          </cell>
          <cell r="L213">
            <v>566.86760800000002</v>
          </cell>
          <cell r="N213">
            <v>690.84888059999992</v>
          </cell>
          <cell r="O213">
            <v>208.6534</v>
          </cell>
          <cell r="Q213">
            <v>899.50228059999995</v>
          </cell>
          <cell r="S213">
            <v>899.50228059999995</v>
          </cell>
          <cell r="U213">
            <v>57.053300000000007</v>
          </cell>
          <cell r="V213">
            <v>49.037399999999991</v>
          </cell>
          <cell r="W213">
            <v>77.64739999999999</v>
          </cell>
          <cell r="X213">
            <v>80.002200000000016</v>
          </cell>
          <cell r="Y213">
            <v>100.536</v>
          </cell>
          <cell r="Z213">
            <v>114.49</v>
          </cell>
          <cell r="AA213">
            <v>125.93487999999999</v>
          </cell>
          <cell r="AB213">
            <v>104.1</v>
          </cell>
          <cell r="AC213">
            <v>85.104900000000001</v>
          </cell>
          <cell r="AD213">
            <v>96.239000000000004</v>
          </cell>
          <cell r="AE213">
            <v>107.25</v>
          </cell>
          <cell r="AF213">
            <v>114.91500000000001</v>
          </cell>
          <cell r="AH213">
            <v>173.02879160000001</v>
          </cell>
          <cell r="AI213">
            <v>275.52600000000001</v>
          </cell>
          <cell r="AJ213">
            <v>315.13977999999997</v>
          </cell>
          <cell r="AK213">
            <v>318.404</v>
          </cell>
          <cell r="AL213">
            <v>1082.0985716</v>
          </cell>
          <cell r="AM213">
            <v>1281</v>
          </cell>
          <cell r="AN213">
            <v>1561</v>
          </cell>
          <cell r="AO213">
            <v>1574</v>
          </cell>
          <cell r="AP213">
            <v>1601</v>
          </cell>
          <cell r="AQ213">
            <v>1601</v>
          </cell>
        </row>
        <row r="214">
          <cell r="B214" t="str">
            <v>Average $/HL, net of VAT &amp; excise tax</v>
          </cell>
          <cell r="I214">
            <v>46.761937995190451</v>
          </cell>
          <cell r="J214">
            <v>45.49497600770129</v>
          </cell>
          <cell r="L214">
            <v>46.321221444708122</v>
          </cell>
          <cell r="N214">
            <v>45.97966486160071</v>
          </cell>
          <cell r="O214">
            <v>47.002141037745837</v>
          </cell>
          <cell r="Q214">
            <v>46.216843949606321</v>
          </cell>
          <cell r="S214">
            <v>46.216843949606321</v>
          </cell>
          <cell r="U214">
            <v>32.607961181328093</v>
          </cell>
          <cell r="V214">
            <v>36.343346587672542</v>
          </cell>
          <cell r="W214">
            <v>39.789900498155468</v>
          </cell>
          <cell r="X214">
            <v>51.753217167359232</v>
          </cell>
          <cell r="Y214">
            <v>41.182971577012289</v>
          </cell>
          <cell r="Z214">
            <v>40.660541443543316</v>
          </cell>
          <cell r="AA214">
            <v>51.779113104982088</v>
          </cell>
          <cell r="AB214">
            <v>52.355062827513486</v>
          </cell>
          <cell r="AC214">
            <v>53.078359616917659</v>
          </cell>
          <cell r="AD214">
            <v>53.28559484137697</v>
          </cell>
          <cell r="AE214">
            <v>50.307203725314871</v>
          </cell>
          <cell r="AF214">
            <v>50.713061210755093</v>
          </cell>
          <cell r="AH214">
            <v>42.213938981796773</v>
          </cell>
          <cell r="AI214">
            <v>50</v>
          </cell>
          <cell r="AJ214">
            <v>52.320233653422996</v>
          </cell>
          <cell r="AK214">
            <v>51.353913237626472</v>
          </cell>
          <cell r="AL214">
            <v>49.829106681631963</v>
          </cell>
          <cell r="AM214">
            <v>49.829106681631963</v>
          </cell>
          <cell r="AN214">
            <v>49.829106681631963</v>
          </cell>
          <cell r="AO214">
            <v>49.829106681631963</v>
          </cell>
          <cell r="AP214">
            <v>49.829106681631963</v>
          </cell>
          <cell r="AQ214">
            <v>49.829106681631963</v>
          </cell>
        </row>
        <row r="216">
          <cell r="J216" t="str">
            <v/>
          </cell>
          <cell r="L216" t="str">
            <v/>
          </cell>
          <cell r="O216" t="str">
            <v/>
          </cell>
          <cell r="Q216" t="str">
            <v/>
          </cell>
          <cell r="T216" t="str">
            <v/>
          </cell>
        </row>
        <row r="217">
          <cell r="F217">
            <v>1999</v>
          </cell>
          <cell r="G217">
            <v>2000</v>
          </cell>
          <cell r="I217" t="str">
            <v>9m 2001</v>
          </cell>
          <cell r="J217" t="str">
            <v>Q4 2001</v>
          </cell>
          <cell r="L217">
            <v>2001</v>
          </cell>
          <cell r="N217" t="str">
            <v>9 m 2002</v>
          </cell>
          <cell r="O217" t="str">
            <v xml:space="preserve">Q4 2002 </v>
          </cell>
          <cell r="Q217">
            <v>2002</v>
          </cell>
          <cell r="S217" t="str">
            <v>2002 PF</v>
          </cell>
          <cell r="T217" t="str">
            <v/>
          </cell>
          <cell r="U217" t="str">
            <v>Jan 2003</v>
          </cell>
          <cell r="V217" t="str">
            <v>Feb 2003</v>
          </cell>
          <cell r="W217" t="str">
            <v>Mar 2003</v>
          </cell>
          <cell r="X217" t="str">
            <v>Apr 2003</v>
          </cell>
          <cell r="Y217" t="str">
            <v>May 2003</v>
          </cell>
          <cell r="Z217" t="str">
            <v>Jun 2003</v>
          </cell>
          <cell r="AA217" t="str">
            <v>Jul 2003</v>
          </cell>
          <cell r="AB217" t="str">
            <v>Aug 2003</v>
          </cell>
          <cell r="AC217" t="str">
            <v>Sep 2003</v>
          </cell>
          <cell r="AD217" t="str">
            <v>Oct 2003</v>
          </cell>
          <cell r="AE217" t="str">
            <v>Nov 2003</v>
          </cell>
          <cell r="AF217" t="str">
            <v>Dec 2003</v>
          </cell>
          <cell r="AH217" t="str">
            <v>Q1 2003</v>
          </cell>
          <cell r="AI217" t="str">
            <v>Q2 2003</v>
          </cell>
          <cell r="AJ217" t="str">
            <v>Q3 2003</v>
          </cell>
          <cell r="AK217" t="str">
            <v>Q4 2003</v>
          </cell>
          <cell r="AL217">
            <v>2003</v>
          </cell>
          <cell r="AM217">
            <v>2004</v>
          </cell>
          <cell r="AN217">
            <v>2005</v>
          </cell>
          <cell r="AO217">
            <v>2006</v>
          </cell>
          <cell r="AP217">
            <v>2007</v>
          </cell>
          <cell r="AQ217">
            <v>2008</v>
          </cell>
        </row>
        <row r="219">
          <cell r="B219" t="str">
            <v>Total Revenues</v>
          </cell>
          <cell r="F219">
            <v>0</v>
          </cell>
          <cell r="G219">
            <v>0</v>
          </cell>
          <cell r="I219">
            <v>17287</v>
          </cell>
          <cell r="J219">
            <v>8971</v>
          </cell>
          <cell r="L219">
            <v>26258</v>
          </cell>
          <cell r="N219">
            <v>31765</v>
          </cell>
          <cell r="O219">
            <v>9807.1565348051972</v>
          </cell>
          <cell r="Q219">
            <v>41572.156534805195</v>
          </cell>
          <cell r="S219">
            <v>41572.156534805195</v>
          </cell>
          <cell r="T219" t="str">
            <v/>
          </cell>
          <cell r="U219">
            <v>1860.3917916666664</v>
          </cell>
          <cell r="V219">
            <v>1782.1832239583332</v>
          </cell>
          <cell r="W219">
            <v>3089.5823199404767</v>
          </cell>
          <cell r="X219">
            <v>4140.3712304665078</v>
          </cell>
          <cell r="Y219">
            <v>4140.3712304665078</v>
          </cell>
          <cell r="Z219">
            <v>4655.2253898712743</v>
          </cell>
          <cell r="AA219">
            <v>6520.7963953823464</v>
          </cell>
          <cell r="AB219">
            <v>5450.1620403441539</v>
          </cell>
          <cell r="AC219">
            <v>4517.2284873618155</v>
          </cell>
          <cell r="AD219">
            <v>5128.1523619392783</v>
          </cell>
          <cell r="AE219">
            <v>5395.4475995400198</v>
          </cell>
          <cell r="AF219">
            <v>5827.6914290339218</v>
          </cell>
          <cell r="AH219">
            <v>7304.2268506964301</v>
          </cell>
          <cell r="AI219">
            <v>13776.300000000001</v>
          </cell>
          <cell r="AJ219">
            <v>16488.186923088317</v>
          </cell>
          <cell r="AK219">
            <v>16351.291390513219</v>
          </cell>
          <cell r="AL219">
            <v>53920.005164297967</v>
          </cell>
          <cell r="AM219">
            <v>62900.146662931751</v>
          </cell>
          <cell r="AN219">
            <v>75856.079636480121</v>
          </cell>
          <cell r="AO219">
            <v>76668.625362035775</v>
          </cell>
          <cell r="AP219">
            <v>78148.677108645948</v>
          </cell>
          <cell r="AQ219">
            <v>79776.399797292775</v>
          </cell>
        </row>
        <row r="220">
          <cell r="B220" t="str">
            <v>$/HL</v>
          </cell>
          <cell r="N220">
            <v>45.97966486160071</v>
          </cell>
          <cell r="O220">
            <v>47.002141037745837</v>
          </cell>
          <cell r="Q220">
            <v>46.216843949606321</v>
          </cell>
          <cell r="S220">
            <v>46.216843949606321</v>
          </cell>
          <cell r="U220">
            <v>32.607961181328093</v>
          </cell>
          <cell r="V220">
            <v>36.343346587672542</v>
          </cell>
          <cell r="W220">
            <v>39.789900498155468</v>
          </cell>
          <cell r="X220">
            <v>51.753217167359232</v>
          </cell>
          <cell r="Y220">
            <v>41.182971577012289</v>
          </cell>
          <cell r="Z220">
            <v>40.660541443543316</v>
          </cell>
          <cell r="AA220">
            <v>51.779113104982088</v>
          </cell>
          <cell r="AB220">
            <v>52.355062827513486</v>
          </cell>
          <cell r="AC220">
            <v>53.078359616917659</v>
          </cell>
          <cell r="AD220">
            <v>53.28559484137697</v>
          </cell>
          <cell r="AE220">
            <v>50.307203725314871</v>
          </cell>
          <cell r="AF220">
            <v>50.713061210755093</v>
          </cell>
          <cell r="AH220">
            <v>42.213938981796773</v>
          </cell>
          <cell r="AI220">
            <v>50</v>
          </cell>
          <cell r="AJ220">
            <v>52.320233653422996</v>
          </cell>
          <cell r="AK220">
            <v>51.353913237626472</v>
          </cell>
          <cell r="AL220">
            <v>49.829106681631963</v>
          </cell>
          <cell r="AM220">
            <v>49.10237834733158</v>
          </cell>
          <cell r="AN220">
            <v>48.594541727405584</v>
          </cell>
          <cell r="AO220">
            <v>48.709418908536072</v>
          </cell>
          <cell r="AP220">
            <v>48.812415433257932</v>
          </cell>
          <cell r="AQ220">
            <v>49.829106681631963</v>
          </cell>
        </row>
        <row r="222">
          <cell r="B222" t="str">
            <v>Cost of Goods Sold- Variable (Excl. Depreciation)</v>
          </cell>
          <cell r="F222">
            <v>0</v>
          </cell>
          <cell r="G222">
            <v>0</v>
          </cell>
          <cell r="I222">
            <v>12460</v>
          </cell>
          <cell r="J222">
            <v>6701</v>
          </cell>
          <cell r="L222">
            <v>19161</v>
          </cell>
          <cell r="N222">
            <v>24641.052</v>
          </cell>
          <cell r="O222">
            <v>8132.0490001038434</v>
          </cell>
          <cell r="Q222">
            <v>32773.101000103845</v>
          </cell>
          <cell r="S222">
            <v>32773.101000103845</v>
          </cell>
          <cell r="T222" t="str">
            <v/>
          </cell>
          <cell r="U222">
            <v>1399.7441301233553</v>
          </cell>
          <cell r="V222">
            <v>1251.6952134261746</v>
          </cell>
          <cell r="W222">
            <v>1882.9090387111573</v>
          </cell>
          <cell r="X222">
            <v>2868.5190918517519</v>
          </cell>
          <cell r="Y222">
            <v>-4234.8509024614086</v>
          </cell>
          <cell r="Z222">
            <v>2975.586706010256</v>
          </cell>
          <cell r="AA222">
            <v>3818.4893011155755</v>
          </cell>
          <cell r="AB222">
            <v>3198.048256488878</v>
          </cell>
          <cell r="AC222">
            <v>2671.7449153329908</v>
          </cell>
          <cell r="AD222">
            <v>2982.9013328828419</v>
          </cell>
          <cell r="AE222">
            <v>2716.1290161481861</v>
          </cell>
          <cell r="AF222">
            <v>3052.3128212179795</v>
          </cell>
          <cell r="AH222">
            <v>5844.7227345670581</v>
          </cell>
          <cell r="AI222">
            <v>1609.2548954005993</v>
          </cell>
          <cell r="AJ222">
            <v>9688.2824729374443</v>
          </cell>
          <cell r="AK222">
            <v>8751.343170249007</v>
          </cell>
          <cell r="AL222">
            <v>25893.603273154105</v>
          </cell>
          <cell r="AM222">
            <v>37242.57734500627</v>
          </cell>
          <cell r="AN222">
            <v>45237.199884619775</v>
          </cell>
          <cell r="AO222">
            <v>46098.898024520342</v>
          </cell>
          <cell r="AP222">
            <v>47320.605644514108</v>
          </cell>
          <cell r="AQ222">
            <v>0</v>
          </cell>
        </row>
        <row r="223">
          <cell r="B223" t="str">
            <v>$/HL</v>
          </cell>
          <cell r="F223" t="str">
            <v>N/A</v>
          </cell>
          <cell r="G223" t="str">
            <v>N/A</v>
          </cell>
          <cell r="I223">
            <v>3629.4785901543842</v>
          </cell>
          <cell r="J223">
            <v>1922.3178201529822</v>
          </cell>
          <cell r="L223">
            <v>2769.3724547962565</v>
          </cell>
          <cell r="N223">
            <v>35.667788849276747</v>
          </cell>
          <cell r="O223">
            <v>38.973958728225099</v>
          </cell>
          <cell r="Q223">
            <v>36.434705844484377</v>
          </cell>
          <cell r="S223">
            <v>36.434705844484377</v>
          </cell>
          <cell r="U223">
            <v>24.533973146572681</v>
          </cell>
          <cell r="V223">
            <v>25.525317684587169</v>
          </cell>
          <cell r="W223">
            <v>24.2494795538699</v>
          </cell>
          <cell r="X223">
            <v>35.85550262182479</v>
          </cell>
          <cell r="Y223">
            <v>-42.122731185460019</v>
          </cell>
          <cell r="Z223">
            <v>25.989926683642729</v>
          </cell>
          <cell r="AA223">
            <v>30.321141379700173</v>
          </cell>
          <cell r="AB223">
            <v>30.720924654071837</v>
          </cell>
          <cell r="AC223">
            <v>31.393549787767693</v>
          </cell>
          <cell r="AD223">
            <v>30.994724933580375</v>
          </cell>
          <cell r="AE223">
            <v>25.325212271777961</v>
          </cell>
          <cell r="AF223">
            <v>26.561483019779658</v>
          </cell>
          <cell r="AH223">
            <v>33.778902808722258</v>
          </cell>
          <cell r="AI223">
            <v>5.8406643852144597</v>
          </cell>
          <cell r="AJ223">
            <v>30.742810294966397</v>
          </cell>
          <cell r="AK223">
            <v>27.485028989111338</v>
          </cell>
          <cell r="AL223">
            <v>23.929061503951168</v>
          </cell>
          <cell r="AM223">
            <v>29.073050230293731</v>
          </cell>
          <cell r="AN223">
            <v>28.979628369391271</v>
          </cell>
          <cell r="AO223">
            <v>29.287736991436049</v>
          </cell>
          <cell r="AP223">
            <v>29.556905461907625</v>
          </cell>
          <cell r="AQ223">
            <v>0</v>
          </cell>
        </row>
        <row r="224">
          <cell r="B224" t="str">
            <v>Cost of Goods Sold- Fixed (Excl. Depreciation)</v>
          </cell>
          <cell r="F224">
            <v>0</v>
          </cell>
          <cell r="G224">
            <v>0</v>
          </cell>
          <cell r="I224">
            <v>0</v>
          </cell>
          <cell r="J224">
            <v>0</v>
          </cell>
          <cell r="L224">
            <v>0</v>
          </cell>
          <cell r="N224">
            <v>1168.9479999999999</v>
          </cell>
          <cell r="O224">
            <v>131.12803196940499</v>
          </cell>
          <cell r="Q224">
            <v>1300.0760319694048</v>
          </cell>
          <cell r="S224">
            <v>1300.0760319694048</v>
          </cell>
          <cell r="T224" t="str">
            <v/>
          </cell>
          <cell r="U224">
            <v>94.479671994900841</v>
          </cell>
          <cell r="V224">
            <v>94.479671994900841</v>
          </cell>
          <cell r="W224">
            <v>94.479671994900841</v>
          </cell>
          <cell r="X224">
            <v>94.479671994900841</v>
          </cell>
          <cell r="Y224">
            <v>94.479671994900841</v>
          </cell>
          <cell r="Z224">
            <v>94.479671994900841</v>
          </cell>
          <cell r="AA224">
            <v>94.479671994900841</v>
          </cell>
          <cell r="AB224">
            <v>94.479671994900841</v>
          </cell>
          <cell r="AC224">
            <v>94.479671994900841</v>
          </cell>
          <cell r="AD224">
            <v>94.479671994900841</v>
          </cell>
          <cell r="AE224">
            <v>94.479671994900841</v>
          </cell>
          <cell r="AF224">
            <v>94.479671994900841</v>
          </cell>
          <cell r="AH224">
            <v>218.7</v>
          </cell>
          <cell r="AI224">
            <v>652.79999999999995</v>
          </cell>
          <cell r="AJ224">
            <v>131.12803196940499</v>
          </cell>
          <cell r="AK224">
            <v>131.12803196940499</v>
          </cell>
          <cell r="AL224">
            <v>1133.75606393881</v>
          </cell>
          <cell r="AM224">
            <v>1303.8194735296315</v>
          </cell>
          <cell r="AN224">
            <v>1499.3923945590761</v>
          </cell>
          <cell r="AO224">
            <v>1724.3012537429374</v>
          </cell>
          <cell r="AP224">
            <v>1982.9464418043779</v>
          </cell>
          <cell r="AQ224">
            <v>2280.3884080750345</v>
          </cell>
        </row>
        <row r="225">
          <cell r="B225" t="str">
            <v>$/HL</v>
          </cell>
          <cell r="F225" t="str">
            <v>N/A</v>
          </cell>
          <cell r="G225" t="str">
            <v>N/A</v>
          </cell>
          <cell r="I225">
            <v>0</v>
          </cell>
          <cell r="J225">
            <v>0</v>
          </cell>
          <cell r="L225">
            <v>0</v>
          </cell>
          <cell r="N225">
            <v>1.6920458769286453</v>
          </cell>
          <cell r="O225">
            <v>0.62844905460157841</v>
          </cell>
          <cell r="Q225">
            <v>1.4453282220721084</v>
          </cell>
          <cell r="S225">
            <v>1.4453282220721084</v>
          </cell>
          <cell r="U225">
            <v>1.6559896096264515</v>
          </cell>
          <cell r="V225">
            <v>1.9266859987458727</v>
          </cell>
          <cell r="W225">
            <v>1.2167783080296424</v>
          </cell>
          <cell r="X225">
            <v>1.1809634234421156</v>
          </cell>
          <cell r="Y225">
            <v>0.93975960844772854</v>
          </cell>
          <cell r="Z225">
            <v>0.82522204554896361</v>
          </cell>
          <cell r="AA225">
            <v>0.75022640268447349</v>
          </cell>
          <cell r="AB225">
            <v>0.90758570600289001</v>
          </cell>
          <cell r="AC225">
            <v>1.110155490399505</v>
          </cell>
          <cell r="AD225">
            <v>0.98171917824271693</v>
          </cell>
          <cell r="AE225">
            <v>0.88092934260979805</v>
          </cell>
          <cell r="AF225">
            <v>0.82217005608406946</v>
          </cell>
          <cell r="AH225">
            <v>1.2639514960352991</v>
          </cell>
          <cell r="AI225">
            <v>2.3692863831362554</v>
          </cell>
          <cell r="AJ225">
            <v>0.41609482614160925</v>
          </cell>
          <cell r="AK225">
            <v>0.41182909752831304</v>
          </cell>
          <cell r="AL225">
            <v>1.0477382501877153</v>
          </cell>
          <cell r="AM225">
            <v>1.0178137966663789</v>
          </cell>
          <cell r="AN225">
            <v>0.96053324443246391</v>
          </cell>
          <cell r="AO225">
            <v>1.095489996024738</v>
          </cell>
          <cell r="AP225">
            <v>1.2385674214893054</v>
          </cell>
          <cell r="AQ225">
            <v>1.4243525347127011</v>
          </cell>
        </row>
        <row r="227">
          <cell r="B227" t="str">
            <v>Total COGS $/HL</v>
          </cell>
          <cell r="N227">
            <v>37.359834726205392</v>
          </cell>
          <cell r="O227">
            <v>39.602407782826681</v>
          </cell>
          <cell r="Q227">
            <v>37.880034066556483</v>
          </cell>
          <cell r="S227">
            <v>37.880034066556483</v>
          </cell>
          <cell r="U227">
            <v>26.189962756199133</v>
          </cell>
          <cell r="V227">
            <v>27.452003683333043</v>
          </cell>
          <cell r="W227">
            <v>25.466257861899543</v>
          </cell>
          <cell r="X227">
            <v>37.036466045266906</v>
          </cell>
          <cell r="Y227">
            <v>-41.182971577012289</v>
          </cell>
          <cell r="Z227">
            <v>26.815148729191694</v>
          </cell>
          <cell r="AA227">
            <v>31.071367782384648</v>
          </cell>
          <cell r="AB227">
            <v>31.628510360074728</v>
          </cell>
          <cell r="AC227">
            <v>32.503705278167196</v>
          </cell>
          <cell r="AD227">
            <v>31.976444111823092</v>
          </cell>
          <cell r="AE227">
            <v>26.206141614387757</v>
          </cell>
          <cell r="AF227">
            <v>27.383653075863727</v>
          </cell>
          <cell r="AH227">
            <v>35.042854304757554</v>
          </cell>
          <cell r="AI227">
            <v>8.2099507683507138</v>
          </cell>
          <cell r="AJ227">
            <v>31.158905121108006</v>
          </cell>
          <cell r="AK227">
            <v>27.896858086639654</v>
          </cell>
          <cell r="AL227">
            <v>24.976799754138881</v>
          </cell>
          <cell r="AM227">
            <v>30.090864026960112</v>
          </cell>
          <cell r="AN227">
            <v>29.940161613823737</v>
          </cell>
          <cell r="AO227">
            <v>30.383226987460787</v>
          </cell>
          <cell r="AP227">
            <v>30.795472883396933</v>
          </cell>
          <cell r="AQ227">
            <v>1.4243525347127011</v>
          </cell>
        </row>
        <row r="228">
          <cell r="F228" t="str">
            <v>______</v>
          </cell>
          <cell r="G228" t="str">
            <v>______</v>
          </cell>
          <cell r="I228" t="str">
            <v>______</v>
          </cell>
          <cell r="J228" t="str">
            <v>______</v>
          </cell>
          <cell r="L228" t="str">
            <v>______</v>
          </cell>
          <cell r="N228" t="str">
            <v>______</v>
          </cell>
          <cell r="O228" t="str">
            <v>______</v>
          </cell>
          <cell r="Q228" t="str">
            <v>______</v>
          </cell>
          <cell r="S228" t="str">
            <v>______</v>
          </cell>
          <cell r="T228" t="str">
            <v/>
          </cell>
          <cell r="U228" t="str">
            <v>______</v>
          </cell>
          <cell r="V228" t="str">
            <v>______</v>
          </cell>
          <cell r="W228" t="str">
            <v>______</v>
          </cell>
          <cell r="X228" t="str">
            <v>______</v>
          </cell>
          <cell r="Y228" t="str">
            <v>______</v>
          </cell>
          <cell r="Z228" t="str">
            <v>______</v>
          </cell>
          <cell r="AA228" t="str">
            <v>______</v>
          </cell>
          <cell r="AB228" t="str">
            <v>______</v>
          </cell>
          <cell r="AC228" t="str">
            <v>______</v>
          </cell>
          <cell r="AD228" t="str">
            <v>______</v>
          </cell>
          <cell r="AE228" t="str">
            <v>______</v>
          </cell>
          <cell r="AF228" t="str">
            <v>______</v>
          </cell>
          <cell r="AH228" t="str">
            <v>______</v>
          </cell>
          <cell r="AI228" t="str">
            <v>______</v>
          </cell>
          <cell r="AJ228" t="str">
            <v>______</v>
          </cell>
          <cell r="AK228" t="str">
            <v>______</v>
          </cell>
          <cell r="AL228" t="str">
            <v>______</v>
          </cell>
          <cell r="AM228" t="str">
            <v>______</v>
          </cell>
          <cell r="AN228" t="str">
            <v>______</v>
          </cell>
          <cell r="AO228" t="str">
            <v>______</v>
          </cell>
          <cell r="AP228" t="str">
            <v>______</v>
          </cell>
          <cell r="AQ228" t="str">
            <v>______</v>
          </cell>
        </row>
        <row r="229">
          <cell r="B229" t="str">
            <v>Gross Profit</v>
          </cell>
          <cell r="F229">
            <v>0</v>
          </cell>
          <cell r="G229">
            <v>0</v>
          </cell>
          <cell r="I229">
            <v>4827</v>
          </cell>
          <cell r="J229">
            <v>2270</v>
          </cell>
          <cell r="L229">
            <v>7097</v>
          </cell>
          <cell r="N229">
            <v>5955</v>
          </cell>
          <cell r="O229">
            <v>1543.979502731949</v>
          </cell>
          <cell r="Q229">
            <v>7498.979502731946</v>
          </cell>
          <cell r="S229">
            <v>7498.979502731946</v>
          </cell>
          <cell r="T229" t="str">
            <v/>
          </cell>
          <cell r="U229">
            <v>366.16798954841033</v>
          </cell>
          <cell r="V229">
            <v>436.00833853725771</v>
          </cell>
          <cell r="W229">
            <v>1112.1936092344185</v>
          </cell>
          <cell r="X229">
            <v>1177.372466619855</v>
          </cell>
          <cell r="Y229">
            <v>8280.7424609330155</v>
          </cell>
          <cell r="Z229">
            <v>1585.1590118661175</v>
          </cell>
          <cell r="AA229">
            <v>2607.8274222718701</v>
          </cell>
          <cell r="AB229">
            <v>2157.634111860375</v>
          </cell>
          <cell r="AC229">
            <v>1751.0039000339239</v>
          </cell>
          <cell r="AD229">
            <v>2050.7713570615356</v>
          </cell>
          <cell r="AE229">
            <v>2584.8389113969329</v>
          </cell>
          <cell r="AF229">
            <v>2680.8989358210415</v>
          </cell>
          <cell r="AH229">
            <v>1240.804116129372</v>
          </cell>
          <cell r="AI229">
            <v>11514.245104599402</v>
          </cell>
          <cell r="AJ229">
            <v>6668.7764181814673</v>
          </cell>
          <cell r="AK229">
            <v>7468.8201882948069</v>
          </cell>
          <cell r="AL229">
            <v>26892.645827205051</v>
          </cell>
          <cell r="AM229">
            <v>24353.74984439585</v>
          </cell>
          <cell r="AN229">
            <v>29119.48735730127</v>
          </cell>
          <cell r="AO229">
            <v>28845.426083772494</v>
          </cell>
          <cell r="AP229">
            <v>28845.125022327462</v>
          </cell>
          <cell r="AQ229">
            <v>77496.011389217747</v>
          </cell>
        </row>
        <row r="231">
          <cell r="B231" t="str">
            <v>Sales - Variable commercial exp. (Excl. Amortization)</v>
          </cell>
          <cell r="F231">
            <v>0</v>
          </cell>
          <cell r="G231">
            <v>0</v>
          </cell>
          <cell r="I231">
            <v>3041</v>
          </cell>
          <cell r="J231">
            <v>1082</v>
          </cell>
          <cell r="L231">
            <v>4123</v>
          </cell>
          <cell r="N231">
            <v>0</v>
          </cell>
          <cell r="O231">
            <v>0</v>
          </cell>
          <cell r="Q231">
            <v>0</v>
          </cell>
          <cell r="S231">
            <v>0</v>
          </cell>
          <cell r="T231" t="str">
            <v/>
          </cell>
          <cell r="U231">
            <v>-38.493311598529544</v>
          </cell>
          <cell r="V231">
            <v>-38.493311598529544</v>
          </cell>
          <cell r="W231">
            <v>-38.493311598529544</v>
          </cell>
          <cell r="X231">
            <v>412.45444521277591</v>
          </cell>
          <cell r="Y231">
            <v>-35.299008385116188</v>
          </cell>
          <cell r="Z231">
            <v>660.90684969313952</v>
          </cell>
          <cell r="AA231">
            <v>-38.493311598529544</v>
          </cell>
          <cell r="AB231">
            <v>-38.493311598529544</v>
          </cell>
          <cell r="AC231">
            <v>-38.493311598529544</v>
          </cell>
          <cell r="AD231">
            <v>-38.493311598529544</v>
          </cell>
          <cell r="AE231">
            <v>-38.493311598529544</v>
          </cell>
          <cell r="AF231">
            <v>-38.493311598529544</v>
          </cell>
          <cell r="AH231">
            <v>-115.47993479558863</v>
          </cell>
          <cell r="AI231">
            <v>1571</v>
          </cell>
          <cell r="AJ231">
            <v>1796.8706923484533</v>
          </cell>
          <cell r="AK231">
            <v>2360.127498675261</v>
          </cell>
          <cell r="AL231">
            <v>5612.5182562281261</v>
          </cell>
          <cell r="AM231">
            <v>6644.1598528289096</v>
          </cell>
          <cell r="AN231">
            <v>8096.4352304964304</v>
          </cell>
          <cell r="AO231">
            <v>8163.862301602423</v>
          </cell>
          <cell r="AP231">
            <v>8303.9031415917907</v>
          </cell>
          <cell r="AQ231">
            <v>0</v>
          </cell>
        </row>
        <row r="232">
          <cell r="B232" t="str">
            <v>Sales - Variable marketing exp. (Excl. Amortization)</v>
          </cell>
          <cell r="N232">
            <v>411</v>
          </cell>
          <cell r="O232">
            <v>0</v>
          </cell>
          <cell r="Q232">
            <v>411</v>
          </cell>
          <cell r="S232">
            <v>411</v>
          </cell>
          <cell r="U232">
            <v>0</v>
          </cell>
          <cell r="V232">
            <v>0</v>
          </cell>
          <cell r="W232">
            <v>0</v>
          </cell>
          <cell r="X232">
            <v>0</v>
          </cell>
          <cell r="Y232">
            <v>0</v>
          </cell>
          <cell r="Z232">
            <v>0</v>
          </cell>
          <cell r="AA232">
            <v>0</v>
          </cell>
          <cell r="AB232">
            <v>0</v>
          </cell>
          <cell r="AC232">
            <v>0</v>
          </cell>
          <cell r="AD232">
            <v>0</v>
          </cell>
          <cell r="AE232">
            <v>0</v>
          </cell>
          <cell r="AF232">
            <v>0</v>
          </cell>
          <cell r="AH232">
            <v>0</v>
          </cell>
          <cell r="AI232">
            <v>0</v>
          </cell>
          <cell r="AJ232">
            <v>0</v>
          </cell>
          <cell r="AK232">
            <v>0</v>
          </cell>
          <cell r="AL232">
            <v>0</v>
          </cell>
          <cell r="AM232">
            <v>0</v>
          </cell>
          <cell r="AN232">
            <v>0</v>
          </cell>
          <cell r="AO232">
            <v>0</v>
          </cell>
          <cell r="AP232">
            <v>0</v>
          </cell>
          <cell r="AQ232">
            <v>0</v>
          </cell>
        </row>
        <row r="233">
          <cell r="B233" t="str">
            <v>G&amp;A - Fixed (Excl. Amortization)</v>
          </cell>
          <cell r="F233">
            <v>0</v>
          </cell>
          <cell r="G233">
            <v>0</v>
          </cell>
          <cell r="I233">
            <v>0</v>
          </cell>
          <cell r="J233">
            <v>0</v>
          </cell>
          <cell r="L233">
            <v>0</v>
          </cell>
          <cell r="N233">
            <v>204</v>
          </cell>
          <cell r="O233">
            <v>397.99235216484203</v>
          </cell>
          <cell r="Q233">
            <v>601.99235216484203</v>
          </cell>
          <cell r="S233">
            <v>601.99235216484203</v>
          </cell>
          <cell r="T233" t="str">
            <v/>
          </cell>
          <cell r="U233">
            <v>94.534727351418226</v>
          </cell>
          <cell r="V233">
            <v>94.534727351418226</v>
          </cell>
          <cell r="W233">
            <v>94.534727351418226</v>
          </cell>
          <cell r="X233">
            <v>36.260841038155228</v>
          </cell>
          <cell r="Y233">
            <v>2962.9987638466528</v>
          </cell>
          <cell r="Z233">
            <v>81.336639266858953</v>
          </cell>
          <cell r="AA233">
            <v>94.534727351418226</v>
          </cell>
          <cell r="AB233">
            <v>94.534727351418226</v>
          </cell>
          <cell r="AC233">
            <v>94.534727351418226</v>
          </cell>
          <cell r="AD233">
            <v>94.534727351418226</v>
          </cell>
          <cell r="AE233">
            <v>94.534727351418226</v>
          </cell>
          <cell r="AF233">
            <v>94.534727351418226</v>
          </cell>
          <cell r="AH233">
            <v>283.60418205425469</v>
          </cell>
          <cell r="AI233">
            <v>186.47999215399355</v>
          </cell>
          <cell r="AJ233">
            <v>186.47999215399355</v>
          </cell>
          <cell r="AK233">
            <v>186.47999215399355</v>
          </cell>
          <cell r="AL233">
            <v>843.04415851623526</v>
          </cell>
          <cell r="AM233">
            <v>927.34857436785887</v>
          </cell>
          <cell r="AN233">
            <v>1020.0834318046449</v>
          </cell>
          <cell r="AO233">
            <v>1122.0917749851094</v>
          </cell>
          <cell r="AP233">
            <v>1234.3009524836204</v>
          </cell>
          <cell r="AQ233">
            <v>1357.7310477319827</v>
          </cell>
        </row>
        <row r="234">
          <cell r="F234" t="str">
            <v>______</v>
          </cell>
          <cell r="G234" t="str">
            <v>______</v>
          </cell>
          <cell r="I234" t="str">
            <v>______</v>
          </cell>
          <cell r="J234" t="str">
            <v>______</v>
          </cell>
          <cell r="L234" t="str">
            <v>______</v>
          </cell>
          <cell r="N234" t="str">
            <v>______</v>
          </cell>
          <cell r="O234" t="str">
            <v>______</v>
          </cell>
          <cell r="Q234" t="str">
            <v>______</v>
          </cell>
          <cell r="S234" t="str">
            <v>______</v>
          </cell>
          <cell r="T234" t="str">
            <v/>
          </cell>
          <cell r="U234" t="str">
            <v>______</v>
          </cell>
          <cell r="V234" t="str">
            <v>______</v>
          </cell>
          <cell r="W234" t="str">
            <v>______</v>
          </cell>
          <cell r="X234" t="str">
            <v>______</v>
          </cell>
          <cell r="Y234" t="str">
            <v>______</v>
          </cell>
          <cell r="Z234" t="str">
            <v>______</v>
          </cell>
          <cell r="AA234" t="str">
            <v>______</v>
          </cell>
          <cell r="AB234" t="str">
            <v>______</v>
          </cell>
          <cell r="AC234" t="str">
            <v>______</v>
          </cell>
          <cell r="AD234" t="str">
            <v>______</v>
          </cell>
          <cell r="AE234" t="str">
            <v>______</v>
          </cell>
          <cell r="AF234" t="str">
            <v>______</v>
          </cell>
          <cell r="AH234" t="str">
            <v>______</v>
          </cell>
          <cell r="AI234" t="str">
            <v>______</v>
          </cell>
          <cell r="AJ234" t="str">
            <v>______</v>
          </cell>
          <cell r="AK234" t="str">
            <v>______</v>
          </cell>
          <cell r="AL234" t="str">
            <v>______</v>
          </cell>
          <cell r="AM234" t="str">
            <v>______</v>
          </cell>
          <cell r="AN234" t="str">
            <v>______</v>
          </cell>
          <cell r="AO234" t="str">
            <v>______</v>
          </cell>
          <cell r="AP234" t="str">
            <v>______</v>
          </cell>
          <cell r="AQ234" t="str">
            <v>______</v>
          </cell>
        </row>
        <row r="236">
          <cell r="B236" t="str">
            <v>EBITDA</v>
          </cell>
          <cell r="F236">
            <v>0</v>
          </cell>
          <cell r="G236">
            <v>0</v>
          </cell>
          <cell r="I236">
            <v>1786</v>
          </cell>
          <cell r="J236">
            <v>1188</v>
          </cell>
          <cell r="L236">
            <v>2974</v>
          </cell>
          <cell r="N236">
            <v>5340</v>
          </cell>
          <cell r="O236">
            <v>1145.9871505671069</v>
          </cell>
          <cell r="Q236">
            <v>6485.9871505671035</v>
          </cell>
          <cell r="S236">
            <v>6485.9871505671035</v>
          </cell>
          <cell r="U236">
            <v>310.12657379552167</v>
          </cell>
          <cell r="V236">
            <v>379.96692278436905</v>
          </cell>
          <cell r="W236">
            <v>1056.1521934815298</v>
          </cell>
          <cell r="X236">
            <v>728.65718036892383</v>
          </cell>
          <cell r="Y236">
            <v>5353.0427054714792</v>
          </cell>
          <cell r="Z236">
            <v>842.91552290611901</v>
          </cell>
          <cell r="AA236">
            <v>2551.7860065189816</v>
          </cell>
          <cell r="AB236">
            <v>2101.5926961074865</v>
          </cell>
          <cell r="AC236">
            <v>1694.9624842810351</v>
          </cell>
          <cell r="AD236">
            <v>1994.7299413086469</v>
          </cell>
          <cell r="AE236">
            <v>2528.7974956440444</v>
          </cell>
          <cell r="AF236">
            <v>2624.857520068153</v>
          </cell>
          <cell r="AH236">
            <v>1072.6798688707058</v>
          </cell>
          <cell r="AI236">
            <v>9756.7651124454078</v>
          </cell>
          <cell r="AJ236">
            <v>4685.4257336790206</v>
          </cell>
          <cell r="AK236">
            <v>4922.2126974655521</v>
          </cell>
          <cell r="AL236">
            <v>20437.083412460692</v>
          </cell>
          <cell r="AM236">
            <v>16782.241417199082</v>
          </cell>
          <cell r="AN236">
            <v>20002.968695000196</v>
          </cell>
          <cell r="AO236">
            <v>19559.472007184962</v>
          </cell>
          <cell r="AP236">
            <v>19306.92092825205</v>
          </cell>
          <cell r="AQ236">
            <v>76138.280341485763</v>
          </cell>
        </row>
        <row r="237">
          <cell r="B237" t="str">
            <v xml:space="preserve"> EBITDA/HL</v>
          </cell>
          <cell r="I237">
            <v>4.8311922982246855</v>
          </cell>
          <cell r="J237">
            <v>6.0247499160794931</v>
          </cell>
          <cell r="L237">
            <v>5.2463749172275866</v>
          </cell>
          <cell r="N237">
            <v>7.7296209778355989</v>
          </cell>
          <cell r="O237">
            <v>5.492300391784207</v>
          </cell>
          <cell r="Q237">
            <v>7.2106400288843293</v>
          </cell>
          <cell r="S237">
            <v>7.2106400288843293</v>
          </cell>
          <cell r="U237">
            <v>5.4357341958400589</v>
          </cell>
          <cell r="V237">
            <v>7.7485128245863182</v>
          </cell>
          <cell r="W237">
            <v>13.60190030163959</v>
          </cell>
          <cell r="X237">
            <v>9.1079642855936918</v>
          </cell>
          <cell r="Y237">
            <v>53.24503367422097</v>
          </cell>
          <cell r="Z237">
            <v>7.3623506236886982</v>
          </cell>
          <cell r="AA237">
            <v>20.262742192782348</v>
          </cell>
          <cell r="AB237">
            <v>20.18821033724771</v>
          </cell>
          <cell r="AC237">
            <v>19.916156229324457</v>
          </cell>
          <cell r="AD237">
            <v>20.726835703910542</v>
          </cell>
          <cell r="AE237">
            <v>23.578531427916499</v>
          </cell>
          <cell r="AF237">
            <v>22.841731019172023</v>
          </cell>
          <cell r="AH237">
            <v>6.1994299269596578</v>
          </cell>
          <cell r="AI237">
            <v>35.411413487095253</v>
          </cell>
          <cell r="AJ237">
            <v>14.867769894613181</v>
          </cell>
          <cell r="AK237">
            <v>15.459016524495773</v>
          </cell>
          <cell r="AL237">
            <v>18.88652655944481</v>
          </cell>
          <cell r="AM237">
            <v>13.100891036064857</v>
          </cell>
          <cell r="AN237">
            <v>12.814201598334527</v>
          </cell>
          <cell r="AO237">
            <v>12.426602291731234</v>
          </cell>
          <cell r="AP237">
            <v>12.059288524829512</v>
          </cell>
          <cell r="AQ237">
            <v>47.556702274507032</v>
          </cell>
        </row>
        <row r="238">
          <cell r="B238" t="str">
            <v>EBITDA Margin</v>
          </cell>
          <cell r="F238">
            <v>0</v>
          </cell>
          <cell r="G238">
            <v>0</v>
          </cell>
          <cell r="I238">
            <v>0.10331462949036849</v>
          </cell>
          <cell r="J238">
            <v>0.13242670828224279</v>
          </cell>
          <cell r="L238">
            <v>0.11326072054231091</v>
          </cell>
          <cell r="N238">
            <v>0.16810955454116167</v>
          </cell>
          <cell r="O238">
            <v>0.11685213206295275</v>
          </cell>
          <cell r="Q238">
            <v>0.15601757741715616</v>
          </cell>
          <cell r="S238">
            <v>0.15601757741715616</v>
          </cell>
          <cell r="U238">
            <v>0.16669960337638828</v>
          </cell>
          <cell r="V238">
            <v>0.21320306334184894</v>
          </cell>
          <cell r="W238">
            <v>0.34184303381884884</v>
          </cell>
          <cell r="X238">
            <v>0.17598836911221216</v>
          </cell>
          <cell r="Y238">
            <v>1.2928895520482921</v>
          </cell>
          <cell r="Z238">
            <v>0.18106868138761101</v>
          </cell>
          <cell r="AA238">
            <v>0.39133042220517877</v>
          </cell>
          <cell r="AB238">
            <v>0.38560187395360085</v>
          </cell>
          <cell r="AC238">
            <v>0.37522177348857982</v>
          </cell>
          <cell r="AD238">
            <v>0.38897634089684369</v>
          </cell>
          <cell r="AE238">
            <v>0.46869095640176966</v>
          </cell>
          <cell r="AF238">
            <v>0.4504112051971299</v>
          </cell>
          <cell r="AH238">
            <v>0.1468574143159902</v>
          </cell>
          <cell r="AI238">
            <v>0.70822826974190511</v>
          </cell>
          <cell r="AJ238">
            <v>0.28416864483250398</v>
          </cell>
          <cell r="AK238">
            <v>0.30102898785849713</v>
          </cell>
          <cell r="AL238">
            <v>0.37902599137717979</v>
          </cell>
          <cell r="AM238">
            <v>0.26680766751040302</v>
          </cell>
          <cell r="AN238">
            <v>0.26369631532316262</v>
          </cell>
          <cell r="AO238">
            <v>0.2551170301387754</v>
          </cell>
          <cell r="AP238">
            <v>0.2470537140559739</v>
          </cell>
          <cell r="AQ238">
            <v>0.9543960436288017</v>
          </cell>
        </row>
        <row r="239">
          <cell r="F239">
            <v>0</v>
          </cell>
          <cell r="G239">
            <v>0</v>
          </cell>
        </row>
        <row r="240">
          <cell r="B240" t="str">
            <v>Non-Recurring&amp;Extraordinary Items</v>
          </cell>
          <cell r="F240">
            <v>0</v>
          </cell>
          <cell r="G240">
            <v>0</v>
          </cell>
          <cell r="I240">
            <v>0</v>
          </cell>
          <cell r="J240">
            <v>0</v>
          </cell>
          <cell r="L240">
            <v>0</v>
          </cell>
          <cell r="N240">
            <v>-242</v>
          </cell>
          <cell r="O240">
            <v>134.80511323764955</v>
          </cell>
          <cell r="Q240">
            <v>-107.19488676235045</v>
          </cell>
          <cell r="S240">
            <v>-107.19488676235045</v>
          </cell>
          <cell r="T240" t="str">
            <v/>
          </cell>
          <cell r="U240">
            <v>0</v>
          </cell>
          <cell r="V240">
            <v>0</v>
          </cell>
          <cell r="W240">
            <v>0</v>
          </cell>
          <cell r="X240">
            <v>-3.203853167409338E-2</v>
          </cell>
          <cell r="Y240">
            <v>728.65718036892395</v>
          </cell>
          <cell r="Z240">
            <v>5.5381523724251529E-2</v>
          </cell>
          <cell r="AA240">
            <v>0</v>
          </cell>
          <cell r="AB240">
            <v>0</v>
          </cell>
          <cell r="AC240">
            <v>0</v>
          </cell>
          <cell r="AD240">
            <v>0</v>
          </cell>
          <cell r="AE240">
            <v>0</v>
          </cell>
          <cell r="AF240">
            <v>0</v>
          </cell>
          <cell r="AH240">
            <v>0</v>
          </cell>
          <cell r="AI240">
            <v>0</v>
          </cell>
          <cell r="AJ240">
            <v>0</v>
          </cell>
          <cell r="AK240">
            <v>0</v>
          </cell>
          <cell r="AL240">
            <v>0</v>
          </cell>
          <cell r="AM240">
            <v>0</v>
          </cell>
          <cell r="AN240">
            <v>0</v>
          </cell>
          <cell r="AO240">
            <v>0</v>
          </cell>
          <cell r="AP240">
            <v>0</v>
          </cell>
          <cell r="AQ240">
            <v>0</v>
          </cell>
        </row>
        <row r="241">
          <cell r="B241" t="str">
            <v>Forex</v>
          </cell>
          <cell r="I241">
            <v>0</v>
          </cell>
          <cell r="J241">
            <v>0</v>
          </cell>
          <cell r="L241">
            <v>0</v>
          </cell>
          <cell r="N241">
            <v>-70</v>
          </cell>
          <cell r="O241">
            <v>-16.866855684539452</v>
          </cell>
          <cell r="Q241">
            <v>-86.866855684539445</v>
          </cell>
          <cell r="S241">
            <v>-86.866855684539445</v>
          </cell>
          <cell r="T241" t="str">
            <v/>
          </cell>
          <cell r="U241">
            <v>-30.729758674177031</v>
          </cell>
          <cell r="V241">
            <v>-30.729758674177031</v>
          </cell>
          <cell r="W241">
            <v>-30.729758674177031</v>
          </cell>
          <cell r="X241">
            <v>-4.0262822754833145</v>
          </cell>
          <cell r="Y241">
            <v>0.17598836911221219</v>
          </cell>
          <cell r="Z241">
            <v>166.39574998813583</v>
          </cell>
          <cell r="AA241">
            <v>-30.729758674177031</v>
          </cell>
          <cell r="AB241">
            <v>-30.729758674177031</v>
          </cell>
          <cell r="AC241">
            <v>-30.729758674177031</v>
          </cell>
          <cell r="AD241">
            <v>-30.729758674177031</v>
          </cell>
          <cell r="AE241">
            <v>-30.729758674177031</v>
          </cell>
          <cell r="AF241">
            <v>-30.729758674177031</v>
          </cell>
          <cell r="AH241">
            <v>-92.189276022531089</v>
          </cell>
          <cell r="AI241">
            <v>0</v>
          </cell>
          <cell r="AJ241">
            <v>0</v>
          </cell>
          <cell r="AK241">
            <v>0</v>
          </cell>
          <cell r="AL241">
            <v>0</v>
          </cell>
          <cell r="AM241">
            <v>0</v>
          </cell>
          <cell r="AN241">
            <v>0</v>
          </cell>
          <cell r="AO241">
            <v>0</v>
          </cell>
          <cell r="AP241">
            <v>0</v>
          </cell>
          <cell r="AQ241">
            <v>0</v>
          </cell>
        </row>
        <row r="242">
          <cell r="B242" t="str">
            <v>Gain/(loss) from disposal of Fixed assets</v>
          </cell>
          <cell r="N242">
            <v>-122</v>
          </cell>
          <cell r="O242">
            <v>0</v>
          </cell>
          <cell r="Q242">
            <v>-122</v>
          </cell>
          <cell r="U242">
            <v>-17.348153857980328</v>
          </cell>
          <cell r="V242">
            <v>-17.348153857980328</v>
          </cell>
          <cell r="W242">
            <v>-17.348153857980328</v>
          </cell>
          <cell r="X242">
            <v>0</v>
          </cell>
          <cell r="Y242">
            <v>-217.94579614416273</v>
          </cell>
          <cell r="Z242">
            <v>4.1282649101747166</v>
          </cell>
          <cell r="AA242">
            <v>-17.348153857980328</v>
          </cell>
          <cell r="AB242">
            <v>-17.348153857980328</v>
          </cell>
          <cell r="AC242">
            <v>-17.348153857980328</v>
          </cell>
          <cell r="AD242">
            <v>-17.348153857980328</v>
          </cell>
          <cell r="AE242">
            <v>-17.348153857980328</v>
          </cell>
          <cell r="AF242">
            <v>-17.348153857980328</v>
          </cell>
          <cell r="AH242">
            <v>-52.044461573940985</v>
          </cell>
          <cell r="AI242">
            <v>0</v>
          </cell>
          <cell r="AJ242">
            <v>0</v>
          </cell>
          <cell r="AK242">
            <v>0</v>
          </cell>
          <cell r="AL242">
            <v>0</v>
          </cell>
          <cell r="AM242">
            <v>0</v>
          </cell>
          <cell r="AN242">
            <v>0</v>
          </cell>
          <cell r="AO242">
            <v>0</v>
          </cell>
          <cell r="AP242">
            <v>0</v>
          </cell>
          <cell r="AQ242">
            <v>0</v>
          </cell>
        </row>
        <row r="244">
          <cell r="B244" t="str">
            <v>Operating Income</v>
          </cell>
          <cell r="F244">
            <v>0</v>
          </cell>
          <cell r="G244">
            <v>0</v>
          </cell>
          <cell r="I244">
            <v>1786.1033146294903</v>
          </cell>
          <cell r="J244">
            <v>1188.1324267082823</v>
          </cell>
          <cell r="L244">
            <v>2974.1132607205423</v>
          </cell>
          <cell r="N244">
            <v>4906</v>
          </cell>
          <cell r="O244">
            <v>1263.9254081202171</v>
          </cell>
          <cell r="Q244">
            <v>6169.9254081202134</v>
          </cell>
          <cell r="S244">
            <v>6291.9254081202134</v>
          </cell>
          <cell r="U244">
            <v>262.04866126336429</v>
          </cell>
          <cell r="V244">
            <v>331.88901025221168</v>
          </cell>
          <cell r="W244">
            <v>1008.0742809493725</v>
          </cell>
          <cell r="X244">
            <v>724.5988595617664</v>
          </cell>
          <cell r="Y244">
            <v>5863.930078065353</v>
          </cell>
          <cell r="Z244">
            <v>1013.4949193281539</v>
          </cell>
          <cell r="AA244">
            <v>2503.7080939868242</v>
          </cell>
          <cell r="AB244">
            <v>2053.5147835753291</v>
          </cell>
          <cell r="AC244">
            <v>1646.8845717488778</v>
          </cell>
          <cell r="AD244">
            <v>1946.6520287764895</v>
          </cell>
          <cell r="AE244">
            <v>2480.719583111887</v>
          </cell>
          <cell r="AF244">
            <v>2576.7796075359956</v>
          </cell>
          <cell r="AH244">
            <v>928.44613127423372</v>
          </cell>
          <cell r="AI244">
            <v>9756.7651124454078</v>
          </cell>
          <cell r="AJ244">
            <v>4685.4257336790206</v>
          </cell>
          <cell r="AK244">
            <v>4922.2126974655521</v>
          </cell>
          <cell r="AL244">
            <v>20437.083412460692</v>
          </cell>
          <cell r="AM244">
            <v>16782.241417199082</v>
          </cell>
          <cell r="AN244">
            <v>20002.968695000196</v>
          </cell>
          <cell r="AO244">
            <v>19559.472007184962</v>
          </cell>
          <cell r="AP244">
            <v>19306.92092825205</v>
          </cell>
          <cell r="AQ244">
            <v>76138.280341485763</v>
          </cell>
        </row>
        <row r="246">
          <cell r="B246" t="str">
            <v>Transfers</v>
          </cell>
          <cell r="I246">
            <v>0</v>
          </cell>
          <cell r="J246">
            <v>488</v>
          </cell>
          <cell r="L246">
            <v>488</v>
          </cell>
          <cell r="N246">
            <v>1860</v>
          </cell>
          <cell r="O246">
            <v>574.04362505231563</v>
          </cell>
          <cell r="Q246">
            <v>2434.0436250523157</v>
          </cell>
          <cell r="S246">
            <v>2434.0436250523157</v>
          </cell>
          <cell r="U246">
            <v>0</v>
          </cell>
          <cell r="V246">
            <v>0</v>
          </cell>
          <cell r="W246">
            <v>0</v>
          </cell>
          <cell r="X246">
            <v>217.94579614416273</v>
          </cell>
          <cell r="Y246">
            <v>36.260841038155228</v>
          </cell>
          <cell r="Z246">
            <v>205.48488944689879</v>
          </cell>
          <cell r="AA246">
            <v>0</v>
          </cell>
          <cell r="AB246">
            <v>0</v>
          </cell>
          <cell r="AC246">
            <v>0</v>
          </cell>
          <cell r="AD246">
            <v>0</v>
          </cell>
          <cell r="AE246">
            <v>0</v>
          </cell>
          <cell r="AF246">
            <v>0</v>
          </cell>
          <cell r="AH246">
            <v>478.12589042228001</v>
          </cell>
          <cell r="AI246">
            <v>459.69152662921675</v>
          </cell>
          <cell r="AJ246">
            <v>0</v>
          </cell>
          <cell r="AK246">
            <v>0</v>
          </cell>
          <cell r="AL246">
            <v>937.8174170514967</v>
          </cell>
          <cell r="AM246">
            <v>1211.141317320134</v>
          </cell>
          <cell r="AN246">
            <v>1475.87165990377</v>
          </cell>
          <cell r="AO246">
            <v>1488.1627115237245</v>
          </cell>
          <cell r="AP246">
            <v>1513.6902802728607</v>
          </cell>
          <cell r="AQ246">
            <v>1539.6557425138817</v>
          </cell>
        </row>
        <row r="248">
          <cell r="B248" t="str">
            <v>Depreciation</v>
          </cell>
          <cell r="F248">
            <v>0</v>
          </cell>
          <cell r="G248">
            <v>0</v>
          </cell>
          <cell r="I248">
            <v>112.12</v>
          </cell>
          <cell r="J248">
            <v>57</v>
          </cell>
          <cell r="L248">
            <v>169.12</v>
          </cell>
          <cell r="N248">
            <v>592.10695757916096</v>
          </cell>
          <cell r="O248">
            <v>172.09722640921635</v>
          </cell>
          <cell r="Q248">
            <v>764.20418398837728</v>
          </cell>
          <cell r="S248">
            <v>764.20418398837728</v>
          </cell>
          <cell r="T248" t="str">
            <v/>
          </cell>
          <cell r="U248">
            <v>129.46108427606995</v>
          </cell>
          <cell r="V248">
            <v>129.46108427606995</v>
          </cell>
          <cell r="W248">
            <v>129.46108427606995</v>
          </cell>
          <cell r="X248">
            <v>274.07041535286436</v>
          </cell>
          <cell r="Y248">
            <v>-8.6806907358699554</v>
          </cell>
          <cell r="Z248">
            <v>100.05574685206378</v>
          </cell>
          <cell r="AA248">
            <v>129.46108427606995</v>
          </cell>
          <cell r="AB248">
            <v>129.46108427606995</v>
          </cell>
          <cell r="AC248">
            <v>129.46108427606995</v>
          </cell>
          <cell r="AD248">
            <v>129.46108427606995</v>
          </cell>
          <cell r="AE248">
            <v>129.46108427606995</v>
          </cell>
          <cell r="AF248">
            <v>129.46108427606995</v>
          </cell>
          <cell r="AH248">
            <v>388.38325282820983</v>
          </cell>
          <cell r="AI248">
            <v>388.38325282820983</v>
          </cell>
          <cell r="AJ248">
            <v>388.38325282820983</v>
          </cell>
          <cell r="AK248">
            <v>388.38325282820983</v>
          </cell>
          <cell r="AL248">
            <v>991.18970440546821</v>
          </cell>
          <cell r="AM248">
            <v>1156.2680231190527</v>
          </cell>
          <cell r="AN248">
            <v>1394.4317127407182</v>
          </cell>
          <cell r="AO248">
            <v>1409.3684130447216</v>
          </cell>
          <cell r="AP248">
            <v>1436.5756072717484</v>
          </cell>
          <cell r="AQ248">
            <v>1466.4973768579684</v>
          </cell>
        </row>
        <row r="249">
          <cell r="F249" t="str">
            <v>______</v>
          </cell>
          <cell r="G249" t="str">
            <v>______</v>
          </cell>
          <cell r="I249" t="str">
            <v>______</v>
          </cell>
          <cell r="J249" t="str">
            <v>______</v>
          </cell>
          <cell r="L249" t="str">
            <v>______</v>
          </cell>
          <cell r="N249" t="str">
            <v>______</v>
          </cell>
          <cell r="O249" t="str">
            <v>______</v>
          </cell>
          <cell r="Q249" t="str">
            <v>______</v>
          </cell>
          <cell r="S249" t="str">
            <v>______</v>
          </cell>
          <cell r="T249" t="str">
            <v/>
          </cell>
          <cell r="U249" t="str">
            <v>______</v>
          </cell>
          <cell r="V249" t="str">
            <v>______</v>
          </cell>
          <cell r="W249" t="str">
            <v>______</v>
          </cell>
          <cell r="X249" t="str">
            <v>______</v>
          </cell>
          <cell r="Y249" t="str">
            <v>______</v>
          </cell>
          <cell r="Z249" t="str">
            <v>______</v>
          </cell>
          <cell r="AA249" t="str">
            <v>______</v>
          </cell>
          <cell r="AB249" t="str">
            <v>______</v>
          </cell>
          <cell r="AC249" t="str">
            <v>______</v>
          </cell>
          <cell r="AD249" t="str">
            <v>______</v>
          </cell>
          <cell r="AE249" t="str">
            <v>______</v>
          </cell>
          <cell r="AF249" t="str">
            <v>______</v>
          </cell>
          <cell r="AH249" t="str">
            <v>______</v>
          </cell>
          <cell r="AI249" t="str">
            <v>______</v>
          </cell>
          <cell r="AJ249" t="str">
            <v>______</v>
          </cell>
          <cell r="AK249" t="str">
            <v>______</v>
          </cell>
          <cell r="AL249" t="str">
            <v>______</v>
          </cell>
          <cell r="AM249" t="str">
            <v>______</v>
          </cell>
          <cell r="AN249" t="str">
            <v>______</v>
          </cell>
          <cell r="AO249" t="str">
            <v>______</v>
          </cell>
          <cell r="AP249" t="str">
            <v>______</v>
          </cell>
          <cell r="AQ249" t="str">
            <v>______</v>
          </cell>
        </row>
        <row r="250">
          <cell r="B250" t="str">
            <v>EBITA</v>
          </cell>
          <cell r="F250">
            <v>0</v>
          </cell>
          <cell r="G250">
            <v>0</v>
          </cell>
          <cell r="I250">
            <v>1673.9833146294905</v>
          </cell>
          <cell r="J250">
            <v>643.13242670828231</v>
          </cell>
          <cell r="L250">
            <v>2316.9932607205424</v>
          </cell>
          <cell r="N250">
            <v>2453.8930424208393</v>
          </cell>
          <cell r="O250">
            <v>517.78455665868512</v>
          </cell>
          <cell r="Q250">
            <v>2971.67759907952</v>
          </cell>
          <cell r="S250">
            <v>3093.6775990795204</v>
          </cell>
          <cell r="T250" t="str">
            <v/>
          </cell>
          <cell r="U250">
            <v>132.58757698729434</v>
          </cell>
          <cell r="V250">
            <v>202.42792597614172</v>
          </cell>
          <cell r="W250">
            <v>878.61319667330247</v>
          </cell>
          <cell r="X250">
            <v>232.58264806473932</v>
          </cell>
          <cell r="Y250">
            <v>5836.3499277630672</v>
          </cell>
          <cell r="Z250">
            <v>707.95428302919129</v>
          </cell>
          <cell r="AA250">
            <v>2374.2470097107544</v>
          </cell>
          <cell r="AB250">
            <v>1924.0536992992593</v>
          </cell>
          <cell r="AC250">
            <v>1517.4234874728079</v>
          </cell>
          <cell r="AD250">
            <v>1817.1909445004196</v>
          </cell>
          <cell r="AE250">
            <v>2351.2584988358171</v>
          </cell>
          <cell r="AF250">
            <v>2447.3185232599258</v>
          </cell>
          <cell r="AH250">
            <v>61.936988023743879</v>
          </cell>
          <cell r="AI250">
            <v>8908.6903329879824</v>
          </cell>
          <cell r="AJ250">
            <v>4297.0424808508105</v>
          </cell>
          <cell r="AK250">
            <v>4533.829444637342</v>
          </cell>
          <cell r="AL250">
            <v>18508.076291003727</v>
          </cell>
          <cell r="AM250">
            <v>14414.832076759894</v>
          </cell>
          <cell r="AN250">
            <v>17132.665322355708</v>
          </cell>
          <cell r="AO250">
            <v>16661.940882616516</v>
          </cell>
          <cell r="AP250">
            <v>16356.655040707441</v>
          </cell>
          <cell r="AQ250">
            <v>73132.127222113922</v>
          </cell>
        </row>
        <row r="253">
          <cell r="B253" t="str">
            <v>CAPEX</v>
          </cell>
          <cell r="F253">
            <v>0</v>
          </cell>
          <cell r="G253">
            <v>0</v>
          </cell>
          <cell r="I253">
            <v>0</v>
          </cell>
          <cell r="J253">
            <v>2568</v>
          </cell>
          <cell r="L253">
            <v>2568</v>
          </cell>
          <cell r="N253">
            <v>3435.3998197482224</v>
          </cell>
          <cell r="O253">
            <v>698.42371654367935</v>
          </cell>
          <cell r="Q253">
            <v>4133.8235362919022</v>
          </cell>
          <cell r="S253">
            <v>4133.8235362919022</v>
          </cell>
          <cell r="T253" t="str">
            <v/>
          </cell>
          <cell r="U253">
            <v>284.08866666666665</v>
          </cell>
          <cell r="V253">
            <v>284.08866666666665</v>
          </cell>
          <cell r="W253">
            <v>284.08866666666665</v>
          </cell>
          <cell r="X253">
            <v>469.02639093950319</v>
          </cell>
          <cell r="Y253">
            <v>0</v>
          </cell>
          <cell r="Z253">
            <v>80.900901325482536</v>
          </cell>
          <cell r="AA253">
            <v>668.62343709552817</v>
          </cell>
          <cell r="AB253">
            <v>668.62343709552817</v>
          </cell>
          <cell r="AC253">
            <v>668.62343709552817</v>
          </cell>
          <cell r="AD253">
            <v>668.62343709552817</v>
          </cell>
          <cell r="AE253">
            <v>668.62343709552817</v>
          </cell>
          <cell r="AF253">
            <v>668.62343709552817</v>
          </cell>
          <cell r="AH253">
            <v>852.26599999999996</v>
          </cell>
          <cell r="AI253">
            <v>760.36377742683203</v>
          </cell>
          <cell r="AJ253">
            <v>2005.8703112865844</v>
          </cell>
          <cell r="AK253">
            <v>2005.8703112865844</v>
          </cell>
          <cell r="AL253">
            <v>5624.3704000000007</v>
          </cell>
          <cell r="AM253">
            <v>6497.1984000000002</v>
          </cell>
          <cell r="AN253">
            <v>5566.305800000001</v>
          </cell>
          <cell r="AO253">
            <v>1409.3684130447216</v>
          </cell>
          <cell r="AP253">
            <v>1436.5756072717484</v>
          </cell>
          <cell r="AQ253">
            <v>-5445.2673290243847</v>
          </cell>
        </row>
        <row r="256">
          <cell r="B256" t="str">
            <v>ASSUMPTIONS:</v>
          </cell>
        </row>
        <row r="258">
          <cell r="B258" t="str">
            <v>Average $/HL, net of VAT &amp; excise tax</v>
          </cell>
          <cell r="O258">
            <v>45.97966486160071</v>
          </cell>
          <cell r="AH258">
            <v>46.216843949606321</v>
          </cell>
          <cell r="AI258">
            <v>46.216843949606321</v>
          </cell>
          <cell r="AJ258">
            <v>46.216843949606321</v>
          </cell>
          <cell r="AK258">
            <v>46.216843949606321</v>
          </cell>
          <cell r="AL258">
            <v>49.829106681631963</v>
          </cell>
          <cell r="AM258">
            <v>49.829106681631963</v>
          </cell>
          <cell r="AN258">
            <v>49.829106681631963</v>
          </cell>
          <cell r="AO258">
            <v>49.829106681631963</v>
          </cell>
          <cell r="AP258">
            <v>49.829106681631963</v>
          </cell>
          <cell r="AQ258">
            <v>49.829106681631963</v>
          </cell>
        </row>
        <row r="259">
          <cell r="AH259">
            <v>53.355040107889842</v>
          </cell>
          <cell r="AI259">
            <v>51.968301488846222</v>
          </cell>
          <cell r="AJ259">
            <v>51.961839057267625</v>
          </cell>
          <cell r="AK259">
            <v>53.764115452671703</v>
          </cell>
        </row>
        <row r="260">
          <cell r="B260" t="str">
            <v>PRICE GROWTH</v>
          </cell>
        </row>
        <row r="261">
          <cell r="B261" t="str">
            <v>CURRENT CASE</v>
          </cell>
          <cell r="N261">
            <v>0</v>
          </cell>
          <cell r="O261">
            <v>0</v>
          </cell>
          <cell r="Q261">
            <v>0</v>
          </cell>
          <cell r="AH261">
            <v>0.15445009975295654</v>
          </cell>
          <cell r="AI261">
            <v>0.12444505179780663</v>
          </cell>
          <cell r="AJ261">
            <v>0.12430522330615013</v>
          </cell>
          <cell r="AK261">
            <v>0.16330131740052911</v>
          </cell>
          <cell r="AL261">
            <v>7.8159009212406705E-2</v>
          </cell>
          <cell r="AM261">
            <v>0</v>
          </cell>
          <cell r="AN261">
            <v>0</v>
          </cell>
          <cell r="AO261">
            <v>0</v>
          </cell>
          <cell r="AP261">
            <v>0</v>
          </cell>
          <cell r="AQ261">
            <v>0</v>
          </cell>
        </row>
        <row r="262">
          <cell r="B262" t="str">
            <v>Based Case</v>
          </cell>
          <cell r="O262">
            <v>0</v>
          </cell>
          <cell r="AH262">
            <v>0.15445009975295654</v>
          </cell>
          <cell r="AI262">
            <v>0.12444505179780663</v>
          </cell>
          <cell r="AJ262">
            <v>0.12430522330615013</v>
          </cell>
          <cell r="AK262">
            <v>0.16330131740052911</v>
          </cell>
          <cell r="AM262">
            <v>0</v>
          </cell>
          <cell r="AN262">
            <v>0</v>
          </cell>
          <cell r="AO262">
            <v>0</v>
          </cell>
          <cell r="AP262">
            <v>0</v>
          </cell>
          <cell r="AQ262">
            <v>0</v>
          </cell>
        </row>
        <row r="263">
          <cell r="B263" t="str">
            <v>Conservative Case</v>
          </cell>
          <cell r="O263">
            <v>0</v>
          </cell>
          <cell r="AH263">
            <v>0</v>
          </cell>
          <cell r="AI263">
            <v>0</v>
          </cell>
          <cell r="AJ263">
            <v>0</v>
          </cell>
          <cell r="AK263">
            <v>0</v>
          </cell>
          <cell r="AM263">
            <v>-0.05</v>
          </cell>
          <cell r="AN263">
            <v>-0.05</v>
          </cell>
          <cell r="AO263">
            <v>-0.05</v>
          </cell>
          <cell r="AP263">
            <v>-0.05</v>
          </cell>
          <cell r="AQ263">
            <v>-0.05</v>
          </cell>
        </row>
        <row r="264">
          <cell r="B264" t="str">
            <v>Worst Case</v>
          </cell>
          <cell r="O264">
            <v>0</v>
          </cell>
          <cell r="AH264">
            <v>-0.05</v>
          </cell>
          <cell r="AI264">
            <v>-0.05</v>
          </cell>
          <cell r="AJ264">
            <v>-0.05</v>
          </cell>
          <cell r="AK264">
            <v>-0.05</v>
          </cell>
          <cell r="AM264">
            <v>-0.05</v>
          </cell>
          <cell r="AN264">
            <v>-0.05</v>
          </cell>
          <cell r="AO264">
            <v>-0.05</v>
          </cell>
          <cell r="AP264">
            <v>-0.05</v>
          </cell>
          <cell r="AQ264">
            <v>-0.05</v>
          </cell>
        </row>
        <row r="265">
          <cell r="B265" t="str">
            <v>Other Case</v>
          </cell>
        </row>
        <row r="267">
          <cell r="B267" t="str">
            <v>SALES GROWTH</v>
          </cell>
        </row>
        <row r="268">
          <cell r="B268" t="str">
            <v>CURRENT CASE</v>
          </cell>
          <cell r="N268">
            <v>0</v>
          </cell>
          <cell r="O268">
            <v>0</v>
          </cell>
          <cell r="Q268">
            <v>0</v>
          </cell>
          <cell r="AH268">
            <v>0</v>
          </cell>
          <cell r="AI268">
            <v>0</v>
          </cell>
          <cell r="AJ268">
            <v>0</v>
          </cell>
          <cell r="AK268">
            <v>0</v>
          </cell>
          <cell r="AL268">
            <v>0</v>
          </cell>
          <cell r="AM268">
            <v>0</v>
          </cell>
          <cell r="AN268">
            <v>0</v>
          </cell>
          <cell r="AO268">
            <v>0</v>
          </cell>
          <cell r="AP268">
            <v>0</v>
          </cell>
          <cell r="AQ268">
            <v>0</v>
          </cell>
        </row>
        <row r="269">
          <cell r="B269" t="str">
            <v>Based Case</v>
          </cell>
          <cell r="O269">
            <v>0</v>
          </cell>
          <cell r="AH269">
            <v>0</v>
          </cell>
          <cell r="AI269">
            <v>0</v>
          </cell>
          <cell r="AJ269">
            <v>0</v>
          </cell>
          <cell r="AK269">
            <v>0</v>
          </cell>
          <cell r="AM269">
            <v>0</v>
          </cell>
          <cell r="AN269">
            <v>0</v>
          </cell>
          <cell r="AO269">
            <v>0</v>
          </cell>
          <cell r="AP269">
            <v>0</v>
          </cell>
          <cell r="AQ269">
            <v>0</v>
          </cell>
        </row>
        <row r="270">
          <cell r="B270" t="str">
            <v>Conservative Case</v>
          </cell>
          <cell r="O270">
            <v>0</v>
          </cell>
          <cell r="AH270">
            <v>-0.05</v>
          </cell>
          <cell r="AI270">
            <v>-0.05</v>
          </cell>
          <cell r="AJ270">
            <v>-0.05</v>
          </cell>
          <cell r="AK270">
            <v>-0.05</v>
          </cell>
          <cell r="AM270">
            <v>0</v>
          </cell>
          <cell r="AN270">
            <v>0</v>
          </cell>
          <cell r="AO270">
            <v>0</v>
          </cell>
          <cell r="AP270">
            <v>0</v>
          </cell>
          <cell r="AQ270">
            <v>0</v>
          </cell>
        </row>
        <row r="271">
          <cell r="B271" t="str">
            <v>Worst Case</v>
          </cell>
          <cell r="AH271">
            <v>-0.05</v>
          </cell>
          <cell r="AI271">
            <v>-0.05</v>
          </cell>
          <cell r="AJ271">
            <v>-0.05</v>
          </cell>
          <cell r="AK271">
            <v>-0.05</v>
          </cell>
          <cell r="AM271">
            <v>0</v>
          </cell>
          <cell r="AN271">
            <v>0</v>
          </cell>
          <cell r="AO271">
            <v>0</v>
          </cell>
          <cell r="AP271">
            <v>0</v>
          </cell>
          <cell r="AQ271">
            <v>0</v>
          </cell>
        </row>
        <row r="272">
          <cell r="B272" t="str">
            <v>Other Case</v>
          </cell>
        </row>
        <row r="274">
          <cell r="B274" t="str">
            <v>REVENUE GROWTH</v>
          </cell>
          <cell r="G274">
            <v>0</v>
          </cell>
          <cell r="I274">
            <v>0</v>
          </cell>
          <cell r="J274" t="str">
            <v>N/A</v>
          </cell>
          <cell r="L274">
            <v>0</v>
          </cell>
          <cell r="N274">
            <v>0.83750795395383815</v>
          </cell>
          <cell r="O274">
            <v>9.3206614068130328E-2</v>
          </cell>
          <cell r="Q274">
            <v>0.58321869658028769</v>
          </cell>
          <cell r="S274">
            <v>0.58321869658028769</v>
          </cell>
          <cell r="AH274">
            <v>-0.25521461549287727</v>
          </cell>
          <cell r="AI274">
            <v>0.88607230876002752</v>
          </cell>
          <cell r="AJ274">
            <v>0.19685161640558899</v>
          </cell>
          <cell r="AK274">
            <v>-8.3026431719671698E-3</v>
          </cell>
          <cell r="AL274">
            <v>0.29702208542284447</v>
          </cell>
          <cell r="AM274">
            <v>0.166545634987806</v>
          </cell>
          <cell r="AN274">
            <v>0.20597619657353752</v>
          </cell>
          <cell r="AO274">
            <v>1.0711675708124662E-2</v>
          </cell>
          <cell r="AP274">
            <v>1.9304529585880057E-2</v>
          </cell>
          <cell r="AQ274">
            <v>2.0828537972356086E-2</v>
          </cell>
        </row>
        <row r="276">
          <cell r="B276" t="str">
            <v>COGS - Variable ($/HL)</v>
          </cell>
        </row>
        <row r="277">
          <cell r="B277" t="str">
            <v>CURRENT CASE</v>
          </cell>
          <cell r="F277">
            <v>0</v>
          </cell>
          <cell r="G277">
            <v>0</v>
          </cell>
          <cell r="I277">
            <v>0.72077283507838263</v>
          </cell>
          <cell r="J277">
            <v>0.74696243451120281</v>
          </cell>
          <cell r="L277">
            <v>0.72972046614365149</v>
          </cell>
          <cell r="N277">
            <v>35.766218479706112</v>
          </cell>
          <cell r="O277">
            <v>35.766218479706112</v>
          </cell>
          <cell r="Q277">
            <v>36.434705844484377</v>
          </cell>
          <cell r="S277">
            <v>36.434705844484377</v>
          </cell>
          <cell r="AH277">
            <v>35.766218479706097</v>
          </cell>
          <cell r="AI277">
            <v>35.766218479706097</v>
          </cell>
          <cell r="AJ277">
            <v>35.766218479706097</v>
          </cell>
          <cell r="AK277">
            <v>35.766218479706097</v>
          </cell>
          <cell r="AL277">
            <v>23.929061503951168</v>
          </cell>
          <cell r="AM277">
            <v>21.043830724746741</v>
          </cell>
          <cell r="AN277">
            <v>17.974158866836721</v>
          </cell>
          <cell r="AO277">
            <v>16.78295977714194</v>
          </cell>
          <cell r="AP277">
            <v>16.140043415652535</v>
          </cell>
          <cell r="AQ277">
            <v>16.140043415652535</v>
          </cell>
        </row>
        <row r="278">
          <cell r="B278" t="str">
            <v>Based Case</v>
          </cell>
          <cell r="N278">
            <v>35.766218479706112</v>
          </cell>
          <cell r="O278">
            <v>35.766218479706112</v>
          </cell>
          <cell r="AH278">
            <v>35.766218479706097</v>
          </cell>
          <cell r="AI278">
            <v>35.766218479706097</v>
          </cell>
          <cell r="AJ278">
            <v>35.766218479706097</v>
          </cell>
          <cell r="AK278">
            <v>35.766218479706097</v>
          </cell>
          <cell r="AM278">
            <v>21.043830724746741</v>
          </cell>
          <cell r="AN278">
            <v>17.974158866836721</v>
          </cell>
          <cell r="AO278">
            <v>16.78295977714194</v>
          </cell>
          <cell r="AP278">
            <v>16.140043415652535</v>
          </cell>
          <cell r="AQ278">
            <v>16.140043415652535</v>
          </cell>
        </row>
        <row r="279">
          <cell r="B279" t="str">
            <v>Conservative Case</v>
          </cell>
          <cell r="N279">
            <v>35.766218479706112</v>
          </cell>
          <cell r="O279">
            <v>35.766218479706112</v>
          </cell>
          <cell r="AH279">
            <v>35.766218479706097</v>
          </cell>
          <cell r="AI279">
            <v>35.766218479706097</v>
          </cell>
          <cell r="AJ279">
            <v>35.766218479706097</v>
          </cell>
          <cell r="AK279">
            <v>35.766218479706097</v>
          </cell>
          <cell r="AM279">
            <v>23.929061503951168</v>
          </cell>
          <cell r="AN279">
            <v>23.929061503951168</v>
          </cell>
          <cell r="AO279">
            <v>23.929061503951168</v>
          </cell>
          <cell r="AP279">
            <v>23.929061503951168</v>
          </cell>
          <cell r="AQ279">
            <v>23.929061503951168</v>
          </cell>
        </row>
        <row r="280">
          <cell r="B280" t="str">
            <v>Worst Case</v>
          </cell>
          <cell r="N280">
            <v>35.766218479706112</v>
          </cell>
          <cell r="O280">
            <v>35.766218479706112</v>
          </cell>
          <cell r="AH280">
            <v>35.766218479706097</v>
          </cell>
          <cell r="AI280">
            <v>35.766218479706097</v>
          </cell>
          <cell r="AJ280">
            <v>35.766218479706097</v>
          </cell>
          <cell r="AK280">
            <v>35.766218479706097</v>
          </cell>
          <cell r="AM280">
            <v>23.929061503951168</v>
          </cell>
          <cell r="AN280">
            <v>23.929061503951168</v>
          </cell>
          <cell r="AO280">
            <v>23.929061503951168</v>
          </cell>
          <cell r="AP280">
            <v>23.929061503951168</v>
          </cell>
          <cell r="AQ280">
            <v>23.929061503951168</v>
          </cell>
        </row>
        <row r="281">
          <cell r="B281" t="str">
            <v>Other Case</v>
          </cell>
        </row>
        <row r="283">
          <cell r="B283" t="str">
            <v>COGS - Fixed (Growth Rate)</v>
          </cell>
          <cell r="G283">
            <v>0</v>
          </cell>
          <cell r="I283" t="str">
            <v>N/A</v>
          </cell>
          <cell r="J283" t="str">
            <v>N/A</v>
          </cell>
          <cell r="L283">
            <v>0</v>
          </cell>
          <cell r="N283">
            <v>1168.9479999999999</v>
          </cell>
          <cell r="O283">
            <v>131.12803196940499</v>
          </cell>
          <cell r="Q283">
            <v>1.4453282220721084</v>
          </cell>
          <cell r="S283">
            <v>1.4453282220721084</v>
          </cell>
          <cell r="AH283">
            <v>131.12803196940499</v>
          </cell>
          <cell r="AI283">
            <v>131.12803196940499</v>
          </cell>
          <cell r="AJ283">
            <v>131.12803196940499</v>
          </cell>
          <cell r="AK283">
            <v>131.12803196940499</v>
          </cell>
          <cell r="AL283">
            <v>1.0477382501877153</v>
          </cell>
          <cell r="AM283">
            <v>0.15</v>
          </cell>
          <cell r="AN283">
            <v>0.15</v>
          </cell>
          <cell r="AO283">
            <v>0.15</v>
          </cell>
          <cell r="AP283">
            <v>0.15</v>
          </cell>
          <cell r="AQ283">
            <v>0.15</v>
          </cell>
        </row>
        <row r="285">
          <cell r="B285" t="str">
            <v>Gross Margin</v>
          </cell>
          <cell r="F285">
            <v>0</v>
          </cell>
          <cell r="G285">
            <v>0</v>
          </cell>
          <cell r="I285">
            <v>0.27922716492161742</v>
          </cell>
          <cell r="J285">
            <v>0.25303756548879724</v>
          </cell>
          <cell r="L285">
            <v>0.27027953385634856</v>
          </cell>
          <cell r="N285">
            <v>0.18747048638438532</v>
          </cell>
          <cell r="O285">
            <v>0.15743396133756293</v>
          </cell>
          <cell r="Q285">
            <v>0.18038466434748512</v>
          </cell>
          <cell r="S285">
            <v>0.18038466434748512</v>
          </cell>
          <cell r="AH285">
            <v>0.1698748055738529</v>
          </cell>
          <cell r="AI285">
            <v>0.83580098463298569</v>
          </cell>
          <cell r="AJ285">
            <v>0.40445783695254067</v>
          </cell>
          <cell r="AK285">
            <v>0.45677249642973811</v>
          </cell>
          <cell r="AL285">
            <v>0.49875080214219764</v>
          </cell>
          <cell r="AM285">
            <v>0.38718112971822333</v>
          </cell>
          <cell r="AN285">
            <v>0.38387809516189852</v>
          </cell>
          <cell r="AO285">
            <v>0.37623507592006428</v>
          </cell>
          <cell r="AP285">
            <v>0.36910573652098577</v>
          </cell>
          <cell r="AQ285">
            <v>0.97141525045164534</v>
          </cell>
        </row>
        <row r="287">
          <cell r="B287" t="str">
            <v>SG&amp;A - Variable (% REVENUES)</v>
          </cell>
        </row>
        <row r="288">
          <cell r="B288" t="str">
            <v>CURRENT CASE</v>
          </cell>
          <cell r="F288">
            <v>0</v>
          </cell>
          <cell r="G288">
            <v>0</v>
          </cell>
          <cell r="I288">
            <v>0.17591253543124891</v>
          </cell>
          <cell r="J288">
            <v>0</v>
          </cell>
          <cell r="L288">
            <v>0.15701881331403764</v>
          </cell>
          <cell r="N288">
            <v>6.4221627577522433E-3</v>
          </cell>
          <cell r="O288">
            <v>0</v>
          </cell>
          <cell r="Q288">
            <v>0</v>
          </cell>
          <cell r="S288">
            <v>0</v>
          </cell>
          <cell r="AH288">
            <v>0</v>
          </cell>
          <cell r="AI288">
            <v>0</v>
          </cell>
          <cell r="AJ288">
            <v>0</v>
          </cell>
          <cell r="AK288">
            <v>0</v>
          </cell>
          <cell r="AL288">
            <v>0</v>
          </cell>
          <cell r="AM288">
            <v>0</v>
          </cell>
          <cell r="AN288">
            <v>0</v>
          </cell>
          <cell r="AO288">
            <v>0</v>
          </cell>
          <cell r="AP288">
            <v>0</v>
          </cell>
          <cell r="AQ288">
            <v>0</v>
          </cell>
        </row>
        <row r="289">
          <cell r="B289" t="str">
            <v>Based Case</v>
          </cell>
          <cell r="O289">
            <v>0</v>
          </cell>
          <cell r="AH289">
            <v>0</v>
          </cell>
          <cell r="AI289">
            <v>0</v>
          </cell>
          <cell r="AJ289">
            <v>0</v>
          </cell>
          <cell r="AK289">
            <v>0</v>
          </cell>
          <cell r="AL289">
            <v>0</v>
          </cell>
          <cell r="AM289">
            <v>0</v>
          </cell>
          <cell r="AN289">
            <v>0</v>
          </cell>
          <cell r="AO289">
            <v>0</v>
          </cell>
          <cell r="AP289">
            <v>0</v>
          </cell>
          <cell r="AQ289">
            <v>0</v>
          </cell>
        </row>
        <row r="290">
          <cell r="B290" t="str">
            <v>Conservative Case</v>
          </cell>
          <cell r="O290">
            <v>0</v>
          </cell>
          <cell r="AH290">
            <v>0</v>
          </cell>
          <cell r="AI290">
            <v>0</v>
          </cell>
          <cell r="AJ290">
            <v>0</v>
          </cell>
          <cell r="AK290">
            <v>0</v>
          </cell>
          <cell r="AL290">
            <v>0</v>
          </cell>
          <cell r="AM290">
            <v>0</v>
          </cell>
          <cell r="AN290">
            <v>0</v>
          </cell>
          <cell r="AO290">
            <v>0</v>
          </cell>
          <cell r="AP290">
            <v>0</v>
          </cell>
          <cell r="AQ290">
            <v>0</v>
          </cell>
        </row>
        <row r="291">
          <cell r="B291" t="str">
            <v>Worst Case</v>
          </cell>
          <cell r="O291">
            <v>0</v>
          </cell>
          <cell r="AH291">
            <v>0</v>
          </cell>
          <cell r="AI291">
            <v>0</v>
          </cell>
          <cell r="AJ291">
            <v>0</v>
          </cell>
          <cell r="AK291">
            <v>0</v>
          </cell>
          <cell r="AL291">
            <v>0</v>
          </cell>
          <cell r="AM291">
            <v>0</v>
          </cell>
          <cell r="AN291">
            <v>0</v>
          </cell>
          <cell r="AO291">
            <v>0</v>
          </cell>
          <cell r="AP291">
            <v>0</v>
          </cell>
          <cell r="AQ291">
            <v>0</v>
          </cell>
        </row>
        <row r="292">
          <cell r="B292" t="str">
            <v>Other Case</v>
          </cell>
          <cell r="O292">
            <v>0</v>
          </cell>
          <cell r="AH292">
            <v>0</v>
          </cell>
          <cell r="AI292">
            <v>0</v>
          </cell>
          <cell r="AJ292">
            <v>0</v>
          </cell>
          <cell r="AK292">
            <v>0</v>
          </cell>
          <cell r="AL292">
            <v>0</v>
          </cell>
          <cell r="AM292">
            <v>0</v>
          </cell>
          <cell r="AN292">
            <v>0</v>
          </cell>
          <cell r="AO292">
            <v>0</v>
          </cell>
          <cell r="AP292">
            <v>0</v>
          </cell>
          <cell r="AQ292">
            <v>0</v>
          </cell>
        </row>
        <row r="294">
          <cell r="B294" t="str">
            <v>G&amp;A - Fixed  (Growth Rate)</v>
          </cell>
          <cell r="G294" t="str">
            <v>N/A</v>
          </cell>
          <cell r="I294" t="str">
            <v>N/A</v>
          </cell>
          <cell r="J294" t="str">
            <v>N/A</v>
          </cell>
          <cell r="L294">
            <v>0</v>
          </cell>
          <cell r="N294">
            <v>0</v>
          </cell>
          <cell r="O294">
            <v>0</v>
          </cell>
          <cell r="Q294">
            <v>0</v>
          </cell>
          <cell r="S294">
            <v>0</v>
          </cell>
          <cell r="AH294">
            <v>0</v>
          </cell>
          <cell r="AI294">
            <v>0</v>
          </cell>
          <cell r="AJ294">
            <v>0</v>
          </cell>
          <cell r="AK294">
            <v>0</v>
          </cell>
          <cell r="AL294">
            <v>0</v>
          </cell>
          <cell r="AM294">
            <v>0.1</v>
          </cell>
          <cell r="AN294">
            <v>0.1</v>
          </cell>
          <cell r="AO294">
            <v>0.1</v>
          </cell>
          <cell r="AP294">
            <v>0.1</v>
          </cell>
          <cell r="AQ294">
            <v>0.1</v>
          </cell>
        </row>
        <row r="296">
          <cell r="B296" t="str">
            <v>Operating Income (% Revs)</v>
          </cell>
          <cell r="F296">
            <v>0</v>
          </cell>
          <cell r="G296">
            <v>0</v>
          </cell>
          <cell r="I296">
            <v>0.10331462949036849</v>
          </cell>
          <cell r="J296">
            <v>0.13242670828224279</v>
          </cell>
          <cell r="L296">
            <v>0.11326072054231091</v>
          </cell>
          <cell r="N296">
            <v>0.15444671808594365</v>
          </cell>
          <cell r="O296">
            <v>0.12887786624334968</v>
          </cell>
          <cell r="Q296">
            <v>0.14841485076567065</v>
          </cell>
          <cell r="S296">
            <v>0.15134950728025054</v>
          </cell>
          <cell r="AH296">
            <v>0.1271108017662006</v>
          </cell>
          <cell r="AI296">
            <v>0.70822826974190511</v>
          </cell>
          <cell r="AJ296">
            <v>0.28416864483250398</v>
          </cell>
          <cell r="AK296">
            <v>0.30102898785849713</v>
          </cell>
          <cell r="AL296">
            <v>0.37902599137717979</v>
          </cell>
          <cell r="AM296">
            <v>0.26680766751040302</v>
          </cell>
          <cell r="AN296">
            <v>0.26369631532316262</v>
          </cell>
          <cell r="AO296">
            <v>0.2551170301387754</v>
          </cell>
          <cell r="AP296">
            <v>0.2470537140559739</v>
          </cell>
          <cell r="AQ296">
            <v>0.9543960436288017</v>
          </cell>
        </row>
        <row r="297">
          <cell r="B297" t="str">
            <v>EBITDA Margin (% Revs)</v>
          </cell>
          <cell r="F297">
            <v>0</v>
          </cell>
          <cell r="G297">
            <v>0</v>
          </cell>
          <cell r="I297">
            <v>5.9764348637917793E-6</v>
          </cell>
          <cell r="J297">
            <v>0</v>
          </cell>
          <cell r="L297">
            <v>4.3133795621262437E-6</v>
          </cell>
          <cell r="N297">
            <v>5.2922888254733717E-6</v>
          </cell>
          <cell r="O297">
            <v>0</v>
          </cell>
          <cell r="Q297">
            <v>3.7529344258707036E-6</v>
          </cell>
          <cell r="S297">
            <v>3.7529344258707036E-6</v>
          </cell>
          <cell r="AH297">
            <v>0</v>
          </cell>
          <cell r="AI297">
            <v>0</v>
          </cell>
          <cell r="AJ297">
            <v>0</v>
          </cell>
          <cell r="AK297">
            <v>0</v>
          </cell>
          <cell r="AL297">
            <v>0</v>
          </cell>
          <cell r="AM297">
            <v>0</v>
          </cell>
          <cell r="AN297">
            <v>0</v>
          </cell>
          <cell r="AO297">
            <v>0</v>
          </cell>
          <cell r="AP297">
            <v>0</v>
          </cell>
          <cell r="AQ297">
            <v>0</v>
          </cell>
        </row>
        <row r="298">
          <cell r="B298" t="str">
            <v xml:space="preserve"> (% Revs)</v>
          </cell>
          <cell r="F298">
            <v>0</v>
          </cell>
          <cell r="G298">
            <v>0</v>
          </cell>
          <cell r="I298">
            <v>0</v>
          </cell>
          <cell r="J298">
            <v>0</v>
          </cell>
          <cell r="L298">
            <v>0</v>
          </cell>
          <cell r="N298">
            <v>-7.6184479773335435E-3</v>
          </cell>
          <cell r="O298">
            <v>0</v>
          </cell>
          <cell r="Q298">
            <v>-2.5785260062851046E-3</v>
          </cell>
          <cell r="S298">
            <v>-2.5785260062851046E-3</v>
          </cell>
          <cell r="AH298">
            <v>0</v>
          </cell>
          <cell r="AI298">
            <v>0</v>
          </cell>
          <cell r="AJ298">
            <v>0</v>
          </cell>
          <cell r="AK298">
            <v>0</v>
          </cell>
          <cell r="AL298">
            <v>0</v>
          </cell>
          <cell r="AM298">
            <v>0</v>
          </cell>
          <cell r="AN298">
            <v>0</v>
          </cell>
          <cell r="AO298">
            <v>0</v>
          </cell>
          <cell r="AP298">
            <v>0</v>
          </cell>
          <cell r="AQ298">
            <v>0</v>
          </cell>
        </row>
        <row r="299">
          <cell r="B299" t="str">
            <v>Non-Recurring&amp;Extraordinary Items (% Revs)</v>
          </cell>
          <cell r="F299">
            <v>0</v>
          </cell>
          <cell r="G299">
            <v>0</v>
          </cell>
          <cell r="I299">
            <v>0</v>
          </cell>
          <cell r="J299">
            <v>0</v>
          </cell>
          <cell r="L299">
            <v>0</v>
          </cell>
          <cell r="N299">
            <v>-2.2036832992287109E-3</v>
          </cell>
          <cell r="O299">
            <v>0</v>
          </cell>
          <cell r="Q299">
            <v>-2.089544130620514E-3</v>
          </cell>
          <cell r="S299">
            <v>-2.089544130620514E-3</v>
          </cell>
          <cell r="AH299">
            <v>0</v>
          </cell>
          <cell r="AI299">
            <v>0</v>
          </cell>
          <cell r="AJ299">
            <v>0</v>
          </cell>
          <cell r="AK299">
            <v>0</v>
          </cell>
          <cell r="AL299">
            <v>0</v>
          </cell>
          <cell r="AM299">
            <v>0</v>
          </cell>
          <cell r="AN299">
            <v>0</v>
          </cell>
          <cell r="AO299">
            <v>0</v>
          </cell>
          <cell r="AP299">
            <v>0</v>
          </cell>
          <cell r="AQ299">
            <v>0</v>
          </cell>
        </row>
        <row r="300">
          <cell r="B300" t="str">
            <v>EBITA Margin</v>
          </cell>
          <cell r="F300">
            <v>0</v>
          </cell>
          <cell r="G300">
            <v>0</v>
          </cell>
          <cell r="I300">
            <v>9.6834807348266938E-2</v>
          </cell>
          <cell r="J300">
            <v>7.1690160150293419E-2</v>
          </cell>
          <cell r="L300">
            <v>8.8239517888664118E-2</v>
          </cell>
          <cell r="N300">
            <v>0.16810955454116167</v>
          </cell>
          <cell r="O300">
            <v>0.11685213206295275</v>
          </cell>
          <cell r="Q300">
            <v>0.15601757741715616</v>
          </cell>
          <cell r="S300">
            <v>0.15601757741715616</v>
          </cell>
          <cell r="AH300">
            <v>0.1468574143159902</v>
          </cell>
          <cell r="AI300">
            <v>0.70822826974190511</v>
          </cell>
          <cell r="AJ300">
            <v>0.28416864483250398</v>
          </cell>
          <cell r="AK300">
            <v>0.30102898785849713</v>
          </cell>
          <cell r="AL300">
            <v>0.37902599137717979</v>
          </cell>
          <cell r="AM300">
            <v>0.26680766751040302</v>
          </cell>
          <cell r="AN300">
            <v>0.26369631532316262</v>
          </cell>
          <cell r="AO300">
            <v>0.2551170301387754</v>
          </cell>
          <cell r="AP300">
            <v>0.2470537140559739</v>
          </cell>
          <cell r="AQ300">
            <v>0.91671380769172883</v>
          </cell>
        </row>
        <row r="303">
          <cell r="B303" t="str">
            <v>INCOME STATEMENT - Kaliningrad</v>
          </cell>
        </row>
        <row r="305">
          <cell r="B305" t="str">
            <v>Exchange Rates</v>
          </cell>
          <cell r="D305" t="str">
            <v>USD</v>
          </cell>
          <cell r="F305">
            <v>1</v>
          </cell>
          <cell r="G305">
            <v>1</v>
          </cell>
          <cell r="I305">
            <v>1</v>
          </cell>
          <cell r="J305">
            <v>1</v>
          </cell>
          <cell r="L305">
            <v>1</v>
          </cell>
          <cell r="N305">
            <v>1</v>
          </cell>
          <cell r="O305">
            <v>1</v>
          </cell>
          <cell r="Q305">
            <v>1</v>
          </cell>
          <cell r="S305">
            <v>1</v>
          </cell>
          <cell r="T305" t="str">
            <v/>
          </cell>
          <cell r="U305">
            <v>1</v>
          </cell>
          <cell r="V305">
            <v>1</v>
          </cell>
          <cell r="W305">
            <v>1</v>
          </cell>
          <cell r="X305">
            <v>1</v>
          </cell>
          <cell r="Y305">
            <v>1</v>
          </cell>
          <cell r="Z305">
            <v>1</v>
          </cell>
          <cell r="AA305">
            <v>1</v>
          </cell>
          <cell r="AB305">
            <v>1</v>
          </cell>
          <cell r="AC305">
            <v>1</v>
          </cell>
          <cell r="AD305">
            <v>1</v>
          </cell>
          <cell r="AE305">
            <v>1</v>
          </cell>
          <cell r="AF305">
            <v>1</v>
          </cell>
          <cell r="AH305">
            <v>1</v>
          </cell>
          <cell r="AI305">
            <v>1</v>
          </cell>
          <cell r="AJ305">
            <v>1</v>
          </cell>
          <cell r="AK305">
            <v>1</v>
          </cell>
          <cell r="AL305">
            <v>1</v>
          </cell>
          <cell r="AM305">
            <v>1</v>
          </cell>
          <cell r="AN305">
            <v>1</v>
          </cell>
          <cell r="AO305">
            <v>1</v>
          </cell>
          <cell r="AP305">
            <v>1</v>
          </cell>
          <cell r="AQ305">
            <v>1</v>
          </cell>
        </row>
        <row r="306">
          <cell r="B306" t="str">
            <v>Avg.</v>
          </cell>
          <cell r="F306">
            <v>1</v>
          </cell>
          <cell r="G306">
            <v>1</v>
          </cell>
          <cell r="I306">
            <v>1</v>
          </cell>
          <cell r="J306">
            <v>1</v>
          </cell>
          <cell r="L306">
            <v>1</v>
          </cell>
          <cell r="N306">
            <v>1</v>
          </cell>
          <cell r="O306">
            <v>1</v>
          </cell>
          <cell r="Q306">
            <v>1</v>
          </cell>
          <cell r="S306">
            <v>1</v>
          </cell>
          <cell r="T306" t="str">
            <v/>
          </cell>
          <cell r="U306">
            <v>1</v>
          </cell>
          <cell r="V306">
            <v>1</v>
          </cell>
          <cell r="W306">
            <v>1</v>
          </cell>
          <cell r="X306">
            <v>1</v>
          </cell>
          <cell r="Y306">
            <v>1</v>
          </cell>
          <cell r="Z306">
            <v>1</v>
          </cell>
          <cell r="AA306">
            <v>1</v>
          </cell>
          <cell r="AB306">
            <v>1</v>
          </cell>
          <cell r="AC306">
            <v>1</v>
          </cell>
          <cell r="AD306">
            <v>1</v>
          </cell>
          <cell r="AE306">
            <v>1</v>
          </cell>
          <cell r="AF306">
            <v>1</v>
          </cell>
          <cell r="AH306">
            <v>1</v>
          </cell>
          <cell r="AI306">
            <v>1</v>
          </cell>
          <cell r="AJ306">
            <v>1</v>
          </cell>
          <cell r="AK306">
            <v>1</v>
          </cell>
          <cell r="AL306">
            <v>1</v>
          </cell>
          <cell r="AM306">
            <v>1</v>
          </cell>
          <cell r="AN306">
            <v>1</v>
          </cell>
          <cell r="AO306">
            <v>1</v>
          </cell>
          <cell r="AP306">
            <v>1</v>
          </cell>
          <cell r="AQ306">
            <v>1</v>
          </cell>
        </row>
        <row r="308">
          <cell r="F308" t="e">
            <v>#REF!</v>
          </cell>
          <cell r="S308" t="str">
            <v>Kaliningrad</v>
          </cell>
        </row>
        <row r="310">
          <cell r="B310" t="str">
            <v>Annual Capacity EoP (000'HL)</v>
          </cell>
          <cell r="N310" t="e">
            <v>#REF!</v>
          </cell>
          <cell r="O310" t="e">
            <v>#REF!</v>
          </cell>
          <cell r="Q310" t="e">
            <v>#REF!</v>
          </cell>
          <cell r="AL310">
            <v>1200</v>
          </cell>
          <cell r="AM310">
            <v>1440</v>
          </cell>
          <cell r="AN310">
            <v>1800</v>
          </cell>
          <cell r="AO310">
            <v>1800</v>
          </cell>
          <cell r="AP310">
            <v>1800</v>
          </cell>
          <cell r="AQ310" t="e">
            <v>#REF!</v>
          </cell>
        </row>
        <row r="311">
          <cell r="B311" t="str">
            <v>Periodic Capacity (000'HL)</v>
          </cell>
          <cell r="I311">
            <v>300</v>
          </cell>
          <cell r="J311">
            <v>100</v>
          </cell>
          <cell r="L311">
            <v>400</v>
          </cell>
          <cell r="N311">
            <v>450</v>
          </cell>
          <cell r="O311">
            <v>174</v>
          </cell>
          <cell r="Q311">
            <v>624</v>
          </cell>
          <cell r="S311">
            <v>624</v>
          </cell>
          <cell r="AI311">
            <v>192</v>
          </cell>
          <cell r="AJ311">
            <v>251</v>
          </cell>
          <cell r="AK311">
            <v>330</v>
          </cell>
          <cell r="AL311">
            <v>773</v>
          </cell>
          <cell r="AM311">
            <v>1380</v>
          </cell>
          <cell r="AN311">
            <v>1680</v>
          </cell>
          <cell r="AO311">
            <v>1800</v>
          </cell>
          <cell r="AP311">
            <v>1800</v>
          </cell>
          <cell r="AQ311">
            <v>1920</v>
          </cell>
        </row>
        <row r="312">
          <cell r="B312" t="str">
            <v>Sales by Brand</v>
          </cell>
        </row>
        <row r="313">
          <cell r="B313" t="str">
            <v xml:space="preserve">   PIT</v>
          </cell>
          <cell r="I313">
            <v>0</v>
          </cell>
          <cell r="J313">
            <v>39</v>
          </cell>
          <cell r="L313">
            <v>39</v>
          </cell>
          <cell r="N313">
            <v>39.061559999999993</v>
          </cell>
          <cell r="O313">
            <v>14.597745518366983</v>
          </cell>
          <cell r="Q313">
            <v>53.659305518366978</v>
          </cell>
          <cell r="S313">
            <v>53.659305518366978</v>
          </cell>
          <cell r="U313">
            <v>11.586</v>
          </cell>
          <cell r="V313">
            <v>11.987</v>
          </cell>
          <cell r="W313">
            <v>12.683999999999999</v>
          </cell>
          <cell r="X313">
            <v>15.898</v>
          </cell>
          <cell r="Y313">
            <v>20.457000000000001</v>
          </cell>
          <cell r="Z313">
            <v>27.286000000000001</v>
          </cell>
          <cell r="AA313">
            <v>15.209921599999999</v>
          </cell>
          <cell r="AB313">
            <v>17.469000000000001</v>
          </cell>
          <cell r="AC313">
            <v>13.7</v>
          </cell>
          <cell r="AD313">
            <v>11.8</v>
          </cell>
          <cell r="AE313">
            <v>11.6</v>
          </cell>
          <cell r="AF313">
            <v>11.6</v>
          </cell>
          <cell r="AH313">
            <v>36.256999999999998</v>
          </cell>
          <cell r="AI313">
            <v>63.641000000000005</v>
          </cell>
          <cell r="AJ313">
            <v>46.378921599999998</v>
          </cell>
          <cell r="AK313">
            <v>35</v>
          </cell>
          <cell r="AL313">
            <v>181.27692159999998</v>
          </cell>
          <cell r="AM313">
            <v>367.8567194554231</v>
          </cell>
          <cell r="AN313">
            <v>448.60575543344277</v>
          </cell>
          <cell r="AO313">
            <v>502.77074664503618</v>
          </cell>
          <cell r="AP313">
            <v>542.31451323509521</v>
          </cell>
          <cell r="AQ313">
            <v>584.96846371426</v>
          </cell>
        </row>
        <row r="314">
          <cell r="B314" t="str">
            <v xml:space="preserve">   DD</v>
          </cell>
          <cell r="I314">
            <v>30.291</v>
          </cell>
          <cell r="J314">
            <v>13.448367599999999</v>
          </cell>
          <cell r="L314">
            <v>43.739367600000001</v>
          </cell>
          <cell r="N314">
            <v>24.088201079999997</v>
          </cell>
          <cell r="O314">
            <v>9.002032416552046</v>
          </cell>
          <cell r="Q314">
            <v>33.090233496552045</v>
          </cell>
          <cell r="S314">
            <v>33.090233496552045</v>
          </cell>
          <cell r="U314">
            <v>616.07129999999995</v>
          </cell>
          <cell r="V314">
            <v>0</v>
          </cell>
          <cell r="W314">
            <v>0</v>
          </cell>
          <cell r="X314">
            <v>960.22980000000007</v>
          </cell>
          <cell r="Y314">
            <v>0</v>
          </cell>
          <cell r="Z314">
            <v>0</v>
          </cell>
          <cell r="AA314">
            <v>1329.4343799999999</v>
          </cell>
          <cell r="AB314">
            <v>0</v>
          </cell>
          <cell r="AC314">
            <v>0</v>
          </cell>
          <cell r="AD314">
            <v>1130.7</v>
          </cell>
          <cell r="AE314">
            <v>0</v>
          </cell>
          <cell r="AF314">
            <v>0</v>
          </cell>
          <cell r="AH314">
            <v>616.07129999999995</v>
          </cell>
          <cell r="AI314">
            <v>960.22980000000007</v>
          </cell>
          <cell r="AJ314">
            <v>1329.4343799999999</v>
          </cell>
          <cell r="AK314">
            <v>1130.7</v>
          </cell>
          <cell r="AL314">
            <v>4036.4354800000001</v>
          </cell>
          <cell r="AM314">
            <v>8190.9484167138253</v>
          </cell>
          <cell r="AN314">
            <v>9988.9614837973477</v>
          </cell>
          <cell r="AO314">
            <v>11195.036092581768</v>
          </cell>
          <cell r="AP314">
            <v>12075.544549301683</v>
          </cell>
          <cell r="AQ314">
            <v>13025.306480145635</v>
          </cell>
        </row>
        <row r="315">
          <cell r="B315" t="str">
            <v xml:space="preserve">   3M</v>
          </cell>
          <cell r="I315">
            <v>84.497</v>
          </cell>
          <cell r="J315">
            <v>26.042853599999997</v>
          </cell>
          <cell r="L315">
            <v>110.5398536</v>
          </cell>
          <cell r="N315">
            <v>100.68792420000001</v>
          </cell>
          <cell r="O315">
            <v>37.628212857966368</v>
          </cell>
          <cell r="Q315">
            <v>138.31613705796639</v>
          </cell>
          <cell r="S315">
            <v>138.31613705796639</v>
          </cell>
          <cell r="U315">
            <v>7.8739999999999997</v>
          </cell>
          <cell r="V315">
            <v>11.061999999999999</v>
          </cell>
          <cell r="W315">
            <v>9.3390000000000004</v>
          </cell>
          <cell r="X315">
            <v>10.927</v>
          </cell>
          <cell r="Y315">
            <v>21.471</v>
          </cell>
          <cell r="Z315">
            <v>28.513000000000002</v>
          </cell>
          <cell r="AA315">
            <v>22.797047600000003</v>
          </cell>
          <cell r="AB315">
            <v>14.593</v>
          </cell>
          <cell r="AC315">
            <v>13.6</v>
          </cell>
          <cell r="AD315">
            <v>11.6</v>
          </cell>
          <cell r="AE315">
            <v>10.6</v>
          </cell>
          <cell r="AF315">
            <v>11.6</v>
          </cell>
          <cell r="AH315">
            <v>28.274999999999999</v>
          </cell>
          <cell r="AI315">
            <v>60.911000000000001</v>
          </cell>
          <cell r="AJ315">
            <v>50.990047600000004</v>
          </cell>
          <cell r="AK315">
            <v>33.799999999999997</v>
          </cell>
          <cell r="AL315">
            <v>173.97604760000002</v>
          </cell>
          <cell r="AM315">
            <v>353.04139969440291</v>
          </cell>
          <cell r="AN315">
            <v>430.53829231024741</v>
          </cell>
          <cell r="AO315">
            <v>482.52180464104026</v>
          </cell>
          <cell r="AP315">
            <v>520.47295781505466</v>
          </cell>
          <cell r="AQ315">
            <v>561.40903314882303</v>
          </cell>
        </row>
        <row r="316">
          <cell r="B316" t="str">
            <v xml:space="preserve">   Gosser</v>
          </cell>
          <cell r="I316">
            <v>32.313000000000002</v>
          </cell>
          <cell r="J316">
            <v>15.1220652</v>
          </cell>
          <cell r="L316">
            <v>47.435065200000004</v>
          </cell>
          <cell r="N316">
            <v>69.281256400000004</v>
          </cell>
          <cell r="O316">
            <v>25.891186888591601</v>
          </cell>
          <cell r="Q316">
            <v>95.172443288591609</v>
          </cell>
          <cell r="S316">
            <v>95.172443288591609</v>
          </cell>
          <cell r="U316">
            <v>46.146099999999997</v>
          </cell>
          <cell r="V316">
            <v>42.186199999999999</v>
          </cell>
          <cell r="W316">
            <v>61.794799999999995</v>
          </cell>
          <cell r="X316">
            <v>63.924200000000006</v>
          </cell>
          <cell r="Y316">
            <v>80.790999999999997</v>
          </cell>
          <cell r="Z316">
            <v>91.075000000000003</v>
          </cell>
          <cell r="AA316">
            <v>125.37808</v>
          </cell>
          <cell r="AB316">
            <v>103.70699999999999</v>
          </cell>
          <cell r="AC316">
            <v>84.1</v>
          </cell>
          <cell r="AD316">
            <v>95.4</v>
          </cell>
          <cell r="AE316">
            <v>83.35</v>
          </cell>
          <cell r="AF316">
            <v>91.35</v>
          </cell>
          <cell r="AH316">
            <v>150.12709999999998</v>
          </cell>
          <cell r="AI316">
            <v>235.79020000000003</v>
          </cell>
          <cell r="AJ316">
            <v>313.18507999999997</v>
          </cell>
          <cell r="AK316">
            <v>270.10000000000002</v>
          </cell>
          <cell r="AL316">
            <v>969.20238000000006</v>
          </cell>
          <cell r="AM316">
            <v>1966.7567434860305</v>
          </cell>
          <cell r="AN316">
            <v>2398.4838335195491</v>
          </cell>
          <cell r="AO316">
            <v>2688.0785482333913</v>
          </cell>
          <cell r="AP316">
            <v>2899.5004565214108</v>
          </cell>
          <cell r="AQ316">
            <v>3127.5510542253419</v>
          </cell>
        </row>
        <row r="317">
          <cell r="B317" t="str">
            <v xml:space="preserve">   Other</v>
          </cell>
          <cell r="I317">
            <v>55.780999999999999</v>
          </cell>
          <cell r="J317">
            <v>13.788847199999998</v>
          </cell>
          <cell r="L317">
            <v>69.569847199999998</v>
          </cell>
          <cell r="N317">
            <v>42.520553280000001</v>
          </cell>
          <cell r="O317">
            <v>15.890410318522983</v>
          </cell>
          <cell r="Q317">
            <v>58.410963598522983</v>
          </cell>
          <cell r="S317">
            <v>58.410963598522983</v>
          </cell>
          <cell r="U317">
            <v>201.72989999999999</v>
          </cell>
          <cell r="V317">
            <v>178.25779999999997</v>
          </cell>
          <cell r="W317">
            <v>282.97859999999997</v>
          </cell>
          <cell r="X317">
            <v>271.33580000000006</v>
          </cell>
          <cell r="Y317">
            <v>344.34</v>
          </cell>
          <cell r="Z317">
            <v>391.25599999999997</v>
          </cell>
          <cell r="AA317">
            <v>548.45838000000003</v>
          </cell>
          <cell r="AB317">
            <v>460.37099999999998</v>
          </cell>
          <cell r="AC317">
            <v>371.85</v>
          </cell>
          <cell r="AD317">
            <v>420.85</v>
          </cell>
          <cell r="AE317">
            <v>366.6</v>
          </cell>
          <cell r="AF317">
            <v>399.6</v>
          </cell>
          <cell r="AH317">
            <v>662.96629999999993</v>
          </cell>
          <cell r="AI317">
            <v>1006.9318</v>
          </cell>
          <cell r="AJ317">
            <v>1380.67938</v>
          </cell>
          <cell r="AK317">
            <v>1187.0500000000002</v>
          </cell>
          <cell r="AL317">
            <v>4237.6274800000001</v>
          </cell>
          <cell r="AM317">
            <v>8599.2178668316028</v>
          </cell>
          <cell r="AN317">
            <v>10486.851057111711</v>
          </cell>
          <cell r="AO317">
            <v>11753.041221785199</v>
          </cell>
          <cell r="AP317">
            <v>12677.437722375047</v>
          </cell>
          <cell r="AQ317">
            <v>13674.539565707917</v>
          </cell>
        </row>
        <row r="318">
          <cell r="B318" t="str">
            <v>Sales (000'HL)</v>
          </cell>
          <cell r="I318">
            <v>202.88200000000001</v>
          </cell>
          <cell r="J318">
            <v>107.40213359999998</v>
          </cell>
          <cell r="L318">
            <v>310.28413360000002</v>
          </cell>
          <cell r="N318">
            <v>275.63949496000004</v>
          </cell>
          <cell r="O318">
            <v>103.00958799999999</v>
          </cell>
          <cell r="Q318">
            <v>378.64908296000004</v>
          </cell>
          <cell r="S318">
            <v>378.64908296000004</v>
          </cell>
          <cell r="U318">
            <v>31.260999999999999</v>
          </cell>
          <cell r="V318">
            <v>32.536000000000001</v>
          </cell>
          <cell r="W318">
            <v>47.63</v>
          </cell>
          <cell r="X318">
            <v>39.856999999999999</v>
          </cell>
          <cell r="Y318">
            <v>58.103000000000002</v>
          </cell>
          <cell r="Z318">
            <v>73.293999999999997</v>
          </cell>
          <cell r="AA318">
            <v>52.369969199999993</v>
          </cell>
          <cell r="AB318">
            <v>52.293999999999997</v>
          </cell>
          <cell r="AC318">
            <v>43.95</v>
          </cell>
          <cell r="AD318">
            <v>41.85</v>
          </cell>
          <cell r="AE318">
            <v>40.65</v>
          </cell>
          <cell r="AF318">
            <v>42.65</v>
          </cell>
          <cell r="AH318">
            <v>100.5029948</v>
          </cell>
          <cell r="AI318">
            <v>171.25400000000002</v>
          </cell>
          <cell r="AJ318">
            <v>148.61396919999999</v>
          </cell>
          <cell r="AK318">
            <v>125.15</v>
          </cell>
          <cell r="AL318">
            <v>545.52096400000005</v>
          </cell>
          <cell r="AM318">
            <v>1107</v>
          </cell>
          <cell r="AN318">
            <v>1350</v>
          </cell>
          <cell r="AO318">
            <v>1513</v>
          </cell>
          <cell r="AP318">
            <v>1632</v>
          </cell>
          <cell r="AQ318">
            <v>1632</v>
          </cell>
        </row>
        <row r="319">
          <cell r="B319" t="str">
            <v>Average $/HL, net of VAT &amp; excise tax</v>
          </cell>
          <cell r="I319">
            <v>45.804950660975344</v>
          </cell>
          <cell r="J319">
            <v>32.252618117448648</v>
          </cell>
          <cell r="L319">
            <v>41.113929519984964</v>
          </cell>
          <cell r="N319">
            <v>50.917957174594001</v>
          </cell>
          <cell r="O319">
            <v>53.307583267286169</v>
          </cell>
          <cell r="Q319">
            <v>51.568042993785781</v>
          </cell>
          <cell r="S319">
            <v>51.568042993785781</v>
          </cell>
          <cell r="U319">
            <v>45.85847383236252</v>
          </cell>
          <cell r="V319">
            <v>46.79267746426337</v>
          </cell>
          <cell r="W319">
            <v>50.157344643752772</v>
          </cell>
          <cell r="X319">
            <v>103.88065410007044</v>
          </cell>
          <cell r="Y319">
            <v>53.530873103324119</v>
          </cell>
          <cell r="Z319">
            <v>53.423977028485325</v>
          </cell>
          <cell r="AA319">
            <v>58.469608119203158</v>
          </cell>
          <cell r="AB319">
            <v>55.905999315362791</v>
          </cell>
          <cell r="AC319">
            <v>56.697068356137805</v>
          </cell>
          <cell r="AD319">
            <v>58.016852524049824</v>
          </cell>
          <cell r="AE319">
            <v>57.848584726114211</v>
          </cell>
          <cell r="AF319">
            <v>57.894601614553125</v>
          </cell>
          <cell r="AH319">
            <v>43.710055429236697</v>
          </cell>
          <cell r="AI319">
            <v>65.203338448823104</v>
          </cell>
          <cell r="AJ319">
            <v>57.04333249709461</v>
          </cell>
          <cell r="AK319">
            <v>57.920535406382086</v>
          </cell>
          <cell r="AL319">
            <v>57.349794280544522</v>
          </cell>
          <cell r="AM319">
            <v>57.349794280544522</v>
          </cell>
          <cell r="AN319">
            <v>57.349794280544522</v>
          </cell>
          <cell r="AO319">
            <v>57.349794280544522</v>
          </cell>
          <cell r="AP319">
            <v>57.349794280544522</v>
          </cell>
          <cell r="AQ319">
            <v>57.349794280544522</v>
          </cell>
        </row>
        <row r="321">
          <cell r="J321" t="str">
            <v/>
          </cell>
          <cell r="O321" t="str">
            <v/>
          </cell>
          <cell r="T321" t="str">
            <v/>
          </cell>
        </row>
        <row r="322">
          <cell r="F322">
            <v>1999</v>
          </cell>
          <cell r="G322">
            <v>2000</v>
          </cell>
          <cell r="I322" t="str">
            <v>9m 2001</v>
          </cell>
          <cell r="J322" t="str">
            <v>Q4 2001</v>
          </cell>
          <cell r="L322">
            <v>2001</v>
          </cell>
          <cell r="N322" t="str">
            <v>9 m 2002</v>
          </cell>
          <cell r="O322" t="str">
            <v xml:space="preserve">Q4 2002 </v>
          </cell>
          <cell r="Q322">
            <v>2002</v>
          </cell>
          <cell r="S322" t="str">
            <v>2002 PF</v>
          </cell>
          <cell r="T322" t="str">
            <v/>
          </cell>
          <cell r="U322" t="str">
            <v>Jan 2003</v>
          </cell>
          <cell r="V322" t="str">
            <v>Feb 2003</v>
          </cell>
          <cell r="W322" t="str">
            <v>Mar 2003</v>
          </cell>
          <cell r="X322" t="str">
            <v>Apr 2003</v>
          </cell>
          <cell r="Y322" t="str">
            <v>May 2003</v>
          </cell>
          <cell r="Z322" t="str">
            <v>Jun 2003</v>
          </cell>
          <cell r="AA322" t="str">
            <v>Jul 2003</v>
          </cell>
          <cell r="AB322" t="str">
            <v>Aug 2003</v>
          </cell>
          <cell r="AC322" t="str">
            <v>Sep 2003</v>
          </cell>
          <cell r="AD322" t="str">
            <v>Oct 2003</v>
          </cell>
          <cell r="AE322" t="str">
            <v>Nov 2003</v>
          </cell>
          <cell r="AF322" t="str">
            <v>Dec 2003</v>
          </cell>
          <cell r="AH322" t="str">
            <v>Q1 2003</v>
          </cell>
          <cell r="AI322" t="str">
            <v>Q2 2003</v>
          </cell>
          <cell r="AJ322" t="str">
            <v>Q3 2003</v>
          </cell>
          <cell r="AK322" t="str">
            <v>Q4 2003</v>
          </cell>
          <cell r="AL322">
            <v>2003</v>
          </cell>
          <cell r="AM322">
            <v>2004</v>
          </cell>
          <cell r="AN322">
            <v>2005</v>
          </cell>
          <cell r="AO322">
            <v>2006</v>
          </cell>
          <cell r="AP322">
            <v>2007</v>
          </cell>
          <cell r="AQ322">
            <v>2008</v>
          </cell>
        </row>
        <row r="324">
          <cell r="B324" t="str">
            <v>Total Revenues</v>
          </cell>
          <cell r="F324">
            <v>0</v>
          </cell>
          <cell r="G324">
            <v>0</v>
          </cell>
          <cell r="I324">
            <v>9293</v>
          </cell>
          <cell r="J324">
            <v>3464</v>
          </cell>
          <cell r="L324">
            <v>12757</v>
          </cell>
          <cell r="N324">
            <v>14035</v>
          </cell>
          <cell r="O324">
            <v>5491.1921896388421</v>
          </cell>
          <cell r="Q324">
            <v>19526.192189638841</v>
          </cell>
          <cell r="S324">
            <v>19526.192189638841</v>
          </cell>
          <cell r="T324" t="str">
            <v/>
          </cell>
          <cell r="U324">
            <v>1433.5817504734848</v>
          </cell>
          <cell r="V324">
            <v>1522.446553977273</v>
          </cell>
          <cell r="W324">
            <v>2388.9943253819447</v>
          </cell>
          <cell r="X324">
            <v>4140.3712304665078</v>
          </cell>
          <cell r="Y324">
            <v>3110.3043199224412</v>
          </cell>
          <cell r="Z324">
            <v>3915.6569723258035</v>
          </cell>
          <cell r="AA324">
            <v>3062.0515763387389</v>
          </cell>
          <cell r="AB324">
            <v>2923.5483281975817</v>
          </cell>
          <cell r="AC324">
            <v>2491.8361542522566</v>
          </cell>
          <cell r="AD324">
            <v>2428.0052781314853</v>
          </cell>
          <cell r="AE324">
            <v>2351.5449691165427</v>
          </cell>
          <cell r="AF324">
            <v>2469.2047588606906</v>
          </cell>
          <cell r="AH324">
            <v>4392.9914735122875</v>
          </cell>
          <cell r="AI324">
            <v>11166.332522714752</v>
          </cell>
          <cell r="AJ324">
            <v>8477.4360587885767</v>
          </cell>
          <cell r="AK324">
            <v>7248.7550061087186</v>
          </cell>
          <cell r="AL324">
            <v>31285.515061124337</v>
          </cell>
          <cell r="AM324">
            <v>60622.119799832341</v>
          </cell>
          <cell r="AN324">
            <v>73873.210111523586</v>
          </cell>
          <cell r="AO324">
            <v>82591.014298112597</v>
          </cell>
          <cell r="AP324">
            <v>87976.544001318325</v>
          </cell>
          <cell r="AQ324">
            <v>0</v>
          </cell>
        </row>
        <row r="325">
          <cell r="B325" t="str">
            <v>$/HL</v>
          </cell>
          <cell r="N325">
            <v>50.917957174594001</v>
          </cell>
          <cell r="O325">
            <v>53.307583267286169</v>
          </cell>
          <cell r="Q325">
            <v>51.568042993785781</v>
          </cell>
          <cell r="S325">
            <v>51.568042993785781</v>
          </cell>
          <cell r="U325">
            <v>45.85847383236252</v>
          </cell>
          <cell r="V325">
            <v>46.79267746426337</v>
          </cell>
          <cell r="W325">
            <v>50.157344643752772</v>
          </cell>
          <cell r="X325">
            <v>103.88065410007044</v>
          </cell>
          <cell r="Y325">
            <v>53.530873103324119</v>
          </cell>
          <cell r="Z325">
            <v>53.423977028485325</v>
          </cell>
          <cell r="AA325">
            <v>58.469608119203158</v>
          </cell>
          <cell r="AB325">
            <v>55.905999315362791</v>
          </cell>
          <cell r="AC325">
            <v>56.697068356137805</v>
          </cell>
          <cell r="AD325">
            <v>58.016852524049824</v>
          </cell>
          <cell r="AE325">
            <v>57.848584726114211</v>
          </cell>
          <cell r="AF325">
            <v>57.894601614553125</v>
          </cell>
          <cell r="AH325">
            <v>43.710055429236697</v>
          </cell>
          <cell r="AI325">
            <v>65.203338448823104</v>
          </cell>
          <cell r="AJ325">
            <v>57.04333249709461</v>
          </cell>
          <cell r="AK325">
            <v>57.920535406382086</v>
          </cell>
          <cell r="AL325">
            <v>57.349794280544522</v>
          </cell>
          <cell r="AM325">
            <v>54.762529177806989</v>
          </cell>
          <cell r="AN325">
            <v>54.72089637890636</v>
          </cell>
          <cell r="AO325">
            <v>54.587583805758491</v>
          </cell>
          <cell r="AP325">
            <v>53.907196079239171</v>
          </cell>
          <cell r="AQ325">
            <v>0</v>
          </cell>
        </row>
        <row r="327">
          <cell r="B327" t="str">
            <v>Cost of Goods Sold- Variable (Excl. Depreciation)</v>
          </cell>
          <cell r="F327">
            <v>0</v>
          </cell>
          <cell r="G327">
            <v>0</v>
          </cell>
          <cell r="I327">
            <v>6279</v>
          </cell>
          <cell r="J327">
            <v>2449</v>
          </cell>
          <cell r="L327">
            <v>8728</v>
          </cell>
          <cell r="N327">
            <v>9333.2000000000135</v>
          </cell>
          <cell r="O327">
            <v>3300.2379408065667</v>
          </cell>
          <cell r="Q327">
            <v>12633.43794080658</v>
          </cell>
          <cell r="S327">
            <v>12633.43794080658</v>
          </cell>
          <cell r="T327" t="str">
            <v/>
          </cell>
          <cell r="U327">
            <v>993.39232841250009</v>
          </cell>
          <cell r="V327">
            <v>1052.8031736718751</v>
          </cell>
          <cell r="W327">
            <v>1466.73740211875</v>
          </cell>
          <cell r="X327">
            <v>2868.5190918517519</v>
          </cell>
          <cell r="Y327">
            <v>1899.1643968094295</v>
          </cell>
          <cell r="Z327">
            <v>2273.2377976213938</v>
          </cell>
          <cell r="AA327">
            <v>1797.8299342856319</v>
          </cell>
          <cell r="AB327">
            <v>1669.9263662037556</v>
          </cell>
          <cell r="AC327">
            <v>1409.8411126381307</v>
          </cell>
          <cell r="AD327">
            <v>1357.3077566284189</v>
          </cell>
          <cell r="AE327">
            <v>1314.1467985034189</v>
          </cell>
          <cell r="AF327">
            <v>1382.725503190919</v>
          </cell>
          <cell r="AH327">
            <v>2761.8633320581339</v>
          </cell>
          <cell r="AI327">
            <v>7040.9212862825752</v>
          </cell>
          <cell r="AJ327">
            <v>4877.5974131275179</v>
          </cell>
          <cell r="AK327">
            <v>4054.1800583227568</v>
          </cell>
          <cell r="AL327">
            <v>18734.562089790983</v>
          </cell>
          <cell r="AM327">
            <v>35506.976051097416</v>
          </cell>
          <cell r="AN327">
            <v>43000.045887417553</v>
          </cell>
          <cell r="AO327">
            <v>48505.579329013868</v>
          </cell>
          <cell r="AP327">
            <v>52429.981432347005</v>
          </cell>
          <cell r="AQ327">
            <v>26340.550854344936</v>
          </cell>
        </row>
        <row r="328">
          <cell r="B328" t="str">
            <v>$/HL</v>
          </cell>
          <cell r="F328" t="e">
            <v>#REF!</v>
          </cell>
          <cell r="G328" t="e">
            <v>#REF!</v>
          </cell>
          <cell r="I328">
            <v>30.949024556145936</v>
          </cell>
          <cell r="J328">
            <v>22.802154090540341</v>
          </cell>
          <cell r="L328">
            <v>28.129056741430492</v>
          </cell>
          <cell r="N328">
            <v>33.860169426570813</v>
          </cell>
          <cell r="O328">
            <v>32.0381627077915</v>
          </cell>
          <cell r="Q328">
            <v>33.364501617296028</v>
          </cell>
          <cell r="S328">
            <v>33.364501617296028</v>
          </cell>
          <cell r="U328">
            <v>31.777368875355879</v>
          </cell>
          <cell r="V328">
            <v>32.358100985735035</v>
          </cell>
          <cell r="W328">
            <v>30.794402731865418</v>
          </cell>
          <cell r="X328">
            <v>71.97027101517304</v>
          </cell>
          <cell r="Y328">
            <v>32.686167612850099</v>
          </cell>
          <cell r="Z328">
            <v>31.015332736941549</v>
          </cell>
          <cell r="AA328">
            <v>34.329405988759532</v>
          </cell>
          <cell r="AB328">
            <v>31.9334219261054</v>
          </cell>
          <cell r="AC328">
            <v>32.078296078228227</v>
          </cell>
          <cell r="AD328">
            <v>32.432682356712519</v>
          </cell>
          <cell r="AE328">
            <v>32.328334526529375</v>
          </cell>
          <cell r="AF328">
            <v>32.420293158052026</v>
          </cell>
          <cell r="AH328">
            <v>27.480408295834522</v>
          </cell>
          <cell r="AI328">
            <v>41.113908500137654</v>
          </cell>
          <cell r="AJ328">
            <v>32.820585032376073</v>
          </cell>
          <cell r="AK328">
            <v>32.394566986198612</v>
          </cell>
          <cell r="AL328">
            <v>34.342515368100464</v>
          </cell>
          <cell r="AM328">
            <v>32.074955782382489</v>
          </cell>
          <cell r="AN328">
            <v>31.851885842531519</v>
          </cell>
          <cell r="AO328">
            <v>32.059206430280149</v>
          </cell>
          <cell r="AP328">
            <v>32.126214112957726</v>
          </cell>
          <cell r="AQ328">
            <v>16.140043415652535</v>
          </cell>
        </row>
        <row r="329">
          <cell r="B329" t="str">
            <v>Cost of Goods Sold- Fixed (Excl. Depreciation)</v>
          </cell>
          <cell r="F329">
            <v>0</v>
          </cell>
          <cell r="G329">
            <v>0</v>
          </cell>
          <cell r="I329">
            <v>0</v>
          </cell>
          <cell r="J329">
            <v>0</v>
          </cell>
          <cell r="L329">
            <v>0</v>
          </cell>
          <cell r="N329">
            <v>1009.8000000000002</v>
          </cell>
          <cell r="O329">
            <v>674.63</v>
          </cell>
          <cell r="Q329">
            <v>1684.4300000000003</v>
          </cell>
          <cell r="S329">
            <v>1684.4300000000003</v>
          </cell>
          <cell r="T329" t="str">
            <v/>
          </cell>
          <cell r="U329">
            <v>137.97333333333333</v>
          </cell>
          <cell r="V329">
            <v>137.97333333333333</v>
          </cell>
          <cell r="W329">
            <v>137.97333333333333</v>
          </cell>
          <cell r="X329">
            <v>94.479671994900841</v>
          </cell>
          <cell r="Y329">
            <v>94.479671994900841</v>
          </cell>
          <cell r="Z329">
            <v>94.479671994900841</v>
          </cell>
          <cell r="AA329">
            <v>137.97333333333333</v>
          </cell>
          <cell r="AB329">
            <v>137.97333333333333</v>
          </cell>
          <cell r="AC329">
            <v>137.97333333333333</v>
          </cell>
          <cell r="AD329">
            <v>137.97333333333333</v>
          </cell>
          <cell r="AE329">
            <v>137.97333333333333</v>
          </cell>
          <cell r="AF329">
            <v>137.97333333333333</v>
          </cell>
          <cell r="AH329">
            <v>413.92</v>
          </cell>
          <cell r="AI329">
            <v>616.48</v>
          </cell>
          <cell r="AJ329">
            <v>674.63</v>
          </cell>
          <cell r="AK329">
            <v>413.92</v>
          </cell>
          <cell r="AL329">
            <v>2118.9500000000003</v>
          </cell>
          <cell r="AM329">
            <v>2436.7925</v>
          </cell>
          <cell r="AN329">
            <v>2802.3113749999998</v>
          </cell>
          <cell r="AO329">
            <v>3222.6580812499997</v>
          </cell>
          <cell r="AP329">
            <v>3706.0567934374994</v>
          </cell>
          <cell r="AQ329">
            <v>4261.9653124531242</v>
          </cell>
        </row>
        <row r="330">
          <cell r="B330" t="str">
            <v>$/HL</v>
          </cell>
          <cell r="F330" t="e">
            <v>#REF!</v>
          </cell>
          <cell r="G330" t="e">
            <v>#REF!</v>
          </cell>
          <cell r="I330">
            <v>0</v>
          </cell>
          <cell r="J330">
            <v>0</v>
          </cell>
          <cell r="L330">
            <v>0</v>
          </cell>
          <cell r="N330">
            <v>3.6634808090420399</v>
          </cell>
          <cell r="O330">
            <v>6.5491961777383292</v>
          </cell>
          <cell r="Q330">
            <v>4.4485252330003426</v>
          </cell>
          <cell r="S330">
            <v>4.4485252330003426</v>
          </cell>
          <cell r="U330">
            <v>4.413593081901837</v>
          </cell>
          <cell r="V330">
            <v>4.2406360134415211</v>
          </cell>
          <cell r="W330">
            <v>2.8967737420393309</v>
          </cell>
          <cell r="X330">
            <v>2.3704662165968546</v>
          </cell>
          <cell r="Y330">
            <v>1.6260721820715081</v>
          </cell>
          <cell r="Z330">
            <v>1.2890505634144793</v>
          </cell>
          <cell r="AA330">
            <v>2.6345887813379378</v>
          </cell>
          <cell r="AB330">
            <v>2.6384161344195003</v>
          </cell>
          <cell r="AC330">
            <v>3.1393249905195293</v>
          </cell>
          <cell r="AD330">
            <v>3.296853843090402</v>
          </cell>
          <cell r="AE330">
            <v>3.394177941779418</v>
          </cell>
          <cell r="AF330">
            <v>3.2350136772176632</v>
          </cell>
          <cell r="AH330">
            <v>4.1184842384418188</v>
          </cell>
          <cell r="AI330">
            <v>3.5997991287794733</v>
          </cell>
          <cell r="AJ330">
            <v>4.539479051879062</v>
          </cell>
          <cell r="AK330">
            <v>3.3073911306432282</v>
          </cell>
          <cell r="AL330">
            <v>3.8842686896263809</v>
          </cell>
          <cell r="AM330">
            <v>2.201257904245709</v>
          </cell>
          <cell r="AN330">
            <v>2.0757862037037036</v>
          </cell>
          <cell r="AO330">
            <v>2.1299789036682086</v>
          </cell>
          <cell r="AP330">
            <v>2.2708681332337619</v>
          </cell>
          <cell r="AQ330">
            <v>2.6114983532188263</v>
          </cell>
        </row>
        <row r="332">
          <cell r="B332" t="str">
            <v>Total COGS $/HL</v>
          </cell>
          <cell r="L332">
            <v>28.129056741430492</v>
          </cell>
          <cell r="N332">
            <v>37.523650235612855</v>
          </cell>
          <cell r="O332">
            <v>38.587358885529831</v>
          </cell>
          <cell r="Q332">
            <v>37.813026850296374</v>
          </cell>
          <cell r="S332">
            <v>37.813026850296374</v>
          </cell>
          <cell r="U332">
            <v>36.19096195725772</v>
          </cell>
          <cell r="V332">
            <v>36.598736999176559</v>
          </cell>
          <cell r="W332">
            <v>33.691176473904747</v>
          </cell>
          <cell r="X332">
            <v>74.340737231769893</v>
          </cell>
          <cell r="Y332">
            <v>34.312239794921609</v>
          </cell>
          <cell r="Z332">
            <v>32.304383300356029</v>
          </cell>
          <cell r="AA332">
            <v>36.963994770097472</v>
          </cell>
          <cell r="AB332">
            <v>34.571838060524897</v>
          </cell>
          <cell r="AC332">
            <v>35.217621068747754</v>
          </cell>
          <cell r="AD332">
            <v>35.729536199802922</v>
          </cell>
          <cell r="AE332">
            <v>35.722512468308793</v>
          </cell>
          <cell r="AF332">
            <v>35.655306835269691</v>
          </cell>
          <cell r="AH332">
            <v>31.598892534276342</v>
          </cell>
          <cell r="AI332">
            <v>44.713707628917128</v>
          </cell>
          <cell r="AJ332">
            <v>37.360064084255136</v>
          </cell>
          <cell r="AK332">
            <v>35.701958116841844</v>
          </cell>
          <cell r="AL332">
            <v>38.226784057726846</v>
          </cell>
          <cell r="AM332">
            <v>34.276213686628203</v>
          </cell>
          <cell r="AN332">
            <v>33.927672046235223</v>
          </cell>
          <cell r="AO332">
            <v>34.189185333948359</v>
          </cell>
          <cell r="AP332">
            <v>34.397082246191488</v>
          </cell>
          <cell r="AQ332">
            <v>18.751541768871363</v>
          </cell>
        </row>
        <row r="333">
          <cell r="F333" t="str">
            <v>______</v>
          </cell>
          <cell r="G333" t="str">
            <v>______</v>
          </cell>
          <cell r="I333" t="str">
            <v>______</v>
          </cell>
          <cell r="J333" t="str">
            <v>______</v>
          </cell>
          <cell r="L333" t="str">
            <v>______</v>
          </cell>
          <cell r="N333" t="str">
            <v>______</v>
          </cell>
          <cell r="O333" t="str">
            <v>______</v>
          </cell>
          <cell r="Q333" t="str">
            <v>______</v>
          </cell>
          <cell r="S333" t="str">
            <v>______</v>
          </cell>
          <cell r="T333" t="str">
            <v/>
          </cell>
          <cell r="U333" t="str">
            <v>______</v>
          </cell>
          <cell r="V333" t="str">
            <v>______</v>
          </cell>
          <cell r="W333" t="str">
            <v>______</v>
          </cell>
          <cell r="X333" t="str">
            <v>______</v>
          </cell>
          <cell r="Y333" t="str">
            <v>______</v>
          </cell>
          <cell r="Z333" t="str">
            <v>______</v>
          </cell>
          <cell r="AA333" t="str">
            <v>______</v>
          </cell>
          <cell r="AB333" t="str">
            <v>______</v>
          </cell>
          <cell r="AC333" t="str">
            <v>______</v>
          </cell>
          <cell r="AD333" t="str">
            <v>______</v>
          </cell>
          <cell r="AE333" t="str">
            <v>______</v>
          </cell>
          <cell r="AF333" t="str">
            <v>______</v>
          </cell>
          <cell r="AH333" t="str">
            <v>______</v>
          </cell>
          <cell r="AI333" t="str">
            <v>______</v>
          </cell>
          <cell r="AJ333" t="str">
            <v>______</v>
          </cell>
          <cell r="AK333" t="str">
            <v>______</v>
          </cell>
          <cell r="AL333" t="str">
            <v>______</v>
          </cell>
          <cell r="AM333" t="str">
            <v>______</v>
          </cell>
          <cell r="AN333" t="str">
            <v>______</v>
          </cell>
          <cell r="AO333" t="str">
            <v>______</v>
          </cell>
          <cell r="AP333" t="str">
            <v>______</v>
          </cell>
          <cell r="AQ333" t="str">
            <v>______</v>
          </cell>
        </row>
        <row r="334">
          <cell r="B334" t="str">
            <v>Gross Profit</v>
          </cell>
          <cell r="F334">
            <v>0</v>
          </cell>
          <cell r="G334">
            <v>0</v>
          </cell>
          <cell r="I334">
            <v>3014</v>
          </cell>
          <cell r="J334">
            <v>1015</v>
          </cell>
          <cell r="L334">
            <v>4029</v>
          </cell>
          <cell r="N334">
            <v>3691.9999999999864</v>
          </cell>
          <cell r="O334">
            <v>1516.3242488322753</v>
          </cell>
          <cell r="Q334">
            <v>5208.3242488322612</v>
          </cell>
          <cell r="S334">
            <v>5208.3242488322612</v>
          </cell>
          <cell r="T334" t="str">
            <v/>
          </cell>
          <cell r="U334">
            <v>302.21608872765137</v>
          </cell>
          <cell r="V334">
            <v>331.67004697206448</v>
          </cell>
          <cell r="W334">
            <v>784.28358992986136</v>
          </cell>
          <cell r="X334">
            <v>1177.372466619855</v>
          </cell>
          <cell r="Y334">
            <v>1116.6602511181109</v>
          </cell>
          <cell r="Z334">
            <v>1547.9395027095088</v>
          </cell>
          <cell r="AA334">
            <v>1126.2483087197736</v>
          </cell>
          <cell r="AB334">
            <v>1115.6486286604927</v>
          </cell>
          <cell r="AC334">
            <v>944.02170828079261</v>
          </cell>
          <cell r="AD334">
            <v>932.724188169733</v>
          </cell>
          <cell r="AE334">
            <v>899.42483727979038</v>
          </cell>
          <cell r="AF334">
            <v>948.50592233643829</v>
          </cell>
          <cell r="AH334">
            <v>1217.2081414541535</v>
          </cell>
          <cell r="AI334">
            <v>3508.9312364321772</v>
          </cell>
          <cell r="AJ334">
            <v>2925.2086456610587</v>
          </cell>
          <cell r="AK334">
            <v>2780.6549477859617</v>
          </cell>
          <cell r="AL334">
            <v>10432.002971333353</v>
          </cell>
          <cell r="AM334">
            <v>22678.351248734925</v>
          </cell>
          <cell r="AN334">
            <v>28070.852849106031</v>
          </cell>
          <cell r="AO334">
            <v>30862.77688784873</v>
          </cell>
          <cell r="AP334">
            <v>31840.50577553382</v>
          </cell>
          <cell r="AQ334">
            <v>-30602.516166798061</v>
          </cell>
        </row>
        <row r="336">
          <cell r="B336" t="str">
            <v>Sales - Variable commercial exp. (Excl. Amortization)</v>
          </cell>
          <cell r="F336">
            <v>0</v>
          </cell>
          <cell r="G336">
            <v>0</v>
          </cell>
          <cell r="I336">
            <v>2723</v>
          </cell>
          <cell r="J336">
            <v>1171</v>
          </cell>
          <cell r="L336">
            <v>3894</v>
          </cell>
          <cell r="N336">
            <v>15</v>
          </cell>
          <cell r="O336">
            <v>0.56258547499394229</v>
          </cell>
          <cell r="Q336">
            <v>15.562585474993941</v>
          </cell>
          <cell r="S336">
            <v>15.562585474993941</v>
          </cell>
          <cell r="T336" t="str">
            <v/>
          </cell>
          <cell r="U336">
            <v>28.352661934292218</v>
          </cell>
          <cell r="V336">
            <v>28.352661934292218</v>
          </cell>
          <cell r="W336">
            <v>28.352661934292218</v>
          </cell>
          <cell r="X336">
            <v>412.45444521277591</v>
          </cell>
          <cell r="Y336">
            <v>189.7485752140895</v>
          </cell>
          <cell r="Z336">
            <v>252.82127877165698</v>
          </cell>
          <cell r="AA336">
            <v>28.352661934292218</v>
          </cell>
          <cell r="AB336">
            <v>28.352661934292218</v>
          </cell>
          <cell r="AC336">
            <v>28.352661934292218</v>
          </cell>
          <cell r="AD336">
            <v>28.352661934292218</v>
          </cell>
          <cell r="AE336">
            <v>28.352661934292218</v>
          </cell>
          <cell r="AF336">
            <v>28.352661934292218</v>
          </cell>
          <cell r="AH336">
            <v>85.057985802876658</v>
          </cell>
          <cell r="AI336">
            <v>666</v>
          </cell>
          <cell r="AJ336">
            <v>577.95381998201492</v>
          </cell>
          <cell r="AK336">
            <v>632.71438915295414</v>
          </cell>
          <cell r="AL336">
            <v>1961.7261949378458</v>
          </cell>
          <cell r="AM336">
            <v>3980.8385765284638</v>
          </cell>
          <cell r="AN336">
            <v>4854.6811908883701</v>
          </cell>
          <cell r="AO336">
            <v>5440.8389939363733</v>
          </cell>
          <cell r="AP336">
            <v>5868.7701507628299</v>
          </cell>
          <cell r="AQ336">
            <v>0</v>
          </cell>
        </row>
        <row r="337">
          <cell r="B337" t="str">
            <v>Sales - Variable marketing exp. (Excl. Amortization)</v>
          </cell>
          <cell r="L337">
            <v>0</v>
          </cell>
          <cell r="N337">
            <v>1373</v>
          </cell>
          <cell r="O337">
            <v>0</v>
          </cell>
          <cell r="Q337">
            <v>1373</v>
          </cell>
          <cell r="S337">
            <v>1373</v>
          </cell>
          <cell r="U337">
            <v>0</v>
          </cell>
          <cell r="V337">
            <v>0</v>
          </cell>
          <cell r="W337">
            <v>0</v>
          </cell>
          <cell r="X337">
            <v>0</v>
          </cell>
          <cell r="Y337">
            <v>0</v>
          </cell>
          <cell r="Z337">
            <v>0</v>
          </cell>
          <cell r="AA337">
            <v>0</v>
          </cell>
          <cell r="AB337">
            <v>0</v>
          </cell>
          <cell r="AC337">
            <v>0</v>
          </cell>
          <cell r="AD337">
            <v>0</v>
          </cell>
          <cell r="AE337">
            <v>0</v>
          </cell>
          <cell r="AF337">
            <v>0</v>
          </cell>
          <cell r="AH337">
            <v>0</v>
          </cell>
          <cell r="AI337">
            <v>0</v>
          </cell>
          <cell r="AJ337">
            <v>0</v>
          </cell>
          <cell r="AK337">
            <v>0</v>
          </cell>
          <cell r="AL337">
            <v>0</v>
          </cell>
          <cell r="AM337">
            <v>0</v>
          </cell>
          <cell r="AN337">
            <v>0</v>
          </cell>
          <cell r="AO337">
            <v>0</v>
          </cell>
          <cell r="AP337">
            <v>0</v>
          </cell>
          <cell r="AQ337">
            <v>0</v>
          </cell>
        </row>
        <row r="338">
          <cell r="B338" t="str">
            <v>G&amp;A - Fixed (Excl. Amortization)</v>
          </cell>
          <cell r="F338">
            <v>0</v>
          </cell>
          <cell r="G338">
            <v>0</v>
          </cell>
          <cell r="I338">
            <v>0</v>
          </cell>
          <cell r="J338">
            <v>0</v>
          </cell>
          <cell r="L338">
            <v>0</v>
          </cell>
          <cell r="N338">
            <v>193</v>
          </cell>
          <cell r="O338">
            <v>197.90460421734323</v>
          </cell>
          <cell r="Q338">
            <v>390.90460421734326</v>
          </cell>
          <cell r="S338">
            <v>390.90460421734326</v>
          </cell>
          <cell r="T338" t="str">
            <v/>
          </cell>
          <cell r="U338">
            <v>124.65205885666929</v>
          </cell>
          <cell r="V338">
            <v>124.65205885666929</v>
          </cell>
          <cell r="W338">
            <v>124.65205885666929</v>
          </cell>
          <cell r="X338">
            <v>36.260841038155228</v>
          </cell>
          <cell r="Y338">
            <v>82.911847092449932</v>
          </cell>
          <cell r="Z338">
            <v>158.10139490503741</v>
          </cell>
          <cell r="AA338">
            <v>124.65205885666929</v>
          </cell>
          <cell r="AB338">
            <v>124.65205885666929</v>
          </cell>
          <cell r="AC338">
            <v>124.65205885666929</v>
          </cell>
          <cell r="AD338">
            <v>124.65205885666929</v>
          </cell>
          <cell r="AE338">
            <v>124.65205885666929</v>
          </cell>
          <cell r="AF338">
            <v>124.65205885666929</v>
          </cell>
          <cell r="AH338">
            <v>373.95617657000787</v>
          </cell>
          <cell r="AI338">
            <v>316.79151074018949</v>
          </cell>
          <cell r="AJ338">
            <v>316.79151074018949</v>
          </cell>
          <cell r="AK338">
            <v>316.79151074018949</v>
          </cell>
          <cell r="AL338">
            <v>1324.3307087905764</v>
          </cell>
          <cell r="AM338">
            <v>1456.7637796696342</v>
          </cell>
          <cell r="AN338">
            <v>1602.4401576365979</v>
          </cell>
          <cell r="AO338">
            <v>1762.6841734002578</v>
          </cell>
          <cell r="AP338">
            <v>1938.9525907402838</v>
          </cell>
          <cell r="AQ338">
            <v>2132.8478498143122</v>
          </cell>
        </row>
        <row r="339">
          <cell r="F339" t="str">
            <v>______</v>
          </cell>
          <cell r="G339" t="str">
            <v>______</v>
          </cell>
          <cell r="I339" t="str">
            <v>______</v>
          </cell>
          <cell r="J339" t="str">
            <v>______</v>
          </cell>
          <cell r="L339" t="str">
            <v>______</v>
          </cell>
          <cell r="N339" t="str">
            <v>______</v>
          </cell>
          <cell r="O339" t="str">
            <v>______</v>
          </cell>
          <cell r="Q339" t="str">
            <v>______</v>
          </cell>
          <cell r="S339" t="str">
            <v>______</v>
          </cell>
          <cell r="T339" t="str">
            <v/>
          </cell>
          <cell r="U339" t="str">
            <v>______</v>
          </cell>
          <cell r="V339" t="str">
            <v>______</v>
          </cell>
          <cell r="W339" t="str">
            <v>______</v>
          </cell>
          <cell r="X339" t="str">
            <v>______</v>
          </cell>
          <cell r="Y339" t="str">
            <v>______</v>
          </cell>
          <cell r="Z339" t="str">
            <v>______</v>
          </cell>
          <cell r="AA339" t="str">
            <v>______</v>
          </cell>
          <cell r="AB339" t="str">
            <v>______</v>
          </cell>
          <cell r="AC339" t="str">
            <v>______</v>
          </cell>
          <cell r="AD339" t="str">
            <v>______</v>
          </cell>
          <cell r="AE339" t="str">
            <v>______</v>
          </cell>
          <cell r="AF339" t="str">
            <v>______</v>
          </cell>
          <cell r="AH339" t="str">
            <v>______</v>
          </cell>
          <cell r="AI339" t="str">
            <v>______</v>
          </cell>
          <cell r="AJ339" t="str">
            <v>______</v>
          </cell>
          <cell r="AK339" t="str">
            <v>______</v>
          </cell>
          <cell r="AL339" t="str">
            <v>______</v>
          </cell>
          <cell r="AM339" t="str">
            <v>______</v>
          </cell>
          <cell r="AN339" t="str">
            <v>______</v>
          </cell>
          <cell r="AO339" t="str">
            <v>______</v>
          </cell>
          <cell r="AP339" t="str">
            <v>______</v>
          </cell>
          <cell r="AQ339" t="str">
            <v>______</v>
          </cell>
        </row>
        <row r="341">
          <cell r="B341" t="str">
            <v>EBITDA</v>
          </cell>
          <cell r="F341">
            <v>0</v>
          </cell>
          <cell r="G341">
            <v>0</v>
          </cell>
          <cell r="I341">
            <v>291</v>
          </cell>
          <cell r="J341">
            <v>-156</v>
          </cell>
          <cell r="L341">
            <v>135</v>
          </cell>
          <cell r="N341">
            <v>2110.9999999999864</v>
          </cell>
          <cell r="O341">
            <v>1317.8570591399382</v>
          </cell>
          <cell r="Q341">
            <v>3428.8570591399239</v>
          </cell>
          <cell r="S341">
            <v>3428.8570591399239</v>
          </cell>
          <cell r="U341">
            <v>149.2113679366899</v>
          </cell>
          <cell r="V341">
            <v>178.66532618110301</v>
          </cell>
          <cell r="W341">
            <v>631.27886913889984</v>
          </cell>
          <cell r="X341">
            <v>728.65718036892383</v>
          </cell>
          <cell r="Y341">
            <v>843.99982881157143</v>
          </cell>
          <cell r="Z341">
            <v>1137.0168290328143</v>
          </cell>
          <cell r="AA341">
            <v>973.24358792881208</v>
          </cell>
          <cell r="AB341">
            <v>962.64390786953118</v>
          </cell>
          <cell r="AC341">
            <v>791.01698748983108</v>
          </cell>
          <cell r="AD341">
            <v>779.71946737877147</v>
          </cell>
          <cell r="AE341">
            <v>746.42011648882885</v>
          </cell>
          <cell r="AF341">
            <v>795.50120154547676</v>
          </cell>
          <cell r="AH341">
            <v>758.19397908126905</v>
          </cell>
          <cell r="AI341">
            <v>2526.1397256919877</v>
          </cell>
          <cell r="AJ341">
            <v>2030.4633149388542</v>
          </cell>
          <cell r="AK341">
            <v>1831.1490478928181</v>
          </cell>
          <cell r="AL341">
            <v>7145.9460676049312</v>
          </cell>
          <cell r="AM341">
            <v>17240.748892536827</v>
          </cell>
          <cell r="AN341">
            <v>21613.731500581063</v>
          </cell>
          <cell r="AO341">
            <v>23659.253720512097</v>
          </cell>
          <cell r="AP341">
            <v>24032.783034030708</v>
          </cell>
          <cell r="AQ341">
            <v>-32735.364016612373</v>
          </cell>
        </row>
        <row r="342">
          <cell r="B342" t="str">
            <v xml:space="preserve"> EBITDA/HL</v>
          </cell>
          <cell r="I342">
            <v>1.4343312861663429</v>
          </cell>
          <cell r="J342">
            <v>-1.4524851115248238</v>
          </cell>
          <cell r="L342">
            <v>0.43508508937822143</v>
          </cell>
          <cell r="N342">
            <v>7.6585541571476474</v>
          </cell>
          <cell r="O342">
            <v>12.793537812615446</v>
          </cell>
          <cell r="Q342">
            <v>9.0555007616435805</v>
          </cell>
          <cell r="S342">
            <v>9.0555007616435805</v>
          </cell>
          <cell r="U342">
            <v>4.7730836485297941</v>
          </cell>
          <cell r="V342">
            <v>5.4913119677004856</v>
          </cell>
          <cell r="W342">
            <v>13.253807876105391</v>
          </cell>
          <cell r="X342">
            <v>18.281786897381235</v>
          </cell>
          <cell r="Y342">
            <v>14.525925146921354</v>
          </cell>
          <cell r="Z342">
            <v>15.513095601724757</v>
          </cell>
          <cell r="AA342">
            <v>18.584001533627259</v>
          </cell>
          <cell r="AB342">
            <v>18.408305118551482</v>
          </cell>
          <cell r="AC342">
            <v>17.998111205684438</v>
          </cell>
          <cell r="AD342">
            <v>18.63128954310087</v>
          </cell>
          <cell r="AE342">
            <v>18.362118486810058</v>
          </cell>
          <cell r="AF342">
            <v>18.651845288287848</v>
          </cell>
          <cell r="AH342">
            <v>7.5439938938144868</v>
          </cell>
          <cell r="AI342">
            <v>14.750836334870936</v>
          </cell>
          <cell r="AJ342">
            <v>13.662667956915415</v>
          </cell>
          <cell r="AK342">
            <v>14.63163442183634</v>
          </cell>
          <cell r="AL342">
            <v>13.09930605637537</v>
          </cell>
          <cell r="AM342">
            <v>15.574298909247359</v>
          </cell>
          <cell r="AN342">
            <v>16.0101714819119</v>
          </cell>
          <cell r="AO342">
            <v>15.637312439201651</v>
          </cell>
          <cell r="AP342">
            <v>14.725969996342346</v>
          </cell>
          <cell r="AQ342">
            <v>-20.058433833708563</v>
          </cell>
        </row>
        <row r="343">
          <cell r="B343" t="str">
            <v>EBITDA Margin</v>
          </cell>
          <cell r="F343">
            <v>0</v>
          </cell>
          <cell r="G343">
            <v>0</v>
          </cell>
          <cell r="I343">
            <v>3.1313892176907353E-2</v>
          </cell>
          <cell r="J343">
            <v>-4.5034642032332567E-2</v>
          </cell>
          <cell r="L343">
            <v>1.0582425335110135E-2</v>
          </cell>
          <cell r="N343">
            <v>0.1504096900605619</v>
          </cell>
          <cell r="O343">
            <v>0.23999470672808743</v>
          </cell>
          <cell r="Q343">
            <v>0.1756029555501033</v>
          </cell>
          <cell r="S343">
            <v>0.1756029555501033</v>
          </cell>
          <cell r="U343">
            <v>0.1040829153185078</v>
          </cell>
          <cell r="V343">
            <v>0.11735408754701686</v>
          </cell>
          <cell r="W343">
            <v>0.2642446080477705</v>
          </cell>
          <cell r="X343">
            <v>0.17598836911221216</v>
          </cell>
          <cell r="Y343">
            <v>0.27135602886363785</v>
          </cell>
          <cell r="Z343">
            <v>0.29037702665702464</v>
          </cell>
          <cell r="AA343">
            <v>0.31784036410402616</v>
          </cell>
          <cell r="AB343">
            <v>0.32927244560483043</v>
          </cell>
          <cell r="AC343">
            <v>0.31744341863728892</v>
          </cell>
          <cell r="AD343">
            <v>0.3211358205855378</v>
          </cell>
          <cell r="AE343">
            <v>0.31741690092758595</v>
          </cell>
          <cell r="AF343">
            <v>0.32216898930347393</v>
          </cell>
          <cell r="AH343">
            <v>0.17259172562770245</v>
          </cell>
          <cell r="AI343">
            <v>0.22622823747665308</v>
          </cell>
          <cell r="AJ343">
            <v>0.23951384603294865</v>
          </cell>
          <cell r="AK343">
            <v>0.25261566246198969</v>
          </cell>
          <cell r="AL343">
            <v>0.22841068953614729</v>
          </cell>
          <cell r="AM343">
            <v>0.2843969981495848</v>
          </cell>
          <cell r="AN343">
            <v>0.29257875037448122</v>
          </cell>
          <cell r="AO343">
            <v>0.28646280617300479</v>
          </cell>
          <cell r="AP343">
            <v>0.27317262012100152</v>
          </cell>
          <cell r="AQ343">
            <v>0</v>
          </cell>
        </row>
        <row r="345">
          <cell r="B345" t="str">
            <v>Non-Recurring&amp;Extraordinary Items</v>
          </cell>
          <cell r="F345">
            <v>0</v>
          </cell>
          <cell r="G345">
            <v>0</v>
          </cell>
          <cell r="I345">
            <v>0</v>
          </cell>
          <cell r="J345">
            <v>0</v>
          </cell>
          <cell r="L345">
            <v>0</v>
          </cell>
          <cell r="N345">
            <v>-508</v>
          </cell>
          <cell r="O345">
            <v>-278.04959296123457</v>
          </cell>
          <cell r="Q345">
            <v>-786.04959296123457</v>
          </cell>
          <cell r="S345">
            <v>-786.04959296123457</v>
          </cell>
          <cell r="T345" t="str">
            <v/>
          </cell>
          <cell r="U345">
            <v>0</v>
          </cell>
          <cell r="V345">
            <v>0</v>
          </cell>
          <cell r="W345">
            <v>0</v>
          </cell>
          <cell r="X345">
            <v>-3.203853167409338E-2</v>
          </cell>
          <cell r="Y345">
            <v>-22.466528033608014</v>
          </cell>
          <cell r="Z345">
            <v>0</v>
          </cell>
          <cell r="AA345">
            <v>0</v>
          </cell>
          <cell r="AB345">
            <v>0</v>
          </cell>
          <cell r="AC345">
            <v>0</v>
          </cell>
          <cell r="AD345">
            <v>0</v>
          </cell>
          <cell r="AE345">
            <v>0</v>
          </cell>
          <cell r="AF345">
            <v>0</v>
          </cell>
          <cell r="AH345">
            <v>0</v>
          </cell>
          <cell r="AI345">
            <v>0</v>
          </cell>
          <cell r="AJ345">
            <v>0</v>
          </cell>
          <cell r="AK345">
            <v>0</v>
          </cell>
          <cell r="AL345">
            <v>0</v>
          </cell>
          <cell r="AM345">
            <v>0</v>
          </cell>
          <cell r="AN345">
            <v>0</v>
          </cell>
          <cell r="AO345">
            <v>0</v>
          </cell>
          <cell r="AP345">
            <v>0</v>
          </cell>
          <cell r="AQ345">
            <v>0</v>
          </cell>
        </row>
        <row r="346">
          <cell r="B346" t="str">
            <v>Forex</v>
          </cell>
          <cell r="F346">
            <v>0</v>
          </cell>
          <cell r="G346">
            <v>0</v>
          </cell>
          <cell r="I346">
            <v>0</v>
          </cell>
          <cell r="J346">
            <v>0</v>
          </cell>
          <cell r="L346">
            <v>0</v>
          </cell>
          <cell r="N346">
            <v>-188</v>
          </cell>
          <cell r="O346">
            <v>-129.47537055160282</v>
          </cell>
          <cell r="Q346">
            <v>-317.47537055160285</v>
          </cell>
          <cell r="S346">
            <v>-317.47537055160285</v>
          </cell>
          <cell r="T346" t="str">
            <v/>
          </cell>
          <cell r="U346">
            <v>0</v>
          </cell>
          <cell r="V346">
            <v>0</v>
          </cell>
          <cell r="W346">
            <v>0</v>
          </cell>
          <cell r="X346">
            <v>-4.0262822754833145</v>
          </cell>
          <cell r="Y346">
            <v>-141.37273646792693</v>
          </cell>
          <cell r="Z346">
            <v>-48.978308178784133</v>
          </cell>
          <cell r="AA346">
            <v>0</v>
          </cell>
          <cell r="AB346">
            <v>0</v>
          </cell>
          <cell r="AC346">
            <v>0</v>
          </cell>
          <cell r="AD346">
            <v>0</v>
          </cell>
          <cell r="AE346">
            <v>0</v>
          </cell>
          <cell r="AF346">
            <v>0</v>
          </cell>
          <cell r="AH346">
            <v>106.9555479034444</v>
          </cell>
          <cell r="AI346">
            <v>0</v>
          </cell>
          <cell r="AJ346">
            <v>0</v>
          </cell>
          <cell r="AK346">
            <v>0</v>
          </cell>
          <cell r="AL346">
            <v>0</v>
          </cell>
          <cell r="AM346">
            <v>0</v>
          </cell>
          <cell r="AN346">
            <v>0</v>
          </cell>
          <cell r="AO346">
            <v>0</v>
          </cell>
          <cell r="AP346">
            <v>0</v>
          </cell>
          <cell r="AQ346">
            <v>0</v>
          </cell>
        </row>
        <row r="347">
          <cell r="B347" t="str">
            <v>Gain/(loss) from disposal of Fixed assets</v>
          </cell>
          <cell r="F347">
            <v>0</v>
          </cell>
          <cell r="G347">
            <v>0</v>
          </cell>
          <cell r="I347">
            <v>0</v>
          </cell>
          <cell r="J347">
            <v>0</v>
          </cell>
          <cell r="L347">
            <v>0</v>
          </cell>
          <cell r="N347">
            <v>57</v>
          </cell>
          <cell r="O347">
            <v>0</v>
          </cell>
          <cell r="Q347">
            <v>57</v>
          </cell>
          <cell r="S347">
            <v>57</v>
          </cell>
          <cell r="T347" t="str">
            <v/>
          </cell>
          <cell r="U347">
            <v>0</v>
          </cell>
          <cell r="V347">
            <v>0</v>
          </cell>
          <cell r="W347">
            <v>0</v>
          </cell>
          <cell r="X347">
            <v>0</v>
          </cell>
          <cell r="Y347">
            <v>0</v>
          </cell>
          <cell r="Z347">
            <v>-4.0752964561292169</v>
          </cell>
          <cell r="AA347">
            <v>0</v>
          </cell>
          <cell r="AB347">
            <v>0</v>
          </cell>
          <cell r="AC347">
            <v>0</v>
          </cell>
          <cell r="AD347">
            <v>0</v>
          </cell>
          <cell r="AE347">
            <v>0</v>
          </cell>
          <cell r="AF347">
            <v>0</v>
          </cell>
          <cell r="AH347">
            <v>-22.11389921748388</v>
          </cell>
          <cell r="AI347">
            <v>0</v>
          </cell>
          <cell r="AJ347">
            <v>0</v>
          </cell>
          <cell r="AK347">
            <v>0</v>
          </cell>
          <cell r="AL347">
            <v>0</v>
          </cell>
          <cell r="AM347">
            <v>0</v>
          </cell>
          <cell r="AN347">
            <v>0</v>
          </cell>
          <cell r="AO347">
            <v>0</v>
          </cell>
          <cell r="AP347">
            <v>0</v>
          </cell>
          <cell r="AQ347">
            <v>0</v>
          </cell>
        </row>
        <row r="349">
          <cell r="B349" t="str">
            <v>Operating Income</v>
          </cell>
          <cell r="F349">
            <v>0</v>
          </cell>
          <cell r="G349">
            <v>0</v>
          </cell>
          <cell r="I349">
            <v>291</v>
          </cell>
          <cell r="J349">
            <v>-156</v>
          </cell>
          <cell r="L349">
            <v>135</v>
          </cell>
          <cell r="N349">
            <v>1471.9999999999864</v>
          </cell>
          <cell r="O349">
            <v>910.33209562710078</v>
          </cell>
          <cell r="Q349">
            <v>2382.3320956270863</v>
          </cell>
          <cell r="S349">
            <v>2382.3320956270863</v>
          </cell>
          <cell r="U349">
            <v>149.2113679366899</v>
          </cell>
          <cell r="V349">
            <v>178.66532618110301</v>
          </cell>
          <cell r="W349">
            <v>631.27886913889984</v>
          </cell>
          <cell r="X349">
            <v>724.5988595617664</v>
          </cell>
          <cell r="Y349">
            <v>680.16056431003653</v>
          </cell>
          <cell r="Z349">
            <v>1083.9632243979008</v>
          </cell>
          <cell r="AA349">
            <v>973.24358792881208</v>
          </cell>
          <cell r="AB349">
            <v>962.64390786953118</v>
          </cell>
          <cell r="AC349">
            <v>791.01698748983108</v>
          </cell>
          <cell r="AD349">
            <v>779.71946737877147</v>
          </cell>
          <cell r="AE349">
            <v>746.42011648882885</v>
          </cell>
          <cell r="AF349">
            <v>795.50120154547676</v>
          </cell>
          <cell r="AH349">
            <v>843.03562776722958</v>
          </cell>
          <cell r="AI349">
            <v>2526.1397256919877</v>
          </cell>
          <cell r="AJ349">
            <v>2030.4633149388542</v>
          </cell>
          <cell r="AK349">
            <v>1831.1490478928181</v>
          </cell>
          <cell r="AL349">
            <v>7145.9460676049312</v>
          </cell>
          <cell r="AM349">
            <v>17240.748892536827</v>
          </cell>
          <cell r="AN349">
            <v>21613.731500581063</v>
          </cell>
          <cell r="AO349">
            <v>23659.253720512097</v>
          </cell>
          <cell r="AP349">
            <v>24032.783034030708</v>
          </cell>
          <cell r="AQ349">
            <v>-32735.364016612373</v>
          </cell>
        </row>
        <row r="351">
          <cell r="B351" t="str">
            <v>Transfer</v>
          </cell>
          <cell r="I351">
            <v>0</v>
          </cell>
          <cell r="J351">
            <v>0</v>
          </cell>
          <cell r="L351">
            <v>0</v>
          </cell>
          <cell r="N351">
            <v>462</v>
          </cell>
          <cell r="O351">
            <v>293.11469430397466</v>
          </cell>
          <cell r="Q351">
            <v>755.1146943039746</v>
          </cell>
          <cell r="S351">
            <v>755.1146943039746</v>
          </cell>
          <cell r="U351">
            <v>0</v>
          </cell>
          <cell r="V351">
            <v>0</v>
          </cell>
          <cell r="W351">
            <v>0</v>
          </cell>
          <cell r="X351">
            <v>217.94579614416273</v>
          </cell>
          <cell r="Y351">
            <v>137.97519696235258</v>
          </cell>
          <cell r="Z351">
            <v>632.97498195227706</v>
          </cell>
          <cell r="AA351">
            <v>0</v>
          </cell>
          <cell r="AB351">
            <v>0</v>
          </cell>
          <cell r="AC351">
            <v>0</v>
          </cell>
          <cell r="AD351">
            <v>0</v>
          </cell>
          <cell r="AE351">
            <v>0</v>
          </cell>
          <cell r="AF351">
            <v>0</v>
          </cell>
          <cell r="AH351">
            <v>267.18937623110281</v>
          </cell>
          <cell r="AI351">
            <v>988.89597505879237</v>
          </cell>
          <cell r="AJ351">
            <v>0</v>
          </cell>
          <cell r="AK351">
            <v>0</v>
          </cell>
          <cell r="AL351">
            <v>1256.0853512898952</v>
          </cell>
          <cell r="AM351">
            <v>42482.577996581189</v>
          </cell>
          <cell r="AN351">
            <v>51808.021947050227</v>
          </cell>
          <cell r="AO351">
            <v>58063.360893249621</v>
          </cell>
          <cell r="AP351">
            <v>62630.142087100714</v>
          </cell>
          <cell r="AQ351">
            <v>67556.108318670435</v>
          </cell>
        </row>
        <row r="353">
          <cell r="B353" t="str">
            <v>Depreciation</v>
          </cell>
          <cell r="F353">
            <v>0</v>
          </cell>
          <cell r="G353">
            <v>0</v>
          </cell>
          <cell r="I353">
            <v>277.33999999999997</v>
          </cell>
          <cell r="J353">
            <v>141</v>
          </cell>
          <cell r="L353">
            <v>418.34</v>
          </cell>
          <cell r="N353">
            <v>437.11623555289344</v>
          </cell>
          <cell r="O353">
            <v>174.60816972588214</v>
          </cell>
          <cell r="Q353">
            <v>611.72440527877552</v>
          </cell>
          <cell r="S353">
            <v>611.72440527877552</v>
          </cell>
          <cell r="T353" t="str">
            <v/>
          </cell>
          <cell r="U353">
            <v>81.677100296602688</v>
          </cell>
          <cell r="V353">
            <v>81.677100296602688</v>
          </cell>
          <cell r="W353">
            <v>81.677100296602688</v>
          </cell>
          <cell r="X353">
            <v>274.07041535286436</v>
          </cell>
          <cell r="Y353">
            <v>152.58593084504761</v>
          </cell>
          <cell r="Z353">
            <v>151.54413693394065</v>
          </cell>
          <cell r="AA353">
            <v>81.677100296602688</v>
          </cell>
          <cell r="AB353">
            <v>81.677100296602688</v>
          </cell>
          <cell r="AC353">
            <v>81.677100296602688</v>
          </cell>
          <cell r="AD353">
            <v>81.677100296602688</v>
          </cell>
          <cell r="AE353">
            <v>81.677100296602688</v>
          </cell>
          <cell r="AF353">
            <v>81.677100296602688</v>
          </cell>
          <cell r="AH353">
            <v>139.63183516931349</v>
          </cell>
          <cell r="AI353">
            <v>139.63183516931349</v>
          </cell>
          <cell r="AJ353">
            <v>139.63183516931349</v>
          </cell>
          <cell r="AK353">
            <v>139.63183516931349</v>
          </cell>
          <cell r="AL353">
            <v>980.1252035592322</v>
          </cell>
          <cell r="AM353">
            <v>1899.1941603939028</v>
          </cell>
          <cell r="AN353">
            <v>2314.3296492536283</v>
          </cell>
          <cell r="AO353">
            <v>2587.444526418863</v>
          </cell>
          <cell r="AP353">
            <v>2756.1645678283107</v>
          </cell>
          <cell r="AQ353">
            <v>0</v>
          </cell>
        </row>
        <row r="354">
          <cell r="F354" t="str">
            <v>______</v>
          </cell>
          <cell r="G354" t="str">
            <v>______</v>
          </cell>
          <cell r="I354" t="str">
            <v>______</v>
          </cell>
          <cell r="J354" t="str">
            <v>______</v>
          </cell>
          <cell r="L354" t="str">
            <v>______</v>
          </cell>
          <cell r="N354" t="str">
            <v>______</v>
          </cell>
          <cell r="O354" t="str">
            <v>______</v>
          </cell>
          <cell r="Q354" t="str">
            <v>______</v>
          </cell>
          <cell r="S354" t="str">
            <v>______</v>
          </cell>
          <cell r="T354" t="str">
            <v/>
          </cell>
          <cell r="U354" t="str">
            <v>______</v>
          </cell>
          <cell r="V354" t="str">
            <v>______</v>
          </cell>
          <cell r="W354" t="str">
            <v>______</v>
          </cell>
          <cell r="X354" t="str">
            <v>______</v>
          </cell>
          <cell r="Y354" t="str">
            <v>______</v>
          </cell>
          <cell r="Z354" t="str">
            <v>______</v>
          </cell>
          <cell r="AA354" t="str">
            <v>______</v>
          </cell>
          <cell r="AB354" t="str">
            <v>______</v>
          </cell>
          <cell r="AC354" t="str">
            <v>______</v>
          </cell>
          <cell r="AD354" t="str">
            <v>______</v>
          </cell>
          <cell r="AE354" t="str">
            <v>______</v>
          </cell>
          <cell r="AF354" t="str">
            <v>______</v>
          </cell>
          <cell r="AH354" t="str">
            <v>______</v>
          </cell>
          <cell r="AI354" t="str">
            <v>______</v>
          </cell>
          <cell r="AJ354" t="str">
            <v>______</v>
          </cell>
          <cell r="AK354" t="str">
            <v>______</v>
          </cell>
          <cell r="AL354" t="str">
            <v>______</v>
          </cell>
          <cell r="AM354" t="str">
            <v>______</v>
          </cell>
          <cell r="AN354" t="str">
            <v>______</v>
          </cell>
          <cell r="AO354" t="str">
            <v>______</v>
          </cell>
          <cell r="AP354" t="str">
            <v>______</v>
          </cell>
          <cell r="AQ354" t="str">
            <v>______</v>
          </cell>
        </row>
        <row r="355">
          <cell r="B355" t="str">
            <v>EBITA</v>
          </cell>
          <cell r="F355">
            <v>0</v>
          </cell>
          <cell r="G355">
            <v>0</v>
          </cell>
          <cell r="I355">
            <v>13.660000000000025</v>
          </cell>
          <cell r="J355">
            <v>-297</v>
          </cell>
          <cell r="L355">
            <v>-283.33999999999997</v>
          </cell>
          <cell r="N355">
            <v>572.88376444709297</v>
          </cell>
          <cell r="O355">
            <v>442.60923159724399</v>
          </cell>
          <cell r="Q355">
            <v>1015.4929960443362</v>
          </cell>
          <cell r="S355">
            <v>1015.4929960443362</v>
          </cell>
          <cell r="T355" t="str">
            <v/>
          </cell>
          <cell r="U355">
            <v>67.534267640087208</v>
          </cell>
          <cell r="V355">
            <v>96.988225884500324</v>
          </cell>
          <cell r="W355">
            <v>549.60176884229713</v>
          </cell>
          <cell r="X355">
            <v>232.58264806473932</v>
          </cell>
          <cell r="Y355">
            <v>389.59943650263631</v>
          </cell>
          <cell r="Z355">
            <v>299.44410551168312</v>
          </cell>
          <cell r="AA355">
            <v>891.56648763220937</v>
          </cell>
          <cell r="AB355">
            <v>880.96680757292847</v>
          </cell>
          <cell r="AC355">
            <v>709.33988719322838</v>
          </cell>
          <cell r="AD355">
            <v>698.04236708216877</v>
          </cell>
          <cell r="AE355">
            <v>664.74301619222615</v>
          </cell>
          <cell r="AF355">
            <v>713.82410124887406</v>
          </cell>
          <cell r="AH355">
            <v>436.21441636681328</v>
          </cell>
          <cell r="AI355">
            <v>1397.6119154638818</v>
          </cell>
          <cell r="AJ355">
            <v>1890.8314797695407</v>
          </cell>
          <cell r="AK355">
            <v>1691.5172127235046</v>
          </cell>
          <cell r="AL355">
            <v>4909.7355127558039</v>
          </cell>
          <cell r="AM355">
            <v>-27141.023264438263</v>
          </cell>
          <cell r="AN355">
            <v>-32508.620095722792</v>
          </cell>
          <cell r="AO355">
            <v>-36991.551699156385</v>
          </cell>
          <cell r="AP355">
            <v>-41353.523620898311</v>
          </cell>
          <cell r="AQ355">
            <v>-100291.4723352828</v>
          </cell>
        </row>
        <row r="358">
          <cell r="B358" t="str">
            <v>CAPEX</v>
          </cell>
          <cell r="F358">
            <v>0</v>
          </cell>
          <cell r="G358">
            <v>0</v>
          </cell>
          <cell r="I358">
            <v>0</v>
          </cell>
          <cell r="J358">
            <v>500</v>
          </cell>
          <cell r="L358">
            <v>500</v>
          </cell>
          <cell r="N358">
            <v>5956.7773608261414</v>
          </cell>
          <cell r="O358">
            <v>1644.1847251111608</v>
          </cell>
          <cell r="Q358">
            <v>7600.9620859373026</v>
          </cell>
          <cell r="S358">
            <v>7600.9620859373026</v>
          </cell>
          <cell r="T358" t="str">
            <v/>
          </cell>
          <cell r="U358">
            <v>848.2213333333334</v>
          </cell>
          <cell r="V358">
            <v>848.2213333333334</v>
          </cell>
          <cell r="W358">
            <v>848.2213333333334</v>
          </cell>
          <cell r="X358">
            <v>469.02639093950319</v>
          </cell>
          <cell r="Y358">
            <v>938.18808731620607</v>
          </cell>
          <cell r="Z358">
            <v>985.44203246337543</v>
          </cell>
          <cell r="AA358">
            <v>1076.3782270218217</v>
          </cell>
          <cell r="AB358">
            <v>1076.3782270218217</v>
          </cell>
          <cell r="AC358">
            <v>1076.3782270218217</v>
          </cell>
          <cell r="AD358">
            <v>1076.3782270218217</v>
          </cell>
          <cell r="AE358">
            <v>1076.3782270218217</v>
          </cell>
          <cell r="AF358">
            <v>1076.3782270218217</v>
          </cell>
          <cell r="AH358">
            <v>2544.6640000000002</v>
          </cell>
          <cell r="AI358">
            <v>3736.4955378690711</v>
          </cell>
          <cell r="AJ358">
            <v>3229.134681065465</v>
          </cell>
          <cell r="AK358">
            <v>3229.134681065465</v>
          </cell>
          <cell r="AL358">
            <v>12739.428900000001</v>
          </cell>
          <cell r="AM358">
            <v>7980.5000000000009</v>
          </cell>
          <cell r="AN358">
            <v>4461.6000000000004</v>
          </cell>
          <cell r="AO358">
            <v>2587.444526418863</v>
          </cell>
          <cell r="AP358">
            <v>2756.1645678283107</v>
          </cell>
          <cell r="AQ358">
            <v>3000</v>
          </cell>
        </row>
        <row r="361">
          <cell r="B361" t="str">
            <v>ASSUMPTIONS:</v>
          </cell>
        </row>
        <row r="363">
          <cell r="B363" t="str">
            <v>Average $/HL, net of VAT &amp; excise tax</v>
          </cell>
          <cell r="O363">
            <v>50.917957174594001</v>
          </cell>
          <cell r="AH363">
            <v>53.307583267286169</v>
          </cell>
          <cell r="AI363">
            <v>53.307583267286169</v>
          </cell>
          <cell r="AJ363">
            <v>53.307583267286169</v>
          </cell>
          <cell r="AK363">
            <v>53.307583267286169</v>
          </cell>
          <cell r="AL363">
            <v>57.349794280544522</v>
          </cell>
          <cell r="AM363">
            <v>57.349794280544522</v>
          </cell>
          <cell r="AN363">
            <v>57.349794280544522</v>
          </cell>
          <cell r="AO363">
            <v>57.349794280544522</v>
          </cell>
          <cell r="AP363">
            <v>57.349794280544522</v>
          </cell>
          <cell r="AQ363">
            <v>57.349794280544522</v>
          </cell>
        </row>
        <row r="364">
          <cell r="AH364">
            <v>48.486614520256232</v>
          </cell>
          <cell r="AI364">
            <v>48.519175385334819</v>
          </cell>
          <cell r="AJ364">
            <v>49.859211805096599</v>
          </cell>
          <cell r="AK364">
            <v>50.301393989730528</v>
          </cell>
        </row>
        <row r="365">
          <cell r="B365" t="str">
            <v>PRICE GROWTH</v>
          </cell>
        </row>
        <row r="366">
          <cell r="B366" t="str">
            <v>CURRENT CASE</v>
          </cell>
          <cell r="O366">
            <v>0</v>
          </cell>
          <cell r="AH366">
            <v>-9.0436828149897952E-2</v>
          </cell>
          <cell r="AI366">
            <v>-8.9826017021670257E-2</v>
          </cell>
          <cell r="AJ366">
            <v>-6.4688197266405956E-2</v>
          </cell>
          <cell r="AK366">
            <v>-5.6393276402768033E-2</v>
          </cell>
          <cell r="AL366">
            <v>0.24088512714276389</v>
          </cell>
          <cell r="AM366">
            <v>0</v>
          </cell>
          <cell r="AN366">
            <v>0</v>
          </cell>
          <cell r="AO366">
            <v>0</v>
          </cell>
          <cell r="AP366">
            <v>0</v>
          </cell>
          <cell r="AQ366">
            <v>0</v>
          </cell>
        </row>
        <row r="367">
          <cell r="B367" t="str">
            <v>Based Case</v>
          </cell>
          <cell r="O367">
            <v>0</v>
          </cell>
          <cell r="AH367">
            <v>-9.0436828149897952E-2</v>
          </cell>
          <cell r="AI367">
            <v>-8.9826017021670257E-2</v>
          </cell>
          <cell r="AJ367">
            <v>-6.4688197266405956E-2</v>
          </cell>
          <cell r="AK367">
            <v>-5.6393276402768033E-2</v>
          </cell>
          <cell r="AM367">
            <v>0</v>
          </cell>
          <cell r="AN367">
            <v>0</v>
          </cell>
          <cell r="AO367">
            <v>0</v>
          </cell>
          <cell r="AP367">
            <v>0</v>
          </cell>
          <cell r="AQ367">
            <v>0</v>
          </cell>
        </row>
        <row r="368">
          <cell r="B368" t="str">
            <v>Conservative Case</v>
          </cell>
          <cell r="O368">
            <v>0</v>
          </cell>
          <cell r="AH368">
            <v>0</v>
          </cell>
          <cell r="AI368">
            <v>0</v>
          </cell>
          <cell r="AJ368">
            <v>0</v>
          </cell>
          <cell r="AK368">
            <v>0</v>
          </cell>
          <cell r="AM368">
            <v>-0.05</v>
          </cell>
          <cell r="AN368">
            <v>-0.05</v>
          </cell>
          <cell r="AO368">
            <v>-0.05</v>
          </cell>
          <cell r="AP368">
            <v>-0.05</v>
          </cell>
          <cell r="AQ368">
            <v>-0.05</v>
          </cell>
        </row>
        <row r="369">
          <cell r="B369" t="str">
            <v>Worst Case</v>
          </cell>
          <cell r="O369">
            <v>0</v>
          </cell>
          <cell r="AH369">
            <v>-0.05</v>
          </cell>
          <cell r="AI369">
            <v>-0.05</v>
          </cell>
          <cell r="AJ369">
            <v>-0.05</v>
          </cell>
          <cell r="AK369">
            <v>-0.05</v>
          </cell>
        </row>
        <row r="370">
          <cell r="B370" t="str">
            <v>Other Case</v>
          </cell>
        </row>
        <row r="372">
          <cell r="B372" t="str">
            <v>SALES GROWTH</v>
          </cell>
        </row>
        <row r="373">
          <cell r="B373" t="str">
            <v>CURRENT CASE</v>
          </cell>
          <cell r="O373">
            <v>0</v>
          </cell>
          <cell r="AH373">
            <v>0</v>
          </cell>
          <cell r="AI373">
            <v>0</v>
          </cell>
          <cell r="AJ373">
            <v>0</v>
          </cell>
          <cell r="AK373">
            <v>0</v>
          </cell>
          <cell r="AL373">
            <v>0</v>
          </cell>
          <cell r="AM373">
            <v>0</v>
          </cell>
          <cell r="AN373">
            <v>0</v>
          </cell>
          <cell r="AO373">
            <v>0</v>
          </cell>
          <cell r="AP373">
            <v>0</v>
          </cell>
          <cell r="AQ373">
            <v>0</v>
          </cell>
        </row>
        <row r="374">
          <cell r="B374" t="str">
            <v>Based Case</v>
          </cell>
          <cell r="O374">
            <v>0</v>
          </cell>
          <cell r="AH374">
            <v>0</v>
          </cell>
          <cell r="AI374">
            <v>0</v>
          </cell>
          <cell r="AJ374">
            <v>0</v>
          </cell>
          <cell r="AK374">
            <v>0</v>
          </cell>
          <cell r="AM374">
            <v>0</v>
          </cell>
          <cell r="AN374">
            <v>0</v>
          </cell>
          <cell r="AO374">
            <v>0</v>
          </cell>
          <cell r="AP374">
            <v>0</v>
          </cell>
          <cell r="AQ374">
            <v>0</v>
          </cell>
        </row>
        <row r="375">
          <cell r="B375" t="str">
            <v>Conservative Case</v>
          </cell>
          <cell r="O375">
            <v>0</v>
          </cell>
          <cell r="AH375">
            <v>-0.05</v>
          </cell>
          <cell r="AI375">
            <v>-0.05</v>
          </cell>
          <cell r="AJ375">
            <v>-0.05</v>
          </cell>
          <cell r="AK375">
            <v>-0.05</v>
          </cell>
          <cell r="AM375">
            <v>0</v>
          </cell>
          <cell r="AN375">
            <v>0</v>
          </cell>
          <cell r="AO375">
            <v>0</v>
          </cell>
          <cell r="AP375">
            <v>0</v>
          </cell>
          <cell r="AQ375">
            <v>0</v>
          </cell>
        </row>
        <row r="376">
          <cell r="B376" t="str">
            <v>Worst Case</v>
          </cell>
          <cell r="AH376">
            <v>-0.05</v>
          </cell>
          <cell r="AI376">
            <v>-0.05</v>
          </cell>
          <cell r="AJ376">
            <v>-0.05</v>
          </cell>
          <cell r="AK376">
            <v>-0.05</v>
          </cell>
          <cell r="AM376">
            <v>0</v>
          </cell>
          <cell r="AN376">
            <v>0</v>
          </cell>
          <cell r="AO376">
            <v>0</v>
          </cell>
          <cell r="AP376">
            <v>0</v>
          </cell>
          <cell r="AQ376">
            <v>0</v>
          </cell>
        </row>
        <row r="377">
          <cell r="B377" t="str">
            <v>Other Case</v>
          </cell>
        </row>
        <row r="379">
          <cell r="B379" t="str">
            <v>REVENUE GROWTH</v>
          </cell>
        </row>
        <row r="380">
          <cell r="B380" t="str">
            <v>CURRENT CASE</v>
          </cell>
          <cell r="G380">
            <v>0</v>
          </cell>
          <cell r="I380">
            <v>0</v>
          </cell>
          <cell r="J380" t="str">
            <v>N/A</v>
          </cell>
          <cell r="L380">
            <v>0</v>
          </cell>
          <cell r="N380">
            <v>0</v>
          </cell>
          <cell r="O380">
            <v>0</v>
          </cell>
          <cell r="Q380">
            <v>0.53062571056195362</v>
          </cell>
          <cell r="S380">
            <v>0.53062571056195362</v>
          </cell>
          <cell r="AH380">
            <v>-0.19999313048971679</v>
          </cell>
          <cell r="AI380">
            <v>1.5418516266290494</v>
          </cell>
          <cell r="AJ380">
            <v>-0.24080390391888962</v>
          </cell>
          <cell r="AK380">
            <v>0.03</v>
          </cell>
          <cell r="AL380">
            <v>0.60223328528566511</v>
          </cell>
          <cell r="AM380">
            <v>0.25</v>
          </cell>
          <cell r="AN380">
            <v>0.03</v>
          </cell>
          <cell r="AO380">
            <v>0.03</v>
          </cell>
          <cell r="AP380">
            <v>0.03</v>
          </cell>
          <cell r="AQ380">
            <v>0.03</v>
          </cell>
        </row>
        <row r="381">
          <cell r="B381" t="str">
            <v>Based Case</v>
          </cell>
          <cell r="N381">
            <v>0</v>
          </cell>
          <cell r="O381">
            <v>0</v>
          </cell>
          <cell r="AH381">
            <v>-0.19999313048971679</v>
          </cell>
          <cell r="AI381">
            <v>1.5418516266290494</v>
          </cell>
          <cell r="AJ381">
            <v>-0.24080390391888962</v>
          </cell>
          <cell r="AK381">
            <v>0.03</v>
          </cell>
          <cell r="AL381">
            <v>0.60223328528566511</v>
          </cell>
          <cell r="AM381">
            <v>0.25</v>
          </cell>
          <cell r="AN381">
            <v>0.03</v>
          </cell>
          <cell r="AO381">
            <v>0.03</v>
          </cell>
          <cell r="AP381">
            <v>0.03</v>
          </cell>
          <cell r="AQ381">
            <v>0.03</v>
          </cell>
        </row>
        <row r="382">
          <cell r="B382" t="str">
            <v>Conservative Case</v>
          </cell>
          <cell r="N382">
            <v>0</v>
          </cell>
          <cell r="O382">
            <v>0</v>
          </cell>
          <cell r="AH382">
            <v>0</v>
          </cell>
          <cell r="AI382">
            <v>0</v>
          </cell>
          <cell r="AJ382">
            <v>0</v>
          </cell>
          <cell r="AK382">
            <v>0</v>
          </cell>
          <cell r="AL382">
            <v>0.3</v>
          </cell>
          <cell r="AM382">
            <v>0</v>
          </cell>
          <cell r="AN382">
            <v>0</v>
          </cell>
          <cell r="AO382">
            <v>0</v>
          </cell>
          <cell r="AP382">
            <v>0</v>
          </cell>
          <cell r="AQ382">
            <v>0</v>
          </cell>
        </row>
        <row r="383">
          <cell r="B383" t="str">
            <v>Worst Case</v>
          </cell>
          <cell r="N383">
            <v>0</v>
          </cell>
          <cell r="O383">
            <v>0</v>
          </cell>
          <cell r="AH383">
            <v>0</v>
          </cell>
          <cell r="AI383">
            <v>0</v>
          </cell>
          <cell r="AJ383">
            <v>0</v>
          </cell>
          <cell r="AK383">
            <v>0</v>
          </cell>
          <cell r="AL383">
            <v>0</v>
          </cell>
          <cell r="AM383">
            <v>0</v>
          </cell>
          <cell r="AN383">
            <v>0</v>
          </cell>
          <cell r="AO383">
            <v>0</v>
          </cell>
          <cell r="AP383">
            <v>0</v>
          </cell>
          <cell r="AQ383">
            <v>0</v>
          </cell>
        </row>
        <row r="386">
          <cell r="B386" t="str">
            <v>COGS - Variable ($/HL)</v>
          </cell>
        </row>
        <row r="387">
          <cell r="B387" t="str">
            <v>CURRENT CASE</v>
          </cell>
          <cell r="F387">
            <v>0</v>
          </cell>
          <cell r="G387">
            <v>0</v>
          </cell>
          <cell r="I387">
            <v>0.67566985903368126</v>
          </cell>
          <cell r="J387">
            <v>0.70698614318706698</v>
          </cell>
          <cell r="L387">
            <v>0.68417339499882412</v>
          </cell>
          <cell r="N387">
            <v>32.9713272813784</v>
          </cell>
          <cell r="O387">
            <v>32.9713272813784</v>
          </cell>
          <cell r="Q387">
            <v>33.364501617296028</v>
          </cell>
          <cell r="S387">
            <v>33.364501617296028</v>
          </cell>
          <cell r="AH387">
            <v>32.9713272813784</v>
          </cell>
          <cell r="AI387">
            <v>32.9713272813784</v>
          </cell>
          <cell r="AJ387">
            <v>32.9713272813784</v>
          </cell>
          <cell r="AK387">
            <v>32.9713272813784</v>
          </cell>
          <cell r="AL387">
            <v>34.342515368100464</v>
          </cell>
          <cell r="AM387">
            <v>21.043830724746741</v>
          </cell>
          <cell r="AN387">
            <v>17.974158866836721</v>
          </cell>
          <cell r="AO387">
            <v>16.78295977714194</v>
          </cell>
          <cell r="AP387">
            <v>16.140043415652535</v>
          </cell>
          <cell r="AQ387">
            <v>16.140043415652535</v>
          </cell>
        </row>
        <row r="388">
          <cell r="B388" t="str">
            <v>Based Case</v>
          </cell>
          <cell r="N388">
            <v>32.9713272813784</v>
          </cell>
          <cell r="O388">
            <v>32.9713272813784</v>
          </cell>
          <cell r="AH388">
            <v>32.9713272813784</v>
          </cell>
          <cell r="AI388">
            <v>32.9713272813784</v>
          </cell>
          <cell r="AJ388">
            <v>32.9713272813784</v>
          </cell>
          <cell r="AK388">
            <v>32.9713272813784</v>
          </cell>
          <cell r="AM388">
            <v>21.043830724746741</v>
          </cell>
          <cell r="AN388">
            <v>17.974158866836721</v>
          </cell>
          <cell r="AO388">
            <v>16.78295977714194</v>
          </cell>
          <cell r="AP388">
            <v>16.140043415652535</v>
          </cell>
          <cell r="AQ388">
            <v>16.140043415652535</v>
          </cell>
        </row>
        <row r="389">
          <cell r="B389" t="str">
            <v>Conservative Case</v>
          </cell>
          <cell r="N389">
            <v>32.971327281378358</v>
          </cell>
          <cell r="O389">
            <v>32.971327281378358</v>
          </cell>
          <cell r="AH389">
            <v>32.971327281378358</v>
          </cell>
          <cell r="AI389">
            <v>32.971327281378358</v>
          </cell>
          <cell r="AJ389">
            <v>32.971327281378358</v>
          </cell>
          <cell r="AK389">
            <v>32.971327281378358</v>
          </cell>
          <cell r="AM389">
            <v>34.342515368100464</v>
          </cell>
          <cell r="AN389">
            <v>34.342515368100464</v>
          </cell>
          <cell r="AO389">
            <v>34.342515368100464</v>
          </cell>
          <cell r="AP389">
            <v>34.342515368100464</v>
          </cell>
          <cell r="AQ389">
            <v>34.342515368100464</v>
          </cell>
        </row>
        <row r="390">
          <cell r="B390" t="str">
            <v>Worst Case</v>
          </cell>
          <cell r="N390">
            <v>32.971327281378358</v>
          </cell>
          <cell r="O390">
            <v>32.971327281378358</v>
          </cell>
          <cell r="AH390">
            <v>32.971327281378358</v>
          </cell>
          <cell r="AI390">
            <v>32.971327281378358</v>
          </cell>
          <cell r="AJ390">
            <v>32.971327281378358</v>
          </cell>
          <cell r="AK390">
            <v>32.971327281378358</v>
          </cell>
        </row>
        <row r="391">
          <cell r="B391" t="str">
            <v>Other Case</v>
          </cell>
        </row>
        <row r="393">
          <cell r="B393" t="str">
            <v>COGS - Fixed (Growth Rate)</v>
          </cell>
          <cell r="G393">
            <v>0</v>
          </cell>
          <cell r="I393">
            <v>0</v>
          </cell>
          <cell r="J393">
            <v>0</v>
          </cell>
          <cell r="L393">
            <v>0</v>
          </cell>
          <cell r="N393">
            <v>1009.8000000000002</v>
          </cell>
          <cell r="O393">
            <v>674.63</v>
          </cell>
          <cell r="Q393">
            <v>1.0323664358607145</v>
          </cell>
          <cell r="S393">
            <v>1.0323664358607145</v>
          </cell>
          <cell r="AH393">
            <v>674.63</v>
          </cell>
          <cell r="AI393">
            <v>674.63</v>
          </cell>
          <cell r="AJ393">
            <v>674.63</v>
          </cell>
          <cell r="AK393">
            <v>674.63</v>
          </cell>
          <cell r="AL393">
            <v>3.8842686896263809</v>
          </cell>
          <cell r="AM393">
            <v>0.15</v>
          </cell>
          <cell r="AN393">
            <v>0.15</v>
          </cell>
          <cell r="AO393">
            <v>0.15</v>
          </cell>
          <cell r="AP393">
            <v>0.15</v>
          </cell>
          <cell r="AQ393">
            <v>0.15</v>
          </cell>
        </row>
        <row r="395">
          <cell r="B395" t="str">
            <v>Gross Margin</v>
          </cell>
          <cell r="F395">
            <v>0</v>
          </cell>
          <cell r="G395">
            <v>0</v>
          </cell>
          <cell r="I395">
            <v>0.32433014096631874</v>
          </cell>
          <cell r="J395">
            <v>0.29301385681293302</v>
          </cell>
          <cell r="L395">
            <v>0.31582660500117582</v>
          </cell>
          <cell r="N395">
            <v>0.26305664410402468</v>
          </cell>
          <cell r="O395">
            <v>0.27613753015117187</v>
          </cell>
          <cell r="Q395">
            <v>0.26673527527788793</v>
          </cell>
          <cell r="S395">
            <v>0.26673527527788793</v>
          </cell>
          <cell r="AH395">
            <v>0.27707955929196704</v>
          </cell>
          <cell r="AI395">
            <v>0.31424205121012178</v>
          </cell>
          <cell r="AJ395">
            <v>0.34505817860206545</v>
          </cell>
          <cell r="AK395">
            <v>0.38360448731439123</v>
          </cell>
          <cell r="AL395">
            <v>0.33344514069695641</v>
          </cell>
          <cell r="AM395">
            <v>0.37409366949912637</v>
          </cell>
          <cell r="AN395">
            <v>0.37998691009539898</v>
          </cell>
          <cell r="AO395">
            <v>0.37368201795475486</v>
          </cell>
          <cell r="AP395">
            <v>0.36192039749886845</v>
          </cell>
          <cell r="AQ395">
            <v>0</v>
          </cell>
        </row>
        <row r="397">
          <cell r="B397" t="str">
            <v>SG&amp;A - Variable (% REVENUES)</v>
          </cell>
        </row>
        <row r="398">
          <cell r="B398" t="str">
            <v>CURRENT CASE</v>
          </cell>
          <cell r="F398">
            <v>0</v>
          </cell>
          <cell r="G398">
            <v>0</v>
          </cell>
          <cell r="I398">
            <v>0.2930162487894114</v>
          </cell>
          <cell r="J398">
            <v>0</v>
          </cell>
          <cell r="L398">
            <v>0.30524417966606571</v>
          </cell>
          <cell r="N398">
            <v>1.0687566797292483E-3</v>
          </cell>
          <cell r="O398">
            <v>7.9701077014144607E-4</v>
          </cell>
          <cell r="Q398">
            <v>7.9701077014144607E-4</v>
          </cell>
          <cell r="S398">
            <v>7.9701077014144607E-4</v>
          </cell>
          <cell r="AH398">
            <v>7.9701077014144607E-4</v>
          </cell>
          <cell r="AI398">
            <v>7.9701077014144607E-4</v>
          </cell>
          <cell r="AJ398">
            <v>7.9701077014144607E-4</v>
          </cell>
          <cell r="AK398">
            <v>7.9701077014144607E-4</v>
          </cell>
          <cell r="AL398">
            <v>7.9701077014144607E-4</v>
          </cell>
          <cell r="AM398">
            <v>7.9701077014144607E-4</v>
          </cell>
          <cell r="AN398">
            <v>7.9701077014144607E-4</v>
          </cell>
          <cell r="AO398">
            <v>7.9701077014144607E-4</v>
          </cell>
          <cell r="AP398">
            <v>7.9701077014144607E-4</v>
          </cell>
          <cell r="AQ398">
            <v>7.9701077014144607E-4</v>
          </cell>
        </row>
        <row r="399">
          <cell r="B399" t="str">
            <v>Based Case</v>
          </cell>
          <cell r="O399">
            <v>7.9701077014144607E-4</v>
          </cell>
          <cell r="AH399">
            <v>7.9701077014144607E-4</v>
          </cell>
          <cell r="AI399">
            <v>7.9701077014144607E-4</v>
          </cell>
          <cell r="AJ399">
            <v>7.9701077014144607E-4</v>
          </cell>
          <cell r="AK399">
            <v>7.9701077014144607E-4</v>
          </cell>
          <cell r="AL399">
            <v>7.9701077014144607E-4</v>
          </cell>
          <cell r="AM399">
            <v>7.9701077014144607E-4</v>
          </cell>
          <cell r="AN399">
            <v>7.9701077014144607E-4</v>
          </cell>
          <cell r="AO399">
            <v>7.9701077014144607E-4</v>
          </cell>
          <cell r="AP399">
            <v>7.9701077014144607E-4</v>
          </cell>
          <cell r="AQ399">
            <v>7.9701077014144607E-4</v>
          </cell>
        </row>
        <row r="400">
          <cell r="B400" t="str">
            <v>Conservative Case</v>
          </cell>
          <cell r="O400">
            <v>7.9701077014144607E-4</v>
          </cell>
          <cell r="AH400">
            <v>7.9701077014144607E-4</v>
          </cell>
          <cell r="AI400">
            <v>7.9701077014144607E-4</v>
          </cell>
          <cell r="AJ400">
            <v>7.9701077014144607E-4</v>
          </cell>
          <cell r="AK400">
            <v>7.9701077014144607E-4</v>
          </cell>
          <cell r="AL400">
            <v>7.9701077014144607E-4</v>
          </cell>
          <cell r="AM400">
            <v>7.9701077014144607E-4</v>
          </cell>
          <cell r="AN400">
            <v>7.9701077014144607E-4</v>
          </cell>
          <cell r="AO400">
            <v>7.9701077014144607E-4</v>
          </cell>
          <cell r="AP400">
            <v>7.9701077014144607E-4</v>
          </cell>
          <cell r="AQ400">
            <v>7.9701077014144607E-4</v>
          </cell>
        </row>
        <row r="401">
          <cell r="B401" t="str">
            <v>Worst Case</v>
          </cell>
          <cell r="O401">
            <v>0</v>
          </cell>
          <cell r="AH401">
            <v>0</v>
          </cell>
          <cell r="AI401">
            <v>0</v>
          </cell>
          <cell r="AJ401">
            <v>0</v>
          </cell>
          <cell r="AK401">
            <v>0</v>
          </cell>
          <cell r="AL401">
            <v>0</v>
          </cell>
          <cell r="AM401">
            <v>0</v>
          </cell>
          <cell r="AN401">
            <v>0</v>
          </cell>
          <cell r="AO401">
            <v>0</v>
          </cell>
          <cell r="AP401">
            <v>0</v>
          </cell>
          <cell r="AQ401">
            <v>0</v>
          </cell>
        </row>
        <row r="402">
          <cell r="B402" t="str">
            <v>Other Case</v>
          </cell>
          <cell r="O402">
            <v>0</v>
          </cell>
          <cell r="AH402">
            <v>0</v>
          </cell>
          <cell r="AI402">
            <v>0</v>
          </cell>
          <cell r="AJ402">
            <v>0</v>
          </cell>
          <cell r="AK402">
            <v>0</v>
          </cell>
          <cell r="AL402">
            <v>0</v>
          </cell>
          <cell r="AM402">
            <v>0</v>
          </cell>
          <cell r="AN402">
            <v>0</v>
          </cell>
          <cell r="AO402">
            <v>0</v>
          </cell>
          <cell r="AP402">
            <v>0</v>
          </cell>
          <cell r="AQ402">
            <v>0</v>
          </cell>
        </row>
        <row r="404">
          <cell r="B404" t="str">
            <v>G&amp;A - Fixed  (Growth Rate)</v>
          </cell>
          <cell r="G404">
            <v>0</v>
          </cell>
          <cell r="I404" t="str">
            <v>N/A</v>
          </cell>
          <cell r="J404" t="str">
            <v>N/A</v>
          </cell>
          <cell r="L404">
            <v>0</v>
          </cell>
          <cell r="N404">
            <v>0</v>
          </cell>
          <cell r="O404">
            <v>0</v>
          </cell>
          <cell r="Q404">
            <v>0</v>
          </cell>
          <cell r="S404">
            <v>0</v>
          </cell>
          <cell r="AH404">
            <v>0</v>
          </cell>
          <cell r="AI404">
            <v>0</v>
          </cell>
          <cell r="AJ404">
            <v>0</v>
          </cell>
          <cell r="AK404">
            <v>0</v>
          </cell>
          <cell r="AL404">
            <v>0</v>
          </cell>
          <cell r="AM404">
            <v>0.1</v>
          </cell>
          <cell r="AN404">
            <v>0.1</v>
          </cell>
          <cell r="AO404">
            <v>0.1</v>
          </cell>
          <cell r="AP404">
            <v>0.1</v>
          </cell>
          <cell r="AQ404">
            <v>0.1</v>
          </cell>
        </row>
        <row r="406">
          <cell r="B406" t="str">
            <v>Operating Income (% Revs)</v>
          </cell>
          <cell r="F406">
            <v>0</v>
          </cell>
          <cell r="G406">
            <v>0</v>
          </cell>
          <cell r="I406">
            <v>3.1313892176907353E-2</v>
          </cell>
          <cell r="J406">
            <v>-4.5034642032332567E-2</v>
          </cell>
          <cell r="L406">
            <v>1.0582425335110135E-2</v>
          </cell>
          <cell r="N406">
            <v>0.10488065550409593</v>
          </cell>
          <cell r="O406">
            <v>0.16578041055360943</v>
          </cell>
          <cell r="Q406">
            <v>0.12200699821500376</v>
          </cell>
          <cell r="S406">
            <v>0.12200699821500376</v>
          </cell>
          <cell r="AH406">
            <v>0.19190468109267811</v>
          </cell>
          <cell r="AI406">
            <v>0.22622823747665308</v>
          </cell>
          <cell r="AJ406">
            <v>0.23951384603294865</v>
          </cell>
          <cell r="AK406">
            <v>0.25261566246198969</v>
          </cell>
          <cell r="AL406">
            <v>0.22841068953614729</v>
          </cell>
          <cell r="AM406">
            <v>0.2843969981495848</v>
          </cell>
          <cell r="AN406">
            <v>0.29257875037448122</v>
          </cell>
          <cell r="AO406">
            <v>0.28646280617300479</v>
          </cell>
          <cell r="AP406">
            <v>0.27317262012100152</v>
          </cell>
          <cell r="AQ406">
            <v>0</v>
          </cell>
        </row>
        <row r="407">
          <cell r="B407" t="str">
            <v>Non-Recurring&amp;Extraordinary Items (% Revs)</v>
          </cell>
          <cell r="F407">
            <v>0</v>
          </cell>
          <cell r="G407">
            <v>0</v>
          </cell>
          <cell r="I407">
            <v>0</v>
          </cell>
          <cell r="J407">
            <v>0</v>
          </cell>
          <cell r="L407">
            <v>0</v>
          </cell>
          <cell r="N407">
            <v>-3.6195226220163877E-2</v>
          </cell>
          <cell r="O407">
            <v>0</v>
          </cell>
          <cell r="Q407">
            <v>-4.0256163891408132E-2</v>
          </cell>
          <cell r="S407">
            <v>-4.0256163891408132E-2</v>
          </cell>
          <cell r="AH407">
            <v>0</v>
          </cell>
          <cell r="AI407">
            <v>0</v>
          </cell>
          <cell r="AJ407">
            <v>0</v>
          </cell>
          <cell r="AK407">
            <v>0</v>
          </cell>
          <cell r="AL407">
            <v>0</v>
          </cell>
          <cell r="AM407">
            <v>0</v>
          </cell>
          <cell r="AN407">
            <v>0</v>
          </cell>
          <cell r="AO407">
            <v>0</v>
          </cell>
          <cell r="AP407">
            <v>0</v>
          </cell>
          <cell r="AQ407">
            <v>0</v>
          </cell>
        </row>
        <row r="408">
          <cell r="B408" t="str">
            <v>Forex (% Revs)</v>
          </cell>
          <cell r="F408">
            <v>0</v>
          </cell>
          <cell r="G408">
            <v>0</v>
          </cell>
          <cell r="I408">
            <v>0</v>
          </cell>
          <cell r="J408">
            <v>0</v>
          </cell>
          <cell r="L408">
            <v>0</v>
          </cell>
          <cell r="N408">
            <v>-1.3395083719273245E-2</v>
          </cell>
          <cell r="O408">
            <v>0</v>
          </cell>
          <cell r="Q408">
            <v>-1.6258949387995086E-2</v>
          </cell>
          <cell r="S408">
            <v>-1.6258949387995086E-2</v>
          </cell>
          <cell r="AH408">
            <v>0</v>
          </cell>
          <cell r="AI408">
            <v>0</v>
          </cell>
          <cell r="AJ408">
            <v>0</v>
          </cell>
          <cell r="AK408">
            <v>0</v>
          </cell>
          <cell r="AL408">
            <v>0</v>
          </cell>
          <cell r="AM408">
            <v>0</v>
          </cell>
          <cell r="AN408">
            <v>0</v>
          </cell>
          <cell r="AO408">
            <v>0</v>
          </cell>
          <cell r="AP408">
            <v>0</v>
          </cell>
          <cell r="AQ408">
            <v>0</v>
          </cell>
        </row>
        <row r="409">
          <cell r="B409" t="str">
            <v>Gain/(loss) from disposal of Fixed assets (% Revs)</v>
          </cell>
          <cell r="F409">
            <v>0</v>
          </cell>
          <cell r="G409">
            <v>0</v>
          </cell>
          <cell r="I409">
            <v>0</v>
          </cell>
          <cell r="J409">
            <v>0</v>
          </cell>
          <cell r="L409">
            <v>0</v>
          </cell>
          <cell r="N409">
            <v>4.061275382971144E-3</v>
          </cell>
          <cell r="O409">
            <v>0</v>
          </cell>
          <cell r="Q409">
            <v>2.919155944303664E-3</v>
          </cell>
          <cell r="S409">
            <v>2.919155944303664E-3</v>
          </cell>
          <cell r="AH409">
            <v>0</v>
          </cell>
          <cell r="AI409">
            <v>0</v>
          </cell>
          <cell r="AJ409">
            <v>0</v>
          </cell>
          <cell r="AK409">
            <v>0</v>
          </cell>
          <cell r="AL409">
            <v>0</v>
          </cell>
          <cell r="AM409">
            <v>0</v>
          </cell>
          <cell r="AN409">
            <v>0</v>
          </cell>
          <cell r="AO409">
            <v>0</v>
          </cell>
          <cell r="AP409">
            <v>0</v>
          </cell>
          <cell r="AQ409">
            <v>0</v>
          </cell>
        </row>
        <row r="410">
          <cell r="B410" t="str">
            <v>EBITA Margin</v>
          </cell>
          <cell r="F410">
            <v>0</v>
          </cell>
          <cell r="G410">
            <v>0</v>
          </cell>
          <cell r="I410">
            <v>1.469923598407406E-3</v>
          </cell>
          <cell r="J410">
            <v>-8.5739030023094687E-2</v>
          </cell>
          <cell r="L410">
            <v>-2.2210551070000781E-2</v>
          </cell>
          <cell r="N410">
            <v>4.0818223330751191E-2</v>
          </cell>
          <cell r="O410">
            <v>8.0603485784451229E-2</v>
          </cell>
          <cell r="Q410">
            <v>5.2006709049150196E-2</v>
          </cell>
          <cell r="S410">
            <v>5.2006709049150196E-2</v>
          </cell>
          <cell r="AH410">
            <v>9.929780628917334E-2</v>
          </cell>
          <cell r="AI410">
            <v>0.12516302130720491</v>
          </cell>
          <cell r="AJ410">
            <v>0.22304284770267438</v>
          </cell>
          <cell r="AK410">
            <v>0.23335279110661322</v>
          </cell>
          <cell r="AL410">
            <v>0.15693318467550774</v>
          </cell>
          <cell r="AM410">
            <v>-0.44770825160939565</v>
          </cell>
          <cell r="AN410">
            <v>-0.44005966502126764</v>
          </cell>
          <cell r="AO410">
            <v>-0.44788833281106383</v>
          </cell>
          <cell r="AP410">
            <v>-0.47005169491857546</v>
          </cell>
          <cell r="AQ410">
            <v>0</v>
          </cell>
        </row>
        <row r="413">
          <cell r="B413" t="str">
            <v>INCOME STATEMENT - Khabarovsk</v>
          </cell>
        </row>
        <row r="415">
          <cell r="B415" t="str">
            <v>Exchange Rates</v>
          </cell>
          <cell r="D415" t="str">
            <v>USD</v>
          </cell>
          <cell r="F415">
            <v>1</v>
          </cell>
          <cell r="G415">
            <v>1</v>
          </cell>
          <cell r="I415">
            <v>1</v>
          </cell>
          <cell r="J415">
            <v>1</v>
          </cell>
          <cell r="L415">
            <v>1</v>
          </cell>
          <cell r="N415">
            <v>1</v>
          </cell>
          <cell r="O415">
            <v>1</v>
          </cell>
          <cell r="Q415">
            <v>1</v>
          </cell>
          <cell r="S415">
            <v>1</v>
          </cell>
          <cell r="T415" t="str">
            <v/>
          </cell>
          <cell r="U415">
            <v>1</v>
          </cell>
          <cell r="V415">
            <v>1</v>
          </cell>
          <cell r="W415">
            <v>1</v>
          </cell>
          <cell r="X415">
            <v>1</v>
          </cell>
          <cell r="Y415">
            <v>1</v>
          </cell>
          <cell r="Z415">
            <v>1</v>
          </cell>
          <cell r="AA415">
            <v>1</v>
          </cell>
          <cell r="AB415">
            <v>1</v>
          </cell>
          <cell r="AC415">
            <v>1</v>
          </cell>
          <cell r="AD415">
            <v>1</v>
          </cell>
          <cell r="AE415">
            <v>1</v>
          </cell>
          <cell r="AF415">
            <v>1</v>
          </cell>
          <cell r="AH415">
            <v>1</v>
          </cell>
          <cell r="AI415">
            <v>1</v>
          </cell>
          <cell r="AJ415">
            <v>1</v>
          </cell>
          <cell r="AK415">
            <v>1</v>
          </cell>
          <cell r="AL415">
            <v>1</v>
          </cell>
          <cell r="AM415">
            <v>1</v>
          </cell>
          <cell r="AN415">
            <v>1</v>
          </cell>
          <cell r="AO415">
            <v>1</v>
          </cell>
          <cell r="AP415">
            <v>1</v>
          </cell>
          <cell r="AQ415">
            <v>1</v>
          </cell>
        </row>
        <row r="416">
          <cell r="B416" t="str">
            <v>Avg.</v>
          </cell>
          <cell r="F416">
            <v>1</v>
          </cell>
          <cell r="G416">
            <v>1</v>
          </cell>
          <cell r="I416">
            <v>1</v>
          </cell>
          <cell r="J416">
            <v>1</v>
          </cell>
          <cell r="L416">
            <v>1</v>
          </cell>
          <cell r="N416">
            <v>1</v>
          </cell>
          <cell r="O416">
            <v>1</v>
          </cell>
          <cell r="Q416">
            <v>1</v>
          </cell>
          <cell r="S416">
            <v>1</v>
          </cell>
          <cell r="T416" t="str">
            <v/>
          </cell>
          <cell r="U416">
            <v>1</v>
          </cell>
          <cell r="V416">
            <v>1</v>
          </cell>
          <cell r="W416">
            <v>1</v>
          </cell>
          <cell r="X416">
            <v>1</v>
          </cell>
          <cell r="Y416">
            <v>1</v>
          </cell>
          <cell r="Z416">
            <v>1</v>
          </cell>
          <cell r="AA416">
            <v>1</v>
          </cell>
          <cell r="AB416">
            <v>1</v>
          </cell>
          <cell r="AC416">
            <v>1</v>
          </cell>
          <cell r="AD416">
            <v>1</v>
          </cell>
          <cell r="AE416">
            <v>1</v>
          </cell>
          <cell r="AF416">
            <v>1</v>
          </cell>
          <cell r="AH416">
            <v>1</v>
          </cell>
          <cell r="AI416">
            <v>1</v>
          </cell>
          <cell r="AJ416">
            <v>1</v>
          </cell>
          <cell r="AK416">
            <v>1</v>
          </cell>
          <cell r="AL416">
            <v>1</v>
          </cell>
          <cell r="AM416">
            <v>1</v>
          </cell>
          <cell r="AN416">
            <v>1</v>
          </cell>
          <cell r="AO416">
            <v>1</v>
          </cell>
          <cell r="AP416">
            <v>1</v>
          </cell>
          <cell r="AQ416">
            <v>1</v>
          </cell>
        </row>
        <row r="418">
          <cell r="F418" t="e">
            <v>#REF!</v>
          </cell>
          <cell r="S418" t="str">
            <v>Khabarovsk</v>
          </cell>
        </row>
        <row r="420">
          <cell r="B420" t="str">
            <v>Annual Capacity EoP (000'HL)</v>
          </cell>
          <cell r="N420" t="e">
            <v>#REF!</v>
          </cell>
          <cell r="O420" t="e">
            <v>#REF!</v>
          </cell>
          <cell r="Q420" t="e">
            <v>#REF!</v>
          </cell>
          <cell r="AL420">
            <v>1080</v>
          </cell>
          <cell r="AM420">
            <v>1440</v>
          </cell>
          <cell r="AN420">
            <v>1800</v>
          </cell>
          <cell r="AO420">
            <v>1800</v>
          </cell>
          <cell r="AP420">
            <v>1800</v>
          </cell>
          <cell r="AQ420" t="e">
            <v>#REF!</v>
          </cell>
        </row>
        <row r="421">
          <cell r="B421" t="str">
            <v>Periodic Capacity (000'HL)</v>
          </cell>
          <cell r="I421">
            <v>375</v>
          </cell>
          <cell r="J421">
            <v>125</v>
          </cell>
          <cell r="L421">
            <v>500</v>
          </cell>
          <cell r="N421">
            <v>450</v>
          </cell>
          <cell r="O421">
            <v>126</v>
          </cell>
          <cell r="Q421">
            <v>576</v>
          </cell>
          <cell r="S421">
            <v>576</v>
          </cell>
          <cell r="AH421">
            <v>120</v>
          </cell>
          <cell r="AI421">
            <v>160</v>
          </cell>
          <cell r="AJ421">
            <v>300</v>
          </cell>
          <cell r="AK421">
            <v>300</v>
          </cell>
          <cell r="AL421">
            <v>880</v>
          </cell>
          <cell r="AM421">
            <v>1350</v>
          </cell>
          <cell r="AN421">
            <v>1710</v>
          </cell>
          <cell r="AO421">
            <v>1800</v>
          </cell>
          <cell r="AP421">
            <v>1800</v>
          </cell>
          <cell r="AQ421">
            <v>1290.5882352941178</v>
          </cell>
        </row>
        <row r="422">
          <cell r="B422" t="str">
            <v>Sales by Brand</v>
          </cell>
        </row>
        <row r="423">
          <cell r="B423" t="str">
            <v xml:space="preserve">   PIT</v>
          </cell>
          <cell r="N423">
            <v>177.54349999999999</v>
          </cell>
          <cell r="O423">
            <v>52.162664999999997</v>
          </cell>
          <cell r="Q423">
            <v>229.706165</v>
          </cell>
          <cell r="S423">
            <v>229.706165</v>
          </cell>
          <cell r="U423">
            <v>0.626</v>
          </cell>
          <cell r="V423">
            <v>0.34599999999999997</v>
          </cell>
          <cell r="W423">
            <v>0.56999999999999995</v>
          </cell>
          <cell r="X423">
            <v>1.01</v>
          </cell>
          <cell r="Y423">
            <v>2.8</v>
          </cell>
          <cell r="Z423">
            <v>3.55</v>
          </cell>
          <cell r="AA423">
            <v>1.1060999999999999</v>
          </cell>
          <cell r="AB423">
            <v>0.77</v>
          </cell>
          <cell r="AC423">
            <v>1.3</v>
          </cell>
          <cell r="AD423">
            <v>1.3</v>
          </cell>
          <cell r="AE423">
            <v>5.8</v>
          </cell>
          <cell r="AF423">
            <v>5.8</v>
          </cell>
          <cell r="AH423">
            <v>1.5419999999999998</v>
          </cell>
          <cell r="AI423">
            <v>7.3599999999999994</v>
          </cell>
          <cell r="AJ423">
            <v>3.1760999999999999</v>
          </cell>
          <cell r="AK423">
            <v>12.899999999999999</v>
          </cell>
          <cell r="AL423">
            <v>24.978099999999998</v>
          </cell>
          <cell r="AM423">
            <v>34.398430644646744</v>
          </cell>
          <cell r="AN423">
            <v>38.288275351691055</v>
          </cell>
          <cell r="AO423">
            <v>40.690826494277246</v>
          </cell>
          <cell r="AP423">
            <v>41.834898466937339</v>
          </cell>
          <cell r="AQ423">
            <v>41.834898466937339</v>
          </cell>
        </row>
        <row r="424">
          <cell r="B424" t="str">
            <v xml:space="preserve">   DD</v>
          </cell>
          <cell r="Q424">
            <v>0</v>
          </cell>
          <cell r="S424">
            <v>0</v>
          </cell>
          <cell r="U424">
            <v>314.97699999999998</v>
          </cell>
          <cell r="V424">
            <v>0</v>
          </cell>
          <cell r="W424">
            <v>0</v>
          </cell>
          <cell r="X424">
            <v>427.54500000000002</v>
          </cell>
          <cell r="Y424">
            <v>0</v>
          </cell>
          <cell r="Z424">
            <v>0</v>
          </cell>
          <cell r="AA424">
            <v>322.06940800000001</v>
          </cell>
          <cell r="AB424">
            <v>0</v>
          </cell>
          <cell r="AC424">
            <v>0</v>
          </cell>
          <cell r="AD424">
            <v>260</v>
          </cell>
          <cell r="AE424">
            <v>0</v>
          </cell>
          <cell r="AF424">
            <v>0</v>
          </cell>
          <cell r="AH424">
            <v>314.97699999999998</v>
          </cell>
          <cell r="AI424">
            <v>427.54500000000002</v>
          </cell>
          <cell r="AJ424">
            <v>322.06940800000001</v>
          </cell>
          <cell r="AK424">
            <v>260</v>
          </cell>
          <cell r="AL424">
            <v>1324.591408</v>
          </cell>
          <cell r="AM424">
            <v>1824.1525848876809</v>
          </cell>
          <cell r="AN424">
            <v>2030.4314802962658</v>
          </cell>
          <cell r="AO424">
            <v>2157.8390333427446</v>
          </cell>
          <cell r="AP424">
            <v>2218.5092966982106</v>
          </cell>
          <cell r="AQ424">
            <v>2218.5092966982106</v>
          </cell>
        </row>
        <row r="425">
          <cell r="B425" t="str">
            <v xml:space="preserve">   3M</v>
          </cell>
          <cell r="Q425">
            <v>0</v>
          </cell>
          <cell r="S425">
            <v>0</v>
          </cell>
          <cell r="U425">
            <v>0</v>
          </cell>
          <cell r="V425">
            <v>0</v>
          </cell>
          <cell r="W425">
            <v>0</v>
          </cell>
          <cell r="X425">
            <v>0</v>
          </cell>
          <cell r="Y425">
            <v>0</v>
          </cell>
          <cell r="Z425">
            <v>0</v>
          </cell>
          <cell r="AA425">
            <v>0</v>
          </cell>
          <cell r="AB425">
            <v>0</v>
          </cell>
          <cell r="AC425">
            <v>0</v>
          </cell>
          <cell r="AD425">
            <v>0</v>
          </cell>
          <cell r="AE425">
            <v>0</v>
          </cell>
          <cell r="AF425">
            <v>0</v>
          </cell>
          <cell r="AH425">
            <v>0</v>
          </cell>
          <cell r="AI425">
            <v>0</v>
          </cell>
          <cell r="AJ425">
            <v>0</v>
          </cell>
          <cell r="AK425">
            <v>0</v>
          </cell>
          <cell r="AL425">
            <v>0</v>
          </cell>
          <cell r="AM425">
            <v>0</v>
          </cell>
          <cell r="AN425">
            <v>0</v>
          </cell>
          <cell r="AO425">
            <v>0</v>
          </cell>
          <cell r="AP425">
            <v>0</v>
          </cell>
          <cell r="AQ425">
            <v>0</v>
          </cell>
        </row>
        <row r="426">
          <cell r="B426" t="str">
            <v xml:space="preserve">   Gosser</v>
          </cell>
          <cell r="Q426">
            <v>0</v>
          </cell>
          <cell r="S426">
            <v>0</v>
          </cell>
          <cell r="U426">
            <v>31.260999999999999</v>
          </cell>
          <cell r="V426">
            <v>32.536000000000001</v>
          </cell>
          <cell r="W426">
            <v>47.63</v>
          </cell>
          <cell r="X426">
            <v>39.856999999999999</v>
          </cell>
          <cell r="Y426">
            <v>58.103000000000002</v>
          </cell>
          <cell r="Z426">
            <v>73.293999999999997</v>
          </cell>
          <cell r="AA426">
            <v>52.369969199999993</v>
          </cell>
          <cell r="AB426">
            <v>52.293999999999997</v>
          </cell>
          <cell r="AC426">
            <v>43.95</v>
          </cell>
          <cell r="AD426">
            <v>41.85</v>
          </cell>
          <cell r="AE426">
            <v>40.65</v>
          </cell>
          <cell r="AF426">
            <v>42.65</v>
          </cell>
          <cell r="AH426">
            <v>111.42699999999999</v>
          </cell>
          <cell r="AI426">
            <v>171.25400000000002</v>
          </cell>
          <cell r="AJ426">
            <v>148.61396919999999</v>
          </cell>
          <cell r="AK426">
            <v>125.15</v>
          </cell>
          <cell r="AL426">
            <v>556.44496920000006</v>
          </cell>
          <cell r="AM426">
            <v>766.30463007950152</v>
          </cell>
          <cell r="AN426">
            <v>852.95992084237207</v>
          </cell>
          <cell r="AO426">
            <v>906.48230631355671</v>
          </cell>
          <cell r="AP426">
            <v>931.96915653793042</v>
          </cell>
          <cell r="AQ426">
            <v>931.96915653793042</v>
          </cell>
        </row>
        <row r="427">
          <cell r="B427" t="str">
            <v xml:space="preserve">   Other</v>
          </cell>
          <cell r="N427">
            <v>177.54349999999999</v>
          </cell>
          <cell r="O427">
            <v>52.162664999999997</v>
          </cell>
          <cell r="Q427">
            <v>229.706165</v>
          </cell>
          <cell r="S427">
            <v>229.706165</v>
          </cell>
          <cell r="U427">
            <v>104.172</v>
          </cell>
          <cell r="V427">
            <v>98.724000000000004</v>
          </cell>
          <cell r="W427">
            <v>170.26400000000001</v>
          </cell>
          <cell r="X427">
            <v>133.37799999999999</v>
          </cell>
          <cell r="Y427">
            <v>164.93299999999999</v>
          </cell>
          <cell r="Z427">
            <v>218.518</v>
          </cell>
          <cell r="AA427">
            <v>122.87970559999998</v>
          </cell>
          <cell r="AB427">
            <v>162.85499999999999</v>
          </cell>
          <cell r="AC427">
            <v>128</v>
          </cell>
          <cell r="AD427">
            <v>109.7</v>
          </cell>
          <cell r="AE427">
            <v>108.7</v>
          </cell>
          <cell r="AF427">
            <v>112.7</v>
          </cell>
          <cell r="AH427">
            <v>373.16</v>
          </cell>
          <cell r="AI427">
            <v>516.82899999999995</v>
          </cell>
          <cell r="AJ427">
            <v>413.73470559999998</v>
          </cell>
          <cell r="AK427">
            <v>331.1</v>
          </cell>
          <cell r="AL427">
            <v>1634.8237055999998</v>
          </cell>
          <cell r="AM427">
            <v>2251.3870091522567</v>
          </cell>
          <cell r="AN427">
            <v>2505.978444777013</v>
          </cell>
          <cell r="AO427">
            <v>2663.2260961923039</v>
          </cell>
          <cell r="AP427">
            <v>2738.1059301995851</v>
          </cell>
          <cell r="AQ427">
            <v>2738.1059301995851</v>
          </cell>
        </row>
        <row r="428">
          <cell r="B428" t="str">
            <v>Sales (000'HL)</v>
          </cell>
          <cell r="L428">
            <v>0</v>
          </cell>
          <cell r="N428">
            <v>355.08699999999999</v>
          </cell>
          <cell r="O428">
            <v>104.32532999999999</v>
          </cell>
          <cell r="Q428">
            <v>459.41233</v>
          </cell>
          <cell r="S428">
            <v>459.41233</v>
          </cell>
          <cell r="U428">
            <v>34.274999999999999</v>
          </cell>
          <cell r="V428">
            <v>33.978999999999999</v>
          </cell>
          <cell r="W428">
            <v>38.304000000000002</v>
          </cell>
          <cell r="X428">
            <v>38.49</v>
          </cell>
          <cell r="Y428">
            <v>46.271000000000001</v>
          </cell>
          <cell r="Z428">
            <v>57.3</v>
          </cell>
          <cell r="AA428">
            <v>60.160818100000014</v>
          </cell>
          <cell r="AB428">
            <v>71.733999999999995</v>
          </cell>
          <cell r="AC428">
            <v>62.3</v>
          </cell>
          <cell r="AD428">
            <v>59</v>
          </cell>
          <cell r="AE428">
            <v>70.5</v>
          </cell>
          <cell r="AF428">
            <v>71.599999999999994</v>
          </cell>
          <cell r="AH428">
            <v>112.09407999999999</v>
          </cell>
          <cell r="AI428">
            <v>147.59</v>
          </cell>
          <cell r="AJ428">
            <v>194.19481810000002</v>
          </cell>
          <cell r="AK428">
            <v>201.1</v>
          </cell>
          <cell r="AL428">
            <v>654.97889810000004</v>
          </cell>
          <cell r="AM428">
            <v>902</v>
          </cell>
          <cell r="AN428">
            <v>1004</v>
          </cell>
          <cell r="AO428">
            <v>1067</v>
          </cell>
          <cell r="AP428">
            <v>1097</v>
          </cell>
          <cell r="AQ428">
            <v>1097</v>
          </cell>
        </row>
        <row r="429">
          <cell r="B429" t="str">
            <v>Average $/HL, net of VAT &amp; excise tax</v>
          </cell>
          <cell r="L429" t="str">
            <v>N/A</v>
          </cell>
          <cell r="N429">
            <v>45.427872392788963</v>
          </cell>
          <cell r="O429">
            <v>45.9</v>
          </cell>
          <cell r="Q429">
            <v>45.535085162686549</v>
          </cell>
          <cell r="S429">
            <v>45.535085162686549</v>
          </cell>
          <cell r="U429">
            <v>20.557368405057133</v>
          </cell>
          <cell r="V429">
            <v>20.249432293352754</v>
          </cell>
          <cell r="W429">
            <v>35.323885070749796</v>
          </cell>
          <cell r="X429">
            <v>30.845477992119161</v>
          </cell>
          <cell r="Y429">
            <v>42.290595801545969</v>
          </cell>
          <cell r="Z429">
            <v>40.849939190663179</v>
          </cell>
          <cell r="AA429">
            <v>51.015131494869351</v>
          </cell>
          <cell r="AB429">
            <v>51.071710677642407</v>
          </cell>
          <cell r="AC429">
            <v>49.631754949170684</v>
          </cell>
          <cell r="AD429">
            <v>49.704537429378533</v>
          </cell>
          <cell r="AE429">
            <v>48.709453309692677</v>
          </cell>
          <cell r="AF429">
            <v>48.766887802607087</v>
          </cell>
          <cell r="AH429">
            <v>48.970835848100855</v>
          </cell>
          <cell r="AI429">
            <v>46.881064005161242</v>
          </cell>
          <cell r="AJ429">
            <v>44.480643730917599</v>
          </cell>
          <cell r="AK429">
            <v>44.025258306756697</v>
          </cell>
          <cell r="AL429">
            <v>42.617432966473231</v>
          </cell>
          <cell r="AM429">
            <v>42.617432966473231</v>
          </cell>
          <cell r="AN429">
            <v>42.617432966473231</v>
          </cell>
          <cell r="AO429">
            <v>42.617432966473231</v>
          </cell>
          <cell r="AP429">
            <v>42.617432966473231</v>
          </cell>
          <cell r="AQ429">
            <v>42.617432966473231</v>
          </cell>
        </row>
        <row r="430">
          <cell r="B430" t="str">
            <v>Mineral Water sales</v>
          </cell>
          <cell r="L430">
            <v>0</v>
          </cell>
          <cell r="N430">
            <v>83.63</v>
          </cell>
          <cell r="O430">
            <v>19.875</v>
          </cell>
          <cell r="Q430">
            <v>103.505</v>
          </cell>
          <cell r="S430">
            <v>103.505</v>
          </cell>
          <cell r="U430">
            <v>8.6254166666666663</v>
          </cell>
          <cell r="V430">
            <v>8.6254166666666663</v>
          </cell>
          <cell r="W430">
            <v>8.6254166666666663</v>
          </cell>
          <cell r="X430">
            <v>8.6254166666666663</v>
          </cell>
          <cell r="Y430">
            <v>8.6254166666666663</v>
          </cell>
          <cell r="Z430">
            <v>8.6254166666666663</v>
          </cell>
          <cell r="AA430">
            <v>8.6254166666666663</v>
          </cell>
          <cell r="AB430">
            <v>8.6254166666666663</v>
          </cell>
          <cell r="AC430">
            <v>8.6254166666666663</v>
          </cell>
          <cell r="AD430">
            <v>8.6254166666666663</v>
          </cell>
          <cell r="AE430">
            <v>8.6254166666666663</v>
          </cell>
          <cell r="AF430">
            <v>8.6254166666666663</v>
          </cell>
          <cell r="AH430">
            <v>25.876249999999999</v>
          </cell>
          <cell r="AI430">
            <v>25.876249999999999</v>
          </cell>
          <cell r="AJ430">
            <v>25.876249999999999</v>
          </cell>
          <cell r="AK430">
            <v>25.876249999999999</v>
          </cell>
          <cell r="AL430">
            <v>103.505</v>
          </cell>
          <cell r="AM430">
            <v>103.505</v>
          </cell>
          <cell r="AN430">
            <v>103.505</v>
          </cell>
          <cell r="AO430">
            <v>103.505</v>
          </cell>
          <cell r="AP430">
            <v>103.505</v>
          </cell>
          <cell r="AQ430">
            <v>103.505</v>
          </cell>
        </row>
        <row r="431">
          <cell r="B431" t="str">
            <v>Average $/HL, net of VAT &amp; excise tax</v>
          </cell>
          <cell r="L431" t="str">
            <v>N/A</v>
          </cell>
          <cell r="N431">
            <v>15.85738461869837</v>
          </cell>
          <cell r="O431">
            <v>15.583396226415093</v>
          </cell>
          <cell r="Q431">
            <v>15.804773447289936</v>
          </cell>
          <cell r="S431">
            <v>15.804773447289936</v>
          </cell>
          <cell r="U431">
            <v>16</v>
          </cell>
          <cell r="V431">
            <v>16</v>
          </cell>
          <cell r="W431">
            <v>16</v>
          </cell>
          <cell r="X431">
            <v>16</v>
          </cell>
          <cell r="Y431">
            <v>16</v>
          </cell>
          <cell r="Z431">
            <v>16</v>
          </cell>
          <cell r="AA431">
            <v>16</v>
          </cell>
          <cell r="AB431">
            <v>16</v>
          </cell>
          <cell r="AC431">
            <v>16</v>
          </cell>
          <cell r="AD431">
            <v>16</v>
          </cell>
          <cell r="AE431">
            <v>16</v>
          </cell>
          <cell r="AF431">
            <v>16</v>
          </cell>
          <cell r="AH431">
            <v>15.804773447289936</v>
          </cell>
          <cell r="AI431">
            <v>15.804773447289936</v>
          </cell>
          <cell r="AJ431">
            <v>16</v>
          </cell>
          <cell r="AK431">
            <v>16</v>
          </cell>
          <cell r="AL431">
            <v>16</v>
          </cell>
          <cell r="AM431">
            <v>16</v>
          </cell>
          <cell r="AN431">
            <v>16</v>
          </cell>
          <cell r="AO431">
            <v>16</v>
          </cell>
          <cell r="AP431">
            <v>16</v>
          </cell>
          <cell r="AQ431">
            <v>16</v>
          </cell>
        </row>
        <row r="433">
          <cell r="J433" t="str">
            <v/>
          </cell>
          <cell r="O433" t="str">
            <v/>
          </cell>
          <cell r="T433" t="str">
            <v/>
          </cell>
        </row>
        <row r="434">
          <cell r="F434">
            <v>1999</v>
          </cell>
          <cell r="G434">
            <v>2000</v>
          </cell>
          <cell r="I434" t="str">
            <v>9m 2001</v>
          </cell>
          <cell r="J434" t="str">
            <v>Q4 2001</v>
          </cell>
          <cell r="L434">
            <v>2001</v>
          </cell>
          <cell r="N434" t="str">
            <v>9 m 2002</v>
          </cell>
          <cell r="O434" t="str">
            <v xml:space="preserve">Q4 2002 </v>
          </cell>
          <cell r="Q434">
            <v>2002</v>
          </cell>
          <cell r="S434" t="str">
            <v>2002 PF</v>
          </cell>
          <cell r="T434" t="str">
            <v/>
          </cell>
          <cell r="U434" t="str">
            <v>Jan 2003</v>
          </cell>
          <cell r="V434" t="str">
            <v>Feb 2003</v>
          </cell>
          <cell r="W434" t="str">
            <v>Mar 2003</v>
          </cell>
          <cell r="X434" t="str">
            <v>Apr 2003</v>
          </cell>
          <cell r="Y434" t="str">
            <v>May 2003</v>
          </cell>
          <cell r="Z434" t="str">
            <v>Jun 2003</v>
          </cell>
          <cell r="AA434" t="str">
            <v>Jul 2003</v>
          </cell>
          <cell r="AB434" t="str">
            <v>Aug 2003</v>
          </cell>
          <cell r="AC434" t="str">
            <v>Sep 2003</v>
          </cell>
          <cell r="AD434" t="str">
            <v>Oct 2003</v>
          </cell>
          <cell r="AE434" t="str">
            <v>Nov 2003</v>
          </cell>
          <cell r="AF434" t="str">
            <v>Dec 2003</v>
          </cell>
          <cell r="AH434" t="str">
            <v>Q1 2003</v>
          </cell>
          <cell r="AI434" t="str">
            <v>Q2 2003</v>
          </cell>
          <cell r="AJ434" t="str">
            <v>Q3 2003</v>
          </cell>
          <cell r="AK434" t="str">
            <v>Q4 2003</v>
          </cell>
          <cell r="AL434">
            <v>2003</v>
          </cell>
          <cell r="AM434">
            <v>2004</v>
          </cell>
          <cell r="AN434">
            <v>2005</v>
          </cell>
          <cell r="AO434">
            <v>2006</v>
          </cell>
          <cell r="AP434">
            <v>2007</v>
          </cell>
          <cell r="AQ434">
            <v>2008</v>
          </cell>
        </row>
        <row r="436">
          <cell r="B436" t="str">
            <v>Beer Revenues</v>
          </cell>
          <cell r="I436">
            <v>12530.543462169127</v>
          </cell>
          <cell r="J436">
            <v>4173.4799999999996</v>
          </cell>
          <cell r="L436">
            <v>16704.023462169127</v>
          </cell>
          <cell r="N436">
            <v>16130.846924338255</v>
          </cell>
          <cell r="O436">
            <v>4788.532647</v>
          </cell>
          <cell r="Q436">
            <v>20919.379571338257</v>
          </cell>
          <cell r="S436">
            <v>20919.379571338257</v>
          </cell>
          <cell r="U436">
            <v>704.60380208333322</v>
          </cell>
          <cell r="V436">
            <v>688.05545989583322</v>
          </cell>
          <cell r="W436">
            <v>1353.0460937500002</v>
          </cell>
          <cell r="X436">
            <v>1187.2424479166666</v>
          </cell>
          <cell r="Y436">
            <v>1956.8281583333335</v>
          </cell>
          <cell r="Z436">
            <v>2340.701515625</v>
          </cell>
          <cell r="AA436">
            <v>3069.1120462104168</v>
          </cell>
          <cell r="AB436">
            <v>3663.5780937500003</v>
          </cell>
          <cell r="AC436">
            <v>3092.0583333333334</v>
          </cell>
          <cell r="AD436">
            <v>2932.5677083333335</v>
          </cell>
          <cell r="AE436">
            <v>3434.0164583333335</v>
          </cell>
          <cell r="AF436">
            <v>3491.709166666667</v>
          </cell>
          <cell r="AH436">
            <v>2745.7053557291665</v>
          </cell>
          <cell r="AI436">
            <v>5484.7721218750003</v>
          </cell>
          <cell r="AJ436">
            <v>9824.7484732937519</v>
          </cell>
          <cell r="AK436">
            <v>9858.2933333333349</v>
          </cell>
          <cell r="AL436">
            <v>27913.519284231254</v>
          </cell>
          <cell r="AM436">
            <v>45762.066781436086</v>
          </cell>
          <cell r="AN436">
            <v>50876.532008897651</v>
          </cell>
          <cell r="AO436">
            <v>54039.136611359216</v>
          </cell>
          <cell r="AP436">
            <v>55508.282861359221</v>
          </cell>
          <cell r="AQ436">
            <v>46751.323964221134</v>
          </cell>
        </row>
        <row r="437">
          <cell r="B437" t="str">
            <v>Mineral Water Revenues</v>
          </cell>
          <cell r="I437">
            <v>1231.9565378308723</v>
          </cell>
          <cell r="J437">
            <v>414.02</v>
          </cell>
          <cell r="L437">
            <v>1645.9765378308723</v>
          </cell>
          <cell r="N437">
            <v>1326.1530756617447</v>
          </cell>
          <cell r="O437">
            <v>309.71999999999997</v>
          </cell>
          <cell r="Q437">
            <v>1635.8730756617447</v>
          </cell>
          <cell r="S437">
            <v>1635.8730756617447</v>
          </cell>
          <cell r="U437">
            <v>138.00666666666666</v>
          </cell>
          <cell r="V437">
            <v>138.00666666666666</v>
          </cell>
          <cell r="W437">
            <v>138.00666666666666</v>
          </cell>
          <cell r="X437">
            <v>138.00666666666666</v>
          </cell>
          <cell r="Y437">
            <v>138.00666666666666</v>
          </cell>
          <cell r="Z437">
            <v>138.00666666666666</v>
          </cell>
          <cell r="AA437">
            <v>138.00666666666666</v>
          </cell>
          <cell r="AB437">
            <v>138.00666666666666</v>
          </cell>
          <cell r="AC437">
            <v>138.00666666666666</v>
          </cell>
          <cell r="AD437">
            <v>138.00666666666666</v>
          </cell>
          <cell r="AE437">
            <v>138.00666666666666</v>
          </cell>
          <cell r="AF437">
            <v>138.00666666666666</v>
          </cell>
          <cell r="AH437">
            <v>408.96826891543617</v>
          </cell>
          <cell r="AI437">
            <v>408.96826891543617</v>
          </cell>
          <cell r="AJ437">
            <v>414.02</v>
          </cell>
          <cell r="AK437">
            <v>414.02</v>
          </cell>
          <cell r="AL437">
            <v>1645.9765378308723</v>
          </cell>
          <cell r="AM437">
            <v>1656.08</v>
          </cell>
          <cell r="AN437">
            <v>1656.08</v>
          </cell>
          <cell r="AO437">
            <v>1656.08</v>
          </cell>
          <cell r="AP437">
            <v>1656.08</v>
          </cell>
          <cell r="AQ437">
            <v>1656.08</v>
          </cell>
        </row>
        <row r="438">
          <cell r="I438" t="str">
            <v>______</v>
          </cell>
          <cell r="J438" t="str">
            <v>______</v>
          </cell>
          <cell r="L438" t="str">
            <v>______</v>
          </cell>
          <cell r="N438" t="str">
            <v>______</v>
          </cell>
          <cell r="O438" t="str">
            <v>______</v>
          </cell>
          <cell r="Q438" t="str">
            <v>______</v>
          </cell>
          <cell r="S438" t="str">
            <v>______</v>
          </cell>
          <cell r="U438" t="str">
            <v>______</v>
          </cell>
          <cell r="V438" t="str">
            <v>______</v>
          </cell>
          <cell r="W438" t="str">
            <v>______</v>
          </cell>
          <cell r="X438" t="str">
            <v>______</v>
          </cell>
          <cell r="Y438" t="str">
            <v>______</v>
          </cell>
          <cell r="Z438" t="str">
            <v>______</v>
          </cell>
          <cell r="AA438" t="str">
            <v>______</v>
          </cell>
          <cell r="AB438" t="str">
            <v>______</v>
          </cell>
          <cell r="AC438" t="str">
            <v>______</v>
          </cell>
          <cell r="AD438" t="str">
            <v>______</v>
          </cell>
          <cell r="AE438" t="str">
            <v>______</v>
          </cell>
          <cell r="AF438" t="str">
            <v>______</v>
          </cell>
          <cell r="AH438" t="str">
            <v>______</v>
          </cell>
          <cell r="AI438" t="str">
            <v>______</v>
          </cell>
          <cell r="AJ438" t="str">
            <v>______</v>
          </cell>
          <cell r="AK438" t="str">
            <v>______</v>
          </cell>
          <cell r="AL438" t="str">
            <v>______</v>
          </cell>
          <cell r="AM438" t="str">
            <v>______</v>
          </cell>
          <cell r="AN438" t="str">
            <v>______</v>
          </cell>
          <cell r="AO438" t="str">
            <v>______</v>
          </cell>
          <cell r="AP438" t="str">
            <v>______</v>
          </cell>
          <cell r="AQ438" t="str">
            <v>______</v>
          </cell>
        </row>
        <row r="439">
          <cell r="B439" t="str">
            <v>Total Revenues</v>
          </cell>
          <cell r="F439">
            <v>0</v>
          </cell>
          <cell r="G439">
            <v>0</v>
          </cell>
          <cell r="I439">
            <v>13762.5</v>
          </cell>
          <cell r="J439">
            <v>4587.5</v>
          </cell>
          <cell r="L439">
            <v>18350</v>
          </cell>
          <cell r="N439">
            <v>17457</v>
          </cell>
          <cell r="O439">
            <v>4345.4270439262009</v>
          </cell>
          <cell r="Q439">
            <v>21802.4270439262</v>
          </cell>
          <cell r="S439">
            <v>21802.4270439262</v>
          </cell>
          <cell r="T439" t="str">
            <v/>
          </cell>
          <cell r="U439">
            <v>704.60380208333322</v>
          </cell>
          <cell r="V439">
            <v>688.05545989583322</v>
          </cell>
          <cell r="W439">
            <v>1353.0460937500002</v>
          </cell>
          <cell r="X439">
            <v>1187.2424479166666</v>
          </cell>
          <cell r="Y439">
            <v>1956.8281583333335</v>
          </cell>
          <cell r="Z439">
            <v>2340.701515625</v>
          </cell>
          <cell r="AA439">
            <v>3069.1120462104168</v>
          </cell>
          <cell r="AB439">
            <v>3663.5780937500003</v>
          </cell>
          <cell r="AC439">
            <v>3092.0583333333334</v>
          </cell>
          <cell r="AD439">
            <v>2932.5677083333335</v>
          </cell>
          <cell r="AE439">
            <v>3434.0164583333335</v>
          </cell>
          <cell r="AF439">
            <v>3491.709166666667</v>
          </cell>
          <cell r="AH439">
            <v>4610.6184766451952</v>
          </cell>
          <cell r="AI439">
            <v>5484.7721218750003</v>
          </cell>
          <cell r="AJ439">
            <v>9824.7484732937519</v>
          </cell>
          <cell r="AK439">
            <v>9858.2933333333349</v>
          </cell>
          <cell r="AL439">
            <v>29778.432405147283</v>
          </cell>
          <cell r="AM439">
            <v>47418.146781436088</v>
          </cell>
          <cell r="AN439">
            <v>52532.612008897653</v>
          </cell>
          <cell r="AO439">
            <v>55695.216611359217</v>
          </cell>
          <cell r="AP439">
            <v>57164.362861359223</v>
          </cell>
          <cell r="AQ439">
            <v>48407.403964221136</v>
          </cell>
        </row>
        <row r="440">
          <cell r="B440" t="str">
            <v>$/HL</v>
          </cell>
          <cell r="N440">
            <v>49.16259958826992</v>
          </cell>
          <cell r="O440">
            <v>41.652655629521625</v>
          </cell>
          <cell r="Q440">
            <v>47.457209178356621</v>
          </cell>
          <cell r="S440">
            <v>47.457209178356621</v>
          </cell>
          <cell r="U440">
            <v>20.557368405057133</v>
          </cell>
          <cell r="V440">
            <v>20.249432293352754</v>
          </cell>
          <cell r="W440">
            <v>35.323885070749796</v>
          </cell>
          <cell r="X440">
            <v>30.845477992119161</v>
          </cell>
          <cell r="Y440">
            <v>42.290595801545969</v>
          </cell>
          <cell r="Z440">
            <v>40.849939190663179</v>
          </cell>
          <cell r="AA440">
            <v>51.015131494869351</v>
          </cell>
          <cell r="AB440">
            <v>51.071710677642407</v>
          </cell>
          <cell r="AC440">
            <v>49.631754949170684</v>
          </cell>
          <cell r="AD440">
            <v>49.704537429378533</v>
          </cell>
          <cell r="AE440">
            <v>48.709453309692677</v>
          </cell>
          <cell r="AF440">
            <v>48.766887802607087</v>
          </cell>
          <cell r="AH440">
            <v>41.131685782560467</v>
          </cell>
          <cell r="AI440">
            <v>37.162220488346094</v>
          </cell>
          <cell r="AJ440">
            <v>50.59222779175564</v>
          </cell>
          <cell r="AK440">
            <v>49.02184651085696</v>
          </cell>
          <cell r="AL440">
            <v>45.464720300959698</v>
          </cell>
          <cell r="AM440">
            <v>52.570007518221828</v>
          </cell>
          <cell r="AN440">
            <v>52.323318733961806</v>
          </cell>
          <cell r="AO440">
            <v>52.197953712614073</v>
          </cell>
          <cell r="AP440">
            <v>52.109720019470579</v>
          </cell>
          <cell r="AQ440">
            <v>44.127077451432214</v>
          </cell>
        </row>
        <row r="442">
          <cell r="B442" t="str">
            <v>Cost of Goods Sold- Variable (Excl. Depreciation)</v>
          </cell>
          <cell r="F442">
            <v>0</v>
          </cell>
          <cell r="G442">
            <v>0</v>
          </cell>
          <cell r="I442">
            <v>7612.0833333333339</v>
          </cell>
          <cell r="J442">
            <v>1995.5833333333339</v>
          </cell>
          <cell r="L442">
            <v>9607.6666666666679</v>
          </cell>
          <cell r="N442">
            <v>10998</v>
          </cell>
          <cell r="O442">
            <v>2662.4689385524084</v>
          </cell>
          <cell r="Q442">
            <v>13660.468938552409</v>
          </cell>
          <cell r="S442">
            <v>13660.468938552409</v>
          </cell>
          <cell r="T442" t="str">
            <v/>
          </cell>
          <cell r="U442">
            <v>817.46132297065606</v>
          </cell>
          <cell r="V442">
            <v>796.07952842186899</v>
          </cell>
          <cell r="W442">
            <v>871.866901391429</v>
          </cell>
          <cell r="X442">
            <v>889.12414241534202</v>
          </cell>
          <cell r="Y442">
            <v>1048.5752946618338</v>
          </cell>
          <cell r="Z442">
            <v>1257.1872908157079</v>
          </cell>
          <cell r="AA442">
            <v>1292.001749055386</v>
          </cell>
          <cell r="AB442">
            <v>1534.3793813087887</v>
          </cell>
          <cell r="AC442">
            <v>1335.1292370702729</v>
          </cell>
          <cell r="AD442">
            <v>1268.5942347402818</v>
          </cell>
          <cell r="AE442">
            <v>1510.4778383406033</v>
          </cell>
          <cell r="AF442">
            <v>1539.4103460563147</v>
          </cell>
          <cell r="AH442">
            <v>2325.7080571326596</v>
          </cell>
          <cell r="AI442">
            <v>3194.8867278928838</v>
          </cell>
          <cell r="AJ442">
            <v>4161.5103674344473</v>
          </cell>
          <cell r="AK442">
            <v>4318.4824191371999</v>
          </cell>
          <cell r="AL442">
            <v>14000.587571597189</v>
          </cell>
          <cell r="AM442">
            <v>19630.896171008149</v>
          </cell>
          <cell r="AN442">
            <v>21777.468641550226</v>
          </cell>
          <cell r="AO442">
            <v>23033.659058580339</v>
          </cell>
          <cell r="AP442">
            <v>23720.09503316765</v>
          </cell>
          <cell r="AQ442">
            <v>17705.627626970832</v>
          </cell>
        </row>
        <row r="443">
          <cell r="B443" t="str">
            <v>$/HL</v>
          </cell>
          <cell r="F443" t="e">
            <v>#REF!</v>
          </cell>
          <cell r="G443" t="e">
            <v>#REF!</v>
          </cell>
          <cell r="I443" t="e">
            <v>#DIV/0!</v>
          </cell>
          <cell r="J443" t="e">
            <v>#DIV/0!</v>
          </cell>
          <cell r="L443" t="e">
            <v>#DIV/0!</v>
          </cell>
          <cell r="N443">
            <v>30.972691199621501</v>
          </cell>
          <cell r="O443">
            <v>25.520829299580537</v>
          </cell>
          <cell r="Q443">
            <v>29.734658925136834</v>
          </cell>
          <cell r="S443">
            <v>29.734658925136834</v>
          </cell>
          <cell r="U443">
            <v>23.850075068436357</v>
          </cell>
          <cell r="V443">
            <v>23.428574367164103</v>
          </cell>
          <cell r="W443">
            <v>22.761771652867296</v>
          </cell>
          <cell r="X443">
            <v>23.100133603931983</v>
          </cell>
          <cell r="Y443">
            <v>22.661608667671626</v>
          </cell>
          <cell r="Z443">
            <v>21.940441375492284</v>
          </cell>
          <cell r="AA443">
            <v>21.475800859419923</v>
          </cell>
          <cell r="AB443">
            <v>21.38984834679216</v>
          </cell>
          <cell r="AC443">
            <v>21.43064585987597</v>
          </cell>
          <cell r="AD443">
            <v>21.501597198987827</v>
          </cell>
          <cell r="AE443">
            <v>21.425217565114941</v>
          </cell>
          <cell r="AF443">
            <v>21.500144497993222</v>
          </cell>
          <cell r="AH443">
            <v>20.74782233934798</v>
          </cell>
          <cell r="AI443">
            <v>21.647040638883961</v>
          </cell>
          <cell r="AJ443">
            <v>21.429564435089564</v>
          </cell>
          <cell r="AK443">
            <v>21.474303426838389</v>
          </cell>
          <cell r="AL443">
            <v>21.375631508451477</v>
          </cell>
          <cell r="AM443">
            <v>21.763742983379323</v>
          </cell>
          <cell r="AN443">
            <v>21.690705818277117</v>
          </cell>
          <cell r="AO443">
            <v>21.587309333252428</v>
          </cell>
          <cell r="AP443">
            <v>21.622693740353373</v>
          </cell>
          <cell r="AQ443">
            <v>16.140043415652535</v>
          </cell>
        </row>
        <row r="444">
          <cell r="B444" t="str">
            <v>Cost of Goods Sold- Fixed (Excl. Depreciation)</v>
          </cell>
          <cell r="F444">
            <v>0</v>
          </cell>
          <cell r="G444">
            <v>0</v>
          </cell>
          <cell r="I444">
            <v>1218.9999999999989</v>
          </cell>
          <cell r="J444">
            <v>406.33333333333297</v>
          </cell>
          <cell r="L444">
            <v>1625.3333333333319</v>
          </cell>
          <cell r="N444">
            <v>1219</v>
          </cell>
          <cell r="O444">
            <v>314.09363055921801</v>
          </cell>
          <cell r="Q444">
            <v>1533.0936305592181</v>
          </cell>
          <cell r="S444">
            <v>1533.0936305592181</v>
          </cell>
          <cell r="T444" t="str">
            <v/>
          </cell>
          <cell r="U444">
            <v>260.96166666666664</v>
          </cell>
          <cell r="V444">
            <v>260.96166666666664</v>
          </cell>
          <cell r="W444">
            <v>260.96166666666664</v>
          </cell>
          <cell r="X444">
            <v>260.96166666666664</v>
          </cell>
          <cell r="Y444">
            <v>260.96166666666664</v>
          </cell>
          <cell r="Z444">
            <v>260.96166666666664</v>
          </cell>
          <cell r="AA444">
            <v>260.96166666666664</v>
          </cell>
          <cell r="AB444">
            <v>260.96166666666664</v>
          </cell>
          <cell r="AC444">
            <v>260.96166666666664</v>
          </cell>
          <cell r="AD444">
            <v>260.96166666666664</v>
          </cell>
          <cell r="AE444">
            <v>260.96166666666664</v>
          </cell>
          <cell r="AF444">
            <v>260.96166666666664</v>
          </cell>
          <cell r="AH444">
            <v>866.01</v>
          </cell>
          <cell r="AI444">
            <v>699.76</v>
          </cell>
          <cell r="AJ444">
            <v>699.76</v>
          </cell>
          <cell r="AK444">
            <v>866.01</v>
          </cell>
          <cell r="AL444">
            <v>3131.54</v>
          </cell>
          <cell r="AM444">
            <v>3601.2709999999997</v>
          </cell>
          <cell r="AN444">
            <v>4141.4616499999993</v>
          </cell>
          <cell r="AO444">
            <v>4762.6808974999985</v>
          </cell>
          <cell r="AP444">
            <v>5477.0830321249978</v>
          </cell>
          <cell r="AQ444">
            <v>6298.6454869437466</v>
          </cell>
        </row>
        <row r="445">
          <cell r="B445" t="str">
            <v>$/HL</v>
          </cell>
          <cell r="F445" t="e">
            <v>#REF!</v>
          </cell>
          <cell r="G445" t="e">
            <v>#REF!</v>
          </cell>
          <cell r="I445" t="e">
            <v>#DIV/0!</v>
          </cell>
          <cell r="J445" t="e">
            <v>#DIV/0!</v>
          </cell>
          <cell r="L445" t="e">
            <v>#DIV/0!</v>
          </cell>
          <cell r="N445">
            <v>3.4329614995761601</v>
          </cell>
          <cell r="O445">
            <v>3.010713031621544</v>
          </cell>
          <cell r="Q445">
            <v>3.3370754993868323</v>
          </cell>
          <cell r="S445">
            <v>3.3370754993868323</v>
          </cell>
          <cell r="U445">
            <v>7.6137612448334542</v>
          </cell>
          <cell r="V445">
            <v>7.6800867202291609</v>
          </cell>
          <cell r="W445">
            <v>6.8129090086326922</v>
          </cell>
          <cell r="X445">
            <v>6.7799861435870783</v>
          </cell>
          <cell r="Y445">
            <v>5.6398536160157908</v>
          </cell>
          <cell r="Z445">
            <v>4.5543048283885978</v>
          </cell>
          <cell r="AA445">
            <v>4.337734673635806</v>
          </cell>
          <cell r="AB445">
            <v>3.6379076402635664</v>
          </cell>
          <cell r="AC445">
            <v>4.1887907972177629</v>
          </cell>
          <cell r="AD445">
            <v>4.4230790960451971</v>
          </cell>
          <cell r="AE445">
            <v>3.7015839243498814</v>
          </cell>
          <cell r="AF445">
            <v>3.644716014897579</v>
          </cell>
          <cell r="AH445">
            <v>7.7257425191410647</v>
          </cell>
          <cell r="AI445">
            <v>4.7412426316146075</v>
          </cell>
          <cell r="AJ445">
            <v>3.6033917220162937</v>
          </cell>
          <cell r="AK445">
            <v>4.3063649925410248</v>
          </cell>
          <cell r="AL445">
            <v>4.7811311312229279</v>
          </cell>
          <cell r="AM445">
            <v>3.9925399113082038</v>
          </cell>
          <cell r="AN445">
            <v>4.1249618027888442</v>
          </cell>
          <cell r="AO445">
            <v>4.4636184606372993</v>
          </cell>
          <cell r="AP445">
            <v>4.9927830739516841</v>
          </cell>
          <cell r="AQ445">
            <v>5.7417005350444361</v>
          </cell>
        </row>
        <row r="447">
          <cell r="B447" t="str">
            <v>Total COGS $/HL</v>
          </cell>
          <cell r="I447" t="e">
            <v>#DIV/0!</v>
          </cell>
          <cell r="J447" t="e">
            <v>#DIV/0!</v>
          </cell>
          <cell r="L447" t="e">
            <v>#DIV/0!</v>
          </cell>
          <cell r="N447">
            <v>34.40565269919766</v>
          </cell>
          <cell r="O447">
            <v>28.531542331202083</v>
          </cell>
          <cell r="Q447">
            <v>33.071734424523669</v>
          </cell>
          <cell r="S447">
            <v>33.071734424523669</v>
          </cell>
          <cell r="U447">
            <v>31.463836313269809</v>
          </cell>
          <cell r="V447">
            <v>31.108661087393262</v>
          </cell>
          <cell r="W447">
            <v>29.57468066149999</v>
          </cell>
          <cell r="X447">
            <v>29.880119747519057</v>
          </cell>
          <cell r="Y447">
            <v>28.301462283687414</v>
          </cell>
          <cell r="Z447">
            <v>26.494746203880883</v>
          </cell>
          <cell r="AA447">
            <v>25.813535533055727</v>
          </cell>
          <cell r="AB447">
            <v>25.027755987055723</v>
          </cell>
          <cell r="AC447">
            <v>25.619436657093733</v>
          </cell>
          <cell r="AD447">
            <v>25.924676295033024</v>
          </cell>
          <cell r="AE447">
            <v>25.126801489464821</v>
          </cell>
          <cell r="AF447">
            <v>25.144860512890801</v>
          </cell>
          <cell r="AH447">
            <v>65.175895037463164</v>
          </cell>
          <cell r="AI447">
            <v>26.388283270498569</v>
          </cell>
          <cell r="AJ447">
            <v>25.032956157105858</v>
          </cell>
          <cell r="AK447">
            <v>25.780668419379413</v>
          </cell>
          <cell r="AL447">
            <v>26.156762639674405</v>
          </cell>
          <cell r="AM447">
            <v>25.756282894687526</v>
          </cell>
          <cell r="AN447">
            <v>25.815667621065963</v>
          </cell>
          <cell r="AO447">
            <v>26.050927793889727</v>
          </cell>
          <cell r="AP447">
            <v>26.615476814305055</v>
          </cell>
          <cell r="AQ447">
            <v>21.881743950696972</v>
          </cell>
        </row>
        <row r="448">
          <cell r="F448" t="str">
            <v>______</v>
          </cell>
          <cell r="G448" t="str">
            <v>______</v>
          </cell>
          <cell r="I448" t="str">
            <v>______</v>
          </cell>
          <cell r="J448" t="str">
            <v>______</v>
          </cell>
          <cell r="L448" t="str">
            <v>______</v>
          </cell>
          <cell r="N448" t="str">
            <v>______</v>
          </cell>
          <cell r="O448" t="str">
            <v>______</v>
          </cell>
          <cell r="Q448" t="str">
            <v>______</v>
          </cell>
          <cell r="S448" t="str">
            <v>______</v>
          </cell>
          <cell r="T448" t="str">
            <v/>
          </cell>
          <cell r="U448" t="str">
            <v>______</v>
          </cell>
          <cell r="V448" t="str">
            <v>______</v>
          </cell>
          <cell r="W448" t="str">
            <v>______</v>
          </cell>
          <cell r="X448" t="str">
            <v>______</v>
          </cell>
          <cell r="Y448" t="str">
            <v>______</v>
          </cell>
          <cell r="Z448" t="str">
            <v>______</v>
          </cell>
          <cell r="AA448" t="str">
            <v>______</v>
          </cell>
          <cell r="AB448" t="str">
            <v>______</v>
          </cell>
          <cell r="AC448" t="str">
            <v>______</v>
          </cell>
          <cell r="AD448" t="str">
            <v>______</v>
          </cell>
          <cell r="AE448" t="str">
            <v>______</v>
          </cell>
          <cell r="AF448" t="str">
            <v>______</v>
          </cell>
          <cell r="AH448" t="str">
            <v>______</v>
          </cell>
          <cell r="AI448" t="str">
            <v>______</v>
          </cell>
          <cell r="AJ448" t="str">
            <v>______</v>
          </cell>
          <cell r="AK448" t="str">
            <v>______</v>
          </cell>
          <cell r="AL448" t="str">
            <v>______</v>
          </cell>
          <cell r="AM448" t="str">
            <v>______</v>
          </cell>
          <cell r="AN448" t="str">
            <v>______</v>
          </cell>
          <cell r="AO448" t="str">
            <v>______</v>
          </cell>
          <cell r="AP448" t="str">
            <v>______</v>
          </cell>
          <cell r="AQ448" t="str">
            <v>______</v>
          </cell>
        </row>
        <row r="449">
          <cell r="B449" t="str">
            <v>Gross Profit</v>
          </cell>
          <cell r="F449">
            <v>0</v>
          </cell>
          <cell r="G449">
            <v>0</v>
          </cell>
          <cell r="I449">
            <v>4931.416666666667</v>
          </cell>
          <cell r="J449">
            <v>2185.583333333333</v>
          </cell>
          <cell r="L449">
            <v>7117</v>
          </cell>
          <cell r="N449">
            <v>5240</v>
          </cell>
          <cell r="O449">
            <v>1368.8644748145744</v>
          </cell>
          <cell r="Q449">
            <v>6608.8644748145725</v>
          </cell>
          <cell r="S449">
            <v>6608.8644748145725</v>
          </cell>
          <cell r="T449" t="str">
            <v/>
          </cell>
          <cell r="U449">
            <v>-373.81918755398948</v>
          </cell>
          <cell r="V449">
            <v>-368.98573519270241</v>
          </cell>
          <cell r="W449">
            <v>220.21752569190454</v>
          </cell>
          <cell r="X449">
            <v>37.15663883465794</v>
          </cell>
          <cell r="Y449">
            <v>647.29119700483307</v>
          </cell>
          <cell r="Z449">
            <v>822.55255814262546</v>
          </cell>
          <cell r="AA449">
            <v>1516.1486304883642</v>
          </cell>
          <cell r="AB449">
            <v>1868.2370457745451</v>
          </cell>
          <cell r="AC449">
            <v>1495.9674295963939</v>
          </cell>
          <cell r="AD449">
            <v>1403.0118069263851</v>
          </cell>
          <cell r="AE449">
            <v>1662.5769533260636</v>
          </cell>
          <cell r="AF449">
            <v>1691.3371539436857</v>
          </cell>
          <cell r="AH449">
            <v>1418.9004195125356</v>
          </cell>
          <cell r="AI449">
            <v>1590.1253939821165</v>
          </cell>
          <cell r="AJ449">
            <v>4963.4781058593044</v>
          </cell>
          <cell r="AK449">
            <v>4673.8009141961347</v>
          </cell>
          <cell r="AL449">
            <v>12646.304833550093</v>
          </cell>
          <cell r="AM449">
            <v>24185.979610427938</v>
          </cell>
          <cell r="AN449">
            <v>26613.681717347426</v>
          </cell>
          <cell r="AO449">
            <v>27898.87665527888</v>
          </cell>
          <cell r="AP449">
            <v>27967.184796066576</v>
          </cell>
          <cell r="AQ449">
            <v>24403.130850306556</v>
          </cell>
        </row>
        <row r="451">
          <cell r="B451" t="str">
            <v>Sales - Variable commercial exp. (Excl. Amortization)</v>
          </cell>
          <cell r="F451">
            <v>0</v>
          </cell>
          <cell r="G451">
            <v>0</v>
          </cell>
          <cell r="I451">
            <v>1531.5217240926022</v>
          </cell>
          <cell r="J451">
            <v>510.50724136420069</v>
          </cell>
          <cell r="L451">
            <v>2042.0289654568028</v>
          </cell>
          <cell r="N451">
            <v>155</v>
          </cell>
          <cell r="O451">
            <v>248.58983677540959</v>
          </cell>
          <cell r="Q451">
            <v>403.58983677540959</v>
          </cell>
          <cell r="S451">
            <v>403.58983677540959</v>
          </cell>
          <cell r="T451" t="str">
            <v/>
          </cell>
          <cell r="U451">
            <v>0</v>
          </cell>
          <cell r="V451">
            <v>0</v>
          </cell>
          <cell r="W451">
            <v>0</v>
          </cell>
          <cell r="X451">
            <v>0</v>
          </cell>
          <cell r="Y451">
            <v>0</v>
          </cell>
          <cell r="Z451">
            <v>0</v>
          </cell>
          <cell r="AA451">
            <v>0</v>
          </cell>
          <cell r="AB451">
            <v>0</v>
          </cell>
          <cell r="AC451">
            <v>0</v>
          </cell>
          <cell r="AD451">
            <v>0</v>
          </cell>
          <cell r="AE451">
            <v>0</v>
          </cell>
          <cell r="AF451">
            <v>0</v>
          </cell>
          <cell r="AH451">
            <v>363.97181152887271</v>
          </cell>
          <cell r="AI451">
            <v>410</v>
          </cell>
          <cell r="AJ451">
            <v>539.46659950538651</v>
          </cell>
          <cell r="AK451">
            <v>726.24364794362771</v>
          </cell>
          <cell r="AL451">
            <v>2039.6820589778868</v>
          </cell>
          <cell r="AM451">
            <v>2808.9351008636008</v>
          </cell>
          <cell r="AN451">
            <v>3126.5752120477332</v>
          </cell>
          <cell r="AO451">
            <v>3322.7646924849914</v>
          </cell>
          <cell r="AP451">
            <v>3416.1882545979715</v>
          </cell>
          <cell r="AQ451">
            <v>0</v>
          </cell>
        </row>
        <row r="452">
          <cell r="B452" t="str">
            <v>Sales - Variable marketing exp. (Excl. Amortization)</v>
          </cell>
          <cell r="I452">
            <v>421.21702749635915</v>
          </cell>
          <cell r="J452">
            <v>140.40567583211973</v>
          </cell>
          <cell r="L452">
            <v>561.62270332847891</v>
          </cell>
          <cell r="N452">
            <v>111</v>
          </cell>
          <cell r="O452">
            <v>0</v>
          </cell>
          <cell r="Q452">
            <v>111</v>
          </cell>
          <cell r="S452">
            <v>111</v>
          </cell>
          <cell r="U452">
            <v>0</v>
          </cell>
          <cell r="V452">
            <v>0</v>
          </cell>
          <cell r="W452">
            <v>0</v>
          </cell>
          <cell r="X452">
            <v>0</v>
          </cell>
          <cell r="Y452">
            <v>0</v>
          </cell>
          <cell r="Z452">
            <v>0</v>
          </cell>
          <cell r="AA452">
            <v>0</v>
          </cell>
          <cell r="AB452">
            <v>0</v>
          </cell>
          <cell r="AC452">
            <v>0</v>
          </cell>
          <cell r="AD452">
            <v>0</v>
          </cell>
          <cell r="AE452">
            <v>0</v>
          </cell>
          <cell r="AF452">
            <v>0</v>
          </cell>
          <cell r="AH452">
            <v>0</v>
          </cell>
          <cell r="AI452">
            <v>0</v>
          </cell>
          <cell r="AJ452">
            <v>0</v>
          </cell>
          <cell r="AK452">
            <v>0</v>
          </cell>
          <cell r="AL452">
            <v>0</v>
          </cell>
          <cell r="AM452">
            <v>0</v>
          </cell>
          <cell r="AN452">
            <v>0</v>
          </cell>
          <cell r="AO452">
            <v>0</v>
          </cell>
          <cell r="AP452">
            <v>0</v>
          </cell>
          <cell r="AQ452">
            <v>0</v>
          </cell>
        </row>
        <row r="453">
          <cell r="B453" t="str">
            <v>G&amp;A - Fixed (Excl. Amortization)</v>
          </cell>
          <cell r="F453">
            <v>0</v>
          </cell>
          <cell r="G453">
            <v>0</v>
          </cell>
          <cell r="I453">
            <v>1823.5112484110387</v>
          </cell>
          <cell r="J453">
            <v>607.83708280367955</v>
          </cell>
          <cell r="L453">
            <v>2431.3483312147182</v>
          </cell>
          <cell r="N453">
            <v>64</v>
          </cell>
          <cell r="O453">
            <v>416.53553242306856</v>
          </cell>
          <cell r="Q453">
            <v>480.53553242306856</v>
          </cell>
          <cell r="S453">
            <v>480.53553242306856</v>
          </cell>
          <cell r="T453" t="str">
            <v/>
          </cell>
          <cell r="U453">
            <v>133.60814726049796</v>
          </cell>
          <cell r="V453">
            <v>133.60814726049796</v>
          </cell>
          <cell r="W453">
            <v>133.60814726049796</v>
          </cell>
          <cell r="X453">
            <v>133.60814726049796</v>
          </cell>
          <cell r="Y453">
            <v>133.60814726049796</v>
          </cell>
          <cell r="Z453">
            <v>133.60814726049796</v>
          </cell>
          <cell r="AA453">
            <v>133.60814726049796</v>
          </cell>
          <cell r="AB453">
            <v>133.60814726049796</v>
          </cell>
          <cell r="AC453">
            <v>133.60814726049796</v>
          </cell>
          <cell r="AD453">
            <v>133.60814726049796</v>
          </cell>
          <cell r="AE453">
            <v>133.60814726049796</v>
          </cell>
          <cell r="AF453">
            <v>133.60814726049796</v>
          </cell>
          <cell r="AH453">
            <v>149.42993603232574</v>
          </cell>
          <cell r="AI453">
            <v>484.62261036454993</v>
          </cell>
          <cell r="AJ453">
            <v>484.62261036454993</v>
          </cell>
          <cell r="AK453">
            <v>484.62261036454993</v>
          </cell>
          <cell r="AL453">
            <v>1603.2977671259755</v>
          </cell>
          <cell r="AM453">
            <v>1763.6275438385733</v>
          </cell>
          <cell r="AN453">
            <v>1939.9902982224307</v>
          </cell>
          <cell r="AO453">
            <v>2133.989328044674</v>
          </cell>
          <cell r="AP453">
            <v>2347.3882608491417</v>
          </cell>
          <cell r="AQ453">
            <v>2582.127086934056</v>
          </cell>
        </row>
        <row r="454">
          <cell r="F454" t="str">
            <v>______</v>
          </cell>
          <cell r="G454" t="str">
            <v>______</v>
          </cell>
          <cell r="I454" t="str">
            <v>______</v>
          </cell>
          <cell r="J454" t="str">
            <v>______</v>
          </cell>
          <cell r="L454" t="str">
            <v>______</v>
          </cell>
          <cell r="N454" t="str">
            <v>______</v>
          </cell>
          <cell r="O454" t="str">
            <v>______</v>
          </cell>
          <cell r="Q454" t="str">
            <v>______</v>
          </cell>
          <cell r="S454" t="str">
            <v>______</v>
          </cell>
          <cell r="T454" t="str">
            <v/>
          </cell>
          <cell r="U454" t="str">
            <v>______</v>
          </cell>
          <cell r="V454" t="str">
            <v>______</v>
          </cell>
          <cell r="W454" t="str">
            <v>______</v>
          </cell>
          <cell r="X454" t="str">
            <v>______</v>
          </cell>
          <cell r="Y454" t="str">
            <v>______</v>
          </cell>
          <cell r="Z454" t="str">
            <v>______</v>
          </cell>
          <cell r="AA454" t="str">
            <v>______</v>
          </cell>
          <cell r="AB454" t="str">
            <v>______</v>
          </cell>
          <cell r="AC454" t="str">
            <v>______</v>
          </cell>
          <cell r="AD454" t="str">
            <v>______</v>
          </cell>
          <cell r="AE454" t="str">
            <v>______</v>
          </cell>
          <cell r="AF454" t="str">
            <v>______</v>
          </cell>
          <cell r="AH454" t="str">
            <v>______</v>
          </cell>
          <cell r="AI454" t="str">
            <v>______</v>
          </cell>
          <cell r="AJ454" t="str">
            <v>______</v>
          </cell>
          <cell r="AK454" t="str">
            <v>______</v>
          </cell>
          <cell r="AL454" t="str">
            <v>______</v>
          </cell>
          <cell r="AM454" t="str">
            <v>______</v>
          </cell>
          <cell r="AN454" t="str">
            <v>______</v>
          </cell>
          <cell r="AO454" t="str">
            <v>______</v>
          </cell>
          <cell r="AP454" t="str">
            <v>______</v>
          </cell>
          <cell r="AQ454" t="str">
            <v>______</v>
          </cell>
        </row>
        <row r="456">
          <cell r="B456" t="str">
            <v>EBITDA</v>
          </cell>
          <cell r="F456">
            <v>0</v>
          </cell>
          <cell r="G456">
            <v>0</v>
          </cell>
          <cell r="I456">
            <v>1155.166666666667</v>
          </cell>
          <cell r="J456">
            <v>926.83333333333314</v>
          </cell>
          <cell r="L456">
            <v>2082.0000000000005</v>
          </cell>
          <cell r="N456">
            <v>4910</v>
          </cell>
          <cell r="O456">
            <v>703.73910561609614</v>
          </cell>
          <cell r="Q456">
            <v>5613.7391056160941</v>
          </cell>
          <cell r="S456">
            <v>5613.7391056160941</v>
          </cell>
          <cell r="U456">
            <v>-507.42733481448744</v>
          </cell>
          <cell r="V456">
            <v>-502.59388245320037</v>
          </cell>
          <cell r="W456">
            <v>86.609378431406583</v>
          </cell>
          <cell r="X456">
            <v>-96.451508425840018</v>
          </cell>
          <cell r="Y456">
            <v>513.68304974433511</v>
          </cell>
          <cell r="Z456">
            <v>688.9444108821275</v>
          </cell>
          <cell r="AA456">
            <v>1382.5404832278664</v>
          </cell>
          <cell r="AB456">
            <v>1734.6288985140473</v>
          </cell>
          <cell r="AC456">
            <v>1362.3592823358958</v>
          </cell>
          <cell r="AD456">
            <v>1269.4036596658871</v>
          </cell>
          <cell r="AE456">
            <v>1528.9688060655658</v>
          </cell>
          <cell r="AF456">
            <v>1557.7290066831879</v>
          </cell>
          <cell r="AH456">
            <v>905.4986719513372</v>
          </cell>
          <cell r="AI456">
            <v>695.50278361756659</v>
          </cell>
          <cell r="AJ456">
            <v>3939.3888959893679</v>
          </cell>
          <cell r="AK456">
            <v>3462.934655887957</v>
          </cell>
          <cell r="AL456">
            <v>9003.3250074462303</v>
          </cell>
          <cell r="AM456">
            <v>19613.416965725763</v>
          </cell>
          <cell r="AN456">
            <v>21547.116207077263</v>
          </cell>
          <cell r="AO456">
            <v>22442.122634749216</v>
          </cell>
          <cell r="AP456">
            <v>22203.608280619464</v>
          </cell>
          <cell r="AQ456">
            <v>21821.003763372501</v>
          </cell>
        </row>
        <row r="457">
          <cell r="B457" t="str">
            <v xml:space="preserve"> EBITDA/HL</v>
          </cell>
          <cell r="I457" t="e">
            <v>#DIV/0!</v>
          </cell>
          <cell r="J457" t="e">
            <v>#DIV/0!</v>
          </cell>
          <cell r="L457" t="e">
            <v>#DIV/0!</v>
          </cell>
          <cell r="N457">
            <v>13.827597180409308</v>
          </cell>
          <cell r="O457">
            <v>6.745620700323653</v>
          </cell>
          <cell r="Q457">
            <v>12.219391468261406</v>
          </cell>
          <cell r="S457">
            <v>12.219391468261406</v>
          </cell>
          <cell r="U457">
            <v>-14.804590366578774</v>
          </cell>
          <cell r="V457">
            <v>-14.791308821719308</v>
          </cell>
          <cell r="W457">
            <v>2.2611053266344658</v>
          </cell>
          <cell r="X457">
            <v>-2.5058848642722786</v>
          </cell>
          <cell r="Y457">
            <v>11.101619799536104</v>
          </cell>
          <cell r="Z457">
            <v>12.023462668099956</v>
          </cell>
          <cell r="AA457">
            <v>22.980746055178162</v>
          </cell>
          <cell r="AB457">
            <v>24.181404891878987</v>
          </cell>
          <cell r="AC457">
            <v>21.867725238136369</v>
          </cell>
          <cell r="AD457">
            <v>21.515316265523509</v>
          </cell>
          <cell r="AE457">
            <v>21.687500795256252</v>
          </cell>
          <cell r="AF457">
            <v>21.755991713452346</v>
          </cell>
          <cell r="AH457">
            <v>8.0780240308082032</v>
          </cell>
          <cell r="AI457">
            <v>4.7123977479339159</v>
          </cell>
          <cell r="AJ457">
            <v>20.285757027568017</v>
          </cell>
          <cell r="AK457">
            <v>17.219963480298144</v>
          </cell>
          <cell r="AL457">
            <v>13.745977211729395</v>
          </cell>
          <cell r="AM457">
            <v>21.744364707013041</v>
          </cell>
          <cell r="AN457">
            <v>21.461271122586915</v>
          </cell>
          <cell r="AO457">
            <v>21.03291718345756</v>
          </cell>
          <cell r="AP457">
            <v>20.240299253071527</v>
          </cell>
          <cell r="AQ457">
            <v>19.891525764241113</v>
          </cell>
        </row>
        <row r="458">
          <cell r="B458" t="str">
            <v>EBITDA Margin</v>
          </cell>
          <cell r="F458">
            <v>0</v>
          </cell>
          <cell r="G458">
            <v>0</v>
          </cell>
          <cell r="I458">
            <v>8.3935815924916765E-2</v>
          </cell>
          <cell r="J458">
            <v>0.20203451407811077</v>
          </cell>
          <cell r="L458">
            <v>0.11346049046321528</v>
          </cell>
          <cell r="N458">
            <v>0.28126253078994101</v>
          </cell>
          <cell r="O458">
            <v>0.16194935468994789</v>
          </cell>
          <cell r="Q458">
            <v>0.25748230205315559</v>
          </cell>
          <cell r="S458">
            <v>0.25748230205315559</v>
          </cell>
          <cell r="U458">
            <v>-0.72015980230897791</v>
          </cell>
          <cell r="V458">
            <v>-0.73045548178527575</v>
          </cell>
          <cell r="W458">
            <v>6.4010663665837561E-2</v>
          </cell>
          <cell r="X458">
            <v>-8.1239942688277278E-2</v>
          </cell>
          <cell r="Y458">
            <v>0.26250800181751699</v>
          </cell>
          <cell r="Z458">
            <v>0.29433244960247301</v>
          </cell>
          <cell r="AA458">
            <v>0.45046921142385693</v>
          </cell>
          <cell r="AB458">
            <v>0.47347943844114954</v>
          </cell>
          <cell r="AC458">
            <v>0.44059947629358948</v>
          </cell>
          <cell r="AD458">
            <v>0.43286422886628845</v>
          </cell>
          <cell r="AE458">
            <v>0.44524213107808924</v>
          </cell>
          <cell r="AF458">
            <v>0.44612220901841654</v>
          </cell>
          <cell r="AH458">
            <v>0.19639418801145336</v>
          </cell>
          <cell r="AI458">
            <v>0.12680614037613017</v>
          </cell>
          <cell r="AJ458">
            <v>0.40096587782350479</v>
          </cell>
          <cell r="AK458">
            <v>0.35127121285577045</v>
          </cell>
          <cell r="AL458">
            <v>0.30234382001552174</v>
          </cell>
          <cell r="AM458">
            <v>0.41362681372027588</v>
          </cell>
          <cell r="AN458">
            <v>0.41016647341707935</v>
          </cell>
          <cell r="AO458">
            <v>0.40294524377829732</v>
          </cell>
          <cell r="AP458">
            <v>0.38841696415771998</v>
          </cell>
          <cell r="AQ458">
            <v>0.45077822763436837</v>
          </cell>
        </row>
        <row r="460">
          <cell r="B460" t="str">
            <v>Non-Recurring&amp;Extraordinary Items</v>
          </cell>
          <cell r="F460">
            <v>0</v>
          </cell>
          <cell r="G460">
            <v>0</v>
          </cell>
          <cell r="I460">
            <v>-39</v>
          </cell>
          <cell r="J460">
            <v>-13</v>
          </cell>
          <cell r="L460">
            <v>-52</v>
          </cell>
          <cell r="N460">
            <v>-345</v>
          </cell>
          <cell r="O460">
            <v>54.071618683170868</v>
          </cell>
          <cell r="Q460">
            <v>-290.92838131682913</v>
          </cell>
          <cell r="S460">
            <v>-290.92838131682913</v>
          </cell>
          <cell r="T460" t="str">
            <v/>
          </cell>
          <cell r="U460">
            <v>0</v>
          </cell>
          <cell r="V460">
            <v>0</v>
          </cell>
          <cell r="W460">
            <v>0</v>
          </cell>
          <cell r="X460">
            <v>0</v>
          </cell>
          <cell r="Y460">
            <v>0</v>
          </cell>
          <cell r="Z460">
            <v>0</v>
          </cell>
          <cell r="AA460">
            <v>0</v>
          </cell>
          <cell r="AB460">
            <v>0</v>
          </cell>
          <cell r="AC460">
            <v>0</v>
          </cell>
          <cell r="AD460">
            <v>0</v>
          </cell>
          <cell r="AE460">
            <v>0</v>
          </cell>
          <cell r="AF460">
            <v>0</v>
          </cell>
          <cell r="AH460">
            <v>2.3798223255434965</v>
          </cell>
          <cell r="AI460">
            <v>0</v>
          </cell>
          <cell r="AJ460">
            <v>0</v>
          </cell>
          <cell r="AK460">
            <v>0</v>
          </cell>
          <cell r="AL460">
            <v>0</v>
          </cell>
          <cell r="AM460">
            <v>0</v>
          </cell>
          <cell r="AN460">
            <v>0</v>
          </cell>
          <cell r="AO460">
            <v>0</v>
          </cell>
          <cell r="AP460">
            <v>0</v>
          </cell>
          <cell r="AQ460">
            <v>0</v>
          </cell>
        </row>
        <row r="461">
          <cell r="B461" t="str">
            <v>Forex</v>
          </cell>
          <cell r="F461">
            <v>0</v>
          </cell>
          <cell r="G461">
            <v>0</v>
          </cell>
          <cell r="I461">
            <v>0</v>
          </cell>
          <cell r="J461">
            <v>0</v>
          </cell>
          <cell r="L461">
            <v>0</v>
          </cell>
          <cell r="N461">
            <v>-20</v>
          </cell>
          <cell r="O461">
            <v>-14.421652825985001</v>
          </cell>
          <cell r="Q461">
            <v>-34.421652825984999</v>
          </cell>
          <cell r="S461">
            <v>-34.421652825984999</v>
          </cell>
          <cell r="T461" t="str">
            <v/>
          </cell>
          <cell r="U461">
            <v>0</v>
          </cell>
          <cell r="V461">
            <v>0</v>
          </cell>
          <cell r="W461">
            <v>0</v>
          </cell>
          <cell r="X461">
            <v>0</v>
          </cell>
          <cell r="Y461">
            <v>0</v>
          </cell>
          <cell r="Z461">
            <v>0</v>
          </cell>
          <cell r="AA461">
            <v>0</v>
          </cell>
          <cell r="AB461">
            <v>0</v>
          </cell>
          <cell r="AC461">
            <v>0</v>
          </cell>
          <cell r="AD461">
            <v>0</v>
          </cell>
          <cell r="AE461">
            <v>0</v>
          </cell>
          <cell r="AF461">
            <v>0</v>
          </cell>
          <cell r="AH461">
            <v>15.347679095229395</v>
          </cell>
          <cell r="AI461">
            <v>0</v>
          </cell>
          <cell r="AJ461">
            <v>0</v>
          </cell>
          <cell r="AK461">
            <v>0</v>
          </cell>
          <cell r="AL461">
            <v>0</v>
          </cell>
          <cell r="AM461">
            <v>0</v>
          </cell>
          <cell r="AN461">
            <v>0</v>
          </cell>
          <cell r="AO461">
            <v>0</v>
          </cell>
          <cell r="AP461">
            <v>0</v>
          </cell>
          <cell r="AQ461">
            <v>0</v>
          </cell>
        </row>
        <row r="462">
          <cell r="B462" t="str">
            <v>Gain/(loss) from disposal of Fixed assets</v>
          </cell>
          <cell r="I462">
            <v>356.25</v>
          </cell>
          <cell r="J462">
            <v>118.75</v>
          </cell>
          <cell r="L462">
            <v>475</v>
          </cell>
          <cell r="N462">
            <v>112</v>
          </cell>
          <cell r="O462">
            <v>0</v>
          </cell>
          <cell r="Q462">
            <v>112</v>
          </cell>
          <cell r="S462">
            <v>0</v>
          </cell>
          <cell r="U462">
            <v>0</v>
          </cell>
          <cell r="V462">
            <v>0</v>
          </cell>
          <cell r="W462">
            <v>0</v>
          </cell>
          <cell r="X462">
            <v>0</v>
          </cell>
          <cell r="Y462">
            <v>0</v>
          </cell>
          <cell r="Z462">
            <v>0</v>
          </cell>
          <cell r="AA462">
            <v>0</v>
          </cell>
          <cell r="AB462">
            <v>0</v>
          </cell>
          <cell r="AC462">
            <v>0</v>
          </cell>
          <cell r="AD462">
            <v>0</v>
          </cell>
          <cell r="AE462">
            <v>0</v>
          </cell>
          <cell r="AF462">
            <v>0</v>
          </cell>
          <cell r="AH462">
            <v>-184.14899243632942</v>
          </cell>
          <cell r="AI462">
            <v>0</v>
          </cell>
          <cell r="AJ462">
            <v>0</v>
          </cell>
          <cell r="AK462">
            <v>0</v>
          </cell>
          <cell r="AL462">
            <v>0</v>
          </cell>
          <cell r="AM462">
            <v>0</v>
          </cell>
          <cell r="AN462">
            <v>0</v>
          </cell>
          <cell r="AO462">
            <v>0</v>
          </cell>
          <cell r="AP462">
            <v>0</v>
          </cell>
          <cell r="AQ462">
            <v>0</v>
          </cell>
        </row>
        <row r="464">
          <cell r="B464" t="str">
            <v>Operating Income</v>
          </cell>
          <cell r="F464">
            <v>0</v>
          </cell>
          <cell r="G464">
            <v>0</v>
          </cell>
          <cell r="I464">
            <v>1472.416666666667</v>
          </cell>
          <cell r="J464">
            <v>1032.583333333333</v>
          </cell>
          <cell r="L464">
            <v>2505.0000000000005</v>
          </cell>
          <cell r="N464">
            <v>4545.2812625307897</v>
          </cell>
          <cell r="O464">
            <v>743.55102082797191</v>
          </cell>
          <cell r="Q464">
            <v>5288.6465537753329</v>
          </cell>
          <cell r="S464">
            <v>5288.6465537753329</v>
          </cell>
          <cell r="T464" t="str">
            <v/>
          </cell>
          <cell r="U464">
            <v>-507.42733481448744</v>
          </cell>
          <cell r="V464">
            <v>-502.59388245320037</v>
          </cell>
          <cell r="W464">
            <v>86.609378431406583</v>
          </cell>
          <cell r="X464">
            <v>-96.451508425840018</v>
          </cell>
          <cell r="Y464">
            <v>513.68304974433511</v>
          </cell>
          <cell r="Z464">
            <v>688.9444108821275</v>
          </cell>
          <cell r="AA464">
            <v>1382.5404832278664</v>
          </cell>
          <cell r="AB464">
            <v>1734.6288985140473</v>
          </cell>
          <cell r="AC464">
            <v>1362.3592823358958</v>
          </cell>
          <cell r="AD464">
            <v>1269.4036596658871</v>
          </cell>
          <cell r="AE464">
            <v>1528.9688060655658</v>
          </cell>
          <cell r="AF464">
            <v>1557.7290066831879</v>
          </cell>
          <cell r="AH464">
            <v>739.07718093578069</v>
          </cell>
          <cell r="AI464">
            <v>695.50278361756659</v>
          </cell>
          <cell r="AJ464">
            <v>3939.3888959893679</v>
          </cell>
          <cell r="AK464">
            <v>3462.934655887957</v>
          </cell>
          <cell r="AL464">
            <v>9003.3250074462303</v>
          </cell>
          <cell r="AM464">
            <v>19613.416965725763</v>
          </cell>
          <cell r="AN464">
            <v>21547.116207077263</v>
          </cell>
          <cell r="AO464">
            <v>22442.122634749216</v>
          </cell>
          <cell r="AP464">
            <v>22203.608280619464</v>
          </cell>
          <cell r="AQ464">
            <v>21821.003763372501</v>
          </cell>
        </row>
        <row r="466">
          <cell r="B466" t="str">
            <v>Transfer</v>
          </cell>
          <cell r="I466">
            <v>0</v>
          </cell>
          <cell r="J466">
            <v>0</v>
          </cell>
          <cell r="L466">
            <v>0</v>
          </cell>
          <cell r="N466">
            <v>0</v>
          </cell>
          <cell r="O466">
            <v>0</v>
          </cell>
          <cell r="Q466">
            <v>0</v>
          </cell>
          <cell r="S466">
            <v>0</v>
          </cell>
          <cell r="U466">
            <v>9.9009999999999998</v>
          </cell>
          <cell r="V466">
            <v>9.9819999999999993</v>
          </cell>
          <cell r="W466">
            <v>8.4670000000000005</v>
          </cell>
          <cell r="X466">
            <v>5.98</v>
          </cell>
          <cell r="Y466">
            <v>11.831</v>
          </cell>
          <cell r="Z466">
            <v>9.73</v>
          </cell>
          <cell r="AA466">
            <v>17.563570500000001</v>
          </cell>
          <cell r="AB466">
            <v>17.035</v>
          </cell>
          <cell r="AC466">
            <v>15</v>
          </cell>
          <cell r="AD466">
            <v>13.5</v>
          </cell>
          <cell r="AE466">
            <v>17.5</v>
          </cell>
          <cell r="AF466">
            <v>18</v>
          </cell>
          <cell r="AH466">
            <v>0</v>
          </cell>
          <cell r="AI466">
            <v>27.541</v>
          </cell>
          <cell r="AJ466">
            <v>49.598570500000001</v>
          </cell>
          <cell r="AK466">
            <v>49</v>
          </cell>
          <cell r="AL466">
            <v>126.1395705</v>
          </cell>
          <cell r="AM466">
            <v>8893.5261300394559</v>
          </cell>
          <cell r="AN466">
            <v>9899.2242068288397</v>
          </cell>
          <cell r="AO466">
            <v>10520.390666022282</v>
          </cell>
          <cell r="AP466">
            <v>10816.18421801916</v>
          </cell>
          <cell r="AQ466">
            <v>10816.18421801916</v>
          </cell>
        </row>
        <row r="468">
          <cell r="B468" t="str">
            <v>Depreciation</v>
          </cell>
          <cell r="F468">
            <v>0</v>
          </cell>
          <cell r="G468">
            <v>0</v>
          </cell>
          <cell r="I468">
            <v>0</v>
          </cell>
          <cell r="J468">
            <v>0</v>
          </cell>
          <cell r="L468">
            <v>0</v>
          </cell>
          <cell r="N468">
            <v>589</v>
          </cell>
          <cell r="O468">
            <v>337.04072779223566</v>
          </cell>
          <cell r="Q468">
            <v>926.04072779223566</v>
          </cell>
          <cell r="S468">
            <v>926.04072779223566</v>
          </cell>
          <cell r="T468" t="str">
            <v/>
          </cell>
          <cell r="U468">
            <v>105.40126702949156</v>
          </cell>
          <cell r="V468">
            <v>105.40126702949156</v>
          </cell>
          <cell r="W468">
            <v>105.40126702949156</v>
          </cell>
          <cell r="X468">
            <v>105.40126702949156</v>
          </cell>
          <cell r="Y468">
            <v>105.40126702949156</v>
          </cell>
          <cell r="Z468">
            <v>105.40126702949156</v>
          </cell>
          <cell r="AA468">
            <v>105.40126702949156</v>
          </cell>
          <cell r="AB468">
            <v>105.40126702949156</v>
          </cell>
          <cell r="AC468">
            <v>105.40126702949156</v>
          </cell>
          <cell r="AD468">
            <v>105.40126702949156</v>
          </cell>
          <cell r="AE468">
            <v>105.40126702949156</v>
          </cell>
          <cell r="AF468">
            <v>105.40126702949156</v>
          </cell>
          <cell r="AH468">
            <v>338.69703958417352</v>
          </cell>
          <cell r="AI468">
            <v>338.69703958417352</v>
          </cell>
          <cell r="AJ468">
            <v>338.69703958417352</v>
          </cell>
          <cell r="AK468">
            <v>338.69703958417352</v>
          </cell>
          <cell r="AL468">
            <v>1264.8152043538987</v>
          </cell>
          <cell r="AM468">
            <v>2014.0480262849019</v>
          </cell>
          <cell r="AN468">
            <v>2231.2808642604346</v>
          </cell>
          <cell r="AO468">
            <v>2365.609976422214</v>
          </cell>
          <cell r="AP468">
            <v>2428.0107935350156</v>
          </cell>
          <cell r="AQ468">
            <v>2056.0659373951776</v>
          </cell>
        </row>
        <row r="469">
          <cell r="F469" t="str">
            <v>______</v>
          </cell>
          <cell r="G469" t="str">
            <v>______</v>
          </cell>
          <cell r="I469" t="str">
            <v>______</v>
          </cell>
          <cell r="J469" t="str">
            <v>______</v>
          </cell>
          <cell r="L469" t="str">
            <v>______</v>
          </cell>
          <cell r="N469" t="str">
            <v>______</v>
          </cell>
          <cell r="O469" t="str">
            <v>______</v>
          </cell>
          <cell r="Q469" t="str">
            <v>______</v>
          </cell>
          <cell r="S469" t="str">
            <v>______</v>
          </cell>
          <cell r="T469" t="str">
            <v/>
          </cell>
          <cell r="U469" t="str">
            <v>______</v>
          </cell>
          <cell r="V469" t="str">
            <v>______</v>
          </cell>
          <cell r="W469" t="str">
            <v>______</v>
          </cell>
          <cell r="X469" t="str">
            <v>______</v>
          </cell>
          <cell r="Y469" t="str">
            <v>______</v>
          </cell>
          <cell r="Z469" t="str">
            <v>______</v>
          </cell>
          <cell r="AA469" t="str">
            <v>______</v>
          </cell>
          <cell r="AB469" t="str">
            <v>______</v>
          </cell>
          <cell r="AC469" t="str">
            <v>______</v>
          </cell>
          <cell r="AD469" t="str">
            <v>______</v>
          </cell>
          <cell r="AE469" t="str">
            <v>______</v>
          </cell>
          <cell r="AF469" t="str">
            <v>______</v>
          </cell>
          <cell r="AH469" t="str">
            <v>______</v>
          </cell>
          <cell r="AI469" t="str">
            <v>______</v>
          </cell>
          <cell r="AJ469" t="str">
            <v>______</v>
          </cell>
          <cell r="AK469" t="str">
            <v>______</v>
          </cell>
          <cell r="AL469" t="str">
            <v>______</v>
          </cell>
          <cell r="AM469" t="str">
            <v>______</v>
          </cell>
          <cell r="AN469" t="str">
            <v>______</v>
          </cell>
          <cell r="AO469" t="str">
            <v>______</v>
          </cell>
          <cell r="AP469" t="str">
            <v>______</v>
          </cell>
          <cell r="AQ469" t="str">
            <v>______</v>
          </cell>
        </row>
        <row r="470">
          <cell r="B470" t="str">
            <v>EBITA</v>
          </cell>
          <cell r="F470">
            <v>0</v>
          </cell>
          <cell r="G470">
            <v>0</v>
          </cell>
          <cell r="I470">
            <v>1472.416666666667</v>
          </cell>
          <cell r="J470">
            <v>1032.583333333333</v>
          </cell>
          <cell r="L470">
            <v>2505.0000000000005</v>
          </cell>
          <cell r="N470">
            <v>3956.2812625307897</v>
          </cell>
          <cell r="O470">
            <v>406.51029303573625</v>
          </cell>
          <cell r="Q470">
            <v>4362.605825983097</v>
          </cell>
          <cell r="S470">
            <v>4362.605825983097</v>
          </cell>
          <cell r="T470" t="str">
            <v/>
          </cell>
          <cell r="U470">
            <v>-622.72960184397891</v>
          </cell>
          <cell r="V470">
            <v>-617.97714948269186</v>
          </cell>
          <cell r="W470">
            <v>-27.25888859808498</v>
          </cell>
          <cell r="X470">
            <v>-207.83277545533159</v>
          </cell>
          <cell r="Y470">
            <v>396.45078271484351</v>
          </cell>
          <cell r="Z470">
            <v>573.8131438526359</v>
          </cell>
          <cell r="AA470">
            <v>1259.575645698375</v>
          </cell>
          <cell r="AB470">
            <v>1612.1926314845557</v>
          </cell>
          <cell r="AC470">
            <v>1241.9580153064044</v>
          </cell>
          <cell r="AD470">
            <v>1150.5023926363956</v>
          </cell>
          <cell r="AE470">
            <v>1406.0675390360743</v>
          </cell>
          <cell r="AF470">
            <v>1434.3277396536964</v>
          </cell>
          <cell r="AH470">
            <v>400.38014135160716</v>
          </cell>
          <cell r="AI470">
            <v>329.26474403339307</v>
          </cell>
          <cell r="AJ470">
            <v>3551.0932859051945</v>
          </cell>
          <cell r="AK470">
            <v>3075.2376163037834</v>
          </cell>
          <cell r="AL470">
            <v>7612.3702325923314</v>
          </cell>
          <cell r="AM470">
            <v>8705.8428094014052</v>
          </cell>
          <cell r="AN470">
            <v>9416.6111359879869</v>
          </cell>
          <cell r="AO470">
            <v>9556.1219923047211</v>
          </cell>
          <cell r="AP470">
            <v>8959.4132690652877</v>
          </cell>
          <cell r="AQ470">
            <v>8948.7536079581623</v>
          </cell>
        </row>
        <row r="473">
          <cell r="B473" t="str">
            <v>CAPEX</v>
          </cell>
          <cell r="F473">
            <v>0</v>
          </cell>
          <cell r="G473">
            <v>0</v>
          </cell>
          <cell r="I473">
            <v>0</v>
          </cell>
          <cell r="J473">
            <v>0</v>
          </cell>
          <cell r="L473">
            <v>0</v>
          </cell>
          <cell r="N473">
            <v>4692.5017678921868</v>
          </cell>
          <cell r="O473">
            <v>2969.4576220250965</v>
          </cell>
          <cell r="Q473">
            <v>7661.9593899172833</v>
          </cell>
          <cell r="S473">
            <v>7661.9593899172833</v>
          </cell>
          <cell r="T473" t="str">
            <v/>
          </cell>
          <cell r="U473">
            <v>646.91800000000001</v>
          </cell>
          <cell r="V473">
            <v>646.91800000000001</v>
          </cell>
          <cell r="W473">
            <v>646.91800000000001</v>
          </cell>
          <cell r="X473">
            <v>1055.3622842506638</v>
          </cell>
          <cell r="Y473">
            <v>1055.3622842506638</v>
          </cell>
          <cell r="Z473">
            <v>1055.3622842506638</v>
          </cell>
          <cell r="AA473">
            <v>1258.8849912080016</v>
          </cell>
          <cell r="AB473">
            <v>1258.8849912080016</v>
          </cell>
          <cell r="AC473">
            <v>1258.8849912080016</v>
          </cell>
          <cell r="AD473">
            <v>1258.8849912080016</v>
          </cell>
          <cell r="AE473">
            <v>1258.8849912080016</v>
          </cell>
          <cell r="AF473">
            <v>1258.8849912080016</v>
          </cell>
          <cell r="AH473">
            <v>1940.7539999999999</v>
          </cell>
          <cell r="AI473">
            <v>3166.0868527519915</v>
          </cell>
          <cell r="AJ473">
            <v>3776.6549736240049</v>
          </cell>
          <cell r="AK473">
            <v>3776.6549736240049</v>
          </cell>
          <cell r="AL473">
            <v>12660.150800000001</v>
          </cell>
          <cell r="AM473">
            <v>11209.562100000001</v>
          </cell>
          <cell r="AN473">
            <v>3701.5945999999999</v>
          </cell>
          <cell r="AO473">
            <v>2365.609976422214</v>
          </cell>
          <cell r="AP473">
            <v>2428.0107935350156</v>
          </cell>
          <cell r="AQ473">
            <v>-10679.228180251877</v>
          </cell>
        </row>
        <row r="476">
          <cell r="B476" t="str">
            <v>ASSUMPTIONS:</v>
          </cell>
        </row>
        <row r="478">
          <cell r="B478" t="str">
            <v>Average Beer $/HL, net of VAT &amp; excise tax</v>
          </cell>
          <cell r="O478">
            <v>45.9</v>
          </cell>
          <cell r="AH478">
            <v>45.9</v>
          </cell>
          <cell r="AI478">
            <v>45.9</v>
          </cell>
          <cell r="AJ478">
            <v>45.9</v>
          </cell>
          <cell r="AK478">
            <v>45.9</v>
          </cell>
          <cell r="AL478">
            <v>42.617432966473231</v>
          </cell>
          <cell r="AM478">
            <v>42.617432966473231</v>
          </cell>
          <cell r="AN478">
            <v>42.617432966473231</v>
          </cell>
          <cell r="AO478">
            <v>42.617432966473231</v>
          </cell>
          <cell r="AP478">
            <v>42.617432966473231</v>
          </cell>
          <cell r="AQ478">
            <v>42.617432966473231</v>
          </cell>
        </row>
        <row r="479">
          <cell r="AH479">
            <v>48.970835848100847</v>
          </cell>
          <cell r="AI479">
            <v>46.881064005161242</v>
          </cell>
          <cell r="AJ479">
            <v>46.775643730917601</v>
          </cell>
          <cell r="AK479">
            <v>46.320258306756699</v>
          </cell>
        </row>
        <row r="480">
          <cell r="B480" t="str">
            <v>PRICE GROWTH</v>
          </cell>
        </row>
        <row r="481">
          <cell r="B481" t="str">
            <v>CURRENT CASE</v>
          </cell>
          <cell r="O481">
            <v>0</v>
          </cell>
          <cell r="AH481">
            <v>6.6902741788689601E-2</v>
          </cell>
          <cell r="AI481">
            <v>2.1373943467565271E-2</v>
          </cell>
          <cell r="AJ481">
            <v>-3.0922794533385603E-2</v>
          </cell>
          <cell r="AK481">
            <v>-4.0844045604429183E-2</v>
          </cell>
          <cell r="AL481">
            <v>0</v>
          </cell>
          <cell r="AM481">
            <v>0</v>
          </cell>
          <cell r="AN481">
            <v>0</v>
          </cell>
          <cell r="AO481">
            <v>0</v>
          </cell>
          <cell r="AP481">
            <v>0</v>
          </cell>
          <cell r="AQ481">
            <v>0</v>
          </cell>
        </row>
        <row r="482">
          <cell r="B482" t="str">
            <v>Based Case</v>
          </cell>
          <cell r="O482">
            <v>0</v>
          </cell>
          <cell r="AH482">
            <v>6.6902741788689601E-2</v>
          </cell>
          <cell r="AI482">
            <v>2.1373943467565271E-2</v>
          </cell>
          <cell r="AJ482">
            <v>-3.0922794533385603E-2</v>
          </cell>
          <cell r="AK482">
            <v>-4.0844045604429183E-2</v>
          </cell>
          <cell r="AL482">
            <v>0</v>
          </cell>
          <cell r="AM482">
            <v>0</v>
          </cell>
          <cell r="AN482">
            <v>0</v>
          </cell>
          <cell r="AO482">
            <v>0</v>
          </cell>
          <cell r="AP482">
            <v>0</v>
          </cell>
          <cell r="AQ482">
            <v>0</v>
          </cell>
        </row>
        <row r="483">
          <cell r="B483" t="str">
            <v>Conservative Case</v>
          </cell>
          <cell r="O483">
            <v>0</v>
          </cell>
          <cell r="AH483">
            <v>0</v>
          </cell>
          <cell r="AI483">
            <v>0</v>
          </cell>
          <cell r="AJ483">
            <v>-0.05</v>
          </cell>
          <cell r="AK483">
            <v>-0.05</v>
          </cell>
          <cell r="AL483">
            <v>-0.05</v>
          </cell>
          <cell r="AM483">
            <v>-0.05</v>
          </cell>
          <cell r="AN483">
            <v>-0.05</v>
          </cell>
          <cell r="AO483">
            <v>-0.05</v>
          </cell>
          <cell r="AP483">
            <v>-0.05</v>
          </cell>
          <cell r="AQ483">
            <v>-0.05</v>
          </cell>
        </row>
        <row r="484">
          <cell r="B484" t="str">
            <v>Worst Case</v>
          </cell>
          <cell r="AH484">
            <v>-0.05</v>
          </cell>
          <cell r="AI484">
            <v>-0.05</v>
          </cell>
          <cell r="AJ484">
            <v>-0.05</v>
          </cell>
          <cell r="AK484">
            <v>-0.05</v>
          </cell>
          <cell r="AL484">
            <v>0</v>
          </cell>
          <cell r="AM484">
            <v>0</v>
          </cell>
          <cell r="AN484">
            <v>0</v>
          </cell>
          <cell r="AO484">
            <v>0</v>
          </cell>
          <cell r="AP484">
            <v>0</v>
          </cell>
          <cell r="AQ484">
            <v>0</v>
          </cell>
        </row>
        <row r="485">
          <cell r="B485" t="str">
            <v>Other Case</v>
          </cell>
          <cell r="AL485">
            <v>0</v>
          </cell>
          <cell r="AM485">
            <v>0</v>
          </cell>
          <cell r="AN485">
            <v>0</v>
          </cell>
          <cell r="AO485">
            <v>0</v>
          </cell>
          <cell r="AP485">
            <v>0</v>
          </cell>
          <cell r="AQ485">
            <v>0</v>
          </cell>
        </row>
        <row r="487">
          <cell r="B487" t="str">
            <v>SALES GROWTH</v>
          </cell>
        </row>
        <row r="488">
          <cell r="B488" t="str">
            <v>CURRENT CASE</v>
          </cell>
          <cell r="O488">
            <v>0</v>
          </cell>
          <cell r="AH488">
            <v>0</v>
          </cell>
          <cell r="AI488">
            <v>0</v>
          </cell>
          <cell r="AJ488">
            <v>0</v>
          </cell>
          <cell r="AK488">
            <v>0</v>
          </cell>
          <cell r="AL488">
            <v>0</v>
          </cell>
          <cell r="AM488">
            <v>0</v>
          </cell>
          <cell r="AN488">
            <v>0</v>
          </cell>
          <cell r="AO488">
            <v>0</v>
          </cell>
          <cell r="AP488">
            <v>0</v>
          </cell>
          <cell r="AQ488">
            <v>0</v>
          </cell>
        </row>
        <row r="489">
          <cell r="B489" t="str">
            <v>Based Case</v>
          </cell>
          <cell r="O489">
            <v>0</v>
          </cell>
          <cell r="AH489">
            <v>0</v>
          </cell>
          <cell r="AI489">
            <v>0</v>
          </cell>
          <cell r="AJ489">
            <v>0</v>
          </cell>
          <cell r="AK489">
            <v>0</v>
          </cell>
          <cell r="AM489">
            <v>0</v>
          </cell>
          <cell r="AN489">
            <v>0</v>
          </cell>
          <cell r="AO489">
            <v>0</v>
          </cell>
          <cell r="AP489">
            <v>0</v>
          </cell>
          <cell r="AQ489">
            <v>0</v>
          </cell>
        </row>
        <row r="490">
          <cell r="B490" t="str">
            <v>Conservative Case</v>
          </cell>
          <cell r="O490">
            <v>-0.05</v>
          </cell>
          <cell r="AH490">
            <v>-0.05</v>
          </cell>
          <cell r="AI490">
            <v>-0.05</v>
          </cell>
          <cell r="AJ490">
            <v>-0.05</v>
          </cell>
          <cell r="AK490">
            <v>-0.05</v>
          </cell>
          <cell r="AM490">
            <v>0</v>
          </cell>
          <cell r="AN490">
            <v>0</v>
          </cell>
          <cell r="AO490">
            <v>0</v>
          </cell>
          <cell r="AP490">
            <v>0</v>
          </cell>
          <cell r="AQ490">
            <v>0</v>
          </cell>
        </row>
        <row r="491">
          <cell r="B491" t="str">
            <v>Worst Case</v>
          </cell>
          <cell r="AH491">
            <v>-0.05</v>
          </cell>
          <cell r="AI491">
            <v>-0.05</v>
          </cell>
          <cell r="AJ491">
            <v>-0.05</v>
          </cell>
          <cell r="AK491">
            <v>-0.05</v>
          </cell>
          <cell r="AM491">
            <v>0</v>
          </cell>
          <cell r="AN491">
            <v>0</v>
          </cell>
          <cell r="AO491">
            <v>0</v>
          </cell>
          <cell r="AP491">
            <v>0</v>
          </cell>
          <cell r="AQ491">
            <v>0</v>
          </cell>
        </row>
        <row r="492">
          <cell r="B492" t="str">
            <v>Other Case</v>
          </cell>
          <cell r="AM492">
            <v>0</v>
          </cell>
          <cell r="AN492">
            <v>0</v>
          </cell>
          <cell r="AO492">
            <v>0</v>
          </cell>
          <cell r="AP492">
            <v>0</v>
          </cell>
          <cell r="AQ492">
            <v>0</v>
          </cell>
        </row>
        <row r="494">
          <cell r="B494" t="str">
            <v>REVENUE GROWTH</v>
          </cell>
        </row>
        <row r="495">
          <cell r="B495" t="str">
            <v>CURRENT CASE</v>
          </cell>
          <cell r="G495">
            <v>0</v>
          </cell>
          <cell r="I495">
            <v>0</v>
          </cell>
          <cell r="J495" t="str">
            <v>N/A</v>
          </cell>
          <cell r="L495">
            <v>0</v>
          </cell>
          <cell r="N495">
            <v>0</v>
          </cell>
          <cell r="O495">
            <v>-0.75107824689659153</v>
          </cell>
          <cell r="Q495">
            <v>0.18814316315674118</v>
          </cell>
          <cell r="S495">
            <v>0.18814316315674118</v>
          </cell>
          <cell r="AH495">
            <v>0.14635133471689676</v>
          </cell>
          <cell r="AI495">
            <v>0.2604748911898167</v>
          </cell>
          <cell r="AJ495">
            <v>0.24840157600013724</v>
          </cell>
          <cell r="AK495">
            <v>2.4956142661551661E-2</v>
          </cell>
          <cell r="AL495">
            <v>0.33433781767006621</v>
          </cell>
          <cell r="AM495">
            <v>0.49951690821256034</v>
          </cell>
          <cell r="AN495">
            <v>4.3814432989690788E-2</v>
          </cell>
          <cell r="AO495">
            <v>0.03</v>
          </cell>
          <cell r="AP495">
            <v>0.03</v>
          </cell>
          <cell r="AQ495">
            <v>0.03</v>
          </cell>
        </row>
        <row r="496">
          <cell r="B496" t="str">
            <v>Based Case</v>
          </cell>
          <cell r="N496">
            <v>0</v>
          </cell>
          <cell r="O496">
            <v>0</v>
          </cell>
          <cell r="AH496">
            <v>0.14635133471689676</v>
          </cell>
          <cell r="AI496">
            <v>0.2604748911898167</v>
          </cell>
          <cell r="AJ496">
            <v>0.24840157600013724</v>
          </cell>
          <cell r="AK496">
            <v>2.4956142661551661E-2</v>
          </cell>
          <cell r="AL496">
            <v>0.33433781767006621</v>
          </cell>
          <cell r="AM496">
            <v>0.49951690821256034</v>
          </cell>
          <cell r="AN496">
            <v>4.3814432989690788E-2</v>
          </cell>
          <cell r="AO496">
            <v>0.03</v>
          </cell>
          <cell r="AP496">
            <v>0.03</v>
          </cell>
          <cell r="AQ496">
            <v>0.03</v>
          </cell>
        </row>
        <row r="497">
          <cell r="B497" t="str">
            <v>Conservative Case</v>
          </cell>
          <cell r="N497">
            <v>0</v>
          </cell>
          <cell r="O497">
            <v>0</v>
          </cell>
          <cell r="AH497">
            <v>0</v>
          </cell>
          <cell r="AI497">
            <v>0</v>
          </cell>
          <cell r="AJ497">
            <v>0</v>
          </cell>
          <cell r="AK497">
            <v>0</v>
          </cell>
          <cell r="AL497">
            <v>0.3</v>
          </cell>
          <cell r="AM497">
            <v>0</v>
          </cell>
          <cell r="AN497">
            <v>0</v>
          </cell>
          <cell r="AO497">
            <v>0</v>
          </cell>
          <cell r="AP497">
            <v>0</v>
          </cell>
          <cell r="AQ497">
            <v>0</v>
          </cell>
        </row>
        <row r="498">
          <cell r="B498" t="str">
            <v>Worst Case</v>
          </cell>
          <cell r="N498">
            <v>0</v>
          </cell>
          <cell r="O498">
            <v>0</v>
          </cell>
          <cell r="AH498">
            <v>0</v>
          </cell>
          <cell r="AI498">
            <v>0</v>
          </cell>
          <cell r="AJ498">
            <v>0</v>
          </cell>
          <cell r="AK498">
            <v>0</v>
          </cell>
          <cell r="AL498">
            <v>0</v>
          </cell>
          <cell r="AM498">
            <v>0</v>
          </cell>
          <cell r="AN498">
            <v>0</v>
          </cell>
          <cell r="AO498">
            <v>0</v>
          </cell>
          <cell r="AP498">
            <v>0</v>
          </cell>
          <cell r="AQ498">
            <v>0</v>
          </cell>
        </row>
        <row r="499">
          <cell r="B499" t="str">
            <v>Other Case</v>
          </cell>
          <cell r="N499">
            <v>0</v>
          </cell>
          <cell r="O499">
            <v>0</v>
          </cell>
          <cell r="AH499">
            <v>0</v>
          </cell>
          <cell r="AI499">
            <v>0</v>
          </cell>
          <cell r="AJ499">
            <v>0</v>
          </cell>
          <cell r="AK499">
            <v>0</v>
          </cell>
          <cell r="AL499">
            <v>0</v>
          </cell>
          <cell r="AM499">
            <v>0</v>
          </cell>
          <cell r="AN499">
            <v>0</v>
          </cell>
          <cell r="AO499">
            <v>0</v>
          </cell>
          <cell r="AP499">
            <v>0</v>
          </cell>
          <cell r="AQ499">
            <v>0</v>
          </cell>
        </row>
        <row r="501">
          <cell r="B501" t="str">
            <v>COGS - Variable ($/HL)</v>
          </cell>
        </row>
        <row r="502">
          <cell r="B502" t="str">
            <v>CURRENT CASE</v>
          </cell>
          <cell r="F502">
            <v>0</v>
          </cell>
          <cell r="G502">
            <v>0</v>
          </cell>
          <cell r="I502">
            <v>0.55310323947926132</v>
          </cell>
          <cell r="J502">
            <v>0.43500454132606736</v>
          </cell>
          <cell r="L502">
            <v>0.52357856494096278</v>
          </cell>
          <cell r="N502">
            <v>30.896653496185444</v>
          </cell>
          <cell r="O502">
            <v>30.896653496185444</v>
          </cell>
          <cell r="Q502">
            <v>29.734658925136834</v>
          </cell>
          <cell r="S502">
            <v>29.734658925136834</v>
          </cell>
          <cell r="AH502">
            <v>30.896653496185444</v>
          </cell>
          <cell r="AI502">
            <v>30.896653496185444</v>
          </cell>
          <cell r="AJ502">
            <v>30.896653496185444</v>
          </cell>
          <cell r="AK502">
            <v>30.896653496185444</v>
          </cell>
          <cell r="AL502">
            <v>21.375631508451477</v>
          </cell>
          <cell r="AM502">
            <v>21.043830724746741</v>
          </cell>
          <cell r="AN502">
            <v>17.974158866836721</v>
          </cell>
          <cell r="AO502">
            <v>16.78295977714194</v>
          </cell>
          <cell r="AP502">
            <v>16.140043415652535</v>
          </cell>
          <cell r="AQ502">
            <v>16.140043415652535</v>
          </cell>
        </row>
        <row r="503">
          <cell r="B503" t="str">
            <v>Based Case</v>
          </cell>
          <cell r="N503">
            <v>30.896653496185444</v>
          </cell>
          <cell r="O503">
            <v>30.896653496185444</v>
          </cell>
          <cell r="AH503">
            <v>30.896653496185444</v>
          </cell>
          <cell r="AI503">
            <v>30.896653496185444</v>
          </cell>
          <cell r="AJ503">
            <v>30.896653496185444</v>
          </cell>
          <cell r="AK503">
            <v>30.896653496185444</v>
          </cell>
          <cell r="AM503">
            <v>21.043830724746741</v>
          </cell>
          <cell r="AN503">
            <v>17.974158866836721</v>
          </cell>
          <cell r="AO503">
            <v>16.78295977714194</v>
          </cell>
          <cell r="AP503">
            <v>16.140043415652535</v>
          </cell>
          <cell r="AQ503">
            <v>16.140043415652535</v>
          </cell>
        </row>
        <row r="504">
          <cell r="B504" t="str">
            <v>Conservative Case</v>
          </cell>
          <cell r="N504">
            <v>30.896653496185444</v>
          </cell>
          <cell r="O504">
            <v>30.896653496185444</v>
          </cell>
          <cell r="AH504">
            <v>30.896653496185444</v>
          </cell>
          <cell r="AI504">
            <v>30.896653496185444</v>
          </cell>
          <cell r="AJ504">
            <v>30.896653496185444</v>
          </cell>
          <cell r="AK504">
            <v>30.896653496185444</v>
          </cell>
          <cell r="AM504">
            <v>21.375631508451477</v>
          </cell>
          <cell r="AN504">
            <v>21.375631508451477</v>
          </cell>
          <cell r="AO504">
            <v>21.375631508451477</v>
          </cell>
          <cell r="AP504">
            <v>21.375631508451477</v>
          </cell>
          <cell r="AQ504">
            <v>21.375631508451477</v>
          </cell>
        </row>
        <row r="505">
          <cell r="B505" t="str">
            <v>Worst Case</v>
          </cell>
          <cell r="N505">
            <v>30.896653496185444</v>
          </cell>
          <cell r="O505">
            <v>30.896653496185444</v>
          </cell>
          <cell r="AH505">
            <v>30.896653496185444</v>
          </cell>
          <cell r="AI505">
            <v>30.896653496185444</v>
          </cell>
          <cell r="AJ505">
            <v>30.896653496185444</v>
          </cell>
          <cell r="AK505">
            <v>30.896653496185444</v>
          </cell>
          <cell r="AM505">
            <v>21.375631508451477</v>
          </cell>
          <cell r="AN505">
            <v>21.375631508451477</v>
          </cell>
          <cell r="AO505">
            <v>21.375631508451477</v>
          </cell>
          <cell r="AP505">
            <v>21.375631508451477</v>
          </cell>
          <cell r="AQ505">
            <v>21.375631508451477</v>
          </cell>
        </row>
        <row r="506">
          <cell r="B506" t="str">
            <v>Other Case</v>
          </cell>
        </row>
        <row r="508">
          <cell r="B508" t="str">
            <v>COGS - Fixed (Growth Rate)</v>
          </cell>
          <cell r="G508">
            <v>0</v>
          </cell>
          <cell r="I508">
            <v>1218.9999999999989</v>
          </cell>
          <cell r="J508">
            <v>406.33333333333297</v>
          </cell>
          <cell r="L508">
            <v>1625.3333333333319</v>
          </cell>
          <cell r="N508">
            <v>1219</v>
          </cell>
          <cell r="O508">
            <v>314.09363055921801</v>
          </cell>
          <cell r="Q508">
            <v>3.3370754993868323</v>
          </cell>
          <cell r="S508">
            <v>3.3370754993868323</v>
          </cell>
          <cell r="AH508">
            <v>314.09363055921801</v>
          </cell>
          <cell r="AI508">
            <v>314.09363055921801</v>
          </cell>
          <cell r="AJ508">
            <v>314.09363055921801</v>
          </cell>
          <cell r="AK508">
            <v>314.09363055921801</v>
          </cell>
          <cell r="AL508">
            <v>4.7811311312229279</v>
          </cell>
          <cell r="AM508">
            <v>0.15</v>
          </cell>
          <cell r="AN508">
            <v>0.15</v>
          </cell>
          <cell r="AO508">
            <v>0.15</v>
          </cell>
          <cell r="AP508">
            <v>0.15</v>
          </cell>
          <cell r="AQ508">
            <v>0.15</v>
          </cell>
        </row>
        <row r="509">
          <cell r="AM509" t="str">
            <v xml:space="preserve">                                                                                                                                                                                                                                                               </v>
          </cell>
        </row>
        <row r="510">
          <cell r="B510" t="str">
            <v>Gross Margin</v>
          </cell>
          <cell r="F510">
            <v>0</v>
          </cell>
          <cell r="G510">
            <v>0</v>
          </cell>
          <cell r="I510">
            <v>0.35832273690584321</v>
          </cell>
          <cell r="J510">
            <v>0.47642143505903717</v>
          </cell>
          <cell r="L510">
            <v>0.3878474114441417</v>
          </cell>
          <cell r="N510">
            <v>0.30016612247236063</v>
          </cell>
          <cell r="O510">
            <v>0.3150126468531782</v>
          </cell>
          <cell r="Q510">
            <v>0.30312517324330157</v>
          </cell>
          <cell r="S510">
            <v>0.30312517324330157</v>
          </cell>
          <cell r="AH510">
            <v>0.30774622248617806</v>
          </cell>
          <cell r="AI510">
            <v>0.28991640101877619</v>
          </cell>
          <cell r="AJ510">
            <v>0.50520154478777168</v>
          </cell>
          <cell r="AK510">
            <v>0.47409838155178996</v>
          </cell>
          <cell r="AL510">
            <v>0.42468000536402128</v>
          </cell>
          <cell r="AM510">
            <v>0.51005746221816917</v>
          </cell>
          <cell r="AN510">
            <v>0.5066125726403965</v>
          </cell>
          <cell r="AO510">
            <v>0.50092051620800793</v>
          </cell>
          <cell r="AP510">
            <v>0.48924160781596415</v>
          </cell>
          <cell r="AQ510">
            <v>0.50411980093672015</v>
          </cell>
        </row>
        <row r="512">
          <cell r="B512" t="str">
            <v>SG&amp;A - Variable (% REVENUES)</v>
          </cell>
        </row>
        <row r="513">
          <cell r="B513" t="str">
            <v>CURRENT CASE</v>
          </cell>
          <cell r="F513">
            <v>0</v>
          </cell>
          <cell r="G513">
            <v>0</v>
          </cell>
          <cell r="I513">
            <v>0.11128223244996201</v>
          </cell>
          <cell r="J513">
            <v>0</v>
          </cell>
          <cell r="L513">
            <v>0.11128223244996201</v>
          </cell>
          <cell r="N513">
            <v>8.8789597296213552E-3</v>
          </cell>
          <cell r="O513">
            <v>1.8511234366810694E-2</v>
          </cell>
          <cell r="Q513">
            <v>1.8511234366810694E-2</v>
          </cell>
          <cell r="S513">
            <v>1.8511234366810694E-2</v>
          </cell>
          <cell r="AH513">
            <v>1.8511234366810694E-2</v>
          </cell>
          <cell r="AI513">
            <v>1.8511234366810694E-2</v>
          </cell>
          <cell r="AJ513">
            <v>1.8511234366810694E-2</v>
          </cell>
          <cell r="AK513">
            <v>1.8511234366810694E-2</v>
          </cell>
          <cell r="AL513">
            <v>1.8511234366810694E-2</v>
          </cell>
          <cell r="AM513">
            <v>1.8511234366810694E-2</v>
          </cell>
          <cell r="AN513">
            <v>1.8511234366810694E-2</v>
          </cell>
          <cell r="AO513">
            <v>1.8511234366810694E-2</v>
          </cell>
          <cell r="AP513">
            <v>1.8511234366810694E-2</v>
          </cell>
          <cell r="AQ513">
            <v>1.8511234366810694E-2</v>
          </cell>
        </row>
        <row r="514">
          <cell r="B514" t="str">
            <v>Based Case</v>
          </cell>
          <cell r="O514">
            <v>1.8511234366810694E-2</v>
          </cell>
          <cell r="AH514">
            <v>1.8511234366810694E-2</v>
          </cell>
          <cell r="AI514">
            <v>1.8511234366810694E-2</v>
          </cell>
          <cell r="AJ514">
            <v>1.8511234366810694E-2</v>
          </cell>
          <cell r="AK514">
            <v>1.8511234366810694E-2</v>
          </cell>
          <cell r="AL514">
            <v>1.8511234366810694E-2</v>
          </cell>
          <cell r="AM514">
            <v>1.8511234366810694E-2</v>
          </cell>
          <cell r="AN514">
            <v>1.8511234366810694E-2</v>
          </cell>
          <cell r="AO514">
            <v>1.8511234366810694E-2</v>
          </cell>
          <cell r="AP514">
            <v>1.8511234366810694E-2</v>
          </cell>
          <cell r="AQ514">
            <v>1.8511234366810694E-2</v>
          </cell>
        </row>
        <row r="515">
          <cell r="B515" t="str">
            <v>Conservative Case</v>
          </cell>
          <cell r="O515">
            <v>1.8511234366810694E-2</v>
          </cell>
          <cell r="AH515">
            <v>1.8511234366810694E-2</v>
          </cell>
          <cell r="AI515">
            <v>1.8511234366810694E-2</v>
          </cell>
          <cell r="AJ515">
            <v>1.8511234366810694E-2</v>
          </cell>
          <cell r="AK515">
            <v>1.8511234366810694E-2</v>
          </cell>
          <cell r="AL515">
            <v>1.8511234366810694E-2</v>
          </cell>
          <cell r="AM515">
            <v>1.8511234366810694E-2</v>
          </cell>
          <cell r="AN515">
            <v>1.8511234366810694E-2</v>
          </cell>
          <cell r="AO515">
            <v>1.8511234366810694E-2</v>
          </cell>
          <cell r="AP515">
            <v>1.8511234366810694E-2</v>
          </cell>
          <cell r="AQ515">
            <v>1.8511234366810694E-2</v>
          </cell>
        </row>
        <row r="516">
          <cell r="B516" t="str">
            <v>Worst Case</v>
          </cell>
          <cell r="O516">
            <v>0</v>
          </cell>
          <cell r="AH516">
            <v>0</v>
          </cell>
          <cell r="AI516">
            <v>0</v>
          </cell>
          <cell r="AJ516">
            <v>0</v>
          </cell>
          <cell r="AK516">
            <v>0</v>
          </cell>
          <cell r="AL516">
            <v>0</v>
          </cell>
          <cell r="AM516">
            <v>0</v>
          </cell>
          <cell r="AN516">
            <v>0</v>
          </cell>
          <cell r="AO516">
            <v>0</v>
          </cell>
          <cell r="AP516">
            <v>0</v>
          </cell>
          <cell r="AQ516">
            <v>0</v>
          </cell>
        </row>
        <row r="517">
          <cell r="B517" t="str">
            <v>Other Case</v>
          </cell>
          <cell r="O517">
            <v>0</v>
          </cell>
          <cell r="AH517">
            <v>0</v>
          </cell>
          <cell r="AI517">
            <v>0</v>
          </cell>
          <cell r="AJ517">
            <v>0</v>
          </cell>
          <cell r="AK517">
            <v>0</v>
          </cell>
          <cell r="AL517">
            <v>0</v>
          </cell>
          <cell r="AM517">
            <v>0</v>
          </cell>
          <cell r="AN517">
            <v>0</v>
          </cell>
          <cell r="AO517">
            <v>0</v>
          </cell>
          <cell r="AP517">
            <v>0</v>
          </cell>
          <cell r="AQ517">
            <v>0</v>
          </cell>
        </row>
        <row r="519">
          <cell r="B519" t="str">
            <v>G&amp;A - Fixed  (Growth Rate)</v>
          </cell>
          <cell r="G519">
            <v>0</v>
          </cell>
          <cell r="I519" t="str">
            <v>N/A</v>
          </cell>
          <cell r="J519" t="str">
            <v>N/A</v>
          </cell>
          <cell r="L519">
            <v>0</v>
          </cell>
          <cell r="N519">
            <v>-0.96490287621983795</v>
          </cell>
          <cell r="O519">
            <v>-0.31472504029899401</v>
          </cell>
          <cell r="Q519">
            <v>0</v>
          </cell>
          <cell r="S519">
            <v>0</v>
          </cell>
          <cell r="AH519">
            <v>0</v>
          </cell>
          <cell r="AI519">
            <v>0</v>
          </cell>
          <cell r="AJ519">
            <v>0</v>
          </cell>
          <cell r="AK519">
            <v>0</v>
          </cell>
          <cell r="AL519">
            <v>0</v>
          </cell>
          <cell r="AM519">
            <v>0.1</v>
          </cell>
          <cell r="AN519">
            <v>0.1</v>
          </cell>
          <cell r="AO519">
            <v>0.1</v>
          </cell>
          <cell r="AP519">
            <v>0.1</v>
          </cell>
          <cell r="AQ519">
            <v>0.1</v>
          </cell>
        </row>
        <row r="521">
          <cell r="B521" t="str">
            <v>Operating Income (% Revs)</v>
          </cell>
          <cell r="F521">
            <v>0</v>
          </cell>
          <cell r="G521">
            <v>0</v>
          </cell>
          <cell r="I521">
            <v>8.3935815924916765E-2</v>
          </cell>
          <cell r="J521">
            <v>0.20203451407811077</v>
          </cell>
          <cell r="L521">
            <v>0.11346049046321528</v>
          </cell>
          <cell r="N521">
            <v>0.28126253078994101</v>
          </cell>
          <cell r="O521">
            <v>0.16194935468994789</v>
          </cell>
          <cell r="Q521">
            <v>0.25748230205315559</v>
          </cell>
          <cell r="S521">
            <v>0.25748230205315559</v>
          </cell>
          <cell r="AH521">
            <v>0.19639418801145336</v>
          </cell>
          <cell r="AI521">
            <v>0.12680614037613017</v>
          </cell>
          <cell r="AJ521">
            <v>0.40096587782350479</v>
          </cell>
          <cell r="AK521">
            <v>0.35127121285577045</v>
          </cell>
          <cell r="AL521">
            <v>0.30234382001552174</v>
          </cell>
          <cell r="AM521">
            <v>0.41362681372027588</v>
          </cell>
          <cell r="AN521">
            <v>0.41016647341707935</v>
          </cell>
          <cell r="AO521">
            <v>0.40294524377829732</v>
          </cell>
          <cell r="AP521">
            <v>0.38841696415771998</v>
          </cell>
          <cell r="AQ521">
            <v>0.45077822763436837</v>
          </cell>
        </row>
        <row r="522">
          <cell r="B522" t="str">
            <v>EBITDA Margin (% Revs)</v>
          </cell>
          <cell r="F522">
            <v>0</v>
          </cell>
          <cell r="G522">
            <v>0</v>
          </cell>
          <cell r="I522">
            <v>6.0988785413200194E-6</v>
          </cell>
          <cell r="J522">
            <v>0</v>
          </cell>
          <cell r="L522">
            <v>6.1831329952705877E-6</v>
          </cell>
          <cell r="N522">
            <v>1.6111733447324341E-5</v>
          </cell>
          <cell r="O522">
            <v>0</v>
          </cell>
          <cell r="Q522">
            <v>1.1809799961004157E-5</v>
          </cell>
          <cell r="S522">
            <v>1.1809799961004157E-5</v>
          </cell>
          <cell r="AH522">
            <v>0</v>
          </cell>
          <cell r="AI522">
            <v>0</v>
          </cell>
          <cell r="AJ522">
            <v>0</v>
          </cell>
          <cell r="AK522">
            <v>0</v>
          </cell>
          <cell r="AL522">
            <v>0</v>
          </cell>
          <cell r="AM522">
            <v>0</v>
          </cell>
          <cell r="AN522">
            <v>0</v>
          </cell>
          <cell r="AO522">
            <v>0</v>
          </cell>
          <cell r="AP522">
            <v>0</v>
          </cell>
          <cell r="AQ522">
            <v>0</v>
          </cell>
        </row>
        <row r="523">
          <cell r="B523" t="e">
            <v>#REF!</v>
          </cell>
          <cell r="F523">
            <v>0</v>
          </cell>
          <cell r="G523">
            <v>0</v>
          </cell>
          <cell r="I523">
            <v>-2.8337874659400547E-3</v>
          </cell>
          <cell r="J523">
            <v>0</v>
          </cell>
          <cell r="L523">
            <v>-2.8337874659400547E-3</v>
          </cell>
          <cell r="N523">
            <v>-1.9762845849802372E-2</v>
          </cell>
          <cell r="O523">
            <v>0</v>
          </cell>
          <cell r="Q523">
            <v>-1.3343852990801638E-2</v>
          </cell>
          <cell r="S523">
            <v>-1.3343852990801638E-2</v>
          </cell>
          <cell r="AH523">
            <v>0</v>
          </cell>
          <cell r="AI523">
            <v>0</v>
          </cell>
          <cell r="AJ523">
            <v>0</v>
          </cell>
          <cell r="AK523">
            <v>0</v>
          </cell>
          <cell r="AL523">
            <v>0</v>
          </cell>
          <cell r="AM523">
            <v>0</v>
          </cell>
          <cell r="AN523">
            <v>0</v>
          </cell>
          <cell r="AO523">
            <v>0</v>
          </cell>
          <cell r="AP523">
            <v>0</v>
          </cell>
          <cell r="AQ523">
            <v>0</v>
          </cell>
        </row>
        <row r="524">
          <cell r="B524" t="str">
            <v>Non-Recurring&amp;Extraordinary Items (% Revs)</v>
          </cell>
          <cell r="F524">
            <v>0</v>
          </cell>
          <cell r="G524">
            <v>0</v>
          </cell>
          <cell r="I524">
            <v>0</v>
          </cell>
          <cell r="J524">
            <v>0</v>
          </cell>
          <cell r="L524">
            <v>0</v>
          </cell>
          <cell r="N524">
            <v>-1.1456722231769491E-3</v>
          </cell>
          <cell r="O524">
            <v>0</v>
          </cell>
          <cell r="Q524">
            <v>-1.5787991289517608E-3</v>
          </cell>
          <cell r="S524">
            <v>-1.5787991289517608E-3</v>
          </cell>
          <cell r="AH524">
            <v>0</v>
          </cell>
          <cell r="AI524">
            <v>0</v>
          </cell>
          <cell r="AJ524">
            <v>0</v>
          </cell>
          <cell r="AK524">
            <v>0</v>
          </cell>
          <cell r="AL524">
            <v>0</v>
          </cell>
          <cell r="AM524">
            <v>0</v>
          </cell>
          <cell r="AN524">
            <v>0</v>
          </cell>
          <cell r="AO524">
            <v>0</v>
          </cell>
          <cell r="AP524">
            <v>0</v>
          </cell>
          <cell r="AQ524">
            <v>0</v>
          </cell>
        </row>
        <row r="525">
          <cell r="B525" t="str">
            <v>EBITA Margin</v>
          </cell>
          <cell r="F525">
            <v>0</v>
          </cell>
          <cell r="G525">
            <v>0</v>
          </cell>
          <cell r="I525">
            <v>0.10698758704208297</v>
          </cell>
          <cell r="J525">
            <v>0.22508628519527696</v>
          </cell>
          <cell r="L525">
            <v>0.13651226158038149</v>
          </cell>
          <cell r="N525">
            <v>0.22663007747784783</v>
          </cell>
          <cell r="O525">
            <v>9.3548985847992552E-2</v>
          </cell>
          <cell r="Q525">
            <v>0.20009725601620337</v>
          </cell>
          <cell r="S525">
            <v>0.20009725601620337</v>
          </cell>
          <cell r="AH525">
            <v>8.6838705778781777E-2</v>
          </cell>
          <cell r="AI525">
            <v>6.0032529468303973E-2</v>
          </cell>
          <cell r="AJ525">
            <v>0.3614436843404184</v>
          </cell>
          <cell r="AK525">
            <v>0.31194421917895687</v>
          </cell>
          <cell r="AL525">
            <v>0.25563367906755602</v>
          </cell>
          <cell r="AM525">
            <v>0.18359728079482199</v>
          </cell>
          <cell r="AN525">
            <v>0.17925267326119362</v>
          </cell>
          <cell r="AO525">
            <v>0.17157886392627333</v>
          </cell>
          <cell r="AP525">
            <v>0.15673074658060232</v>
          </cell>
          <cell r="AQ525">
            <v>0.18486332410166764</v>
          </cell>
        </row>
        <row r="528">
          <cell r="B528" t="str">
            <v>INCOME STATEMENT - PIT Int.</v>
          </cell>
        </row>
        <row r="530">
          <cell r="B530" t="str">
            <v>Exchange Rates</v>
          </cell>
          <cell r="D530" t="str">
            <v>USD</v>
          </cell>
          <cell r="F530">
            <v>1</v>
          </cell>
          <cell r="G530">
            <v>1</v>
          </cell>
          <cell r="I530">
            <v>1</v>
          </cell>
          <cell r="J530">
            <v>1</v>
          </cell>
          <cell r="L530">
            <v>1</v>
          </cell>
          <cell r="N530">
            <v>1</v>
          </cell>
          <cell r="O530">
            <v>1</v>
          </cell>
          <cell r="Q530">
            <v>1</v>
          </cell>
          <cell r="S530">
            <v>1</v>
          </cell>
          <cell r="T530" t="str">
            <v/>
          </cell>
          <cell r="U530">
            <v>1</v>
          </cell>
          <cell r="V530">
            <v>1</v>
          </cell>
          <cell r="W530">
            <v>1</v>
          </cell>
          <cell r="X530">
            <v>1</v>
          </cell>
          <cell r="Y530">
            <v>1</v>
          </cell>
          <cell r="Z530">
            <v>1</v>
          </cell>
          <cell r="AA530">
            <v>1</v>
          </cell>
          <cell r="AB530">
            <v>1</v>
          </cell>
          <cell r="AC530">
            <v>1</v>
          </cell>
          <cell r="AD530">
            <v>1</v>
          </cell>
          <cell r="AE530">
            <v>1</v>
          </cell>
          <cell r="AF530">
            <v>1</v>
          </cell>
          <cell r="AH530">
            <v>1</v>
          </cell>
          <cell r="AI530">
            <v>1</v>
          </cell>
          <cell r="AJ530">
            <v>1</v>
          </cell>
          <cell r="AK530">
            <v>1</v>
          </cell>
          <cell r="AL530">
            <v>1</v>
          </cell>
          <cell r="AM530">
            <v>1</v>
          </cell>
          <cell r="AN530">
            <v>1</v>
          </cell>
          <cell r="AO530">
            <v>1</v>
          </cell>
          <cell r="AP530">
            <v>1</v>
          </cell>
          <cell r="AQ530">
            <v>1</v>
          </cell>
        </row>
        <row r="531">
          <cell r="B531" t="str">
            <v>Avg.</v>
          </cell>
          <cell r="F531">
            <v>1</v>
          </cell>
          <cell r="G531">
            <v>1</v>
          </cell>
          <cell r="I531">
            <v>1</v>
          </cell>
          <cell r="J531">
            <v>1</v>
          </cell>
          <cell r="L531">
            <v>1</v>
          </cell>
          <cell r="N531">
            <v>1</v>
          </cell>
          <cell r="O531">
            <v>1</v>
          </cell>
          <cell r="Q531">
            <v>1</v>
          </cell>
          <cell r="S531">
            <v>1</v>
          </cell>
          <cell r="T531" t="str">
            <v/>
          </cell>
          <cell r="U531">
            <v>1</v>
          </cell>
          <cell r="V531">
            <v>1</v>
          </cell>
          <cell r="W531">
            <v>1</v>
          </cell>
          <cell r="X531">
            <v>1</v>
          </cell>
          <cell r="Y531">
            <v>1</v>
          </cell>
          <cell r="Z531">
            <v>1</v>
          </cell>
          <cell r="AA531">
            <v>1</v>
          </cell>
          <cell r="AB531">
            <v>1</v>
          </cell>
          <cell r="AC531">
            <v>1</v>
          </cell>
          <cell r="AD531">
            <v>1</v>
          </cell>
          <cell r="AE531">
            <v>1</v>
          </cell>
          <cell r="AF531">
            <v>1</v>
          </cell>
          <cell r="AH531">
            <v>1</v>
          </cell>
          <cell r="AI531">
            <v>1</v>
          </cell>
          <cell r="AJ531">
            <v>1</v>
          </cell>
          <cell r="AK531">
            <v>1</v>
          </cell>
          <cell r="AL531">
            <v>1</v>
          </cell>
          <cell r="AM531">
            <v>1</v>
          </cell>
          <cell r="AN531">
            <v>1</v>
          </cell>
          <cell r="AO531">
            <v>1</v>
          </cell>
          <cell r="AP531">
            <v>1</v>
          </cell>
          <cell r="AQ531">
            <v>1</v>
          </cell>
        </row>
        <row r="533">
          <cell r="F533" t="e">
            <v>#REF!</v>
          </cell>
          <cell r="S533" t="str">
            <v>PIT Int.</v>
          </cell>
        </row>
        <row r="535">
          <cell r="B535" t="str">
            <v>Periodic Capacity (000'HL)</v>
          </cell>
        </row>
        <row r="536">
          <cell r="B536" t="str">
            <v>Sales by Brand</v>
          </cell>
        </row>
        <row r="537">
          <cell r="B537" t="str">
            <v xml:space="preserve">   PIT</v>
          </cell>
          <cell r="I537">
            <v>24.366282704225348</v>
          </cell>
          <cell r="J537">
            <v>22.3978</v>
          </cell>
          <cell r="L537">
            <v>46.764082704225345</v>
          </cell>
          <cell r="N537">
            <v>317.53428357846474</v>
          </cell>
          <cell r="O537">
            <v>76.830822098953661</v>
          </cell>
          <cell r="Q537">
            <v>394.3651056774184</v>
          </cell>
          <cell r="S537">
            <v>394.3651056774184</v>
          </cell>
          <cell r="U537">
            <v>5.5049999999999999</v>
          </cell>
          <cell r="V537">
            <v>3.0409999999999999</v>
          </cell>
          <cell r="W537">
            <v>3.3149999999999999</v>
          </cell>
          <cell r="X537">
            <v>7.5430000000000001</v>
          </cell>
          <cell r="Y537">
            <v>7.7770000000000001</v>
          </cell>
          <cell r="Z537">
            <v>6</v>
          </cell>
          <cell r="AA537">
            <v>5.3161000000000005</v>
          </cell>
          <cell r="AB537">
            <v>4.0010000000000003</v>
          </cell>
          <cell r="AC537">
            <v>2</v>
          </cell>
          <cell r="AD537">
            <v>2</v>
          </cell>
          <cell r="AE537">
            <v>2</v>
          </cell>
          <cell r="AF537">
            <v>2</v>
          </cell>
          <cell r="AH537">
            <v>11.860999999999999</v>
          </cell>
          <cell r="AI537">
            <v>21.32</v>
          </cell>
          <cell r="AJ537">
            <v>11.3171</v>
          </cell>
          <cell r="AK537">
            <v>6</v>
          </cell>
          <cell r="AL537">
            <v>50.498099999999994</v>
          </cell>
          <cell r="AM537">
            <v>31.764705882352942</v>
          </cell>
          <cell r="AN537">
            <v>19.058823529411764</v>
          </cell>
          <cell r="AO537">
            <v>22.941176470588236</v>
          </cell>
          <cell r="AP537">
            <v>26.47058823529412</v>
          </cell>
          <cell r="AQ537">
            <v>30.542986425339372</v>
          </cell>
        </row>
        <row r="538">
          <cell r="B538" t="str">
            <v xml:space="preserve">   DD</v>
          </cell>
          <cell r="I538">
            <v>23.302764056338027</v>
          </cell>
          <cell r="J538">
            <v>21.420200000000001</v>
          </cell>
          <cell r="L538">
            <v>44.722964056338029</v>
          </cell>
          <cell r="N538">
            <v>97.666612838213297</v>
          </cell>
          <cell r="O538">
            <v>23.631483414690589</v>
          </cell>
          <cell r="Q538">
            <v>121.29809625290389</v>
          </cell>
          <cell r="S538">
            <v>121.29809625290389</v>
          </cell>
          <cell r="U538">
            <v>260.64499999999998</v>
          </cell>
          <cell r="V538">
            <v>0</v>
          </cell>
          <cell r="W538">
            <v>0</v>
          </cell>
          <cell r="X538">
            <v>843.47399999999993</v>
          </cell>
          <cell r="Y538">
            <v>0</v>
          </cell>
          <cell r="Z538">
            <v>0</v>
          </cell>
          <cell r="AA538">
            <v>911.18199040000002</v>
          </cell>
          <cell r="AB538">
            <v>0</v>
          </cell>
          <cell r="AC538">
            <v>0</v>
          </cell>
          <cell r="AD538">
            <v>694.9</v>
          </cell>
          <cell r="AE538">
            <v>0</v>
          </cell>
          <cell r="AF538">
            <v>0</v>
          </cell>
          <cell r="AH538">
            <v>260.64499999999998</v>
          </cell>
          <cell r="AI538">
            <v>843.47399999999993</v>
          </cell>
          <cell r="AJ538">
            <v>911.18199040000002</v>
          </cell>
          <cell r="AK538">
            <v>694.9</v>
          </cell>
          <cell r="AL538">
            <v>2710.2009904000001</v>
          </cell>
          <cell r="AM538">
            <v>3678.8823529411766</v>
          </cell>
          <cell r="AN538">
            <v>2207.329411764706</v>
          </cell>
          <cell r="AO538">
            <v>2656.9705882352946</v>
          </cell>
          <cell r="AP538">
            <v>3065.7352941176473</v>
          </cell>
          <cell r="AQ538">
            <v>3537.3868778280548</v>
          </cell>
        </row>
        <row r="539">
          <cell r="B539" t="str">
            <v xml:space="preserve">   3M</v>
          </cell>
          <cell r="I539">
            <v>0</v>
          </cell>
          <cell r="L539">
            <v>0</v>
          </cell>
          <cell r="N539">
            <v>50.313103583322004</v>
          </cell>
          <cell r="O539">
            <v>12.17379448635576</v>
          </cell>
          <cell r="Q539">
            <v>62.486898069677764</v>
          </cell>
          <cell r="S539">
            <v>62.486898069677764</v>
          </cell>
          <cell r="U539">
            <v>0</v>
          </cell>
          <cell r="V539">
            <v>0</v>
          </cell>
          <cell r="W539">
            <v>0</v>
          </cell>
          <cell r="X539">
            <v>0</v>
          </cell>
          <cell r="Y539">
            <v>0</v>
          </cell>
          <cell r="Z539">
            <v>0</v>
          </cell>
          <cell r="AA539">
            <v>0</v>
          </cell>
          <cell r="AB539">
            <v>0</v>
          </cell>
          <cell r="AC539">
            <v>0</v>
          </cell>
          <cell r="AD539">
            <v>0</v>
          </cell>
          <cell r="AE539">
            <v>0</v>
          </cell>
          <cell r="AF539">
            <v>0</v>
          </cell>
          <cell r="AH539">
            <v>0</v>
          </cell>
          <cell r="AI539">
            <v>0</v>
          </cell>
          <cell r="AJ539">
            <v>0</v>
          </cell>
          <cell r="AK539">
            <v>0</v>
          </cell>
          <cell r="AL539">
            <v>0</v>
          </cell>
          <cell r="AM539">
            <v>0</v>
          </cell>
          <cell r="AN539">
            <v>0</v>
          </cell>
          <cell r="AO539">
            <v>0</v>
          </cell>
          <cell r="AP539">
            <v>0</v>
          </cell>
          <cell r="AQ539">
            <v>0</v>
          </cell>
        </row>
        <row r="540">
          <cell r="B540" t="str">
            <v xml:space="preserve">   Gosser</v>
          </cell>
          <cell r="I540">
            <v>0</v>
          </cell>
          <cell r="L540">
            <v>0</v>
          </cell>
          <cell r="N540">
            <v>0</v>
          </cell>
          <cell r="O540">
            <v>0</v>
          </cell>
          <cell r="Q540">
            <v>0</v>
          </cell>
          <cell r="S540">
            <v>0</v>
          </cell>
          <cell r="U540">
            <v>54.825999999999993</v>
          </cell>
          <cell r="V540">
            <v>51.584000000000003</v>
          </cell>
          <cell r="W540">
            <v>62.344000000000001</v>
          </cell>
          <cell r="X540">
            <v>88.538000000000011</v>
          </cell>
          <cell r="Y540">
            <v>101.967</v>
          </cell>
          <cell r="Z540">
            <v>114.8</v>
          </cell>
          <cell r="AA540">
            <v>99.999618100000006</v>
          </cell>
          <cell r="AB540">
            <v>117.18</v>
          </cell>
          <cell r="AC540">
            <v>87</v>
          </cell>
          <cell r="AD540">
            <v>76.7</v>
          </cell>
          <cell r="AE540">
            <v>88.7</v>
          </cell>
          <cell r="AF540">
            <v>90.7</v>
          </cell>
          <cell r="AH540">
            <v>168.75399999999999</v>
          </cell>
          <cell r="AI540">
            <v>305.30500000000001</v>
          </cell>
          <cell r="AJ540">
            <v>304.17961810000003</v>
          </cell>
          <cell r="AK540">
            <v>256.10000000000002</v>
          </cell>
          <cell r="AL540">
            <v>1034.3386181000001</v>
          </cell>
          <cell r="AM540">
            <v>1355.8235294117649</v>
          </cell>
          <cell r="AN540">
            <v>813.49411764705894</v>
          </cell>
          <cell r="AO540">
            <v>979.20588235294133</v>
          </cell>
          <cell r="AP540">
            <v>1129.8529411764707</v>
          </cell>
          <cell r="AQ540">
            <v>1303.6764705882354</v>
          </cell>
        </row>
        <row r="541">
          <cell r="B541" t="str">
            <v xml:space="preserve">   Other</v>
          </cell>
          <cell r="I541">
            <v>3.8922432676056342</v>
          </cell>
          <cell r="J541">
            <v>3.5778000000000003</v>
          </cell>
          <cell r="L541">
            <v>7.4700432676056341</v>
          </cell>
          <cell r="N541">
            <v>0</v>
          </cell>
          <cell r="O541">
            <v>0</v>
          </cell>
          <cell r="Q541">
            <v>0</v>
          </cell>
          <cell r="S541">
            <v>0</v>
          </cell>
          <cell r="U541">
            <v>102.755</v>
          </cell>
          <cell r="V541">
            <v>88.025000000000006</v>
          </cell>
          <cell r="W541">
            <v>130.19999999999999</v>
          </cell>
          <cell r="X541">
            <v>260.24</v>
          </cell>
          <cell r="Y541">
            <v>288.03399999999999</v>
          </cell>
          <cell r="Z541">
            <v>465.40199999999999</v>
          </cell>
          <cell r="AA541">
            <v>344.7576904</v>
          </cell>
          <cell r="AB541">
            <v>397.13799999999998</v>
          </cell>
          <cell r="AC541">
            <v>287.3</v>
          </cell>
          <cell r="AD541">
            <v>241.3</v>
          </cell>
          <cell r="AE541">
            <v>263.8</v>
          </cell>
          <cell r="AF541">
            <v>268.8</v>
          </cell>
          <cell r="AH541">
            <v>320.98</v>
          </cell>
          <cell r="AI541">
            <v>1013.6759999999999</v>
          </cell>
          <cell r="AJ541">
            <v>1029.1956903999999</v>
          </cell>
          <cell r="AK541">
            <v>773.90000000000009</v>
          </cell>
          <cell r="AL541">
            <v>3137.7516903999999</v>
          </cell>
          <cell r="AM541">
            <v>4097.1176470588243</v>
          </cell>
          <cell r="AN541">
            <v>2458.2705882352948</v>
          </cell>
          <cell r="AO541">
            <v>2959.0294117647068</v>
          </cell>
          <cell r="AP541">
            <v>3414.2647058823541</v>
          </cell>
          <cell r="AQ541">
            <v>3939.5361990950241</v>
          </cell>
        </row>
        <row r="542">
          <cell r="B542" t="str">
            <v>Sales (000'HL)</v>
          </cell>
          <cell r="I542">
            <v>51.561290028169012</v>
          </cell>
          <cell r="J542">
            <v>47.395800000000001</v>
          </cell>
          <cell r="L542">
            <v>98.957090028169006</v>
          </cell>
          <cell r="N542">
            <v>465.51400000000001</v>
          </cell>
          <cell r="O542">
            <v>112.6361</v>
          </cell>
          <cell r="Q542">
            <v>578.15010000000007</v>
          </cell>
          <cell r="S542">
            <v>578.15010000000007</v>
          </cell>
          <cell r="U542">
            <v>20.550999999999998</v>
          </cell>
          <cell r="V542">
            <v>17.605</v>
          </cell>
          <cell r="W542">
            <v>24.608000000000001</v>
          </cell>
          <cell r="X542">
            <v>50.048000000000002</v>
          </cell>
          <cell r="Y542">
            <v>56.115000000000002</v>
          </cell>
          <cell r="Z542">
            <v>65.400000000000006</v>
          </cell>
          <cell r="AA542">
            <v>46.130800000000001</v>
          </cell>
          <cell r="AB542">
            <v>49.2</v>
          </cell>
          <cell r="AC542">
            <v>34</v>
          </cell>
          <cell r="AD542">
            <v>28</v>
          </cell>
          <cell r="AE542">
            <v>28</v>
          </cell>
          <cell r="AF542">
            <v>29</v>
          </cell>
          <cell r="AH542">
            <v>84.516178736633663</v>
          </cell>
          <cell r="AI542">
            <v>171.56300000000002</v>
          </cell>
          <cell r="AJ542">
            <v>129.33080000000001</v>
          </cell>
          <cell r="AK542">
            <v>85</v>
          </cell>
          <cell r="AL542">
            <v>470.40997873663372</v>
          </cell>
          <cell r="AM542">
            <v>450</v>
          </cell>
          <cell r="AN542">
            <v>270</v>
          </cell>
          <cell r="AO542">
            <v>325</v>
          </cell>
          <cell r="AP542">
            <v>375</v>
          </cell>
          <cell r="AQ542">
            <v>375</v>
          </cell>
        </row>
        <row r="543">
          <cell r="B543" t="str">
            <v>Average $/HL, net of VAT &amp; excise tax</v>
          </cell>
          <cell r="I543">
            <v>112.35172736824782</v>
          </cell>
          <cell r="J543">
            <v>112.35172736824782</v>
          </cell>
          <cell r="L543">
            <v>112.35172736824782</v>
          </cell>
          <cell r="N543">
            <v>59.057300102682198</v>
          </cell>
          <cell r="O543">
            <v>62.01373884780422</v>
          </cell>
          <cell r="Q543">
            <v>59.633278088571039</v>
          </cell>
          <cell r="S543">
            <v>59.633278088571039</v>
          </cell>
          <cell r="U543">
            <v>47.23541433506886</v>
          </cell>
          <cell r="V543">
            <v>46.709468236369325</v>
          </cell>
          <cell r="W543">
            <v>64.780313651387075</v>
          </cell>
          <cell r="X543">
            <v>56.606720048753182</v>
          </cell>
          <cell r="Y543">
            <v>53.283964848970854</v>
          </cell>
          <cell r="Z543">
            <v>50.076452599388375</v>
          </cell>
          <cell r="AA543">
            <v>47.239952395637602</v>
          </cell>
          <cell r="AB543">
            <v>46.805030916175248</v>
          </cell>
          <cell r="AC543">
            <v>46.721915898597963</v>
          </cell>
          <cell r="AD543">
            <v>46.752321923203901</v>
          </cell>
          <cell r="AE543">
            <v>46.752321923203901</v>
          </cell>
          <cell r="AF543">
            <v>46.803088262188133</v>
          </cell>
          <cell r="AH543">
            <v>55.536437319148533</v>
          </cell>
          <cell r="AI543">
            <v>53.030564938244247</v>
          </cell>
          <cell r="AJ543">
            <v>46.938312123645964</v>
          </cell>
          <cell r="AK543">
            <v>46.76964220356323</v>
          </cell>
          <cell r="AL543">
            <v>50.674518819275882</v>
          </cell>
          <cell r="AM543">
            <v>53.20824476023968</v>
          </cell>
          <cell r="AN543">
            <v>52.194754383854161</v>
          </cell>
          <cell r="AO543">
            <v>51.738683714480672</v>
          </cell>
          <cell r="AP543">
            <v>51.688009195661401</v>
          </cell>
          <cell r="AQ543">
            <v>51.688009195661401</v>
          </cell>
        </row>
        <row r="545">
          <cell r="J545" t="str">
            <v/>
          </cell>
          <cell r="O545" t="str">
            <v/>
          </cell>
          <cell r="T545" t="str">
            <v/>
          </cell>
        </row>
        <row r="546">
          <cell r="F546">
            <v>1999</v>
          </cell>
          <cell r="G546">
            <v>2000</v>
          </cell>
          <cell r="I546" t="str">
            <v>9m 2001</v>
          </cell>
          <cell r="J546" t="str">
            <v>Q4 2001</v>
          </cell>
          <cell r="L546">
            <v>2001</v>
          </cell>
          <cell r="N546" t="str">
            <v>9 m 2002</v>
          </cell>
          <cell r="O546" t="str">
            <v xml:space="preserve">Q4 2002 </v>
          </cell>
          <cell r="Q546">
            <v>2002</v>
          </cell>
          <cell r="S546" t="str">
            <v>2002 PF</v>
          </cell>
          <cell r="T546" t="str">
            <v/>
          </cell>
          <cell r="U546" t="str">
            <v>Jan 2003</v>
          </cell>
          <cell r="V546" t="str">
            <v>Feb 2003</v>
          </cell>
          <cell r="W546" t="str">
            <v>Mar 2003</v>
          </cell>
          <cell r="X546" t="str">
            <v>Apr 2003</v>
          </cell>
          <cell r="Y546" t="str">
            <v>May 2003</v>
          </cell>
          <cell r="Z546" t="str">
            <v>Jun 2003</v>
          </cell>
          <cell r="AA546" t="str">
            <v>Jul 2003</v>
          </cell>
          <cell r="AB546" t="str">
            <v>Aug 2003</v>
          </cell>
          <cell r="AC546" t="str">
            <v>Sep 2003</v>
          </cell>
          <cell r="AD546" t="str">
            <v>Oct 2003</v>
          </cell>
          <cell r="AE546" t="str">
            <v>Nov 2003</v>
          </cell>
          <cell r="AF546" t="str">
            <v>Dec 2003</v>
          </cell>
          <cell r="AH546" t="str">
            <v>Q1 2003</v>
          </cell>
          <cell r="AI546" t="str">
            <v>Q2 2003</v>
          </cell>
          <cell r="AJ546" t="str">
            <v>Q3 2003</v>
          </cell>
          <cell r="AK546" t="str">
            <v>Q4 2003</v>
          </cell>
          <cell r="AL546">
            <v>2003</v>
          </cell>
          <cell r="AM546">
            <v>2004</v>
          </cell>
          <cell r="AN546">
            <v>2005</v>
          </cell>
          <cell r="AO546">
            <v>2006</v>
          </cell>
          <cell r="AP546">
            <v>2007</v>
          </cell>
          <cell r="AQ546">
            <v>2008</v>
          </cell>
        </row>
        <row r="548">
          <cell r="B548" t="str">
            <v>Total Revenues</v>
          </cell>
          <cell r="F548">
            <v>0</v>
          </cell>
          <cell r="G548">
            <v>0</v>
          </cell>
          <cell r="I548">
            <v>5793</v>
          </cell>
          <cell r="J548">
            <v>5325</v>
          </cell>
          <cell r="L548">
            <v>11118</v>
          </cell>
          <cell r="N548">
            <v>27492</v>
          </cell>
          <cell r="O548">
            <v>6984.9856902351612</v>
          </cell>
          <cell r="Q548">
            <v>34476.98569023516</v>
          </cell>
          <cell r="S548">
            <v>34476.98569023516</v>
          </cell>
          <cell r="T548" t="str">
            <v/>
          </cell>
          <cell r="U548">
            <v>970.73500000000001</v>
          </cell>
          <cell r="V548">
            <v>822.32018830128197</v>
          </cell>
          <cell r="W548">
            <v>1594.1139583333334</v>
          </cell>
          <cell r="X548">
            <v>2833.0531249999995</v>
          </cell>
          <cell r="Y548">
            <v>2990.0296874999995</v>
          </cell>
          <cell r="Z548">
            <v>3275</v>
          </cell>
          <cell r="AA548">
            <v>2179.2167959726789</v>
          </cell>
          <cell r="AB548">
            <v>2302.8075210758225</v>
          </cell>
          <cell r="AC548">
            <v>1588.5451405523308</v>
          </cell>
          <cell r="AD548">
            <v>1309.0650138497092</v>
          </cell>
          <cell r="AE548">
            <v>1309.0650138497092</v>
          </cell>
          <cell r="AF548">
            <v>1357.2895596034559</v>
          </cell>
          <cell r="AH548">
            <v>4693.7274628610094</v>
          </cell>
          <cell r="AI548">
            <v>9098.0828124999989</v>
          </cell>
          <cell r="AJ548">
            <v>6070.5694576008318</v>
          </cell>
          <cell r="AK548">
            <v>3975.4195873028743</v>
          </cell>
          <cell r="AL548">
            <v>23837.799320264712</v>
          </cell>
          <cell r="AM548">
            <v>20970.517187386191</v>
          </cell>
          <cell r="AN548">
            <v>12353.551509607256</v>
          </cell>
          <cell r="AO548">
            <v>15524.72224190528</v>
          </cell>
          <cell r="AP548">
            <v>18026.944221851587</v>
          </cell>
          <cell r="AQ548">
            <v>19383.003448373027</v>
          </cell>
        </row>
        <row r="549">
          <cell r="B549" t="str">
            <v>$/HL</v>
          </cell>
          <cell r="N549">
            <v>59.057300102682198</v>
          </cell>
          <cell r="O549">
            <v>62.01373884780422</v>
          </cell>
          <cell r="Q549">
            <v>59.633278088571039</v>
          </cell>
          <cell r="S549">
            <v>59.633278088571039</v>
          </cell>
          <cell r="U549">
            <v>47.23541433506886</v>
          </cell>
          <cell r="V549">
            <v>46.709468236369325</v>
          </cell>
          <cell r="W549">
            <v>64.780313651387075</v>
          </cell>
          <cell r="X549">
            <v>56.606720048753182</v>
          </cell>
          <cell r="Y549">
            <v>53.283964848970854</v>
          </cell>
          <cell r="Z549">
            <v>50.076452599388375</v>
          </cell>
          <cell r="AA549">
            <v>47.239952395637602</v>
          </cell>
          <cell r="AB549">
            <v>46.805030916175248</v>
          </cell>
          <cell r="AC549">
            <v>46.721915898597963</v>
          </cell>
          <cell r="AD549">
            <v>46.752321923203901</v>
          </cell>
          <cell r="AE549">
            <v>46.752321923203901</v>
          </cell>
          <cell r="AF549">
            <v>46.803088262188133</v>
          </cell>
          <cell r="AH549">
            <v>55.536437319148533</v>
          </cell>
          <cell r="AI549">
            <v>53.030564938244247</v>
          </cell>
          <cell r="AJ549">
            <v>46.938312123645964</v>
          </cell>
          <cell r="AK549">
            <v>46.76964220356323</v>
          </cell>
          <cell r="AL549">
            <v>50.674518819275882</v>
          </cell>
          <cell r="AM549">
            <v>46.601149305302648</v>
          </cell>
          <cell r="AN549">
            <v>45.753894480026872</v>
          </cell>
          <cell r="AO549">
            <v>47.768376128939323</v>
          </cell>
          <cell r="AP549">
            <v>48.071851258270897</v>
          </cell>
          <cell r="AQ549">
            <v>51.688009195661408</v>
          </cell>
        </row>
        <row r="551">
          <cell r="B551" t="str">
            <v>Cost of Goods Sold- Variable (Excl. Depreciation)</v>
          </cell>
          <cell r="F551">
            <v>0</v>
          </cell>
          <cell r="G551">
            <v>0</v>
          </cell>
          <cell r="I551">
            <v>5139</v>
          </cell>
          <cell r="J551">
            <v>3882</v>
          </cell>
          <cell r="L551">
            <v>9021</v>
          </cell>
          <cell r="N551">
            <v>20558</v>
          </cell>
          <cell r="O551">
            <v>5643.3095990030924</v>
          </cell>
          <cell r="Q551">
            <v>26201.309599003092</v>
          </cell>
          <cell r="S551">
            <v>26201.309599003092</v>
          </cell>
          <cell r="T551" t="str">
            <v/>
          </cell>
          <cell r="U551">
            <v>881.79452039244086</v>
          </cell>
          <cell r="V551">
            <v>749.2184724558457</v>
          </cell>
          <cell r="W551">
            <v>1266.9438757844352</v>
          </cell>
          <cell r="X551">
            <v>2362.459537533704</v>
          </cell>
          <cell r="Y551">
            <v>2464.798081317273</v>
          </cell>
          <cell r="Z551">
            <v>2691.9967879587398</v>
          </cell>
          <cell r="AA551">
            <v>1907.9491622772823</v>
          </cell>
          <cell r="AB551">
            <v>2039.7967566782088</v>
          </cell>
          <cell r="AC551">
            <v>1412.2102162509357</v>
          </cell>
          <cell r="AD551">
            <v>1178.1200180718777</v>
          </cell>
          <cell r="AE551">
            <v>1190.0731783769336</v>
          </cell>
          <cell r="AF551">
            <v>1222.4024248833989</v>
          </cell>
          <cell r="AH551">
            <v>3694.7572509283964</v>
          </cell>
          <cell r="AI551">
            <v>7519.2544068097177</v>
          </cell>
          <cell r="AJ551">
            <v>5359.9561352064266</v>
          </cell>
          <cell r="AK551">
            <v>3590.5956213322102</v>
          </cell>
          <cell r="AL551">
            <v>20164.563414276749</v>
          </cell>
          <cell r="AM551">
            <v>18754.467610162679</v>
          </cell>
          <cell r="AN551">
            <v>9163.3219214118526</v>
          </cell>
          <cell r="AO551">
            <v>11067.210099679876</v>
          </cell>
          <cell r="AP551">
            <v>12453.7983434815</v>
          </cell>
          <cell r="AQ551">
            <v>14904.653780552249</v>
          </cell>
        </row>
        <row r="552">
          <cell r="B552" t="str">
            <v>$/HL</v>
          </cell>
          <cell r="F552" t="e">
            <v>#REF!</v>
          </cell>
          <cell r="G552" t="e">
            <v>#REF!</v>
          </cell>
          <cell r="I552">
            <v>99.667793361889451</v>
          </cell>
          <cell r="J552">
            <v>81.905991670147984</v>
          </cell>
          <cell r="L552">
            <v>91.160724283950685</v>
          </cell>
          <cell r="N552">
            <v>44.161937127562219</v>
          </cell>
          <cell r="O552">
            <v>50.102139536108695</v>
          </cell>
          <cell r="Q552">
            <v>45.319216582342698</v>
          </cell>
          <cell r="S552">
            <v>45.319216582342698</v>
          </cell>
          <cell r="U552">
            <v>42.907621059434625</v>
          </cell>
          <cell r="V552">
            <v>42.557141292578571</v>
          </cell>
          <cell r="W552">
            <v>51.485040465882449</v>
          </cell>
          <cell r="X552">
            <v>47.20387503064466</v>
          </cell>
          <cell r="Y552">
            <v>43.924050277417322</v>
          </cell>
          <cell r="Z552">
            <v>41.162030396922624</v>
          </cell>
          <cell r="AA552">
            <v>41.359550718333139</v>
          </cell>
          <cell r="AB552">
            <v>41.459283672321313</v>
          </cell>
          <cell r="AC552">
            <v>41.535594595615756</v>
          </cell>
          <cell r="AD552">
            <v>42.075714931138485</v>
          </cell>
          <cell r="AE552">
            <v>42.502613513461917</v>
          </cell>
          <cell r="AF552">
            <v>42.151807754599965</v>
          </cell>
          <cell r="AH552">
            <v>43.716567717074248</v>
          </cell>
          <cell r="AI552">
            <v>43.827948956416691</v>
          </cell>
          <cell r="AJ552">
            <v>41.443771593513887</v>
          </cell>
          <cell r="AK552">
            <v>42.242301427437766</v>
          </cell>
          <cell r="AL552">
            <v>42.865934664974851</v>
          </cell>
          <cell r="AM552">
            <v>41.6765946892504</v>
          </cell>
          <cell r="AN552">
            <v>33.938229338562415</v>
          </cell>
          <cell r="AO552">
            <v>34.052954152861155</v>
          </cell>
          <cell r="AP552">
            <v>33.210128915950669</v>
          </cell>
        </row>
        <row r="553">
          <cell r="B553" t="str">
            <v>Cost of Goods Sold- Fixed (Excl. Depreciation)</v>
          </cell>
          <cell r="F553">
            <v>0</v>
          </cell>
          <cell r="G553">
            <v>0</v>
          </cell>
          <cell r="I553">
            <v>0</v>
          </cell>
          <cell r="J553">
            <v>0</v>
          </cell>
          <cell r="L553">
            <v>0</v>
          </cell>
          <cell r="N553">
            <v>0</v>
          </cell>
          <cell r="O553">
            <v>0</v>
          </cell>
          <cell r="Q553">
            <v>0</v>
          </cell>
          <cell r="S553">
            <v>0</v>
          </cell>
          <cell r="T553" t="str">
            <v/>
          </cell>
          <cell r="U553">
            <v>0</v>
          </cell>
          <cell r="V553">
            <v>0</v>
          </cell>
          <cell r="W553">
            <v>0</v>
          </cell>
          <cell r="X553">
            <v>0</v>
          </cell>
          <cell r="Y553">
            <v>0</v>
          </cell>
          <cell r="Z553">
            <v>0</v>
          </cell>
          <cell r="AA553">
            <v>0</v>
          </cell>
          <cell r="AB553">
            <v>0</v>
          </cell>
          <cell r="AC553">
            <v>0</v>
          </cell>
          <cell r="AD553">
            <v>0</v>
          </cell>
          <cell r="AE553">
            <v>0</v>
          </cell>
          <cell r="AF553">
            <v>0</v>
          </cell>
          <cell r="AH553">
            <v>0</v>
          </cell>
          <cell r="AI553">
            <v>0</v>
          </cell>
          <cell r="AJ553">
            <v>0</v>
          </cell>
          <cell r="AK553">
            <v>0</v>
          </cell>
          <cell r="AL553">
            <v>0</v>
          </cell>
          <cell r="AM553">
            <v>0</v>
          </cell>
          <cell r="AN553">
            <v>0</v>
          </cell>
          <cell r="AO553">
            <v>0</v>
          </cell>
          <cell r="AP553">
            <v>0</v>
          </cell>
          <cell r="AQ553">
            <v>0</v>
          </cell>
        </row>
        <row r="554">
          <cell r="B554" t="str">
            <v>$/HL</v>
          </cell>
          <cell r="F554" t="e">
            <v>#REF!</v>
          </cell>
          <cell r="G554" t="e">
            <v>#REF!</v>
          </cell>
          <cell r="I554">
            <v>0</v>
          </cell>
          <cell r="J554">
            <v>0</v>
          </cell>
          <cell r="L554">
            <v>0</v>
          </cell>
          <cell r="N554">
            <v>0</v>
          </cell>
          <cell r="O554">
            <v>0</v>
          </cell>
          <cell r="Q554">
            <v>0</v>
          </cell>
          <cell r="S554">
            <v>0</v>
          </cell>
          <cell r="U554">
            <v>0</v>
          </cell>
          <cell r="V554">
            <v>0</v>
          </cell>
          <cell r="W554">
            <v>0</v>
          </cell>
          <cell r="X554">
            <v>0</v>
          </cell>
          <cell r="Y554">
            <v>0</v>
          </cell>
          <cell r="Z554">
            <v>0</v>
          </cell>
          <cell r="AA554">
            <v>0</v>
          </cell>
          <cell r="AB554">
            <v>0</v>
          </cell>
          <cell r="AC554">
            <v>0</v>
          </cell>
          <cell r="AD554">
            <v>0</v>
          </cell>
          <cell r="AE554">
            <v>0</v>
          </cell>
          <cell r="AF554">
            <v>0</v>
          </cell>
          <cell r="AH554">
            <v>0</v>
          </cell>
          <cell r="AI554">
            <v>0</v>
          </cell>
          <cell r="AJ554">
            <v>0</v>
          </cell>
          <cell r="AK554">
            <v>0</v>
          </cell>
          <cell r="AL554">
            <v>0</v>
          </cell>
          <cell r="AM554">
            <v>0</v>
          </cell>
          <cell r="AN554">
            <v>0</v>
          </cell>
          <cell r="AO554">
            <v>0</v>
          </cell>
          <cell r="AP554">
            <v>0</v>
          </cell>
          <cell r="AQ554">
            <v>0</v>
          </cell>
        </row>
        <row r="556">
          <cell r="B556" t="str">
            <v>Total COGS $/HL</v>
          </cell>
          <cell r="I556">
            <v>99.667793361889451</v>
          </cell>
          <cell r="J556">
            <v>81.905991670147984</v>
          </cell>
          <cell r="L556">
            <v>91.160724283950685</v>
          </cell>
          <cell r="N556">
            <v>44.161937127562219</v>
          </cell>
          <cell r="O556">
            <v>50.102139536108695</v>
          </cell>
          <cell r="Q556">
            <v>45.319216582342698</v>
          </cell>
          <cell r="S556">
            <v>45.319216582342698</v>
          </cell>
          <cell r="U556">
            <v>42.907621059434625</v>
          </cell>
          <cell r="V556">
            <v>42.557141292578571</v>
          </cell>
          <cell r="W556">
            <v>51.485040465882449</v>
          </cell>
          <cell r="X556">
            <v>47.20387503064466</v>
          </cell>
          <cell r="Y556">
            <v>43.924050277417322</v>
          </cell>
          <cell r="Z556">
            <v>41.162030396922624</v>
          </cell>
          <cell r="AA556">
            <v>41.359550718333139</v>
          </cell>
          <cell r="AB556">
            <v>41.459283672321313</v>
          </cell>
          <cell r="AC556">
            <v>41.535594595615756</v>
          </cell>
          <cell r="AD556">
            <v>42.075714931138485</v>
          </cell>
          <cell r="AE556">
            <v>42.502613513461917</v>
          </cell>
          <cell r="AF556">
            <v>42.151807754599965</v>
          </cell>
          <cell r="AH556">
            <v>43.716567717074248</v>
          </cell>
          <cell r="AI556">
            <v>43.827948956416691</v>
          </cell>
          <cell r="AJ556">
            <v>41.443771593513887</v>
          </cell>
          <cell r="AK556">
            <v>42.242301427437766</v>
          </cell>
          <cell r="AL556">
            <v>42.865934664974851</v>
          </cell>
          <cell r="AM556">
            <v>41.6765946892504</v>
          </cell>
          <cell r="AN556">
            <v>33.938229338562415</v>
          </cell>
          <cell r="AO556">
            <v>34.052954152861155</v>
          </cell>
          <cell r="AP556">
            <v>33.210128915950669</v>
          </cell>
        </row>
        <row r="557">
          <cell r="F557" t="str">
            <v>______</v>
          </cell>
          <cell r="G557" t="str">
            <v>______</v>
          </cell>
          <cell r="I557" t="str">
            <v>______</v>
          </cell>
          <cell r="J557" t="str">
            <v>______</v>
          </cell>
          <cell r="L557" t="str">
            <v>______</v>
          </cell>
          <cell r="N557" t="str">
            <v>______</v>
          </cell>
          <cell r="O557" t="str">
            <v>______</v>
          </cell>
          <cell r="Q557" t="str">
            <v>______</v>
          </cell>
          <cell r="S557" t="str">
            <v>______</v>
          </cell>
          <cell r="T557" t="str">
            <v/>
          </cell>
          <cell r="U557" t="str">
            <v>______</v>
          </cell>
          <cell r="V557" t="str">
            <v>______</v>
          </cell>
          <cell r="W557" t="str">
            <v>______</v>
          </cell>
          <cell r="X557" t="str">
            <v>______</v>
          </cell>
          <cell r="Y557" t="str">
            <v>______</v>
          </cell>
          <cell r="Z557" t="str">
            <v>______</v>
          </cell>
          <cell r="AA557" t="str">
            <v>______</v>
          </cell>
          <cell r="AB557" t="str">
            <v>______</v>
          </cell>
          <cell r="AC557" t="str">
            <v>______</v>
          </cell>
          <cell r="AD557" t="str">
            <v>______</v>
          </cell>
          <cell r="AE557" t="str">
            <v>______</v>
          </cell>
          <cell r="AF557" t="str">
            <v>______</v>
          </cell>
          <cell r="AH557" t="str">
            <v>______</v>
          </cell>
          <cell r="AI557" t="str">
            <v>______</v>
          </cell>
          <cell r="AJ557" t="str">
            <v>______</v>
          </cell>
          <cell r="AK557" t="str">
            <v>______</v>
          </cell>
          <cell r="AL557" t="str">
            <v>______</v>
          </cell>
          <cell r="AM557" t="str">
            <v>______</v>
          </cell>
          <cell r="AN557" t="str">
            <v>______</v>
          </cell>
          <cell r="AO557" t="str">
            <v>______</v>
          </cell>
          <cell r="AP557" t="str">
            <v>______</v>
          </cell>
          <cell r="AQ557" t="str">
            <v>______</v>
          </cell>
        </row>
        <row r="558">
          <cell r="B558" t="str">
            <v>Gross Profit</v>
          </cell>
          <cell r="F558">
            <v>0</v>
          </cell>
          <cell r="G558">
            <v>0</v>
          </cell>
          <cell r="I558">
            <v>654</v>
          </cell>
          <cell r="J558">
            <v>1443</v>
          </cell>
          <cell r="L558">
            <v>2097</v>
          </cell>
          <cell r="N558">
            <v>6934</v>
          </cell>
          <cell r="O558">
            <v>1341.6760912320688</v>
          </cell>
          <cell r="Q558">
            <v>8275.6760912320678</v>
          </cell>
          <cell r="S558">
            <v>8275.6760912320678</v>
          </cell>
          <cell r="T558" t="str">
            <v/>
          </cell>
          <cell r="U558">
            <v>88.940479607559155</v>
          </cell>
          <cell r="V558">
            <v>73.101715845436274</v>
          </cell>
          <cell r="W558">
            <v>327.17008254889811</v>
          </cell>
          <cell r="X558">
            <v>470.5935874662955</v>
          </cell>
          <cell r="Y558">
            <v>525.23160618272641</v>
          </cell>
          <cell r="Z558">
            <v>583.00321204126021</v>
          </cell>
          <cell r="AA558">
            <v>271.26763369539663</v>
          </cell>
          <cell r="AB558">
            <v>263.01076439761368</v>
          </cell>
          <cell r="AC558">
            <v>176.33492430139518</v>
          </cell>
          <cell r="AD558">
            <v>130.94499577783154</v>
          </cell>
          <cell r="AE558">
            <v>118.99183547277562</v>
          </cell>
          <cell r="AF558">
            <v>134.88713472005702</v>
          </cell>
          <cell r="AH558">
            <v>998.97021193261298</v>
          </cell>
          <cell r="AI558">
            <v>1578.8284056902812</v>
          </cell>
          <cell r="AJ558">
            <v>710.61332239440526</v>
          </cell>
          <cell r="AK558">
            <v>384.82396597066418</v>
          </cell>
          <cell r="AL558">
            <v>3673.2359059879636</v>
          </cell>
          <cell r="AM558">
            <v>2216.0495772235117</v>
          </cell>
          <cell r="AN558">
            <v>3190.2295881954033</v>
          </cell>
          <cell r="AO558">
            <v>4457.5121422254033</v>
          </cell>
          <cell r="AP558">
            <v>5573.1458783700873</v>
          </cell>
          <cell r="AQ558">
            <v>4478.3496678207775</v>
          </cell>
        </row>
        <row r="560">
          <cell r="B560" t="str">
            <v>Sales - Variable commercial exp. (Excl. Amortization)</v>
          </cell>
          <cell r="F560">
            <v>0</v>
          </cell>
          <cell r="G560">
            <v>0</v>
          </cell>
          <cell r="I560">
            <v>582</v>
          </cell>
          <cell r="J560">
            <v>978</v>
          </cell>
          <cell r="L560">
            <v>1560</v>
          </cell>
          <cell r="N560">
            <v>1017</v>
          </cell>
          <cell r="O560">
            <v>149.32940339791608</v>
          </cell>
          <cell r="Q560">
            <v>1166.3294033979162</v>
          </cell>
          <cell r="S560">
            <v>1166.3294033979162</v>
          </cell>
          <cell r="T560" t="str">
            <v/>
          </cell>
          <cell r="U560">
            <v>0</v>
          </cell>
          <cell r="V560">
            <v>0</v>
          </cell>
          <cell r="W560">
            <v>0</v>
          </cell>
          <cell r="X560">
            <v>0</v>
          </cell>
          <cell r="Y560">
            <v>0</v>
          </cell>
          <cell r="Z560">
            <v>0</v>
          </cell>
          <cell r="AA560">
            <v>0</v>
          </cell>
          <cell r="AB560">
            <v>0</v>
          </cell>
          <cell r="AC560">
            <v>0</v>
          </cell>
          <cell r="AD560">
            <v>0</v>
          </cell>
          <cell r="AE560">
            <v>0</v>
          </cell>
          <cell r="AF560">
            <v>0</v>
          </cell>
          <cell r="AH560">
            <v>161.73488008330426</v>
          </cell>
          <cell r="AI560">
            <v>368</v>
          </cell>
          <cell r="AJ560">
            <v>277.41257963546917</v>
          </cell>
          <cell r="AK560">
            <v>237.02080285376218</v>
          </cell>
          <cell r="AL560">
            <v>1044.1682625725357</v>
          </cell>
          <cell r="AM560">
            <v>998.86426605909276</v>
          </cell>
          <cell r="AN560">
            <v>599.31855963545559</v>
          </cell>
          <cell r="AO560">
            <v>721.40196993156701</v>
          </cell>
          <cell r="AP560">
            <v>832.38688838257724</v>
          </cell>
          <cell r="AQ560">
            <v>0</v>
          </cell>
        </row>
        <row r="561">
          <cell r="B561" t="str">
            <v>Sales - Variable marketing exp. (Excl. Amortization)</v>
          </cell>
          <cell r="I561">
            <v>0</v>
          </cell>
          <cell r="J561">
            <v>0</v>
          </cell>
          <cell r="L561">
            <v>0</v>
          </cell>
          <cell r="N561">
            <v>0</v>
          </cell>
          <cell r="O561">
            <v>0</v>
          </cell>
          <cell r="Q561">
            <v>0</v>
          </cell>
          <cell r="S561">
            <v>0</v>
          </cell>
          <cell r="U561">
            <v>0</v>
          </cell>
          <cell r="V561">
            <v>0</v>
          </cell>
          <cell r="W561">
            <v>0</v>
          </cell>
          <cell r="X561">
            <v>0</v>
          </cell>
          <cell r="Y561">
            <v>0</v>
          </cell>
          <cell r="Z561">
            <v>0</v>
          </cell>
          <cell r="AA561">
            <v>0</v>
          </cell>
          <cell r="AB561">
            <v>0</v>
          </cell>
          <cell r="AC561">
            <v>0</v>
          </cell>
          <cell r="AD561">
            <v>0</v>
          </cell>
          <cell r="AE561">
            <v>0</v>
          </cell>
          <cell r="AF561">
            <v>0</v>
          </cell>
          <cell r="AH561">
            <v>0</v>
          </cell>
          <cell r="AI561">
            <v>0</v>
          </cell>
          <cell r="AJ561">
            <v>0</v>
          </cell>
          <cell r="AK561">
            <v>0</v>
          </cell>
          <cell r="AL561">
            <v>0</v>
          </cell>
          <cell r="AM561">
            <v>0</v>
          </cell>
          <cell r="AN561">
            <v>0</v>
          </cell>
          <cell r="AO561">
            <v>0</v>
          </cell>
          <cell r="AP561">
            <v>0</v>
          </cell>
          <cell r="AQ561">
            <v>0</v>
          </cell>
        </row>
        <row r="562">
          <cell r="B562" t="str">
            <v>G&amp;A - Fixed (Excl. Amortization)</v>
          </cell>
          <cell r="F562">
            <v>0</v>
          </cell>
          <cell r="G562">
            <v>0</v>
          </cell>
          <cell r="I562">
            <v>0</v>
          </cell>
          <cell r="J562">
            <v>0</v>
          </cell>
          <cell r="L562">
            <v>0</v>
          </cell>
          <cell r="N562">
            <v>74</v>
          </cell>
          <cell r="O562">
            <v>0</v>
          </cell>
          <cell r="Q562">
            <v>74</v>
          </cell>
          <cell r="S562">
            <v>74</v>
          </cell>
          <cell r="T562" t="str">
            <v/>
          </cell>
          <cell r="U562">
            <v>0</v>
          </cell>
          <cell r="V562">
            <v>0</v>
          </cell>
          <cell r="W562">
            <v>0</v>
          </cell>
          <cell r="X562">
            <v>0</v>
          </cell>
          <cell r="Y562">
            <v>0</v>
          </cell>
          <cell r="Z562">
            <v>0</v>
          </cell>
          <cell r="AA562">
            <v>0</v>
          </cell>
          <cell r="AB562">
            <v>0</v>
          </cell>
          <cell r="AC562">
            <v>0</v>
          </cell>
          <cell r="AD562">
            <v>0</v>
          </cell>
          <cell r="AE562">
            <v>0</v>
          </cell>
          <cell r="AF562">
            <v>0</v>
          </cell>
          <cell r="AH562">
            <v>0</v>
          </cell>
          <cell r="AI562">
            <v>0</v>
          </cell>
          <cell r="AJ562">
            <v>0</v>
          </cell>
          <cell r="AK562">
            <v>0</v>
          </cell>
          <cell r="AL562">
            <v>0</v>
          </cell>
          <cell r="AM562">
            <v>0</v>
          </cell>
          <cell r="AN562">
            <v>0</v>
          </cell>
          <cell r="AO562">
            <v>0</v>
          </cell>
          <cell r="AP562">
            <v>0</v>
          </cell>
          <cell r="AQ562">
            <v>0</v>
          </cell>
        </row>
        <row r="563">
          <cell r="F563" t="str">
            <v>______</v>
          </cell>
          <cell r="G563" t="str">
            <v>______</v>
          </cell>
          <cell r="I563" t="str">
            <v>______</v>
          </cell>
          <cell r="J563" t="str">
            <v>______</v>
          </cell>
          <cell r="L563" t="str">
            <v>______</v>
          </cell>
          <cell r="N563" t="str">
            <v>______</v>
          </cell>
          <cell r="O563" t="str">
            <v>______</v>
          </cell>
          <cell r="Q563" t="str">
            <v>______</v>
          </cell>
          <cell r="S563" t="str">
            <v>______</v>
          </cell>
          <cell r="T563" t="str">
            <v/>
          </cell>
          <cell r="U563" t="str">
            <v>______</v>
          </cell>
          <cell r="V563" t="str">
            <v>______</v>
          </cell>
          <cell r="W563" t="str">
            <v>______</v>
          </cell>
          <cell r="X563" t="str">
            <v>______</v>
          </cell>
          <cell r="Y563" t="str">
            <v>______</v>
          </cell>
          <cell r="Z563" t="str">
            <v>______</v>
          </cell>
          <cell r="AA563" t="str">
            <v>______</v>
          </cell>
          <cell r="AB563" t="str">
            <v>______</v>
          </cell>
          <cell r="AC563" t="str">
            <v>______</v>
          </cell>
          <cell r="AD563" t="str">
            <v>______</v>
          </cell>
          <cell r="AE563" t="str">
            <v>______</v>
          </cell>
          <cell r="AF563" t="str">
            <v>______</v>
          </cell>
          <cell r="AH563" t="str">
            <v>______</v>
          </cell>
          <cell r="AI563" t="str">
            <v>______</v>
          </cell>
          <cell r="AJ563" t="str">
            <v>______</v>
          </cell>
          <cell r="AK563" t="str">
            <v>______</v>
          </cell>
          <cell r="AL563" t="str">
            <v>______</v>
          </cell>
          <cell r="AM563" t="str">
            <v>______</v>
          </cell>
          <cell r="AN563" t="str">
            <v>______</v>
          </cell>
          <cell r="AO563" t="str">
            <v>______</v>
          </cell>
          <cell r="AP563" t="str">
            <v>______</v>
          </cell>
          <cell r="AQ563" t="str">
            <v>______</v>
          </cell>
        </row>
        <row r="565">
          <cell r="B565" t="str">
            <v>EBITDA</v>
          </cell>
          <cell r="F565">
            <v>0</v>
          </cell>
          <cell r="G565">
            <v>0</v>
          </cell>
          <cell r="I565">
            <v>72</v>
          </cell>
          <cell r="J565">
            <v>465</v>
          </cell>
          <cell r="L565">
            <v>537</v>
          </cell>
          <cell r="N565">
            <v>5843</v>
          </cell>
          <cell r="O565">
            <v>1192.3466878341526</v>
          </cell>
          <cell r="Q565">
            <v>7035.3466878341515</v>
          </cell>
          <cell r="S565">
            <v>7035.3466878341515</v>
          </cell>
          <cell r="U565">
            <v>88.940479607559155</v>
          </cell>
          <cell r="V565">
            <v>73.101715845436274</v>
          </cell>
          <cell r="W565">
            <v>327.17008254889811</v>
          </cell>
          <cell r="X565">
            <v>470.5935874662955</v>
          </cell>
          <cell r="Y565">
            <v>525.23160618272641</v>
          </cell>
          <cell r="Z565">
            <v>583.00321204126021</v>
          </cell>
          <cell r="AA565">
            <v>271.26763369539663</v>
          </cell>
          <cell r="AB565">
            <v>263.01076439761368</v>
          </cell>
          <cell r="AC565">
            <v>176.33492430139518</v>
          </cell>
          <cell r="AD565">
            <v>130.94499577783154</v>
          </cell>
          <cell r="AE565">
            <v>118.99183547277562</v>
          </cell>
          <cell r="AF565">
            <v>134.88713472005702</v>
          </cell>
          <cell r="AH565">
            <v>837.23533184930875</v>
          </cell>
          <cell r="AI565">
            <v>1210.8284056902812</v>
          </cell>
          <cell r="AJ565">
            <v>433.20074275893609</v>
          </cell>
          <cell r="AK565">
            <v>147.803163116902</v>
          </cell>
          <cell r="AL565">
            <v>2629.0676434154279</v>
          </cell>
          <cell r="AM565">
            <v>1217.1853111644191</v>
          </cell>
          <cell r="AN565">
            <v>2590.9110285599477</v>
          </cell>
          <cell r="AO565">
            <v>3736.1101722938365</v>
          </cell>
          <cell r="AP565">
            <v>4740.7589899875102</v>
          </cell>
          <cell r="AQ565">
            <v>4478.3496678207775</v>
          </cell>
        </row>
        <row r="566">
          <cell r="B566" t="str">
            <v xml:space="preserve"> EBITDA/HL</v>
          </cell>
          <cell r="I566">
            <v>1.3963964043697297</v>
          </cell>
          <cell r="J566">
            <v>9.8109959110300906</v>
          </cell>
          <cell r="L566">
            <v>5.426594495120443</v>
          </cell>
          <cell r="N566">
            <v>12.551717026770408</v>
          </cell>
          <cell r="O566">
            <v>10.585830722425161</v>
          </cell>
          <cell r="Q566">
            <v>12.168720005123497</v>
          </cell>
          <cell r="S566">
            <v>12.168720005123497</v>
          </cell>
          <cell r="U566">
            <v>4.3277932756342352</v>
          </cell>
          <cell r="V566">
            <v>4.1523269437907571</v>
          </cell>
          <cell r="W566">
            <v>13.295273185504637</v>
          </cell>
          <cell r="X566">
            <v>9.4028450181085255</v>
          </cell>
          <cell r="Y566">
            <v>9.3599145715535315</v>
          </cell>
          <cell r="Z566">
            <v>8.9144222024657509</v>
          </cell>
          <cell r="AA566">
            <v>5.8804016773044605</v>
          </cell>
          <cell r="AB566">
            <v>5.3457472438539364</v>
          </cell>
          <cell r="AC566">
            <v>5.1863213029822113</v>
          </cell>
          <cell r="AD566">
            <v>4.6766069920654116</v>
          </cell>
          <cell r="AE566">
            <v>4.2497084097419862</v>
          </cell>
          <cell r="AF566">
            <v>4.6512805075881731</v>
          </cell>
          <cell r="AH566">
            <v>9.9062137494203562</v>
          </cell>
          <cell r="AI566">
            <v>7.0576313406170392</v>
          </cell>
          <cell r="AJ566">
            <v>3.3495558889215564</v>
          </cell>
          <cell r="AK566">
            <v>1.7388607425517881</v>
          </cell>
          <cell r="AL566">
            <v>5.5888857852808265</v>
          </cell>
          <cell r="AM566">
            <v>2.7048562470320423</v>
          </cell>
          <cell r="AN566">
            <v>9.5959667724442514</v>
          </cell>
          <cell r="AO566">
            <v>11.495723607057959</v>
          </cell>
          <cell r="AP566">
            <v>12.642023973300027</v>
          </cell>
          <cell r="AQ566">
            <v>0</v>
          </cell>
        </row>
        <row r="567">
          <cell r="B567" t="str">
            <v>EBITDA Margin</v>
          </cell>
          <cell r="F567">
            <v>0</v>
          </cell>
          <cell r="G567">
            <v>0</v>
          </cell>
          <cell r="I567">
            <v>1.2428793371310202E-2</v>
          </cell>
          <cell r="J567">
            <v>8.7323943661971826E-2</v>
          </cell>
          <cell r="L567">
            <v>4.8300053966540746E-2</v>
          </cell>
          <cell r="N567">
            <v>0.21253455550705661</v>
          </cell>
          <cell r="O567">
            <v>0.17070137874455835</v>
          </cell>
          <cell r="Q567">
            <v>0.20405921651749145</v>
          </cell>
          <cell r="S567">
            <v>0.20405921651749145</v>
          </cell>
          <cell r="U567">
            <v>9.1621791330856669E-2</v>
          </cell>
          <cell r="V567">
            <v>8.8896900362433084E-2</v>
          </cell>
          <cell r="W567">
            <v>0.20523632005014161</v>
          </cell>
          <cell r="X567">
            <v>0.16610828202040709</v>
          </cell>
          <cell r="Y567">
            <v>0.17566100041698215</v>
          </cell>
          <cell r="Z567">
            <v>0.17801624795152984</v>
          </cell>
          <cell r="AA567">
            <v>0.12447941581430319</v>
          </cell>
          <cell r="AB567">
            <v>0.11421309075573137</v>
          </cell>
          <cell r="AC567">
            <v>0.11100403746794645</v>
          </cell>
          <cell r="AD567">
            <v>0.1000294060206738</v>
          </cell>
          <cell r="AE567">
            <v>9.089833905410355E-2</v>
          </cell>
          <cell r="AF567">
            <v>9.9379777708940367E-2</v>
          </cell>
          <cell r="AH567">
            <v>0.1783732307582642</v>
          </cell>
          <cell r="AI567">
            <v>0.13308610513268851</v>
          </cell>
          <cell r="AJ567">
            <v>7.1360808204992132E-2</v>
          </cell>
          <cell r="AK567">
            <v>3.7179261175089982E-2</v>
          </cell>
          <cell r="AL567">
            <v>0.11028986392969739</v>
          </cell>
          <cell r="AM567">
            <v>5.8042693953993585E-2</v>
          </cell>
          <cell r="AN567">
            <v>0.2097300542718438</v>
          </cell>
          <cell r="AO567">
            <v>0.24065552440024335</v>
          </cell>
          <cell r="AP567">
            <v>0.26298184160579691</v>
          </cell>
          <cell r="AQ567">
            <v>0.23104518759174456</v>
          </cell>
        </row>
        <row r="569">
          <cell r="B569" t="str">
            <v>Non-Recurring&amp;Extraordinary Items</v>
          </cell>
          <cell r="F569">
            <v>0</v>
          </cell>
          <cell r="G569">
            <v>0</v>
          </cell>
          <cell r="I569">
            <v>0</v>
          </cell>
          <cell r="J569">
            <v>0</v>
          </cell>
          <cell r="L569">
            <v>0</v>
          </cell>
          <cell r="N569">
            <v>0</v>
          </cell>
          <cell r="O569">
            <v>-0.35099769339454934</v>
          </cell>
          <cell r="Q569">
            <v>-0.35099769339454934</v>
          </cell>
          <cell r="S569">
            <v>-0.35099769339454934</v>
          </cell>
          <cell r="T569" t="str">
            <v/>
          </cell>
          <cell r="U569">
            <v>0</v>
          </cell>
          <cell r="V569">
            <v>0</v>
          </cell>
          <cell r="W569">
            <v>0</v>
          </cell>
          <cell r="X569">
            <v>0</v>
          </cell>
          <cell r="Y569">
            <v>0</v>
          </cell>
          <cell r="Z569">
            <v>0</v>
          </cell>
          <cell r="AA569">
            <v>0</v>
          </cell>
          <cell r="AB569">
            <v>0</v>
          </cell>
          <cell r="AC569">
            <v>0</v>
          </cell>
          <cell r="AD569">
            <v>0</v>
          </cell>
          <cell r="AE569">
            <v>0</v>
          </cell>
          <cell r="AF569">
            <v>0</v>
          </cell>
          <cell r="AH569">
            <v>22.181146086459371</v>
          </cell>
          <cell r="AI569">
            <v>0</v>
          </cell>
          <cell r="AJ569">
            <v>0</v>
          </cell>
          <cell r="AK569">
            <v>0</v>
          </cell>
          <cell r="AL569">
            <v>0</v>
          </cell>
          <cell r="AM569">
            <v>0</v>
          </cell>
          <cell r="AN569">
            <v>0</v>
          </cell>
          <cell r="AO569">
            <v>0</v>
          </cell>
          <cell r="AP569">
            <v>0</v>
          </cell>
          <cell r="AQ569">
            <v>0</v>
          </cell>
        </row>
        <row r="570">
          <cell r="B570" t="str">
            <v>Forex</v>
          </cell>
          <cell r="F570">
            <v>0</v>
          </cell>
          <cell r="G570">
            <v>0</v>
          </cell>
          <cell r="I570">
            <v>0</v>
          </cell>
          <cell r="J570">
            <v>0</v>
          </cell>
          <cell r="L570">
            <v>0</v>
          </cell>
          <cell r="N570">
            <v>-23</v>
          </cell>
          <cell r="O570">
            <v>-25.363375322153793</v>
          </cell>
          <cell r="Q570">
            <v>-48.363375322153793</v>
          </cell>
          <cell r="S570">
            <v>-48.363375322153793</v>
          </cell>
          <cell r="T570" t="str">
            <v/>
          </cell>
          <cell r="U570">
            <v>0</v>
          </cell>
          <cell r="V570">
            <v>0</v>
          </cell>
          <cell r="W570">
            <v>0</v>
          </cell>
          <cell r="X570">
            <v>0</v>
          </cell>
          <cell r="Y570">
            <v>0</v>
          </cell>
          <cell r="Z570">
            <v>0</v>
          </cell>
          <cell r="AA570">
            <v>0</v>
          </cell>
          <cell r="AB570">
            <v>0</v>
          </cell>
          <cell r="AC570">
            <v>0</v>
          </cell>
          <cell r="AD570">
            <v>0</v>
          </cell>
          <cell r="AE570">
            <v>0</v>
          </cell>
          <cell r="AF570">
            <v>0</v>
          </cell>
          <cell r="AH570">
            <v>88.335006645541526</v>
          </cell>
          <cell r="AI570">
            <v>0</v>
          </cell>
          <cell r="AJ570">
            <v>0</v>
          </cell>
          <cell r="AK570">
            <v>0</v>
          </cell>
          <cell r="AL570">
            <v>0</v>
          </cell>
          <cell r="AM570">
            <v>0</v>
          </cell>
          <cell r="AN570">
            <v>0</v>
          </cell>
          <cell r="AO570">
            <v>0</v>
          </cell>
          <cell r="AP570">
            <v>0</v>
          </cell>
          <cell r="AQ570">
            <v>0</v>
          </cell>
        </row>
        <row r="571">
          <cell r="B571" t="str">
            <v>Gain/(loss) from disposal of Fixed assets</v>
          </cell>
          <cell r="F571">
            <v>0</v>
          </cell>
          <cell r="G571">
            <v>0</v>
          </cell>
          <cell r="I571">
            <v>0</v>
          </cell>
          <cell r="J571">
            <v>0</v>
          </cell>
          <cell r="L571">
            <v>0</v>
          </cell>
          <cell r="N571">
            <v>-45</v>
          </cell>
          <cell r="O571">
            <v>0</v>
          </cell>
          <cell r="Q571">
            <v>-45</v>
          </cell>
          <cell r="S571">
            <v>-45</v>
          </cell>
          <cell r="T571" t="str">
            <v/>
          </cell>
          <cell r="U571">
            <v>0</v>
          </cell>
          <cell r="V571">
            <v>0</v>
          </cell>
          <cell r="W571">
            <v>0</v>
          </cell>
          <cell r="X571">
            <v>0</v>
          </cell>
          <cell r="Y571">
            <v>0</v>
          </cell>
          <cell r="Z571">
            <v>0</v>
          </cell>
          <cell r="AA571">
            <v>0</v>
          </cell>
          <cell r="AB571">
            <v>0</v>
          </cell>
          <cell r="AC571">
            <v>0</v>
          </cell>
          <cell r="AD571">
            <v>0</v>
          </cell>
          <cell r="AE571">
            <v>0</v>
          </cell>
          <cell r="AF571">
            <v>0</v>
          </cell>
          <cell r="AH571">
            <v>-207.43090796356282</v>
          </cell>
          <cell r="AI571">
            <v>0</v>
          </cell>
          <cell r="AJ571">
            <v>0</v>
          </cell>
          <cell r="AK571">
            <v>0</v>
          </cell>
          <cell r="AL571">
            <v>0</v>
          </cell>
          <cell r="AM571">
            <v>0</v>
          </cell>
          <cell r="AN571">
            <v>0</v>
          </cell>
          <cell r="AO571">
            <v>0</v>
          </cell>
          <cell r="AP571">
            <v>0</v>
          </cell>
          <cell r="AQ571">
            <v>0</v>
          </cell>
        </row>
        <row r="573">
          <cell r="B573" t="str">
            <v>Operating Income</v>
          </cell>
          <cell r="F573">
            <v>0</v>
          </cell>
          <cell r="G573">
            <v>0</v>
          </cell>
          <cell r="I573">
            <v>72</v>
          </cell>
          <cell r="J573">
            <v>465</v>
          </cell>
          <cell r="L573">
            <v>537</v>
          </cell>
          <cell r="N573">
            <v>5775</v>
          </cell>
          <cell r="O573">
            <v>1166.6323148186043</v>
          </cell>
          <cell r="Q573">
            <v>6941.6323148186029</v>
          </cell>
          <cell r="S573">
            <v>6941.6323148186029</v>
          </cell>
          <cell r="T573" t="str">
            <v/>
          </cell>
          <cell r="U573">
            <v>88.940479607559155</v>
          </cell>
          <cell r="V573">
            <v>73.101715845436274</v>
          </cell>
          <cell r="W573">
            <v>327.17008254889811</v>
          </cell>
          <cell r="X573">
            <v>470.5935874662955</v>
          </cell>
          <cell r="Y573">
            <v>525.23160618272641</v>
          </cell>
          <cell r="Z573">
            <v>583.00321204126021</v>
          </cell>
          <cell r="AA573">
            <v>271.26763369539663</v>
          </cell>
          <cell r="AB573">
            <v>263.01076439761368</v>
          </cell>
          <cell r="AC573">
            <v>176.33492430139518</v>
          </cell>
          <cell r="AD573">
            <v>130.94499577783154</v>
          </cell>
          <cell r="AE573">
            <v>118.99183547277562</v>
          </cell>
          <cell r="AF573">
            <v>134.88713472005702</v>
          </cell>
          <cell r="AH573">
            <v>740.32057661774684</v>
          </cell>
          <cell r="AI573">
            <v>1210.8284056902812</v>
          </cell>
          <cell r="AJ573">
            <v>433.20074275893609</v>
          </cell>
          <cell r="AK573">
            <v>147.803163116902</v>
          </cell>
          <cell r="AL573">
            <v>2629.0676434154279</v>
          </cell>
          <cell r="AM573">
            <v>1217.1853111644191</v>
          </cell>
          <cell r="AN573">
            <v>2590.9110285599477</v>
          </cell>
          <cell r="AO573">
            <v>3736.1101722938365</v>
          </cell>
          <cell r="AP573">
            <v>4740.7589899875102</v>
          </cell>
          <cell r="AQ573">
            <v>4478.3496678207775</v>
          </cell>
        </row>
        <row r="575">
          <cell r="B575" t="str">
            <v>Transfer</v>
          </cell>
          <cell r="I575">
            <v>0</v>
          </cell>
          <cell r="J575">
            <v>599</v>
          </cell>
          <cell r="L575">
            <v>599</v>
          </cell>
          <cell r="N575">
            <v>2983</v>
          </cell>
          <cell r="O575">
            <v>645.97259607971444</v>
          </cell>
          <cell r="Q575">
            <v>3628.9725960797145</v>
          </cell>
          <cell r="S575">
            <v>3628.9725960797145</v>
          </cell>
          <cell r="U575">
            <v>0</v>
          </cell>
          <cell r="V575">
            <v>0</v>
          </cell>
          <cell r="W575">
            <v>0</v>
          </cell>
          <cell r="X575">
            <v>0</v>
          </cell>
          <cell r="Y575">
            <v>0</v>
          </cell>
          <cell r="Z575">
            <v>0</v>
          </cell>
          <cell r="AA575">
            <v>0</v>
          </cell>
          <cell r="AB575">
            <v>0</v>
          </cell>
          <cell r="AC575">
            <v>0</v>
          </cell>
          <cell r="AD575">
            <v>0</v>
          </cell>
          <cell r="AE575">
            <v>0</v>
          </cell>
          <cell r="AF575">
            <v>0</v>
          </cell>
          <cell r="AH575">
            <v>247.12169726701376</v>
          </cell>
          <cell r="AI575">
            <v>0</v>
          </cell>
          <cell r="AJ575">
            <v>0</v>
          </cell>
          <cell r="AK575">
            <v>0</v>
          </cell>
          <cell r="AL575">
            <v>247.12169726701376</v>
          </cell>
          <cell r="AM575">
            <v>17785.694117647061</v>
          </cell>
          <cell r="AN575">
            <v>10671.416470588236</v>
          </cell>
          <cell r="AO575">
            <v>12845.223529411767</v>
          </cell>
          <cell r="AP575">
            <v>14821.411764705883</v>
          </cell>
          <cell r="AQ575">
            <v>17101.628959276019</v>
          </cell>
        </row>
        <row r="577">
          <cell r="B577" t="str">
            <v>Depreciation</v>
          </cell>
          <cell r="F577">
            <v>0</v>
          </cell>
          <cell r="G577">
            <v>0</v>
          </cell>
          <cell r="I577">
            <v>27.54</v>
          </cell>
          <cell r="J577">
            <v>0</v>
          </cell>
          <cell r="L577">
            <v>27.54</v>
          </cell>
          <cell r="N577">
            <v>13.141990212032482</v>
          </cell>
          <cell r="O577">
            <v>13.760724141945905</v>
          </cell>
          <cell r="Q577">
            <v>26.902714353978389</v>
          </cell>
          <cell r="S577">
            <v>26.902714353978389</v>
          </cell>
          <cell r="T577" t="str">
            <v/>
          </cell>
          <cell r="U577">
            <v>7.8356312661008731</v>
          </cell>
          <cell r="V577">
            <v>7.8356312661008731</v>
          </cell>
          <cell r="W577">
            <v>7.8356312661008731</v>
          </cell>
          <cell r="X577">
            <v>7.8356312661008731</v>
          </cell>
          <cell r="Y577">
            <v>7.8356312661008731</v>
          </cell>
          <cell r="Z577">
            <v>7.8356312661008731</v>
          </cell>
          <cell r="AA577">
            <v>7.8356312661008731</v>
          </cell>
          <cell r="AB577">
            <v>7.8356312661008731</v>
          </cell>
          <cell r="AC577">
            <v>7.8356312661008731</v>
          </cell>
          <cell r="AD577">
            <v>7.8356312661008731</v>
          </cell>
          <cell r="AE577">
            <v>7.8356312661008731</v>
          </cell>
          <cell r="AF577">
            <v>7.8356312661008731</v>
          </cell>
          <cell r="AH577">
            <v>23.50689379830262</v>
          </cell>
          <cell r="AI577">
            <v>23.50689379830262</v>
          </cell>
          <cell r="AJ577">
            <v>23.50689379830262</v>
          </cell>
          <cell r="AK577">
            <v>23.50689379830262</v>
          </cell>
          <cell r="AL577">
            <v>94.027575193210481</v>
          </cell>
          <cell r="AM577">
            <v>82.717655903798899</v>
          </cell>
          <cell r="AN577">
            <v>48.728260434902268</v>
          </cell>
          <cell r="AO577">
            <v>61.236860346982972</v>
          </cell>
          <cell r="AP577">
            <v>71.10680942275583</v>
          </cell>
          <cell r="AQ577">
            <v>0</v>
          </cell>
        </row>
        <row r="578">
          <cell r="F578" t="str">
            <v>______</v>
          </cell>
          <cell r="G578" t="str">
            <v>______</v>
          </cell>
          <cell r="I578" t="str">
            <v>______</v>
          </cell>
          <cell r="J578" t="str">
            <v>______</v>
          </cell>
          <cell r="L578" t="str">
            <v>______</v>
          </cell>
          <cell r="N578" t="str">
            <v>______</v>
          </cell>
          <cell r="O578" t="str">
            <v>______</v>
          </cell>
          <cell r="Q578" t="str">
            <v>______</v>
          </cell>
          <cell r="S578" t="str">
            <v>______</v>
          </cell>
          <cell r="T578" t="str">
            <v/>
          </cell>
          <cell r="U578" t="str">
            <v>______</v>
          </cell>
          <cell r="V578" t="str">
            <v>______</v>
          </cell>
          <cell r="W578" t="str">
            <v>______</v>
          </cell>
          <cell r="X578" t="str">
            <v>______</v>
          </cell>
          <cell r="Y578" t="str">
            <v>______</v>
          </cell>
          <cell r="Z578" t="str">
            <v>______</v>
          </cell>
          <cell r="AA578" t="str">
            <v>______</v>
          </cell>
          <cell r="AB578" t="str">
            <v>______</v>
          </cell>
          <cell r="AC578" t="str">
            <v>______</v>
          </cell>
          <cell r="AD578" t="str">
            <v>______</v>
          </cell>
          <cell r="AE578" t="str">
            <v>______</v>
          </cell>
          <cell r="AF578" t="str">
            <v>______</v>
          </cell>
          <cell r="AH578" t="str">
            <v>______</v>
          </cell>
          <cell r="AI578" t="str">
            <v>______</v>
          </cell>
          <cell r="AJ578" t="str">
            <v>______</v>
          </cell>
          <cell r="AK578" t="str">
            <v>______</v>
          </cell>
          <cell r="AL578" t="str">
            <v>______</v>
          </cell>
          <cell r="AM578" t="str">
            <v>______</v>
          </cell>
          <cell r="AN578" t="str">
            <v>______</v>
          </cell>
          <cell r="AO578" t="str">
            <v>______</v>
          </cell>
          <cell r="AP578" t="str">
            <v>______</v>
          </cell>
          <cell r="AQ578" t="str">
            <v>______</v>
          </cell>
        </row>
        <row r="579">
          <cell r="B579" t="str">
            <v>EBITA</v>
          </cell>
          <cell r="F579">
            <v>0</v>
          </cell>
          <cell r="G579">
            <v>0</v>
          </cell>
          <cell r="I579">
            <v>44.46</v>
          </cell>
          <cell r="J579">
            <v>-134</v>
          </cell>
          <cell r="L579">
            <v>-89.539999999999992</v>
          </cell>
          <cell r="N579">
            <v>2778.8580097879676</v>
          </cell>
          <cell r="O579">
            <v>506.89899459694391</v>
          </cell>
          <cell r="Q579">
            <v>3285.7570043849114</v>
          </cell>
          <cell r="S579">
            <v>3285.7570043849096</v>
          </cell>
          <cell r="T579" t="str">
            <v/>
          </cell>
          <cell r="U579">
            <v>81.104848341458279</v>
          </cell>
          <cell r="V579">
            <v>65.266084579335399</v>
          </cell>
          <cell r="W579">
            <v>319.33445128279726</v>
          </cell>
          <cell r="X579">
            <v>462.75795620019466</v>
          </cell>
          <cell r="Y579">
            <v>517.39597491662551</v>
          </cell>
          <cell r="Z579">
            <v>575.16758077515931</v>
          </cell>
          <cell r="AA579">
            <v>263.43200242929578</v>
          </cell>
          <cell r="AB579">
            <v>255.17513313151281</v>
          </cell>
          <cell r="AC579">
            <v>168.4992930352943</v>
          </cell>
          <cell r="AD579">
            <v>123.10936451173066</v>
          </cell>
          <cell r="AE579">
            <v>111.15620420667474</v>
          </cell>
          <cell r="AF579">
            <v>127.05150345395614</v>
          </cell>
          <cell r="AH579">
            <v>469.69198555243048</v>
          </cell>
          <cell r="AI579">
            <v>1187.3215118919786</v>
          </cell>
          <cell r="AJ579">
            <v>409.69384896063349</v>
          </cell>
          <cell r="AK579">
            <v>124.29626931859937</v>
          </cell>
          <cell r="AL579">
            <v>2287.918370955204</v>
          </cell>
          <cell r="AM579">
            <v>-16651.226462386439</v>
          </cell>
          <cell r="AN579">
            <v>-8129.2337024631906</v>
          </cell>
          <cell r="AO579">
            <v>-9170.3502174649147</v>
          </cell>
          <cell r="AP579">
            <v>-10151.759584141128</v>
          </cell>
          <cell r="AQ579">
            <v>4478.3496678207775</v>
          </cell>
        </row>
        <row r="582">
          <cell r="B582" t="str">
            <v>CAPEX</v>
          </cell>
          <cell r="F582">
            <v>0</v>
          </cell>
          <cell r="G582">
            <v>0</v>
          </cell>
          <cell r="I582">
            <v>0</v>
          </cell>
          <cell r="J582">
            <v>6</v>
          </cell>
          <cell r="L582">
            <v>6</v>
          </cell>
          <cell r="N582">
            <v>2511.5594960068893</v>
          </cell>
          <cell r="O582">
            <v>119.84349162793478</v>
          </cell>
          <cell r="Q582">
            <v>2631.4029876348241</v>
          </cell>
          <cell r="S582">
            <v>2631.4029876348241</v>
          </cell>
          <cell r="T582" t="str">
            <v/>
          </cell>
          <cell r="U582">
            <v>31.868333333333336</v>
          </cell>
          <cell r="V582">
            <v>31.868333333333336</v>
          </cell>
          <cell r="W582">
            <v>31.868333333333336</v>
          </cell>
          <cell r="X582">
            <v>31.868333333333336</v>
          </cell>
          <cell r="Y582">
            <v>31.868333333333336</v>
          </cell>
          <cell r="Z582">
            <v>31.868333333333336</v>
          </cell>
          <cell r="AA582">
            <v>31.868333333333336</v>
          </cell>
          <cell r="AB582">
            <v>31.868333333333336</v>
          </cell>
          <cell r="AC582">
            <v>31.868333333333336</v>
          </cell>
          <cell r="AD582">
            <v>31.868333333333336</v>
          </cell>
          <cell r="AE582">
            <v>31.868333333333336</v>
          </cell>
          <cell r="AF582">
            <v>31.868333333333336</v>
          </cell>
          <cell r="AH582">
            <v>84.593435042653113</v>
          </cell>
          <cell r="AI582">
            <v>95.605000000000004</v>
          </cell>
          <cell r="AJ582">
            <v>95.605000000000004</v>
          </cell>
          <cell r="AK582">
            <v>95.605000000000004</v>
          </cell>
          <cell r="AL582">
            <v>382.42</v>
          </cell>
          <cell r="AM582">
            <v>190</v>
          </cell>
          <cell r="AN582">
            <v>48.728260434902268</v>
          </cell>
          <cell r="AO582">
            <v>61.236860346982972</v>
          </cell>
          <cell r="AP582">
            <v>71.10680942275583</v>
          </cell>
          <cell r="AQ582">
            <v>0</v>
          </cell>
        </row>
        <row r="585">
          <cell r="B585" t="str">
            <v>ASSUMPTIONS:</v>
          </cell>
        </row>
        <row r="587">
          <cell r="B587" t="str">
            <v>Average Beer $/HL, net of VAT &amp; excise tax</v>
          </cell>
          <cell r="N587">
            <v>59.057300102682198</v>
          </cell>
          <cell r="O587">
            <v>59.057300102682198</v>
          </cell>
          <cell r="Q587">
            <v>59.633278088571039</v>
          </cell>
          <cell r="S587">
            <v>59.633278088571039</v>
          </cell>
          <cell r="AH587">
            <v>48.786932653245906</v>
          </cell>
          <cell r="AI587">
            <v>47.661836673201961</v>
          </cell>
          <cell r="AJ587">
            <v>48.019389081455806</v>
          </cell>
          <cell r="AK587">
            <v>48.252714982269502</v>
          </cell>
          <cell r="AL587">
            <v>50.674518819275882</v>
          </cell>
          <cell r="AM587">
            <v>50.674518819275882</v>
          </cell>
          <cell r="AN587">
            <v>50.674518819275882</v>
          </cell>
          <cell r="AO587">
            <v>50.674518819275882</v>
          </cell>
          <cell r="AP587">
            <v>50.674518819275882</v>
          </cell>
          <cell r="AQ587">
            <v>50.674518819275882</v>
          </cell>
        </row>
        <row r="588">
          <cell r="AH588">
            <v>51.669630854450787</v>
          </cell>
          <cell r="AI588">
            <v>53.280468437234425</v>
          </cell>
          <cell r="AJ588">
            <v>53.369972946655167</v>
          </cell>
          <cell r="AK588">
            <v>48.240765066379588</v>
          </cell>
        </row>
        <row r="589">
          <cell r="B589" t="str">
            <v>PRICE GROWTH</v>
          </cell>
        </row>
        <row r="590">
          <cell r="B590" t="str">
            <v>CURRENT CASE</v>
          </cell>
          <cell r="O590">
            <v>0</v>
          </cell>
          <cell r="AH590">
            <v>5.9087506519291066E-2</v>
          </cell>
          <cell r="AI590">
            <v>0.11788533879961793</v>
          </cell>
          <cell r="AJ590">
            <v>0.11142548806947761</v>
          </cell>
          <cell r="AK590">
            <v>-2.4765271538207401E-4</v>
          </cell>
          <cell r="AM590">
            <v>0.05</v>
          </cell>
          <cell r="AN590">
            <v>0.03</v>
          </cell>
          <cell r="AO590">
            <v>2.1000000000000001E-2</v>
          </cell>
          <cell r="AP590">
            <v>0.02</v>
          </cell>
          <cell r="AQ590">
            <v>0</v>
          </cell>
        </row>
        <row r="591">
          <cell r="B591" t="str">
            <v>Based Case</v>
          </cell>
          <cell r="O591">
            <v>0</v>
          </cell>
          <cell r="AH591">
            <v>5.9087506519291066E-2</v>
          </cell>
          <cell r="AI591">
            <v>0.11788533879961793</v>
          </cell>
          <cell r="AJ591">
            <v>0.11142548806947761</v>
          </cell>
          <cell r="AK591">
            <v>-2.4765271538207401E-4</v>
          </cell>
          <cell r="AM591">
            <v>0.05</v>
          </cell>
          <cell r="AN591">
            <v>0.03</v>
          </cell>
          <cell r="AO591">
            <v>2.1000000000000001E-2</v>
          </cell>
          <cell r="AP591">
            <v>0.02</v>
          </cell>
          <cell r="AQ591">
            <v>0</v>
          </cell>
        </row>
        <row r="592">
          <cell r="B592" t="str">
            <v>Conservative Case</v>
          </cell>
          <cell r="O592">
            <v>0</v>
          </cell>
          <cell r="AH592">
            <v>0</v>
          </cell>
          <cell r="AI592">
            <v>0</v>
          </cell>
          <cell r="AJ592">
            <v>0</v>
          </cell>
          <cell r="AK592">
            <v>0</v>
          </cell>
          <cell r="AM592">
            <v>-0.05</v>
          </cell>
          <cell r="AN592">
            <v>-0.05</v>
          </cell>
          <cell r="AO592">
            <v>-0.05</v>
          </cell>
          <cell r="AP592">
            <v>-0.05</v>
          </cell>
          <cell r="AQ592">
            <v>-0.05</v>
          </cell>
        </row>
        <row r="593">
          <cell r="B593" t="str">
            <v>Worst Case</v>
          </cell>
          <cell r="AH593">
            <v>-0.05</v>
          </cell>
          <cell r="AI593">
            <v>-0.05</v>
          </cell>
          <cell r="AJ593">
            <v>-0.05</v>
          </cell>
          <cell r="AK593">
            <v>-0.05</v>
          </cell>
          <cell r="AM593">
            <v>0</v>
          </cell>
          <cell r="AN593">
            <v>0</v>
          </cell>
          <cell r="AO593">
            <v>0</v>
          </cell>
          <cell r="AP593">
            <v>0</v>
          </cell>
          <cell r="AQ593">
            <v>0</v>
          </cell>
        </row>
        <row r="594">
          <cell r="B594" t="str">
            <v>Other Case</v>
          </cell>
          <cell r="AM594">
            <v>0</v>
          </cell>
          <cell r="AN594">
            <v>0</v>
          </cell>
          <cell r="AO594">
            <v>0</v>
          </cell>
          <cell r="AP594">
            <v>0</v>
          </cell>
          <cell r="AQ594">
            <v>0</v>
          </cell>
        </row>
        <row r="596">
          <cell r="B596" t="str">
            <v>SALES GROWTH</v>
          </cell>
        </row>
        <row r="597">
          <cell r="B597" t="str">
            <v>CURRENT CASE</v>
          </cell>
          <cell r="O597">
            <v>0</v>
          </cell>
          <cell r="AH597">
            <v>0</v>
          </cell>
          <cell r="AI597">
            <v>0</v>
          </cell>
          <cell r="AJ597">
            <v>0</v>
          </cell>
          <cell r="AK597">
            <v>0</v>
          </cell>
          <cell r="AL597">
            <v>0</v>
          </cell>
          <cell r="AM597">
            <v>0</v>
          </cell>
          <cell r="AN597">
            <v>0</v>
          </cell>
          <cell r="AO597">
            <v>0</v>
          </cell>
          <cell r="AP597">
            <v>0</v>
          </cell>
          <cell r="AQ597">
            <v>0</v>
          </cell>
        </row>
        <row r="598">
          <cell r="B598" t="str">
            <v>Based Case</v>
          </cell>
          <cell r="O598">
            <v>0</v>
          </cell>
          <cell r="AH598">
            <v>0</v>
          </cell>
          <cell r="AI598">
            <v>0</v>
          </cell>
          <cell r="AJ598">
            <v>0</v>
          </cell>
          <cell r="AK598">
            <v>0</v>
          </cell>
          <cell r="AM598">
            <v>0</v>
          </cell>
          <cell r="AN598">
            <v>0</v>
          </cell>
          <cell r="AO598">
            <v>0</v>
          </cell>
          <cell r="AP598">
            <v>0</v>
          </cell>
          <cell r="AQ598">
            <v>0</v>
          </cell>
        </row>
        <row r="599">
          <cell r="B599" t="str">
            <v>Conservative Case</v>
          </cell>
          <cell r="O599">
            <v>-0.05</v>
          </cell>
          <cell r="AH599">
            <v>-0.05</v>
          </cell>
          <cell r="AI599">
            <v>-0.05</v>
          </cell>
          <cell r="AJ599">
            <v>-0.05</v>
          </cell>
          <cell r="AK599">
            <v>-0.05</v>
          </cell>
          <cell r="AM599">
            <v>0</v>
          </cell>
          <cell r="AN599">
            <v>0</v>
          </cell>
          <cell r="AO599">
            <v>0</v>
          </cell>
          <cell r="AP599">
            <v>0</v>
          </cell>
          <cell r="AQ599">
            <v>0</v>
          </cell>
        </row>
        <row r="600">
          <cell r="B600" t="str">
            <v>Worst Case</v>
          </cell>
          <cell r="AH600">
            <v>-0.05</v>
          </cell>
          <cell r="AI600">
            <v>-0.05</v>
          </cell>
          <cell r="AJ600">
            <v>-0.05</v>
          </cell>
          <cell r="AK600">
            <v>-0.05</v>
          </cell>
          <cell r="AM600">
            <v>0</v>
          </cell>
          <cell r="AN600">
            <v>0</v>
          </cell>
          <cell r="AO600">
            <v>0</v>
          </cell>
          <cell r="AP600">
            <v>0</v>
          </cell>
          <cell r="AQ600">
            <v>0</v>
          </cell>
        </row>
        <row r="601">
          <cell r="B601" t="str">
            <v>Other Case</v>
          </cell>
          <cell r="AM601">
            <v>0</v>
          </cell>
          <cell r="AN601">
            <v>0</v>
          </cell>
          <cell r="AO601">
            <v>0</v>
          </cell>
          <cell r="AP601">
            <v>0</v>
          </cell>
          <cell r="AQ601">
            <v>0</v>
          </cell>
        </row>
        <row r="603">
          <cell r="B603" t="str">
            <v>REVENUE GROWTH</v>
          </cell>
        </row>
        <row r="604">
          <cell r="B604" t="str">
            <v>CURRENT CASE</v>
          </cell>
          <cell r="G604">
            <v>0</v>
          </cell>
          <cell r="I604">
            <v>0</v>
          </cell>
          <cell r="J604">
            <v>0</v>
          </cell>
          <cell r="L604">
            <v>0</v>
          </cell>
          <cell r="N604">
            <v>0</v>
          </cell>
          <cell r="O604">
            <v>0.20576310896515815</v>
          </cell>
          <cell r="S604">
            <v>0</v>
          </cell>
          <cell r="AH604">
            <v>-0.32802618773826175</v>
          </cell>
          <cell r="AI604">
            <v>0.93834918718403038</v>
          </cell>
          <cell r="AJ604">
            <v>-0.33276388194000817</v>
          </cell>
          <cell r="AK604">
            <v>-0.34513234465584852</v>
          </cell>
          <cell r="AL604">
            <v>-0.30858806699518859</v>
          </cell>
          <cell r="AM604">
            <v>0.05</v>
          </cell>
          <cell r="AN604">
            <v>0.05</v>
          </cell>
          <cell r="AO604">
            <v>0</v>
          </cell>
          <cell r="AP604">
            <v>0</v>
          </cell>
          <cell r="AQ604">
            <v>0</v>
          </cell>
        </row>
        <row r="605">
          <cell r="B605" t="str">
            <v>Based Case</v>
          </cell>
          <cell r="N605">
            <v>0</v>
          </cell>
          <cell r="O605">
            <v>0</v>
          </cell>
          <cell r="AH605">
            <v>-0.32802618773826175</v>
          </cell>
          <cell r="AI605">
            <v>0.93834918718403038</v>
          </cell>
          <cell r="AJ605">
            <v>-0.33276388194000817</v>
          </cell>
          <cell r="AK605">
            <v>-0.34513234465584852</v>
          </cell>
          <cell r="AL605">
            <v>-0.30858806699518859</v>
          </cell>
          <cell r="AM605">
            <v>0.05</v>
          </cell>
          <cell r="AN605">
            <v>0.05</v>
          </cell>
          <cell r="AO605">
            <v>0</v>
          </cell>
          <cell r="AP605">
            <v>0</v>
          </cell>
          <cell r="AQ605">
            <v>0</v>
          </cell>
        </row>
        <row r="606">
          <cell r="B606" t="str">
            <v>Conservative Case</v>
          </cell>
          <cell r="N606">
            <v>0</v>
          </cell>
          <cell r="O606">
            <v>0</v>
          </cell>
          <cell r="AH606">
            <v>0</v>
          </cell>
          <cell r="AI606">
            <v>0</v>
          </cell>
          <cell r="AJ606">
            <v>0</v>
          </cell>
          <cell r="AK606">
            <v>0</v>
          </cell>
          <cell r="AL606">
            <v>0.3</v>
          </cell>
          <cell r="AM606">
            <v>0</v>
          </cell>
          <cell r="AN606">
            <v>0</v>
          </cell>
          <cell r="AO606">
            <v>0</v>
          </cell>
          <cell r="AP606">
            <v>0</v>
          </cell>
          <cell r="AQ606">
            <v>0</v>
          </cell>
        </row>
        <row r="607">
          <cell r="B607" t="str">
            <v>Worst Case</v>
          </cell>
          <cell r="N607">
            <v>0</v>
          </cell>
          <cell r="O607">
            <v>0</v>
          </cell>
          <cell r="AH607">
            <v>0</v>
          </cell>
          <cell r="AI607">
            <v>0</v>
          </cell>
          <cell r="AJ607">
            <v>0</v>
          </cell>
          <cell r="AK607">
            <v>0</v>
          </cell>
          <cell r="AL607">
            <v>0</v>
          </cell>
          <cell r="AM607">
            <v>0</v>
          </cell>
          <cell r="AN607">
            <v>0</v>
          </cell>
          <cell r="AO607">
            <v>0</v>
          </cell>
          <cell r="AP607">
            <v>0</v>
          </cell>
          <cell r="AQ607">
            <v>0</v>
          </cell>
        </row>
        <row r="608">
          <cell r="B608" t="str">
            <v>Other Case</v>
          </cell>
          <cell r="N608">
            <v>0</v>
          </cell>
          <cell r="O608">
            <v>0</v>
          </cell>
          <cell r="AH608">
            <v>0</v>
          </cell>
          <cell r="AI608">
            <v>0</v>
          </cell>
          <cell r="AJ608">
            <v>0</v>
          </cell>
          <cell r="AK608">
            <v>0</v>
          </cell>
          <cell r="AL608">
            <v>0</v>
          </cell>
          <cell r="AM608">
            <v>0</v>
          </cell>
          <cell r="AN608">
            <v>0</v>
          </cell>
          <cell r="AO608">
            <v>0</v>
          </cell>
          <cell r="AP608">
            <v>0</v>
          </cell>
          <cell r="AQ608">
            <v>0</v>
          </cell>
        </row>
        <row r="610">
          <cell r="B610" t="str">
            <v>COGS - Variable ($/HL)</v>
          </cell>
        </row>
        <row r="611">
          <cell r="B611" t="str">
            <v>CURRENT CASE</v>
          </cell>
          <cell r="F611">
            <v>0</v>
          </cell>
          <cell r="G611">
            <v>0</v>
          </cell>
          <cell r="I611">
            <v>0</v>
          </cell>
          <cell r="J611">
            <v>0</v>
          </cell>
          <cell r="L611">
            <v>0</v>
          </cell>
          <cell r="N611">
            <v>39.745743414806</v>
          </cell>
          <cell r="O611">
            <v>39.745743414806</v>
          </cell>
          <cell r="Q611">
            <v>45.319216582342698</v>
          </cell>
          <cell r="S611">
            <v>45.319216582342698</v>
          </cell>
          <cell r="AH611">
            <v>39.745743414806</v>
          </cell>
          <cell r="AI611">
            <v>39.745743414806</v>
          </cell>
          <cell r="AJ611">
            <v>39.745743414806</v>
          </cell>
          <cell r="AK611">
            <v>39.745743414806</v>
          </cell>
          <cell r="AL611">
            <v>42.865934664974851</v>
          </cell>
          <cell r="AM611">
            <v>39.745743414806</v>
          </cell>
          <cell r="AN611">
            <v>39.745743414806</v>
          </cell>
          <cell r="AO611">
            <v>39.745743414806</v>
          </cell>
          <cell r="AP611">
            <v>39.745743414806</v>
          </cell>
          <cell r="AQ611">
            <v>39.745743414806</v>
          </cell>
        </row>
        <row r="612">
          <cell r="B612" t="str">
            <v>Based Case</v>
          </cell>
          <cell r="N612">
            <v>39.745743414806</v>
          </cell>
          <cell r="O612">
            <v>39.745743414806</v>
          </cell>
          <cell r="AH612">
            <v>39.745743414806</v>
          </cell>
          <cell r="AI612">
            <v>39.745743414806</v>
          </cell>
          <cell r="AJ612">
            <v>39.745743414806</v>
          </cell>
          <cell r="AK612">
            <v>39.745743414806</v>
          </cell>
          <cell r="AM612">
            <v>39.745743414806</v>
          </cell>
          <cell r="AN612">
            <v>39.745743414806</v>
          </cell>
          <cell r="AO612">
            <v>39.745743414806</v>
          </cell>
          <cell r="AP612">
            <v>39.745743414806</v>
          </cell>
          <cell r="AQ612">
            <v>39.745743414806</v>
          </cell>
        </row>
        <row r="613">
          <cell r="B613" t="str">
            <v>Conservative Case</v>
          </cell>
          <cell r="N613">
            <v>39.745743414806</v>
          </cell>
          <cell r="O613">
            <v>39.745743414806</v>
          </cell>
          <cell r="AH613">
            <v>39.745743414806</v>
          </cell>
          <cell r="AI613">
            <v>39.745743414806</v>
          </cell>
          <cell r="AJ613">
            <v>39.745743414806</v>
          </cell>
          <cell r="AK613">
            <v>39.745743414806</v>
          </cell>
          <cell r="AM613">
            <v>39.745743414806</v>
          </cell>
          <cell r="AN613">
            <v>39.745743414806</v>
          </cell>
          <cell r="AO613">
            <v>39.745743414806</v>
          </cell>
          <cell r="AP613">
            <v>39.745743414806</v>
          </cell>
          <cell r="AQ613">
            <v>39.745743414806</v>
          </cell>
        </row>
        <row r="614">
          <cell r="B614" t="str">
            <v>Worst Case</v>
          </cell>
          <cell r="N614">
            <v>39.745743414806</v>
          </cell>
          <cell r="O614">
            <v>39.745743414806</v>
          </cell>
          <cell r="AH614">
            <v>39.745743414806</v>
          </cell>
          <cell r="AI614">
            <v>39.745743414806</v>
          </cell>
          <cell r="AJ614">
            <v>39.745743414806</v>
          </cell>
          <cell r="AK614">
            <v>39.745743414806</v>
          </cell>
          <cell r="AM614">
            <v>39.745743414806</v>
          </cell>
          <cell r="AN614">
            <v>39.745743414806</v>
          </cell>
          <cell r="AO614">
            <v>39.745743414806</v>
          </cell>
          <cell r="AP614">
            <v>39.745743414806</v>
          </cell>
          <cell r="AQ614">
            <v>39.745743414806</v>
          </cell>
        </row>
        <row r="615">
          <cell r="B615" t="str">
            <v>Other Case</v>
          </cell>
        </row>
        <row r="617">
          <cell r="B617" t="str">
            <v xml:space="preserve">COGS - Fixed </v>
          </cell>
          <cell r="G617" t="e">
            <v>#VALUE!</v>
          </cell>
          <cell r="I617" t="str">
            <v>N/A</v>
          </cell>
          <cell r="J617" t="str">
            <v>N/A</v>
          </cell>
          <cell r="L617" t="e">
            <v>#VALUE!</v>
          </cell>
          <cell r="N617">
            <v>2055.8000000000002</v>
          </cell>
          <cell r="O617">
            <v>0</v>
          </cell>
          <cell r="Q617">
            <v>1.2409178628431363</v>
          </cell>
          <cell r="S617">
            <v>1.2409178628431363</v>
          </cell>
          <cell r="AH617">
            <v>0</v>
          </cell>
          <cell r="AI617">
            <v>0</v>
          </cell>
          <cell r="AJ617">
            <v>0</v>
          </cell>
          <cell r="AK617">
            <v>0</v>
          </cell>
          <cell r="AL617">
            <v>0</v>
          </cell>
          <cell r="AM617">
            <v>0</v>
          </cell>
          <cell r="AN617">
            <v>0</v>
          </cell>
          <cell r="AO617">
            <v>0</v>
          </cell>
          <cell r="AP617">
            <v>0</v>
          </cell>
          <cell r="AQ617">
            <v>2086</v>
          </cell>
        </row>
        <row r="619">
          <cell r="B619" t="str">
            <v>Gross Margin</v>
          </cell>
          <cell r="F619">
            <v>0</v>
          </cell>
          <cell r="G619">
            <v>0</v>
          </cell>
          <cell r="I619">
            <v>0.11289487312273433</v>
          </cell>
          <cell r="J619">
            <v>0.27098591549295775</v>
          </cell>
          <cell r="L619">
            <v>0.18861305990286023</v>
          </cell>
          <cell r="N619">
            <v>0.25221882729521317</v>
          </cell>
          <cell r="O619">
            <v>0.19208000570533723</v>
          </cell>
          <cell r="Q619">
            <v>0.24003479206640646</v>
          </cell>
          <cell r="S619">
            <v>0.24003479206640646</v>
          </cell>
          <cell r="AH619">
            <v>0.21283089396155563</v>
          </cell>
          <cell r="AI619">
            <v>0.17353418717195057</v>
          </cell>
          <cell r="AJ619">
            <v>0.1170587582199</v>
          </cell>
          <cell r="AK619">
            <v>9.6800842658157804E-2</v>
          </cell>
          <cell r="AL619">
            <v>0.15409291170872955</v>
          </cell>
          <cell r="AM619">
            <v>0.10567453141100736</v>
          </cell>
          <cell r="AN619">
            <v>0.25824392165397841</v>
          </cell>
          <cell r="AO619">
            <v>0.28712347137479949</v>
          </cell>
          <cell r="AP619">
            <v>0.30915643881643173</v>
          </cell>
          <cell r="AQ619">
            <v>0.23104518759174456</v>
          </cell>
        </row>
        <row r="621">
          <cell r="B621" t="str">
            <v>SG&amp;A - Variable (% REVENUES)</v>
          </cell>
          <cell r="AH621">
            <v>400</v>
          </cell>
          <cell r="AI621">
            <v>400</v>
          </cell>
          <cell r="AJ621">
            <v>400</v>
          </cell>
          <cell r="AK621">
            <v>400</v>
          </cell>
          <cell r="AL621">
            <v>0</v>
          </cell>
          <cell r="AM621">
            <v>2000</v>
          </cell>
          <cell r="AN621">
            <v>2000</v>
          </cell>
          <cell r="AO621">
            <v>2000</v>
          </cell>
          <cell r="AP621">
            <v>2000</v>
          </cell>
          <cell r="AQ621">
            <v>2000</v>
          </cell>
        </row>
        <row r="622">
          <cell r="B622" t="str">
            <v>CURRENT CASE</v>
          </cell>
          <cell r="F622">
            <v>0</v>
          </cell>
          <cell r="G622">
            <v>0</v>
          </cell>
          <cell r="I622">
            <v>0.10046607975142413</v>
          </cell>
          <cell r="J622">
            <v>0.18366197183098593</v>
          </cell>
          <cell r="L622">
            <v>0.14031300593631948</v>
          </cell>
          <cell r="N622">
            <v>3.6992579659537318E-2</v>
          </cell>
          <cell r="O622">
            <v>3.3829216216203412E-2</v>
          </cell>
          <cell r="Q622">
            <v>3.3829216216203412E-2</v>
          </cell>
          <cell r="S622">
            <v>3.3829216216203412E-2</v>
          </cell>
          <cell r="AH622">
            <v>8.5220116243431066E-2</v>
          </cell>
          <cell r="AI622">
            <v>4.3965306564415274E-2</v>
          </cell>
          <cell r="AJ622">
            <v>6.5891676685976869E-2</v>
          </cell>
          <cell r="AK622">
            <v>0.10061830989552985</v>
          </cell>
          <cell r="AL622">
            <v>3.3829216216203412E-2</v>
          </cell>
          <cell r="AM622">
            <v>9.5371992122493005E-2</v>
          </cell>
          <cell r="AN622">
            <v>0.16189676292235608</v>
          </cell>
          <cell r="AO622">
            <v>0.12882678149316434</v>
          </cell>
          <cell r="AP622">
            <v>0</v>
          </cell>
          <cell r="AQ622">
            <v>0</v>
          </cell>
        </row>
        <row r="623">
          <cell r="B623" t="str">
            <v>Based Case</v>
          </cell>
          <cell r="O623">
            <v>3.3829216216203412E-2</v>
          </cell>
          <cell r="AH623">
            <v>8.5220116243431066E-2</v>
          </cell>
          <cell r="AI623">
            <v>4.3965306564415274E-2</v>
          </cell>
          <cell r="AJ623">
            <v>6.5891676685976869E-2</v>
          </cell>
          <cell r="AK623">
            <v>0.10061830989552985</v>
          </cell>
          <cell r="AL623">
            <v>3.3829216216203412E-2</v>
          </cell>
          <cell r="AM623">
            <v>9.5371992122493005E-2</v>
          </cell>
          <cell r="AN623">
            <v>0.16189676292235608</v>
          </cell>
          <cell r="AO623">
            <v>0.12882678149316434</v>
          </cell>
          <cell r="AP623">
            <v>0</v>
          </cell>
          <cell r="AQ623">
            <v>0</v>
          </cell>
        </row>
        <row r="624">
          <cell r="B624" t="str">
            <v>Conservative Case</v>
          </cell>
          <cell r="O624">
            <v>3.3829216216203412E-2</v>
          </cell>
          <cell r="AH624">
            <v>8.5220116243431066E-2</v>
          </cell>
          <cell r="AI624">
            <v>4.3965306564415274E-2</v>
          </cell>
          <cell r="AJ624">
            <v>6.5891676685976869E-2</v>
          </cell>
          <cell r="AK624">
            <v>0.10061830989552985</v>
          </cell>
          <cell r="AL624">
            <v>3.3829216216203412E-2</v>
          </cell>
          <cell r="AM624">
            <v>9.5371992122493005E-2</v>
          </cell>
          <cell r="AN624">
            <v>0.16189676292235608</v>
          </cell>
          <cell r="AO624">
            <v>0.12882678149316434</v>
          </cell>
          <cell r="AP624">
            <v>0</v>
          </cell>
          <cell r="AQ624">
            <v>0</v>
          </cell>
        </row>
        <row r="625">
          <cell r="B625" t="str">
            <v>Worst Case</v>
          </cell>
          <cell r="O625">
            <v>0</v>
          </cell>
          <cell r="AH625">
            <v>0</v>
          </cell>
          <cell r="AI625">
            <v>0</v>
          </cell>
          <cell r="AJ625">
            <v>0</v>
          </cell>
          <cell r="AK625">
            <v>0</v>
          </cell>
          <cell r="AL625">
            <v>0</v>
          </cell>
          <cell r="AM625">
            <v>0</v>
          </cell>
          <cell r="AN625">
            <v>0</v>
          </cell>
          <cell r="AO625">
            <v>0</v>
          </cell>
          <cell r="AP625">
            <v>0</v>
          </cell>
          <cell r="AQ625">
            <v>0</v>
          </cell>
        </row>
        <row r="626">
          <cell r="B626" t="str">
            <v>Other Case</v>
          </cell>
          <cell r="O626">
            <v>0</v>
          </cell>
          <cell r="AH626">
            <v>0</v>
          </cell>
          <cell r="AI626">
            <v>0</v>
          </cell>
          <cell r="AJ626">
            <v>0</v>
          </cell>
          <cell r="AK626">
            <v>0</v>
          </cell>
          <cell r="AL626">
            <v>0</v>
          </cell>
          <cell r="AM626">
            <v>0</v>
          </cell>
          <cell r="AN626">
            <v>0</v>
          </cell>
          <cell r="AO626">
            <v>0</v>
          </cell>
          <cell r="AP626">
            <v>0</v>
          </cell>
          <cell r="AQ626">
            <v>0</v>
          </cell>
        </row>
        <row r="628">
          <cell r="B628" t="str">
            <v>G&amp;A - Fixed  (Growth Rate)</v>
          </cell>
          <cell r="G628">
            <v>0</v>
          </cell>
          <cell r="I628">
            <v>0</v>
          </cell>
          <cell r="J628">
            <v>0</v>
          </cell>
          <cell r="L628">
            <v>0</v>
          </cell>
          <cell r="N628">
            <v>0</v>
          </cell>
          <cell r="O628">
            <v>0</v>
          </cell>
          <cell r="Q628">
            <v>0</v>
          </cell>
          <cell r="S628">
            <v>0</v>
          </cell>
          <cell r="AH628">
            <v>0</v>
          </cell>
          <cell r="AI628">
            <v>0</v>
          </cell>
          <cell r="AJ628">
            <v>0</v>
          </cell>
          <cell r="AK628">
            <v>0</v>
          </cell>
          <cell r="AL628">
            <v>0</v>
          </cell>
          <cell r="AM628">
            <v>0.1</v>
          </cell>
          <cell r="AN628">
            <v>0.1</v>
          </cell>
          <cell r="AO628">
            <v>0.1</v>
          </cell>
          <cell r="AP628">
            <v>0.1</v>
          </cell>
          <cell r="AQ628">
            <v>0.1</v>
          </cell>
        </row>
        <row r="630">
          <cell r="B630" t="str">
            <v>Operating Income (% Revs)</v>
          </cell>
          <cell r="F630">
            <v>0</v>
          </cell>
          <cell r="G630">
            <v>0</v>
          </cell>
          <cell r="I630">
            <v>1.2428793371310202E-2</v>
          </cell>
          <cell r="J630">
            <v>8.7323943661971826E-2</v>
          </cell>
          <cell r="L630">
            <v>4.8300053966540746E-2</v>
          </cell>
          <cell r="N630">
            <v>0.21253455550705661</v>
          </cell>
          <cell r="O630">
            <v>0.17070137874455835</v>
          </cell>
          <cell r="Q630">
            <v>0.20405921651749145</v>
          </cell>
          <cell r="S630">
            <v>0.20405921651749145</v>
          </cell>
          <cell r="AH630">
            <v>0.1783732307582642</v>
          </cell>
          <cell r="AI630">
            <v>0.13308610513268851</v>
          </cell>
          <cell r="AJ630">
            <v>7.1360808204992132E-2</v>
          </cell>
          <cell r="AK630">
            <v>3.7179261175089982E-2</v>
          </cell>
          <cell r="AL630">
            <v>0.11028986392969739</v>
          </cell>
          <cell r="AM630">
            <v>5.8042693953993585E-2</v>
          </cell>
          <cell r="AN630">
            <v>0.2097300542718438</v>
          </cell>
          <cell r="AO630">
            <v>0.24065552440024335</v>
          </cell>
          <cell r="AP630">
            <v>0.26298184160579691</v>
          </cell>
          <cell r="AQ630">
            <v>0.23104518759174456</v>
          </cell>
        </row>
        <row r="631">
          <cell r="B631" t="str">
            <v>Non-Recurring&amp;Extraordinary Items (% Revs)</v>
          </cell>
          <cell r="F631">
            <v>0</v>
          </cell>
          <cell r="G631">
            <v>0</v>
          </cell>
          <cell r="I631">
            <v>0</v>
          </cell>
          <cell r="J631">
            <v>0</v>
          </cell>
          <cell r="L631">
            <v>0</v>
          </cell>
          <cell r="N631">
            <v>0</v>
          </cell>
          <cell r="O631">
            <v>0</v>
          </cell>
          <cell r="Q631">
            <v>-1.0180637499697707E-5</v>
          </cell>
          <cell r="S631">
            <v>-1.0180637499697707E-5</v>
          </cell>
          <cell r="AH631">
            <v>0</v>
          </cell>
          <cell r="AI631">
            <v>0</v>
          </cell>
          <cell r="AJ631">
            <v>0</v>
          </cell>
          <cell r="AK631">
            <v>0</v>
          </cell>
          <cell r="AL631">
            <v>0</v>
          </cell>
          <cell r="AM631">
            <v>0</v>
          </cell>
          <cell r="AN631">
            <v>0</v>
          </cell>
          <cell r="AO631">
            <v>0</v>
          </cell>
          <cell r="AP631">
            <v>0</v>
          </cell>
          <cell r="AQ631">
            <v>0</v>
          </cell>
        </row>
        <row r="632">
          <cell r="B632" t="str">
            <v>Forex (% Revs)</v>
          </cell>
          <cell r="F632">
            <v>0</v>
          </cell>
          <cell r="G632">
            <v>0</v>
          </cell>
          <cell r="I632">
            <v>0</v>
          </cell>
          <cell r="J632">
            <v>0</v>
          </cell>
          <cell r="L632">
            <v>0</v>
          </cell>
          <cell r="N632">
            <v>-8.3660701294922162E-4</v>
          </cell>
          <cell r="O632">
            <v>0</v>
          </cell>
          <cell r="Q632">
            <v>-1.4027727295153776E-3</v>
          </cell>
          <cell r="S632">
            <v>-1.4027727295153776E-3</v>
          </cell>
          <cell r="AH632">
            <v>0</v>
          </cell>
          <cell r="AI632">
            <v>0</v>
          </cell>
          <cell r="AJ632">
            <v>0</v>
          </cell>
          <cell r="AK632">
            <v>0</v>
          </cell>
          <cell r="AL632">
            <v>0</v>
          </cell>
          <cell r="AM632">
            <v>0</v>
          </cell>
          <cell r="AN632">
            <v>0</v>
          </cell>
          <cell r="AO632">
            <v>0</v>
          </cell>
          <cell r="AP632">
            <v>0</v>
          </cell>
          <cell r="AQ632">
            <v>0</v>
          </cell>
        </row>
        <row r="633">
          <cell r="B633" t="str">
            <v>Gain/(loss) from disposal of Fixed assets (% Revs)</v>
          </cell>
          <cell r="F633">
            <v>0</v>
          </cell>
          <cell r="G633">
            <v>0</v>
          </cell>
          <cell r="I633">
            <v>0</v>
          </cell>
          <cell r="J633">
            <v>0</v>
          </cell>
          <cell r="L633">
            <v>0</v>
          </cell>
          <cell r="N633">
            <v>-1.6368398079441291E-3</v>
          </cell>
          <cell r="O633">
            <v>0</v>
          </cell>
          <cell r="Q633">
            <v>-1.3052185131354232E-3</v>
          </cell>
          <cell r="S633">
            <v>-1.3052185131354232E-3</v>
          </cell>
          <cell r="AH633">
            <v>0</v>
          </cell>
          <cell r="AI633">
            <v>0</v>
          </cell>
          <cell r="AJ633">
            <v>0</v>
          </cell>
          <cell r="AK633">
            <v>0</v>
          </cell>
          <cell r="AL633">
            <v>0</v>
          </cell>
          <cell r="AM633">
            <v>0</v>
          </cell>
          <cell r="AN633">
            <v>0</v>
          </cell>
          <cell r="AO633">
            <v>0</v>
          </cell>
          <cell r="AP633">
            <v>0</v>
          </cell>
          <cell r="AQ633">
            <v>0</v>
          </cell>
        </row>
        <row r="634">
          <cell r="B634" t="str">
            <v>EBITA Margin</v>
          </cell>
          <cell r="F634">
            <v>0</v>
          </cell>
          <cell r="G634">
            <v>0</v>
          </cell>
          <cell r="I634">
            <v>7.6747799067840503E-3</v>
          </cell>
          <cell r="J634">
            <v>-2.516431924882629E-2</v>
          </cell>
          <cell r="L634">
            <v>-8.0536067638064396E-3</v>
          </cell>
          <cell r="N634">
            <v>0.10107878691211872</v>
          </cell>
          <cell r="O634">
            <v>7.2569797144405937E-2</v>
          </cell>
          <cell r="Q634">
            <v>9.5302908261946137E-2</v>
          </cell>
          <cell r="S634">
            <v>9.5302908261946095E-2</v>
          </cell>
          <cell r="AH634">
            <v>0.10006801401846518</v>
          </cell>
          <cell r="AI634">
            <v>0.1305023856521397</v>
          </cell>
          <cell r="AJ634">
            <v>6.7488536589868767E-2</v>
          </cell>
          <cell r="AK634">
            <v>3.1266201362892675E-2</v>
          </cell>
          <cell r="AL634">
            <v>9.5978590146541989E-2</v>
          </cell>
          <cell r="AM634">
            <v>-0.79403031950028324</v>
          </cell>
          <cell r="AN634">
            <v>-0.65804831073405512</v>
          </cell>
          <cell r="AO634">
            <v>-0.59069335184057237</v>
          </cell>
          <cell r="AP634">
            <v>-0.56314367311546598</v>
          </cell>
          <cell r="AQ634">
            <v>0.23104518759174456</v>
          </cell>
        </row>
        <row r="637">
          <cell r="B637" t="str">
            <v>INCOME STATEMENT - SVD</v>
          </cell>
        </row>
        <row r="639">
          <cell r="B639" t="str">
            <v>Exchange Rates</v>
          </cell>
          <cell r="D639" t="str">
            <v>USD</v>
          </cell>
          <cell r="F639">
            <v>1</v>
          </cell>
          <cell r="G639">
            <v>1</v>
          </cell>
          <cell r="I639">
            <v>1</v>
          </cell>
          <cell r="J639">
            <v>1</v>
          </cell>
          <cell r="L639">
            <v>1</v>
          </cell>
          <cell r="N639">
            <v>1</v>
          </cell>
          <cell r="O639">
            <v>1</v>
          </cell>
          <cell r="Q639">
            <v>1</v>
          </cell>
          <cell r="S639">
            <v>1</v>
          </cell>
          <cell r="T639" t="str">
            <v/>
          </cell>
          <cell r="U639">
            <v>1</v>
          </cell>
          <cell r="V639">
            <v>1</v>
          </cell>
          <cell r="W639">
            <v>1</v>
          </cell>
          <cell r="X639">
            <v>1</v>
          </cell>
          <cell r="Y639">
            <v>1</v>
          </cell>
          <cell r="Z639">
            <v>1</v>
          </cell>
          <cell r="AA639">
            <v>1</v>
          </cell>
          <cell r="AB639">
            <v>1</v>
          </cell>
          <cell r="AC639">
            <v>1</v>
          </cell>
          <cell r="AD639">
            <v>1</v>
          </cell>
          <cell r="AE639">
            <v>1</v>
          </cell>
          <cell r="AF639">
            <v>1</v>
          </cell>
          <cell r="AH639">
            <v>1</v>
          </cell>
          <cell r="AI639">
            <v>1</v>
          </cell>
          <cell r="AJ639">
            <v>1</v>
          </cell>
          <cell r="AK639">
            <v>1</v>
          </cell>
          <cell r="AL639">
            <v>1</v>
          </cell>
          <cell r="AM639">
            <v>1</v>
          </cell>
          <cell r="AN639">
            <v>1</v>
          </cell>
          <cell r="AO639">
            <v>1</v>
          </cell>
          <cell r="AP639">
            <v>1</v>
          </cell>
          <cell r="AQ639">
            <v>1</v>
          </cell>
        </row>
        <row r="640">
          <cell r="B640" t="str">
            <v>Avg.</v>
          </cell>
          <cell r="F640">
            <v>1</v>
          </cell>
          <cell r="G640">
            <v>1</v>
          </cell>
          <cell r="I640">
            <v>1</v>
          </cell>
          <cell r="J640">
            <v>1</v>
          </cell>
          <cell r="L640">
            <v>1</v>
          </cell>
          <cell r="N640">
            <v>1</v>
          </cell>
          <cell r="O640">
            <v>1</v>
          </cell>
          <cell r="Q640">
            <v>1</v>
          </cell>
          <cell r="S640">
            <v>1</v>
          </cell>
          <cell r="T640" t="str">
            <v/>
          </cell>
          <cell r="U640">
            <v>1</v>
          </cell>
          <cell r="V640">
            <v>1</v>
          </cell>
          <cell r="W640">
            <v>1</v>
          </cell>
          <cell r="X640">
            <v>1</v>
          </cell>
          <cell r="Y640">
            <v>1</v>
          </cell>
          <cell r="Z640">
            <v>1</v>
          </cell>
          <cell r="AA640">
            <v>1</v>
          </cell>
          <cell r="AB640">
            <v>1</v>
          </cell>
          <cell r="AC640">
            <v>1</v>
          </cell>
          <cell r="AD640">
            <v>1</v>
          </cell>
          <cell r="AE640">
            <v>1</v>
          </cell>
          <cell r="AF640">
            <v>1</v>
          </cell>
          <cell r="AH640">
            <v>1</v>
          </cell>
          <cell r="AI640">
            <v>1</v>
          </cell>
          <cell r="AJ640">
            <v>1</v>
          </cell>
          <cell r="AK640">
            <v>1</v>
          </cell>
          <cell r="AL640">
            <v>1</v>
          </cell>
          <cell r="AM640">
            <v>1</v>
          </cell>
          <cell r="AN640">
            <v>1</v>
          </cell>
          <cell r="AO640">
            <v>1</v>
          </cell>
          <cell r="AP640">
            <v>1</v>
          </cell>
          <cell r="AQ640">
            <v>1</v>
          </cell>
        </row>
        <row r="642">
          <cell r="S642" t="str">
            <v>SVD</v>
          </cell>
        </row>
        <row r="644">
          <cell r="B644" t="str">
            <v>Sales by Brand</v>
          </cell>
        </row>
        <row r="645">
          <cell r="B645" t="str">
            <v xml:space="preserve">   PIT</v>
          </cell>
          <cell r="AH645">
            <v>233.06774999999999</v>
          </cell>
          <cell r="AI645">
            <v>276.99966000000001</v>
          </cell>
          <cell r="AJ645">
            <v>304.44593025</v>
          </cell>
          <cell r="AK645">
            <v>260.38881974999998</v>
          </cell>
          <cell r="AL645">
            <v>1074.9021600000001</v>
          </cell>
        </row>
        <row r="646">
          <cell r="B646" t="str">
            <v xml:space="preserve">   DD</v>
          </cell>
          <cell r="AH646">
            <v>59.385499999999993</v>
          </cell>
          <cell r="AI646">
            <v>70.579319999999996</v>
          </cell>
          <cell r="AJ646">
            <v>77.572610499999996</v>
          </cell>
          <cell r="AK646">
            <v>66.346889499999989</v>
          </cell>
          <cell r="AL646">
            <v>273.88431999999995</v>
          </cell>
        </row>
        <row r="647">
          <cell r="B647" t="str">
            <v xml:space="preserve">   3M</v>
          </cell>
          <cell r="AH647">
            <v>63.046250000000001</v>
          </cell>
          <cell r="AI647">
            <v>74.930099999999996</v>
          </cell>
          <cell r="AJ647">
            <v>82.35448375</v>
          </cell>
          <cell r="AK647">
            <v>70.436766249999991</v>
          </cell>
          <cell r="AL647">
            <v>290.76760000000002</v>
          </cell>
        </row>
        <row r="648">
          <cell r="B648" t="str">
            <v xml:space="preserve">   Gosser</v>
          </cell>
          <cell r="AH648">
            <v>13.829500000000001</v>
          </cell>
          <cell r="AI648">
            <v>16.43628</v>
          </cell>
          <cell r="AJ648">
            <v>18.064854500000003</v>
          </cell>
          <cell r="AK648">
            <v>15.4506455</v>
          </cell>
          <cell r="AL648">
            <v>63.781280000000002</v>
          </cell>
        </row>
        <row r="649">
          <cell r="B649" t="str">
            <v xml:space="preserve">   Other</v>
          </cell>
          <cell r="AH649">
            <v>37.420999999999999</v>
          </cell>
          <cell r="AI649">
            <v>44.474640000000001</v>
          </cell>
          <cell r="AJ649">
            <v>48.881371000000001</v>
          </cell>
          <cell r="AK649">
            <v>41.807628999999999</v>
          </cell>
          <cell r="AL649">
            <v>172.58464000000001</v>
          </cell>
        </row>
        <row r="650">
          <cell r="B650" t="str">
            <v>Sales (000'HL)</v>
          </cell>
          <cell r="I650">
            <v>436.88700301971824</v>
          </cell>
          <cell r="J650">
            <v>187.1</v>
          </cell>
          <cell r="L650">
            <v>623.98700301971826</v>
          </cell>
          <cell r="N650">
            <v>1041.365</v>
          </cell>
          <cell r="O650">
            <v>332.981255992</v>
          </cell>
          <cell r="Q650">
            <v>1374.3462559919999</v>
          </cell>
          <cell r="S650">
            <v>1374.3462559919999</v>
          </cell>
          <cell r="U650">
            <v>135.58333333333334</v>
          </cell>
          <cell r="V650">
            <v>135.58333333333334</v>
          </cell>
          <cell r="W650">
            <v>135.58333333333334</v>
          </cell>
          <cell r="X650">
            <v>161.14000000000001</v>
          </cell>
          <cell r="Y650">
            <v>161.14000000000001</v>
          </cell>
          <cell r="Z650">
            <v>161.14000000000001</v>
          </cell>
          <cell r="AA650">
            <v>177.10641666666666</v>
          </cell>
          <cell r="AB650">
            <v>177.10641666666666</v>
          </cell>
          <cell r="AC650">
            <v>177.10641666666666</v>
          </cell>
          <cell r="AD650">
            <v>151.47691666666665</v>
          </cell>
          <cell r="AE650">
            <v>151.47691666666665</v>
          </cell>
          <cell r="AF650">
            <v>151.47691666666665</v>
          </cell>
          <cell r="AH650">
            <v>406.75</v>
          </cell>
          <cell r="AI650">
            <v>483.42</v>
          </cell>
          <cell r="AJ650">
            <v>531.31925000000001</v>
          </cell>
          <cell r="AK650">
            <v>454.43074999999999</v>
          </cell>
          <cell r="AL650">
            <v>1875.92</v>
          </cell>
          <cell r="AM650">
            <v>2872.1</v>
          </cell>
          <cell r="AN650">
            <v>3345.2999999999997</v>
          </cell>
          <cell r="AO650">
            <v>3634.3999999999996</v>
          </cell>
          <cell r="AP650">
            <v>3885.7</v>
          </cell>
          <cell r="AQ650">
            <v>7983.4999999999991</v>
          </cell>
        </row>
        <row r="651">
          <cell r="B651" t="str">
            <v>Average $/HL, net of VAT &amp; excise tax</v>
          </cell>
          <cell r="I651">
            <v>4.5869984370067254</v>
          </cell>
          <cell r="J651">
            <v>12.458578300374132</v>
          </cell>
          <cell r="L651">
            <v>6.9472600855806803</v>
          </cell>
          <cell r="N651">
            <v>6.1179317530356787</v>
          </cell>
          <cell r="O651">
            <v>6</v>
          </cell>
          <cell r="Q651">
            <v>6.312817468168749</v>
          </cell>
          <cell r="S651">
            <v>6.312817468168749</v>
          </cell>
          <cell r="U651">
            <v>7.7797058174396643</v>
          </cell>
          <cell r="V651">
            <v>7.7797058174396643</v>
          </cell>
          <cell r="W651">
            <v>7.7797058174396643</v>
          </cell>
          <cell r="X651">
            <v>9.6251706590542376</v>
          </cell>
          <cell r="Y651">
            <v>9.6251706590542376</v>
          </cell>
          <cell r="Z651">
            <v>9.6251706590542376</v>
          </cell>
          <cell r="AA651">
            <v>7.2964386504311829</v>
          </cell>
          <cell r="AB651">
            <v>7.2964386504311829</v>
          </cell>
          <cell r="AC651">
            <v>7.2964386504311829</v>
          </cell>
          <cell r="AD651">
            <v>7.606244693302199</v>
          </cell>
          <cell r="AE651">
            <v>7.606244693302199</v>
          </cell>
          <cell r="AF651">
            <v>7.606244693302199</v>
          </cell>
          <cell r="AH651">
            <v>7.7797058174396652</v>
          </cell>
          <cell r="AI651">
            <v>9.6251706590542376</v>
          </cell>
          <cell r="AJ651">
            <v>7.296438650431182</v>
          </cell>
          <cell r="AK651">
            <v>7.606244693302199</v>
          </cell>
          <cell r="AL651">
            <v>8.0763812600337594</v>
          </cell>
          <cell r="AM651">
            <v>8.0763812600337594</v>
          </cell>
          <cell r="AN651">
            <v>8.0763812600337594</v>
          </cell>
          <cell r="AO651">
            <v>8.0763812600337594</v>
          </cell>
          <cell r="AP651">
            <v>8.0763812600337594</v>
          </cell>
          <cell r="AQ651">
            <v>8.0763812600337594</v>
          </cell>
        </row>
        <row r="653">
          <cell r="J653" t="str">
            <v/>
          </cell>
          <cell r="O653" t="str">
            <v/>
          </cell>
          <cell r="Q653" t="str">
            <v/>
          </cell>
          <cell r="T653" t="str">
            <v/>
          </cell>
        </row>
        <row r="654">
          <cell r="F654">
            <v>1999</v>
          </cell>
          <cell r="G654">
            <v>2000</v>
          </cell>
          <cell r="I654" t="str">
            <v>9m 2001</v>
          </cell>
          <cell r="J654" t="str">
            <v>Q4 2001</v>
          </cell>
          <cell r="L654">
            <v>2001</v>
          </cell>
          <cell r="N654" t="str">
            <v>9 m 2002</v>
          </cell>
          <cell r="O654" t="str">
            <v xml:space="preserve">Q4 2002 </v>
          </cell>
          <cell r="Q654">
            <v>2002</v>
          </cell>
          <cell r="S654" t="str">
            <v>2002 PF</v>
          </cell>
          <cell r="T654" t="str">
            <v/>
          </cell>
          <cell r="U654" t="str">
            <v>Jan 2003</v>
          </cell>
          <cell r="V654" t="str">
            <v>Feb 2003</v>
          </cell>
          <cell r="W654" t="str">
            <v>Mar 2003</v>
          </cell>
          <cell r="X654" t="str">
            <v>Apr 2003</v>
          </cell>
          <cell r="Y654" t="str">
            <v>May 2003</v>
          </cell>
          <cell r="Z654" t="str">
            <v>Jun 2003</v>
          </cell>
          <cell r="AA654" t="str">
            <v>Jul 2003</v>
          </cell>
          <cell r="AB654" t="str">
            <v>Aug 2003</v>
          </cell>
          <cell r="AC654" t="str">
            <v>Sep 2003</v>
          </cell>
          <cell r="AD654" t="str">
            <v>Oct 2003</v>
          </cell>
          <cell r="AE654" t="str">
            <v>Nov 2003</v>
          </cell>
          <cell r="AF654" t="str">
            <v>Dec 2003</v>
          </cell>
          <cell r="AH654" t="str">
            <v>Q1 2003</v>
          </cell>
          <cell r="AI654" t="str">
            <v>Q2 2003</v>
          </cell>
          <cell r="AJ654" t="str">
            <v>Q3 2003</v>
          </cell>
          <cell r="AK654" t="str">
            <v>Q4 2003</v>
          </cell>
          <cell r="AL654">
            <v>2003</v>
          </cell>
          <cell r="AM654">
            <v>2004</v>
          </cell>
          <cell r="AN654">
            <v>2005</v>
          </cell>
          <cell r="AO654">
            <v>2006</v>
          </cell>
          <cell r="AP654">
            <v>2007</v>
          </cell>
          <cell r="AQ654">
            <v>2008</v>
          </cell>
        </row>
        <row r="656">
          <cell r="B656" t="str">
            <v>Beer Revenues</v>
          </cell>
          <cell r="U656">
            <v>1076.0057284462528</v>
          </cell>
          <cell r="V656">
            <v>1076.0057284462528</v>
          </cell>
          <cell r="W656">
            <v>1076.0057284462528</v>
          </cell>
          <cell r="X656">
            <v>1515.162945722632</v>
          </cell>
          <cell r="Y656">
            <v>1515.162945722632</v>
          </cell>
          <cell r="Z656">
            <v>1515.162945722632</v>
          </cell>
          <cell r="AA656">
            <v>1252.8581661930691</v>
          </cell>
          <cell r="AB656">
            <v>1252.8581661930691</v>
          </cell>
          <cell r="AC656">
            <v>1252.8581661930691</v>
          </cell>
          <cell r="AD656">
            <v>1118.4824801221141</v>
          </cell>
          <cell r="AE656">
            <v>1118.4824801221141</v>
          </cell>
          <cell r="AF656">
            <v>1118.4824801221141</v>
          </cell>
          <cell r="AH656">
            <v>3228.0171853387583</v>
          </cell>
          <cell r="AI656">
            <v>4545.4888371678962</v>
          </cell>
          <cell r="AJ656">
            <v>3758.5744985792076</v>
          </cell>
          <cell r="AK656">
            <v>3355.4474403663426</v>
          </cell>
          <cell r="AL656">
            <v>14887.527961452204</v>
          </cell>
          <cell r="AM656">
            <v>23196.174616942961</v>
          </cell>
          <cell r="AN656">
            <v>27017.918229190935</v>
          </cell>
          <cell r="AO656">
            <v>29352.800051466693</v>
          </cell>
          <cell r="AP656">
            <v>31382.394662113176</v>
          </cell>
          <cell r="AQ656">
            <v>64477.78978947951</v>
          </cell>
        </row>
        <row r="657">
          <cell r="B657" t="str">
            <v>Other Revenues</v>
          </cell>
          <cell r="U657">
            <v>30.153328011500136</v>
          </cell>
          <cell r="V657">
            <v>30.153328011500136</v>
          </cell>
          <cell r="W657">
            <v>30.153328011500136</v>
          </cell>
          <cell r="X657">
            <v>35.837054277367905</v>
          </cell>
          <cell r="Y657">
            <v>35.837054277367905</v>
          </cell>
          <cell r="Z657">
            <v>35.837054277367905</v>
          </cell>
          <cell r="AA657">
            <v>39.387937612966795</v>
          </cell>
          <cell r="AB657">
            <v>39.387937612966795</v>
          </cell>
          <cell r="AC657">
            <v>39.387937612966795</v>
          </cell>
          <cell r="AD657">
            <v>33.688013431498497</v>
          </cell>
          <cell r="AE657">
            <v>33.688013431498497</v>
          </cell>
          <cell r="AF657">
            <v>33.688013431498497</v>
          </cell>
          <cell r="AH657">
            <v>90.459984034500408</v>
          </cell>
          <cell r="AI657">
            <v>107.51116283210372</v>
          </cell>
          <cell r="AJ657">
            <v>118.16381283890038</v>
          </cell>
          <cell r="AK657">
            <v>101.0640402944955</v>
          </cell>
          <cell r="AL657">
            <v>417.19900000000001</v>
          </cell>
          <cell r="AM657">
            <v>0</v>
          </cell>
          <cell r="AN657">
            <v>0</v>
          </cell>
          <cell r="AO657">
            <v>0</v>
          </cell>
          <cell r="AP657">
            <v>0</v>
          </cell>
          <cell r="AQ657">
            <v>0</v>
          </cell>
        </row>
        <row r="658">
          <cell r="B658" t="str">
            <v>Total Revenues</v>
          </cell>
          <cell r="F658">
            <v>0</v>
          </cell>
          <cell r="G658">
            <v>0</v>
          </cell>
          <cell r="I658">
            <v>2004</v>
          </cell>
          <cell r="J658">
            <v>2331</v>
          </cell>
          <cell r="L658">
            <v>4335</v>
          </cell>
          <cell r="N658">
            <v>6371</v>
          </cell>
          <cell r="O658">
            <v>2304.9970521386167</v>
          </cell>
          <cell r="Q658">
            <v>8675.9970521386167</v>
          </cell>
          <cell r="S658">
            <v>8675.9970521386167</v>
          </cell>
          <cell r="T658" t="str">
            <v/>
          </cell>
          <cell r="U658">
            <v>1054.7984470811946</v>
          </cell>
          <cell r="V658">
            <v>1054.7984470811946</v>
          </cell>
          <cell r="W658">
            <v>1054.7984470811946</v>
          </cell>
          <cell r="X658">
            <v>1551</v>
          </cell>
          <cell r="Y658">
            <v>1551</v>
          </cell>
          <cell r="Z658">
            <v>1551</v>
          </cell>
          <cell r="AA658">
            <v>1292.246103806036</v>
          </cell>
          <cell r="AB658">
            <v>1292.246103806036</v>
          </cell>
          <cell r="AC658">
            <v>1292.246103806036</v>
          </cell>
          <cell r="AD658">
            <v>1152.1704935536127</v>
          </cell>
          <cell r="AE658">
            <v>1152.1704935536127</v>
          </cell>
          <cell r="AF658">
            <v>1152.1704935536127</v>
          </cell>
          <cell r="AH658">
            <v>3164.395341243584</v>
          </cell>
          <cell r="AI658">
            <v>4653</v>
          </cell>
          <cell r="AJ658">
            <v>3876.738311418108</v>
          </cell>
          <cell r="AK658">
            <v>3456.5114806608381</v>
          </cell>
          <cell r="AL658">
            <v>15150.64513332253</v>
          </cell>
          <cell r="AM658">
            <v>23196.174616942961</v>
          </cell>
          <cell r="AN658">
            <v>27017.918229190935</v>
          </cell>
          <cell r="AO658">
            <v>29352.800051466693</v>
          </cell>
          <cell r="AP658">
            <v>31382.394662113176</v>
          </cell>
          <cell r="AQ658">
            <v>64477.78978947951</v>
          </cell>
        </row>
        <row r="659">
          <cell r="B659" t="str">
            <v>$/HL</v>
          </cell>
          <cell r="N659">
            <v>6.1179317530356787</v>
          </cell>
          <cell r="O659">
            <v>6.9223027142224343</v>
          </cell>
          <cell r="Q659" t="e">
            <v>#DIV/0!</v>
          </cell>
          <cell r="S659">
            <v>6.312817468168749</v>
          </cell>
          <cell r="U659" t="e">
            <v>#DIV/0!</v>
          </cell>
          <cell r="V659" t="e">
            <v>#DIV/0!</v>
          </cell>
          <cell r="W659" t="e">
            <v>#DIV/0!</v>
          </cell>
          <cell r="X659" t="e">
            <v>#DIV/0!</v>
          </cell>
          <cell r="Y659" t="e">
            <v>#DIV/0!</v>
          </cell>
          <cell r="Z659" t="e">
            <v>#DIV/0!</v>
          </cell>
          <cell r="AA659" t="e">
            <v>#DIV/0!</v>
          </cell>
          <cell r="AB659" t="e">
            <v>#DIV/0!</v>
          </cell>
          <cell r="AC659" t="e">
            <v>#DIV/0!</v>
          </cell>
          <cell r="AD659" t="e">
            <v>#DIV/0!</v>
          </cell>
          <cell r="AE659" t="e">
            <v>#DIV/0!</v>
          </cell>
          <cell r="AF659" t="e">
            <v>#DIV/0!</v>
          </cell>
          <cell r="AH659">
            <v>7.7797058174396652</v>
          </cell>
          <cell r="AI659">
            <v>9.6251706590542376</v>
          </cell>
          <cell r="AJ659">
            <v>7.296438650431182</v>
          </cell>
          <cell r="AK659">
            <v>7.606244693302199</v>
          </cell>
          <cell r="AL659">
            <v>8.0763812600337594</v>
          </cell>
          <cell r="AM659">
            <v>8.0763812600337594</v>
          </cell>
          <cell r="AN659">
            <v>8.0763812600337594</v>
          </cell>
          <cell r="AO659">
            <v>8.0763812600337594</v>
          </cell>
          <cell r="AP659">
            <v>8.0763812600337594</v>
          </cell>
          <cell r="AQ659" t="e">
            <v>#DIV/0!</v>
          </cell>
        </row>
        <row r="661">
          <cell r="B661" t="str">
            <v>Cost of Goods Sold- Variable (Excl. Depreciation)</v>
          </cell>
          <cell r="F661">
            <v>0</v>
          </cell>
          <cell r="G661">
            <v>0</v>
          </cell>
          <cell r="I661">
            <v>1325</v>
          </cell>
          <cell r="L661">
            <v>1325</v>
          </cell>
          <cell r="N661">
            <v>0</v>
          </cell>
          <cell r="O661">
            <v>0</v>
          </cell>
          <cell r="Q661">
            <v>0</v>
          </cell>
          <cell r="S661">
            <v>0</v>
          </cell>
          <cell r="T661" t="str">
            <v/>
          </cell>
          <cell r="U661">
            <v>0</v>
          </cell>
          <cell r="V661">
            <v>0</v>
          </cell>
          <cell r="W661">
            <v>0</v>
          </cell>
          <cell r="X661">
            <v>0</v>
          </cell>
          <cell r="Y661">
            <v>0</v>
          </cell>
          <cell r="Z661">
            <v>0</v>
          </cell>
          <cell r="AA661">
            <v>0</v>
          </cell>
          <cell r="AB661">
            <v>0</v>
          </cell>
          <cell r="AC661">
            <v>0</v>
          </cell>
          <cell r="AD661">
            <v>0</v>
          </cell>
          <cell r="AE661">
            <v>0</v>
          </cell>
          <cell r="AF661">
            <v>0</v>
          </cell>
          <cell r="AH661">
            <v>0</v>
          </cell>
          <cell r="AI661">
            <v>0</v>
          </cell>
          <cell r="AJ661">
            <v>0</v>
          </cell>
          <cell r="AK661">
            <v>0</v>
          </cell>
          <cell r="AL661">
            <v>0</v>
          </cell>
          <cell r="AM661">
            <v>0</v>
          </cell>
          <cell r="AN661">
            <v>0</v>
          </cell>
          <cell r="AO661">
            <v>0</v>
          </cell>
          <cell r="AP661">
            <v>0</v>
          </cell>
          <cell r="AQ661">
            <v>0</v>
          </cell>
        </row>
        <row r="662">
          <cell r="B662" t="str">
            <v>$/HL</v>
          </cell>
          <cell r="F662" t="e">
            <v>#REF!</v>
          </cell>
          <cell r="G662" t="e">
            <v>#REF!</v>
          </cell>
          <cell r="I662" t="e">
            <v>#DIV/0!</v>
          </cell>
          <cell r="J662" t="e">
            <v>#DIV/0!</v>
          </cell>
          <cell r="L662" t="e">
            <v>#DIV/0!</v>
          </cell>
          <cell r="N662" t="e">
            <v>#DIV/0!</v>
          </cell>
          <cell r="O662" t="e">
            <v>#DIV/0!</v>
          </cell>
          <cell r="Q662" t="e">
            <v>#DIV/0!</v>
          </cell>
          <cell r="S662" t="e">
            <v>#DIV/0!</v>
          </cell>
          <cell r="U662" t="e">
            <v>#DIV/0!</v>
          </cell>
          <cell r="V662" t="e">
            <v>#DIV/0!</v>
          </cell>
          <cell r="W662" t="e">
            <v>#DIV/0!</v>
          </cell>
          <cell r="X662" t="e">
            <v>#DIV/0!</v>
          </cell>
          <cell r="Y662" t="e">
            <v>#DIV/0!</v>
          </cell>
          <cell r="Z662" t="e">
            <v>#DIV/0!</v>
          </cell>
          <cell r="AA662" t="e">
            <v>#DIV/0!</v>
          </cell>
          <cell r="AB662" t="e">
            <v>#DIV/0!</v>
          </cell>
          <cell r="AC662" t="e">
            <v>#DIV/0!</v>
          </cell>
          <cell r="AD662" t="e">
            <v>#DIV/0!</v>
          </cell>
          <cell r="AE662" t="e">
            <v>#DIV/0!</v>
          </cell>
          <cell r="AF662" t="e">
            <v>#DIV/0!</v>
          </cell>
          <cell r="AH662" t="e">
            <v>#DIV/0!</v>
          </cell>
          <cell r="AI662" t="e">
            <v>#DIV/0!</v>
          </cell>
          <cell r="AJ662" t="e">
            <v>#DIV/0!</v>
          </cell>
          <cell r="AK662" t="e">
            <v>#DIV/0!</v>
          </cell>
          <cell r="AL662" t="e">
            <v>#DIV/0!</v>
          </cell>
          <cell r="AM662" t="e">
            <v>#DIV/0!</v>
          </cell>
          <cell r="AN662" t="e">
            <v>#DIV/0!</v>
          </cell>
          <cell r="AO662" t="e">
            <v>#DIV/0!</v>
          </cell>
        </row>
        <row r="663">
          <cell r="B663" t="str">
            <v>Cost of Goods Sold- Fixed (Excl. Depreciation)</v>
          </cell>
          <cell r="F663">
            <v>0</v>
          </cell>
          <cell r="G663">
            <v>0</v>
          </cell>
          <cell r="I663">
            <v>0</v>
          </cell>
          <cell r="J663">
            <v>0</v>
          </cell>
          <cell r="L663">
            <v>0</v>
          </cell>
          <cell r="N663">
            <v>0</v>
          </cell>
          <cell r="O663">
            <v>0</v>
          </cell>
          <cell r="Q663">
            <v>0</v>
          </cell>
          <cell r="S663">
            <v>0</v>
          </cell>
          <cell r="T663" t="str">
            <v/>
          </cell>
          <cell r="U663">
            <v>0</v>
          </cell>
          <cell r="V663">
            <v>0</v>
          </cell>
          <cell r="W663">
            <v>0</v>
          </cell>
          <cell r="X663">
            <v>0</v>
          </cell>
          <cell r="Y663">
            <v>0</v>
          </cell>
          <cell r="Z663">
            <v>0</v>
          </cell>
          <cell r="AA663">
            <v>0</v>
          </cell>
          <cell r="AB663">
            <v>0</v>
          </cell>
          <cell r="AC663">
            <v>0</v>
          </cell>
          <cell r="AD663">
            <v>0</v>
          </cell>
          <cell r="AE663">
            <v>0</v>
          </cell>
          <cell r="AF663">
            <v>0</v>
          </cell>
          <cell r="AH663">
            <v>0</v>
          </cell>
          <cell r="AI663">
            <v>0</v>
          </cell>
          <cell r="AJ663">
            <v>0</v>
          </cell>
          <cell r="AK663">
            <v>0</v>
          </cell>
          <cell r="AL663">
            <v>0</v>
          </cell>
          <cell r="AM663">
            <v>0</v>
          </cell>
          <cell r="AN663">
            <v>0</v>
          </cell>
          <cell r="AO663">
            <v>0</v>
          </cell>
          <cell r="AP663">
            <v>0</v>
          </cell>
          <cell r="AQ663">
            <v>0</v>
          </cell>
        </row>
        <row r="664">
          <cell r="B664" t="str">
            <v>$/HL</v>
          </cell>
          <cell r="F664" t="e">
            <v>#REF!</v>
          </cell>
          <cell r="G664" t="e">
            <v>#REF!</v>
          </cell>
          <cell r="I664" t="e">
            <v>#DIV/0!</v>
          </cell>
          <cell r="J664" t="e">
            <v>#DIV/0!</v>
          </cell>
          <cell r="L664" t="e">
            <v>#DIV/0!</v>
          </cell>
          <cell r="N664" t="e">
            <v>#DIV/0!</v>
          </cell>
          <cell r="O664" t="e">
            <v>#DIV/0!</v>
          </cell>
          <cell r="Q664" t="e">
            <v>#DIV/0!</v>
          </cell>
          <cell r="S664" t="e">
            <v>#DIV/0!</v>
          </cell>
          <cell r="U664" t="e">
            <v>#DIV/0!</v>
          </cell>
          <cell r="V664" t="e">
            <v>#DIV/0!</v>
          </cell>
          <cell r="W664" t="e">
            <v>#DIV/0!</v>
          </cell>
          <cell r="X664" t="e">
            <v>#DIV/0!</v>
          </cell>
          <cell r="Y664" t="e">
            <v>#DIV/0!</v>
          </cell>
          <cell r="Z664" t="e">
            <v>#DIV/0!</v>
          </cell>
          <cell r="AA664" t="e">
            <v>#DIV/0!</v>
          </cell>
          <cell r="AB664" t="e">
            <v>#DIV/0!</v>
          </cell>
          <cell r="AC664" t="e">
            <v>#DIV/0!</v>
          </cell>
          <cell r="AD664" t="e">
            <v>#DIV/0!</v>
          </cell>
          <cell r="AE664" t="e">
            <v>#DIV/0!</v>
          </cell>
          <cell r="AF664" t="e">
            <v>#DIV/0!</v>
          </cell>
          <cell r="AH664">
            <v>0</v>
          </cell>
          <cell r="AI664" t="e">
            <v>#DIV/0!</v>
          </cell>
          <cell r="AJ664" t="e">
            <v>#DIV/0!</v>
          </cell>
          <cell r="AK664" t="e">
            <v>#DIV/0!</v>
          </cell>
          <cell r="AL664" t="e">
            <v>#DIV/0!</v>
          </cell>
          <cell r="AM664" t="e">
            <v>#DIV/0!</v>
          </cell>
          <cell r="AN664" t="e">
            <v>#DIV/0!</v>
          </cell>
          <cell r="AO664" t="e">
            <v>#DIV/0!</v>
          </cell>
          <cell r="AP664" t="e">
            <v>#DIV/0!</v>
          </cell>
          <cell r="AQ664" t="e">
            <v>#DIV/0!</v>
          </cell>
        </row>
        <row r="666">
          <cell r="B666" t="str">
            <v>Total COGS $/HL</v>
          </cell>
          <cell r="I666" t="e">
            <v>#DIV/0!</v>
          </cell>
          <cell r="J666" t="e">
            <v>#DIV/0!</v>
          </cell>
          <cell r="L666" t="e">
            <v>#DIV/0!</v>
          </cell>
          <cell r="N666" t="e">
            <v>#DIV/0!</v>
          </cell>
          <cell r="O666" t="e">
            <v>#DIV/0!</v>
          </cell>
          <cell r="S666">
            <v>0</v>
          </cell>
          <cell r="U666" t="e">
            <v>#DIV/0!</v>
          </cell>
          <cell r="V666" t="e">
            <v>#DIV/0!</v>
          </cell>
          <cell r="W666" t="e">
            <v>#DIV/0!</v>
          </cell>
          <cell r="X666" t="e">
            <v>#DIV/0!</v>
          </cell>
          <cell r="Y666" t="e">
            <v>#DIV/0!</v>
          </cell>
          <cell r="Z666" t="e">
            <v>#DIV/0!</v>
          </cell>
          <cell r="AA666" t="e">
            <v>#DIV/0!</v>
          </cell>
          <cell r="AB666" t="e">
            <v>#DIV/0!</v>
          </cell>
          <cell r="AC666" t="e">
            <v>#DIV/0!</v>
          </cell>
          <cell r="AD666" t="e">
            <v>#DIV/0!</v>
          </cell>
          <cell r="AE666" t="e">
            <v>#DIV/0!</v>
          </cell>
          <cell r="AF666" t="e">
            <v>#DIV/0!</v>
          </cell>
          <cell r="AH666">
            <v>0</v>
          </cell>
          <cell r="AI666">
            <v>0</v>
          </cell>
          <cell r="AJ666">
            <v>0</v>
          </cell>
          <cell r="AK666">
            <v>0</v>
          </cell>
          <cell r="AL666">
            <v>0</v>
          </cell>
          <cell r="AM666">
            <v>0</v>
          </cell>
          <cell r="AN666">
            <v>0</v>
          </cell>
          <cell r="AO666">
            <v>0</v>
          </cell>
        </row>
        <row r="667">
          <cell r="F667" t="str">
            <v>______</v>
          </cell>
          <cell r="G667" t="str">
            <v>______</v>
          </cell>
          <cell r="I667" t="str">
            <v>______</v>
          </cell>
          <cell r="J667" t="str">
            <v>______</v>
          </cell>
          <cell r="L667" t="str">
            <v>______</v>
          </cell>
          <cell r="N667" t="str">
            <v>______</v>
          </cell>
          <cell r="O667" t="str">
            <v>______</v>
          </cell>
          <cell r="Q667" t="str">
            <v>______</v>
          </cell>
          <cell r="S667" t="str">
            <v>______</v>
          </cell>
          <cell r="T667" t="str">
            <v/>
          </cell>
          <cell r="U667" t="str">
            <v>______</v>
          </cell>
          <cell r="V667" t="str">
            <v>______</v>
          </cell>
          <cell r="W667" t="str">
            <v>______</v>
          </cell>
          <cell r="X667" t="str">
            <v>______</v>
          </cell>
          <cell r="Y667" t="str">
            <v>______</v>
          </cell>
          <cell r="Z667" t="str">
            <v>______</v>
          </cell>
          <cell r="AA667" t="str">
            <v>______</v>
          </cell>
          <cell r="AB667" t="str">
            <v>______</v>
          </cell>
          <cell r="AC667" t="str">
            <v>______</v>
          </cell>
          <cell r="AD667" t="str">
            <v>______</v>
          </cell>
          <cell r="AE667" t="str">
            <v>______</v>
          </cell>
          <cell r="AF667" t="str">
            <v>______</v>
          </cell>
          <cell r="AH667" t="str">
            <v>______</v>
          </cell>
          <cell r="AI667" t="str">
            <v>______</v>
          </cell>
          <cell r="AJ667" t="str">
            <v>______</v>
          </cell>
          <cell r="AK667" t="str">
            <v>______</v>
          </cell>
          <cell r="AL667" t="str">
            <v>______</v>
          </cell>
          <cell r="AM667" t="str">
            <v>______</v>
          </cell>
          <cell r="AN667" t="str">
            <v>______</v>
          </cell>
          <cell r="AO667" t="str">
            <v>______</v>
          </cell>
          <cell r="AP667" t="str">
            <v>______</v>
          </cell>
          <cell r="AQ667" t="str">
            <v>______</v>
          </cell>
        </row>
        <row r="668">
          <cell r="B668" t="str">
            <v>Gross Profit</v>
          </cell>
          <cell r="F668">
            <v>0</v>
          </cell>
          <cell r="G668">
            <v>0</v>
          </cell>
          <cell r="I668">
            <v>679</v>
          </cell>
          <cell r="J668">
            <v>2331</v>
          </cell>
          <cell r="L668">
            <v>3010</v>
          </cell>
          <cell r="N668">
            <v>6371</v>
          </cell>
          <cell r="O668">
            <v>2304.9970521386167</v>
          </cell>
          <cell r="Q668">
            <v>8675.9970521386167</v>
          </cell>
          <cell r="S668">
            <v>8675.9970521386167</v>
          </cell>
          <cell r="T668" t="str">
            <v/>
          </cell>
          <cell r="U668">
            <v>1054.7984470811946</v>
          </cell>
          <cell r="V668">
            <v>1054.7984470811946</v>
          </cell>
          <cell r="W668">
            <v>1054.7984470811946</v>
          </cell>
          <cell r="X668">
            <v>1551</v>
          </cell>
          <cell r="Y668">
            <v>1551</v>
          </cell>
          <cell r="Z668">
            <v>1551</v>
          </cell>
          <cell r="AA668">
            <v>1292.246103806036</v>
          </cell>
          <cell r="AB668">
            <v>1292.246103806036</v>
          </cell>
          <cell r="AC668">
            <v>1292.246103806036</v>
          </cell>
          <cell r="AD668">
            <v>1152.1704935536127</v>
          </cell>
          <cell r="AE668">
            <v>1152.1704935536127</v>
          </cell>
          <cell r="AF668">
            <v>1152.1704935536127</v>
          </cell>
          <cell r="AH668">
            <v>3164.395341243584</v>
          </cell>
          <cell r="AI668">
            <v>4653</v>
          </cell>
          <cell r="AJ668">
            <v>3876.738311418108</v>
          </cell>
          <cell r="AK668">
            <v>3456.5114806608381</v>
          </cell>
          <cell r="AL668">
            <v>15150.64513332253</v>
          </cell>
          <cell r="AM668">
            <v>23196.174616942961</v>
          </cell>
          <cell r="AN668">
            <v>27017.918229190935</v>
          </cell>
          <cell r="AO668">
            <v>29352.800051466693</v>
          </cell>
          <cell r="AP668">
            <v>31382.394662113176</v>
          </cell>
          <cell r="AQ668">
            <v>64477.78978947951</v>
          </cell>
        </row>
        <row r="670">
          <cell r="B670" t="str">
            <v>Sales - Variable commercial exp. (Excl. Amortization)</v>
          </cell>
          <cell r="F670">
            <v>0</v>
          </cell>
          <cell r="G670">
            <v>0</v>
          </cell>
          <cell r="I670">
            <v>0</v>
          </cell>
          <cell r="J670">
            <v>1609</v>
          </cell>
          <cell r="L670">
            <v>1609</v>
          </cell>
          <cell r="N670">
            <v>1181</v>
          </cell>
          <cell r="O670">
            <v>975.40878691727335</v>
          </cell>
          <cell r="Q670">
            <v>2156.4087869172736</v>
          </cell>
          <cell r="S670">
            <v>2156.4087869172736</v>
          </cell>
          <cell r="T670" t="str">
            <v/>
          </cell>
          <cell r="U670">
            <v>556.51311999129064</v>
          </cell>
          <cell r="V670">
            <v>556.51311999129064</v>
          </cell>
          <cell r="W670">
            <v>556.51311999129064</v>
          </cell>
          <cell r="X670">
            <v>661.41259364766995</v>
          </cell>
          <cell r="Y670">
            <v>661.41259364766995</v>
          </cell>
          <cell r="Z670">
            <v>661.41259364766995</v>
          </cell>
          <cell r="AA670">
            <v>726.94808488981573</v>
          </cell>
          <cell r="AB670">
            <v>726.94808488981573</v>
          </cell>
          <cell r="AC670">
            <v>726.94808488981573</v>
          </cell>
          <cell r="AD670">
            <v>621.74966073136363</v>
          </cell>
          <cell r="AE670">
            <v>621.74966073136363</v>
          </cell>
          <cell r="AF670">
            <v>621.74966073136363</v>
          </cell>
          <cell r="AH670">
            <v>1469.3720920868245</v>
          </cell>
          <cell r="AI670">
            <v>3414</v>
          </cell>
          <cell r="AJ670">
            <v>1417.2934821451786</v>
          </cell>
          <cell r="AK670">
            <v>1399.2048035484165</v>
          </cell>
          <cell r="AL670">
            <v>7699.8703777804203</v>
          </cell>
          <cell r="AM670">
            <v>11788.77442109639</v>
          </cell>
          <cell r="AN670">
            <v>13731.063358132989</v>
          </cell>
          <cell r="AO670">
            <v>14917.698463156827</v>
          </cell>
          <cell r="AP670">
            <v>15949.180309896679</v>
          </cell>
          <cell r="AQ670">
            <v>30793.500000000004</v>
          </cell>
        </row>
        <row r="671">
          <cell r="B671" t="str">
            <v>Sales - Variable marketing exp. (Excl. Amortization)</v>
          </cell>
          <cell r="I671">
            <v>0</v>
          </cell>
          <cell r="J671">
            <v>0</v>
          </cell>
          <cell r="L671">
            <v>0</v>
          </cell>
          <cell r="N671">
            <v>134</v>
          </cell>
          <cell r="O671">
            <v>129.67195850977967</v>
          </cell>
          <cell r="Q671">
            <v>263.67195850977964</v>
          </cell>
          <cell r="S671">
            <v>263.67195850977964</v>
          </cell>
          <cell r="U671">
            <v>0</v>
          </cell>
          <cell r="V671">
            <v>0</v>
          </cell>
          <cell r="W671">
            <v>0</v>
          </cell>
          <cell r="X671">
            <v>0</v>
          </cell>
          <cell r="Y671">
            <v>0</v>
          </cell>
          <cell r="Z671">
            <v>0</v>
          </cell>
          <cell r="AA671">
            <v>0</v>
          </cell>
          <cell r="AB671">
            <v>0</v>
          </cell>
          <cell r="AC671">
            <v>0</v>
          </cell>
          <cell r="AD671">
            <v>0</v>
          </cell>
          <cell r="AE671">
            <v>0</v>
          </cell>
          <cell r="AF671">
            <v>0</v>
          </cell>
          <cell r="AH671">
            <v>0</v>
          </cell>
          <cell r="AI671">
            <v>0</v>
          </cell>
          <cell r="AJ671">
            <v>0</v>
          </cell>
          <cell r="AK671">
            <v>0</v>
          </cell>
          <cell r="AL671">
            <v>0</v>
          </cell>
          <cell r="AM671">
            <v>0</v>
          </cell>
          <cell r="AN671">
            <v>0</v>
          </cell>
          <cell r="AO671">
            <v>0</v>
          </cell>
          <cell r="AP671">
            <v>0</v>
          </cell>
          <cell r="AQ671">
            <v>0</v>
          </cell>
        </row>
        <row r="672">
          <cell r="B672" t="str">
            <v>G&amp;A - Fixed (Excl. Amortization)</v>
          </cell>
          <cell r="F672">
            <v>0</v>
          </cell>
          <cell r="G672">
            <v>0</v>
          </cell>
          <cell r="I672">
            <v>0</v>
          </cell>
          <cell r="J672">
            <v>0</v>
          </cell>
          <cell r="L672">
            <v>0</v>
          </cell>
          <cell r="N672">
            <v>1568</v>
          </cell>
          <cell r="O672">
            <v>905.13259709340593</v>
          </cell>
          <cell r="Q672">
            <v>2473.1325970934058</v>
          </cell>
          <cell r="S672">
            <v>2473.1325970934058</v>
          </cell>
          <cell r="T672" t="str">
            <v/>
          </cell>
          <cell r="U672">
            <v>488.05379597723504</v>
          </cell>
          <cell r="V672">
            <v>488.05379597723504</v>
          </cell>
          <cell r="W672">
            <v>488.05379597723504</v>
          </cell>
          <cell r="X672">
            <v>488.05379597723504</v>
          </cell>
          <cell r="Y672">
            <v>488.05379597723504</v>
          </cell>
          <cell r="Z672">
            <v>488.05379597723504</v>
          </cell>
          <cell r="AA672">
            <v>488.05379597723504</v>
          </cell>
          <cell r="AB672">
            <v>488.05379597723504</v>
          </cell>
          <cell r="AC672">
            <v>488.05379597723504</v>
          </cell>
          <cell r="AD672">
            <v>488.05379597723504</v>
          </cell>
          <cell r="AE672">
            <v>488.05379597723504</v>
          </cell>
          <cell r="AF672">
            <v>488.05379597723504</v>
          </cell>
          <cell r="AH672">
            <v>1414.9209254571174</v>
          </cell>
          <cell r="AI672">
            <v>561</v>
          </cell>
          <cell r="AJ672">
            <v>2049.9438527849111</v>
          </cell>
          <cell r="AK672">
            <v>1830.7807734847922</v>
          </cell>
          <cell r="AL672">
            <v>5856.6455517268205</v>
          </cell>
          <cell r="AM672">
            <v>6442.3101068995029</v>
          </cell>
          <cell r="AN672">
            <v>7086.5411175894542</v>
          </cell>
          <cell r="AO672">
            <v>7795.1952293484001</v>
          </cell>
          <cell r="AP672">
            <v>8574.7147522832402</v>
          </cell>
          <cell r="AQ672">
            <v>9432.1862275115654</v>
          </cell>
        </row>
        <row r="673">
          <cell r="F673" t="str">
            <v>______</v>
          </cell>
          <cell r="G673" t="str">
            <v>______</v>
          </cell>
          <cell r="I673" t="str">
            <v>______</v>
          </cell>
          <cell r="J673" t="str">
            <v>______</v>
          </cell>
          <cell r="L673" t="str">
            <v>______</v>
          </cell>
          <cell r="N673" t="str">
            <v>______</v>
          </cell>
          <cell r="O673" t="str">
            <v>______</v>
          </cell>
          <cell r="Q673" t="str">
            <v>______</v>
          </cell>
          <cell r="S673" t="str">
            <v>______</v>
          </cell>
          <cell r="T673" t="str">
            <v/>
          </cell>
          <cell r="AH673" t="str">
            <v>______</v>
          </cell>
          <cell r="AI673" t="str">
            <v>______</v>
          </cell>
          <cell r="AJ673" t="str">
            <v>______</v>
          </cell>
          <cell r="AK673" t="str">
            <v>______</v>
          </cell>
          <cell r="AL673" t="str">
            <v>______</v>
          </cell>
          <cell r="AM673" t="str">
            <v>______</v>
          </cell>
          <cell r="AN673" t="str">
            <v>______</v>
          </cell>
          <cell r="AO673" t="str">
            <v>______</v>
          </cell>
          <cell r="AP673" t="str">
            <v>______</v>
          </cell>
          <cell r="AQ673" t="str">
            <v>______</v>
          </cell>
        </row>
        <row r="675">
          <cell r="B675" t="str">
            <v>EBITDA</v>
          </cell>
          <cell r="F675">
            <v>0</v>
          </cell>
          <cell r="G675">
            <v>0</v>
          </cell>
          <cell r="I675">
            <v>679</v>
          </cell>
          <cell r="J675">
            <v>722</v>
          </cell>
          <cell r="L675">
            <v>1401</v>
          </cell>
          <cell r="N675">
            <v>3488</v>
          </cell>
          <cell r="O675">
            <v>294.78370961815779</v>
          </cell>
          <cell r="Q675">
            <v>3782.7837096181574</v>
          </cell>
          <cell r="S675">
            <v>3782.7837096181574</v>
          </cell>
          <cell r="U675">
            <v>10.231531112668904</v>
          </cell>
          <cell r="V675">
            <v>10.231531112668904</v>
          </cell>
          <cell r="W675">
            <v>10.231531112668904</v>
          </cell>
          <cell r="X675">
            <v>401.53361037509501</v>
          </cell>
          <cell r="Y675">
            <v>401.53361037509501</v>
          </cell>
          <cell r="Z675">
            <v>401.53361037509501</v>
          </cell>
          <cell r="AA675">
            <v>77.244222938985217</v>
          </cell>
          <cell r="AB675">
            <v>77.244222938985217</v>
          </cell>
          <cell r="AC675">
            <v>77.244222938985217</v>
          </cell>
          <cell r="AD675">
            <v>42.367036845014013</v>
          </cell>
          <cell r="AE675">
            <v>42.367036845014013</v>
          </cell>
          <cell r="AF675">
            <v>42.367036845014013</v>
          </cell>
          <cell r="AH675">
            <v>280.10232369964206</v>
          </cell>
          <cell r="AI675">
            <v>678</v>
          </cell>
          <cell r="AJ675">
            <v>409.5009764880183</v>
          </cell>
          <cell r="AK675">
            <v>226.52590362762908</v>
          </cell>
          <cell r="AL675">
            <v>1594.1292038152897</v>
          </cell>
          <cell r="AM675">
            <v>4965.0900889470677</v>
          </cell>
          <cell r="AN675">
            <v>6200.3137534684911</v>
          </cell>
          <cell r="AO675">
            <v>6639.9063589614661</v>
          </cell>
          <cell r="AP675">
            <v>6858.4995999332568</v>
          </cell>
          <cell r="AQ675">
            <v>24252.103561967939</v>
          </cell>
        </row>
        <row r="676">
          <cell r="B676" t="str">
            <v xml:space="preserve"> EBITDA/HL</v>
          </cell>
          <cell r="N676">
            <v>3.3494500007202084</v>
          </cell>
          <cell r="O676">
            <v>0.88528619648560658</v>
          </cell>
          <cell r="Q676">
            <v>2.7524240657153412</v>
          </cell>
          <cell r="S676">
            <v>2.7524240657153412</v>
          </cell>
          <cell r="U676">
            <v>7.54630444695924E-2</v>
          </cell>
          <cell r="V676">
            <v>7.54630444695924E-2</v>
          </cell>
          <cell r="W676">
            <v>7.54630444695924E-2</v>
          </cell>
          <cell r="X676">
            <v>2.4918307706037917</v>
          </cell>
          <cell r="Y676">
            <v>2.4918307706037917</v>
          </cell>
          <cell r="Z676">
            <v>2.4918307706037917</v>
          </cell>
          <cell r="AA676">
            <v>0.43614581782413431</v>
          </cell>
          <cell r="AB676">
            <v>0.43614581782413431</v>
          </cell>
          <cell r="AC676">
            <v>0.43614581782413431</v>
          </cell>
          <cell r="AD676">
            <v>0.27969302371162613</v>
          </cell>
          <cell r="AE676">
            <v>0.27969302371162613</v>
          </cell>
          <cell r="AF676">
            <v>0.27969302371162613</v>
          </cell>
          <cell r="AH676">
            <v>4.4428070456155924</v>
          </cell>
          <cell r="AI676">
            <v>1.4025071366513591</v>
          </cell>
          <cell r="AJ676">
            <v>0.77072490124914217</v>
          </cell>
          <cell r="AK676">
            <v>0.4984827801103448</v>
          </cell>
          <cell r="AL676">
            <v>0.84978528072374604</v>
          </cell>
          <cell r="AM676">
            <v>1.7287316210950412</v>
          </cell>
          <cell r="AN676">
            <v>1.8534402754516759</v>
          </cell>
          <cell r="AO676">
            <v>1.8269608075504806</v>
          </cell>
          <cell r="AP676">
            <v>1.7650615332972841</v>
          </cell>
          <cell r="AQ676">
            <v>3.0377783631199273</v>
          </cell>
        </row>
        <row r="677">
          <cell r="B677" t="str">
            <v>EBITDA Margin</v>
          </cell>
          <cell r="F677">
            <v>0</v>
          </cell>
          <cell r="G677">
            <v>0</v>
          </cell>
          <cell r="I677">
            <v>0.33882235528942117</v>
          </cell>
          <cell r="J677">
            <v>0.30973830973830974</v>
          </cell>
          <cell r="L677">
            <v>0.32318339100346022</v>
          </cell>
          <cell r="N677">
            <v>0.5474807722492544</v>
          </cell>
          <cell r="O677">
            <v>0.12788897467120502</v>
          </cell>
          <cell r="Q677">
            <v>0.4360056471763909</v>
          </cell>
          <cell r="S677">
            <v>0.4360056471763909</v>
          </cell>
          <cell r="U677">
            <v>9.6999868941609439E-3</v>
          </cell>
          <cell r="V677">
            <v>9.6999868941609439E-3</v>
          </cell>
          <cell r="W677">
            <v>9.6999868941609439E-3</v>
          </cell>
          <cell r="X677">
            <v>0.25888691835918443</v>
          </cell>
          <cell r="Y677">
            <v>0.25888691835918443</v>
          </cell>
          <cell r="Z677">
            <v>0.25888691835918443</v>
          </cell>
          <cell r="AA677">
            <v>5.9775164120424731E-2</v>
          </cell>
          <cell r="AB677">
            <v>5.9775164120424731E-2</v>
          </cell>
          <cell r="AC677">
            <v>5.9775164120424731E-2</v>
          </cell>
          <cell r="AD677">
            <v>3.6771499601888212E-2</v>
          </cell>
          <cell r="AE677">
            <v>3.6771499601888212E-2</v>
          </cell>
          <cell r="AF677">
            <v>3.6771499601888212E-2</v>
          </cell>
          <cell r="AH677">
            <v>8.8516855036692071E-2</v>
          </cell>
          <cell r="AI677">
            <v>0.14571244358478402</v>
          </cell>
          <cell r="AJ677">
            <v>0.10563028597569257</v>
          </cell>
          <cell r="AK677">
            <v>6.5535990519643927E-2</v>
          </cell>
          <cell r="AL677">
            <v>0.10521856922839151</v>
          </cell>
          <cell r="AM677">
            <v>0.21404779757609102</v>
          </cell>
          <cell r="AN677">
            <v>0.22948895251187393</v>
          </cell>
          <cell r="AO677">
            <v>0.22621032226292445</v>
          </cell>
          <cell r="AP677">
            <v>0.21854608846065129</v>
          </cell>
          <cell r="AQ677">
            <v>0.37613112423907902</v>
          </cell>
        </row>
        <row r="679">
          <cell r="B679" t="str">
            <v>Non-Recurring&amp;Extraordinary Items</v>
          </cell>
          <cell r="F679">
            <v>0</v>
          </cell>
          <cell r="G679">
            <v>0</v>
          </cell>
          <cell r="I679">
            <v>0</v>
          </cell>
          <cell r="J679">
            <v>0</v>
          </cell>
          <cell r="L679">
            <v>0</v>
          </cell>
          <cell r="N679">
            <v>0</v>
          </cell>
          <cell r="O679">
            <v>0</v>
          </cell>
          <cell r="Q679">
            <v>0</v>
          </cell>
          <cell r="S679">
            <v>0</v>
          </cell>
          <cell r="T679" t="str">
            <v/>
          </cell>
          <cell r="U679">
            <v>0</v>
          </cell>
          <cell r="V679">
            <v>0</v>
          </cell>
          <cell r="W679">
            <v>0</v>
          </cell>
          <cell r="X679">
            <v>0</v>
          </cell>
          <cell r="Y679">
            <v>0</v>
          </cell>
          <cell r="Z679">
            <v>0</v>
          </cell>
          <cell r="AA679">
            <v>0</v>
          </cell>
          <cell r="AB679">
            <v>0</v>
          </cell>
          <cell r="AC679">
            <v>0</v>
          </cell>
          <cell r="AD679">
            <v>0</v>
          </cell>
          <cell r="AE679">
            <v>0</v>
          </cell>
          <cell r="AF679">
            <v>0</v>
          </cell>
          <cell r="AH679">
            <v>0</v>
          </cell>
          <cell r="AI679">
            <v>0</v>
          </cell>
          <cell r="AJ679">
            <v>0</v>
          </cell>
          <cell r="AK679">
            <v>0</v>
          </cell>
          <cell r="AL679">
            <v>0</v>
          </cell>
          <cell r="AM679">
            <v>0</v>
          </cell>
          <cell r="AN679">
            <v>0</v>
          </cell>
          <cell r="AO679">
            <v>0</v>
          </cell>
          <cell r="AP679">
            <v>0</v>
          </cell>
          <cell r="AQ679">
            <v>0</v>
          </cell>
        </row>
        <row r="680">
          <cell r="B680" t="str">
            <v>Forex</v>
          </cell>
          <cell r="F680">
            <v>0</v>
          </cell>
          <cell r="G680">
            <v>0</v>
          </cell>
          <cell r="I680">
            <v>0</v>
          </cell>
          <cell r="J680">
            <v>0</v>
          </cell>
          <cell r="L680">
            <v>0</v>
          </cell>
          <cell r="N680">
            <v>0</v>
          </cell>
          <cell r="O680">
            <v>30.476599999999998</v>
          </cell>
          <cell r="Q680">
            <v>30.476599999999998</v>
          </cell>
          <cell r="S680">
            <v>30.476599999999998</v>
          </cell>
          <cell r="T680" t="str">
            <v/>
          </cell>
          <cell r="U680">
            <v>0</v>
          </cell>
          <cell r="V680">
            <v>0</v>
          </cell>
          <cell r="W680">
            <v>0</v>
          </cell>
          <cell r="X680">
            <v>0</v>
          </cell>
          <cell r="Y680">
            <v>0</v>
          </cell>
          <cell r="Z680">
            <v>0</v>
          </cell>
          <cell r="AA680">
            <v>0</v>
          </cell>
          <cell r="AB680">
            <v>0</v>
          </cell>
          <cell r="AC680">
            <v>0</v>
          </cell>
          <cell r="AD680">
            <v>0</v>
          </cell>
          <cell r="AE680">
            <v>0</v>
          </cell>
          <cell r="AF680">
            <v>0</v>
          </cell>
          <cell r="AH680">
            <v>10</v>
          </cell>
          <cell r="AI680">
            <v>0</v>
          </cell>
          <cell r="AJ680">
            <v>0</v>
          </cell>
          <cell r="AK680">
            <v>0</v>
          </cell>
          <cell r="AL680">
            <v>0</v>
          </cell>
          <cell r="AM680">
            <v>0</v>
          </cell>
          <cell r="AN680">
            <v>0</v>
          </cell>
          <cell r="AO680">
            <v>0</v>
          </cell>
          <cell r="AP680">
            <v>0</v>
          </cell>
          <cell r="AQ680">
            <v>0</v>
          </cell>
        </row>
        <row r="681">
          <cell r="B681" t="str">
            <v>Gain/(loss) from disposal of Fixed assets</v>
          </cell>
          <cell r="F681">
            <v>0</v>
          </cell>
          <cell r="G681">
            <v>0</v>
          </cell>
          <cell r="I681">
            <v>0</v>
          </cell>
          <cell r="J681">
            <v>0</v>
          </cell>
          <cell r="L681">
            <v>0</v>
          </cell>
          <cell r="N681">
            <v>0</v>
          </cell>
          <cell r="O681">
            <v>0</v>
          </cell>
          <cell r="Q681">
            <v>0</v>
          </cell>
          <cell r="S681">
            <v>0</v>
          </cell>
          <cell r="T681" t="str">
            <v/>
          </cell>
          <cell r="U681">
            <v>0</v>
          </cell>
          <cell r="V681">
            <v>0</v>
          </cell>
          <cell r="W681">
            <v>0</v>
          </cell>
          <cell r="X681">
            <v>0</v>
          </cell>
          <cell r="Y681">
            <v>0</v>
          </cell>
          <cell r="Z681">
            <v>0</v>
          </cell>
          <cell r="AA681">
            <v>0</v>
          </cell>
          <cell r="AB681">
            <v>0</v>
          </cell>
          <cell r="AC681">
            <v>0</v>
          </cell>
          <cell r="AD681">
            <v>0</v>
          </cell>
          <cell r="AE681">
            <v>0</v>
          </cell>
          <cell r="AF681">
            <v>0</v>
          </cell>
          <cell r="AH681">
            <v>0</v>
          </cell>
          <cell r="AI681">
            <v>0</v>
          </cell>
          <cell r="AJ681">
            <v>0</v>
          </cell>
          <cell r="AK681">
            <v>0</v>
          </cell>
          <cell r="AL681">
            <v>0</v>
          </cell>
          <cell r="AM681">
            <v>0</v>
          </cell>
          <cell r="AN681">
            <v>0</v>
          </cell>
          <cell r="AO681">
            <v>0</v>
          </cell>
          <cell r="AP681">
            <v>0</v>
          </cell>
          <cell r="AQ681">
            <v>0</v>
          </cell>
        </row>
        <row r="683">
          <cell r="B683" t="str">
            <v>Operating Income</v>
          </cell>
          <cell r="F683">
            <v>0</v>
          </cell>
          <cell r="G683">
            <v>0</v>
          </cell>
          <cell r="I683">
            <v>679</v>
          </cell>
          <cell r="J683">
            <v>722</v>
          </cell>
          <cell r="L683">
            <v>1401</v>
          </cell>
          <cell r="N683">
            <v>3488</v>
          </cell>
          <cell r="O683">
            <v>325.26030961815781</v>
          </cell>
          <cell r="Q683">
            <v>3813.2603096181574</v>
          </cell>
          <cell r="S683">
            <v>3813.2603096181574</v>
          </cell>
          <cell r="T683" t="str">
            <v/>
          </cell>
          <cell r="U683">
            <v>10.231531112668904</v>
          </cell>
          <cell r="V683">
            <v>10.231531112668904</v>
          </cell>
          <cell r="W683">
            <v>10.231531112668904</v>
          </cell>
          <cell r="X683">
            <v>401.53361037509501</v>
          </cell>
          <cell r="Y683">
            <v>401.53361037509501</v>
          </cell>
          <cell r="Z683">
            <v>401.53361037509501</v>
          </cell>
          <cell r="AA683">
            <v>77.244222938985217</v>
          </cell>
          <cell r="AB683">
            <v>77.244222938985217</v>
          </cell>
          <cell r="AC683">
            <v>77.244222938985217</v>
          </cell>
          <cell r="AD683">
            <v>42.367036845014013</v>
          </cell>
          <cell r="AE683">
            <v>42.367036845014013</v>
          </cell>
          <cell r="AF683">
            <v>42.367036845014013</v>
          </cell>
          <cell r="AH683">
            <v>290.10232369964206</v>
          </cell>
          <cell r="AI683">
            <v>678</v>
          </cell>
          <cell r="AJ683">
            <v>409.5009764880183</v>
          </cell>
          <cell r="AK683">
            <v>226.52590362762908</v>
          </cell>
          <cell r="AL683">
            <v>1594.1292038152897</v>
          </cell>
          <cell r="AM683">
            <v>4965.0900889470677</v>
          </cell>
          <cell r="AN683">
            <v>6200.3137534684911</v>
          </cell>
          <cell r="AO683">
            <v>6639.9063589614661</v>
          </cell>
          <cell r="AP683">
            <v>6858.4995999332568</v>
          </cell>
          <cell r="AQ683">
            <v>24252.103561967939</v>
          </cell>
        </row>
        <row r="685">
          <cell r="B685" t="str">
            <v>Transfer</v>
          </cell>
          <cell r="I685">
            <v>0</v>
          </cell>
          <cell r="J685">
            <v>0</v>
          </cell>
          <cell r="L685">
            <v>0</v>
          </cell>
          <cell r="N685">
            <v>0</v>
          </cell>
          <cell r="O685">
            <v>0</v>
          </cell>
          <cell r="Q685">
            <v>0</v>
          </cell>
          <cell r="S685">
            <v>0</v>
          </cell>
          <cell r="U685">
            <v>0</v>
          </cell>
          <cell r="V685">
            <v>0</v>
          </cell>
          <cell r="W685">
            <v>0</v>
          </cell>
          <cell r="X685">
            <v>0</v>
          </cell>
          <cell r="Y685">
            <v>0</v>
          </cell>
          <cell r="Z685">
            <v>0</v>
          </cell>
          <cell r="AA685">
            <v>0</v>
          </cell>
          <cell r="AB685">
            <v>0</v>
          </cell>
          <cell r="AC685">
            <v>0</v>
          </cell>
          <cell r="AD685">
            <v>0</v>
          </cell>
          <cell r="AE685">
            <v>0</v>
          </cell>
          <cell r="AF685">
            <v>0</v>
          </cell>
          <cell r="AH685">
            <v>0</v>
          </cell>
          <cell r="AI685">
            <v>0</v>
          </cell>
          <cell r="AJ685">
            <v>0</v>
          </cell>
          <cell r="AK685">
            <v>0</v>
          </cell>
          <cell r="AL685">
            <v>0</v>
          </cell>
          <cell r="AM685">
            <v>0</v>
          </cell>
          <cell r="AN685">
            <v>0</v>
          </cell>
          <cell r="AO685">
            <v>0</v>
          </cell>
          <cell r="AP685">
            <v>0</v>
          </cell>
          <cell r="AQ685">
            <v>0</v>
          </cell>
        </row>
        <row r="687">
          <cell r="B687" t="str">
            <v>Depreciation</v>
          </cell>
          <cell r="F687">
            <v>0</v>
          </cell>
          <cell r="G687">
            <v>0</v>
          </cell>
          <cell r="J687">
            <v>14</v>
          </cell>
          <cell r="L687">
            <v>14</v>
          </cell>
          <cell r="N687">
            <v>27.718078381795195</v>
          </cell>
          <cell r="O687">
            <v>114.23828431264774</v>
          </cell>
          <cell r="Q687">
            <v>141.95636269444293</v>
          </cell>
          <cell r="S687">
            <v>141.95636269444293</v>
          </cell>
          <cell r="T687" t="str">
            <v/>
          </cell>
          <cell r="U687">
            <v>46.446818104436389</v>
          </cell>
          <cell r="V687">
            <v>46.446818104436389</v>
          </cell>
          <cell r="W687">
            <v>46.446818104436389</v>
          </cell>
          <cell r="X687">
            <v>55.201772115664753</v>
          </cell>
          <cell r="Y687">
            <v>55.201772115664753</v>
          </cell>
          <cell r="Z687">
            <v>55.201772115664753</v>
          </cell>
          <cell r="AA687">
            <v>60.67139166597557</v>
          </cell>
          <cell r="AB687">
            <v>60.67139166597557</v>
          </cell>
          <cell r="AC687">
            <v>60.67139166597557</v>
          </cell>
          <cell r="AD687">
            <v>51.891487120621036</v>
          </cell>
          <cell r="AE687">
            <v>51.891487120621036</v>
          </cell>
          <cell r="AF687">
            <v>51.891487120621036</v>
          </cell>
          <cell r="AH687">
            <v>110.48585165807137</v>
          </cell>
          <cell r="AI687">
            <v>174</v>
          </cell>
          <cell r="AJ687">
            <v>179.07427768101095</v>
          </cell>
          <cell r="AK687">
            <v>179.07427768101095</v>
          </cell>
          <cell r="AL687">
            <v>642.63440702009325</v>
          </cell>
          <cell r="AM687">
            <v>642.63440702009325</v>
          </cell>
          <cell r="AN687">
            <v>642.63440702009325</v>
          </cell>
          <cell r="AO687">
            <v>642.63440702009325</v>
          </cell>
          <cell r="AP687">
            <v>642.63440702009325</v>
          </cell>
          <cell r="AQ687">
            <v>642.63440702009325</v>
          </cell>
        </row>
        <row r="688">
          <cell r="F688" t="str">
            <v>______</v>
          </cell>
          <cell r="G688" t="str">
            <v>______</v>
          </cell>
          <cell r="I688" t="str">
            <v>______</v>
          </cell>
          <cell r="J688" t="str">
            <v>______</v>
          </cell>
          <cell r="L688" t="str">
            <v>______</v>
          </cell>
          <cell r="N688" t="str">
            <v>______</v>
          </cell>
          <cell r="O688" t="str">
            <v>______</v>
          </cell>
          <cell r="Q688" t="str">
            <v>______</v>
          </cell>
          <cell r="S688" t="str">
            <v>______</v>
          </cell>
          <cell r="T688" t="str">
            <v/>
          </cell>
          <cell r="U688" t="str">
            <v>______</v>
          </cell>
          <cell r="V688" t="str">
            <v>______</v>
          </cell>
          <cell r="W688" t="str">
            <v>______</v>
          </cell>
          <cell r="X688" t="str">
            <v>______</v>
          </cell>
          <cell r="Y688" t="str">
            <v>______</v>
          </cell>
          <cell r="Z688" t="str">
            <v>______</v>
          </cell>
          <cell r="AA688" t="str">
            <v>______</v>
          </cell>
          <cell r="AB688" t="str">
            <v>______</v>
          </cell>
          <cell r="AC688" t="str">
            <v>______</v>
          </cell>
          <cell r="AD688" t="str">
            <v>______</v>
          </cell>
          <cell r="AE688" t="str">
            <v>______</v>
          </cell>
          <cell r="AF688" t="str">
            <v>______</v>
          </cell>
          <cell r="AH688" t="str">
            <v>______</v>
          </cell>
          <cell r="AI688" t="str">
            <v>______</v>
          </cell>
          <cell r="AJ688" t="str">
            <v>______</v>
          </cell>
          <cell r="AK688" t="str">
            <v>______</v>
          </cell>
          <cell r="AL688" t="str">
            <v>______</v>
          </cell>
          <cell r="AM688" t="str">
            <v>______</v>
          </cell>
          <cell r="AN688" t="str">
            <v>______</v>
          </cell>
          <cell r="AO688" t="str">
            <v>______</v>
          </cell>
          <cell r="AP688" t="str">
            <v>______</v>
          </cell>
          <cell r="AQ688" t="str">
            <v>______</v>
          </cell>
        </row>
        <row r="689">
          <cell r="B689" t="str">
            <v>EBITA</v>
          </cell>
          <cell r="F689">
            <v>0</v>
          </cell>
          <cell r="G689">
            <v>0</v>
          </cell>
          <cell r="I689">
            <v>679</v>
          </cell>
          <cell r="J689">
            <v>708</v>
          </cell>
          <cell r="L689">
            <v>1387</v>
          </cell>
          <cell r="N689">
            <v>3460.2819216182047</v>
          </cell>
          <cell r="O689">
            <v>211.02202530551006</v>
          </cell>
          <cell r="Q689">
            <v>3671.3039469237146</v>
          </cell>
          <cell r="S689">
            <v>3671.3039469237146</v>
          </cell>
          <cell r="T689" t="str">
            <v/>
          </cell>
          <cell r="U689">
            <v>-36.215286991767485</v>
          </cell>
          <cell r="V689">
            <v>-36.215286991767485</v>
          </cell>
          <cell r="W689">
            <v>-36.215286991767485</v>
          </cell>
          <cell r="X689">
            <v>346.33183825943024</v>
          </cell>
          <cell r="Y689">
            <v>346.33183825943024</v>
          </cell>
          <cell r="Z689">
            <v>346.33183825943024</v>
          </cell>
          <cell r="AA689">
            <v>16.572831273009648</v>
          </cell>
          <cell r="AB689">
            <v>16.572831273009648</v>
          </cell>
          <cell r="AC689">
            <v>16.572831273009648</v>
          </cell>
          <cell r="AD689">
            <v>-9.5244502756070233</v>
          </cell>
          <cell r="AE689">
            <v>-9.5244502756070233</v>
          </cell>
          <cell r="AF689">
            <v>-9.5244502756070233</v>
          </cell>
          <cell r="AH689">
            <v>179.61647204157069</v>
          </cell>
          <cell r="AI689">
            <v>504</v>
          </cell>
          <cell r="AJ689">
            <v>230.42669880700734</v>
          </cell>
          <cell r="AK689">
            <v>47.451625946618122</v>
          </cell>
          <cell r="AL689">
            <v>951.49479679519641</v>
          </cell>
          <cell r="AM689">
            <v>4322.4556819269746</v>
          </cell>
          <cell r="AN689">
            <v>5557.6793464483981</v>
          </cell>
          <cell r="AO689">
            <v>5997.2719519413731</v>
          </cell>
          <cell r="AP689">
            <v>6215.8651929131638</v>
          </cell>
          <cell r="AQ689">
            <v>23609.469154947845</v>
          </cell>
        </row>
        <row r="692">
          <cell r="B692" t="str">
            <v>CAPEX</v>
          </cell>
          <cell r="F692">
            <v>0</v>
          </cell>
          <cell r="G692">
            <v>0</v>
          </cell>
          <cell r="I692">
            <v>0</v>
          </cell>
          <cell r="J692">
            <v>0</v>
          </cell>
          <cell r="L692">
            <v>0</v>
          </cell>
          <cell r="N692">
            <v>3021.6560164870989</v>
          </cell>
          <cell r="O692">
            <v>838.16369329105066</v>
          </cell>
          <cell r="Q692">
            <v>3859.8197097781494</v>
          </cell>
          <cell r="S692">
            <v>3859.8197097781494</v>
          </cell>
          <cell r="T692" t="str">
            <v/>
          </cell>
          <cell r="U692">
            <v>257.67583333333334</v>
          </cell>
          <cell r="V692">
            <v>257.67583333333334</v>
          </cell>
          <cell r="W692">
            <v>257.67583333333334</v>
          </cell>
          <cell r="X692">
            <v>257.67583333333334</v>
          </cell>
          <cell r="Y692">
            <v>257.67583333333334</v>
          </cell>
          <cell r="Z692">
            <v>257.67583333333334</v>
          </cell>
          <cell r="AA692">
            <v>257.67583333333334</v>
          </cell>
          <cell r="AB692">
            <v>257.67583333333334</v>
          </cell>
          <cell r="AC692">
            <v>257.67583333333334</v>
          </cell>
          <cell r="AD692">
            <v>257.67583333333334</v>
          </cell>
          <cell r="AE692">
            <v>257.67583333333334</v>
          </cell>
          <cell r="AF692">
            <v>257.67583333333334</v>
          </cell>
          <cell r="AH692">
            <v>499.97188547654224</v>
          </cell>
          <cell r="AI692">
            <v>653</v>
          </cell>
          <cell r="AJ692">
            <v>773.02750000000003</v>
          </cell>
          <cell r="AK692">
            <v>773.02750000000003</v>
          </cell>
          <cell r="AL692">
            <v>3092.11</v>
          </cell>
          <cell r="AM692">
            <v>642.63440702009325</v>
          </cell>
          <cell r="AN692">
            <v>642.63440702009325</v>
          </cell>
          <cell r="AO692">
            <v>642.63440702009325</v>
          </cell>
          <cell r="AP692">
            <v>642.63440702009325</v>
          </cell>
          <cell r="AQ692">
            <v>642.63440702009325</v>
          </cell>
        </row>
        <row r="695">
          <cell r="B695" t="str">
            <v>ASSUMPTIONS:</v>
          </cell>
        </row>
        <row r="697">
          <cell r="B697" t="str">
            <v>Average Beer $/HL, net of VAT &amp; excise tax</v>
          </cell>
          <cell r="O697">
            <v>6</v>
          </cell>
          <cell r="AH697">
            <v>6</v>
          </cell>
          <cell r="AI697">
            <v>6</v>
          </cell>
          <cell r="AJ697">
            <v>6</v>
          </cell>
          <cell r="AK697">
            <v>6</v>
          </cell>
          <cell r="AL697">
            <v>8.0763812600337594</v>
          </cell>
          <cell r="AM697">
            <v>8.0763812600337594</v>
          </cell>
          <cell r="AN697">
            <v>8.0763812600337594</v>
          </cell>
          <cell r="AO697">
            <v>8.0763812600337594</v>
          </cell>
          <cell r="AP697">
            <v>8.0763812600337594</v>
          </cell>
          <cell r="AQ697">
            <v>8.0763812600337594</v>
          </cell>
        </row>
        <row r="699">
          <cell r="B699" t="str">
            <v>PRICE GROWTH</v>
          </cell>
        </row>
        <row r="700">
          <cell r="B700" t="str">
            <v>CURRENT CASE</v>
          </cell>
          <cell r="O700">
            <v>0</v>
          </cell>
          <cell r="AH700">
            <v>0</v>
          </cell>
          <cell r="AI700">
            <v>0</v>
          </cell>
          <cell r="AJ700">
            <v>0</v>
          </cell>
          <cell r="AK700">
            <v>0</v>
          </cell>
          <cell r="AL700">
            <v>-0.82525026440922622</v>
          </cell>
          <cell r="AM700">
            <v>0</v>
          </cell>
          <cell r="AN700">
            <v>0</v>
          </cell>
          <cell r="AO700">
            <v>0</v>
          </cell>
          <cell r="AP700">
            <v>0</v>
          </cell>
          <cell r="AQ700">
            <v>0</v>
          </cell>
        </row>
        <row r="701">
          <cell r="B701" t="str">
            <v>Based Case</v>
          </cell>
          <cell r="O701">
            <v>0</v>
          </cell>
          <cell r="AH701">
            <v>0</v>
          </cell>
          <cell r="AI701">
            <v>0</v>
          </cell>
          <cell r="AJ701">
            <v>0</v>
          </cell>
          <cell r="AK701">
            <v>0</v>
          </cell>
          <cell r="AM701">
            <v>0</v>
          </cell>
          <cell r="AN701">
            <v>0</v>
          </cell>
          <cell r="AO701">
            <v>0</v>
          </cell>
          <cell r="AP701">
            <v>0</v>
          </cell>
          <cell r="AQ701">
            <v>0</v>
          </cell>
        </row>
        <row r="702">
          <cell r="B702" t="str">
            <v>Conservative Case</v>
          </cell>
          <cell r="O702">
            <v>0</v>
          </cell>
          <cell r="AH702">
            <v>-0.05</v>
          </cell>
          <cell r="AI702">
            <v>-0.05</v>
          </cell>
          <cell r="AJ702">
            <v>-0.05</v>
          </cell>
          <cell r="AK702">
            <v>-0.05</v>
          </cell>
          <cell r="AM702">
            <v>0</v>
          </cell>
          <cell r="AN702">
            <v>0</v>
          </cell>
          <cell r="AO702">
            <v>0</v>
          </cell>
          <cell r="AP702">
            <v>0</v>
          </cell>
          <cell r="AQ702">
            <v>-0.05</v>
          </cell>
        </row>
        <row r="703">
          <cell r="B703" t="str">
            <v>Worst Case</v>
          </cell>
          <cell r="AH703">
            <v>-0.05</v>
          </cell>
          <cell r="AI703">
            <v>-0.05</v>
          </cell>
          <cell r="AJ703">
            <v>-0.05</v>
          </cell>
          <cell r="AK703">
            <v>-0.05</v>
          </cell>
          <cell r="AQ703">
            <v>0</v>
          </cell>
        </row>
        <row r="704">
          <cell r="B704" t="str">
            <v>Other Case</v>
          </cell>
          <cell r="AQ704">
            <v>0</v>
          </cell>
        </row>
        <row r="706">
          <cell r="B706" t="str">
            <v>SALES GROWTH</v>
          </cell>
        </row>
        <row r="707">
          <cell r="B707" t="str">
            <v>CURRENT CASE</v>
          </cell>
          <cell r="O707">
            <v>0</v>
          </cell>
          <cell r="AH707">
            <v>0</v>
          </cell>
          <cell r="AI707">
            <v>0</v>
          </cell>
          <cell r="AJ707">
            <v>0</v>
          </cell>
          <cell r="AK707">
            <v>0</v>
          </cell>
          <cell r="AL707">
            <v>0</v>
          </cell>
          <cell r="AM707">
            <v>0</v>
          </cell>
          <cell r="AN707">
            <v>0</v>
          </cell>
          <cell r="AO707">
            <v>0</v>
          </cell>
          <cell r="AP707">
            <v>0</v>
          </cell>
          <cell r="AQ707">
            <v>0</v>
          </cell>
        </row>
        <row r="708">
          <cell r="B708" t="str">
            <v>Based Case</v>
          </cell>
          <cell r="O708">
            <v>0</v>
          </cell>
          <cell r="AH708">
            <v>0</v>
          </cell>
          <cell r="AI708">
            <v>0</v>
          </cell>
          <cell r="AJ708">
            <v>0</v>
          </cell>
          <cell r="AK708">
            <v>0</v>
          </cell>
          <cell r="AM708">
            <v>0</v>
          </cell>
          <cell r="AN708">
            <v>0</v>
          </cell>
          <cell r="AO708">
            <v>0</v>
          </cell>
          <cell r="AP708">
            <v>0</v>
          </cell>
          <cell r="AQ708">
            <v>0</v>
          </cell>
        </row>
        <row r="709">
          <cell r="B709" t="str">
            <v>Conservative Case</v>
          </cell>
          <cell r="O709">
            <v>-0.05</v>
          </cell>
          <cell r="AH709">
            <v>-0.05</v>
          </cell>
          <cell r="AI709">
            <v>-0.05</v>
          </cell>
          <cell r="AJ709">
            <v>-0.05</v>
          </cell>
          <cell r="AK709">
            <v>-0.05</v>
          </cell>
          <cell r="AM709">
            <v>-0.05</v>
          </cell>
          <cell r="AN709">
            <v>-0.05</v>
          </cell>
          <cell r="AO709">
            <v>-0.05</v>
          </cell>
          <cell r="AP709">
            <v>-0.05</v>
          </cell>
          <cell r="AQ709">
            <v>-0.05</v>
          </cell>
        </row>
        <row r="710">
          <cell r="B710" t="str">
            <v>Worst Case</v>
          </cell>
          <cell r="AH710">
            <v>-0.05</v>
          </cell>
          <cell r="AI710">
            <v>-0.05</v>
          </cell>
          <cell r="AJ710">
            <v>-0.05</v>
          </cell>
          <cell r="AK710">
            <v>-0.05</v>
          </cell>
          <cell r="AM710">
            <v>-0.05</v>
          </cell>
          <cell r="AN710">
            <v>-0.05</v>
          </cell>
          <cell r="AO710">
            <v>-0.05</v>
          </cell>
          <cell r="AP710">
            <v>-0.05</v>
          </cell>
          <cell r="AQ710">
            <v>-0.05</v>
          </cell>
        </row>
        <row r="711">
          <cell r="B711" t="str">
            <v>Other Case</v>
          </cell>
        </row>
        <row r="713">
          <cell r="B713" t="str">
            <v>REVENUE GROWTH</v>
          </cell>
        </row>
        <row r="714">
          <cell r="B714" t="str">
            <v>CURRENT CASE</v>
          </cell>
          <cell r="G714">
            <v>0</v>
          </cell>
          <cell r="I714">
            <v>0</v>
          </cell>
          <cell r="J714">
            <v>0</v>
          </cell>
          <cell r="L714">
            <v>0</v>
          </cell>
          <cell r="N714">
            <v>0</v>
          </cell>
          <cell r="O714">
            <v>-0.63820482622216024</v>
          </cell>
          <cell r="Q714">
            <v>1.0013834030308226</v>
          </cell>
          <cell r="S714">
            <v>1.0013834030308226</v>
          </cell>
          <cell r="AH714">
            <v>0.58387060547716918</v>
          </cell>
          <cell r="AI714">
            <v>0.47042309769404644</v>
          </cell>
          <cell r="AJ714">
            <v>-0.16683036505091164</v>
          </cell>
          <cell r="AK714">
            <v>-0.10839700722630186</v>
          </cell>
          <cell r="AL714">
            <v>0.74627135558879942</v>
          </cell>
          <cell r="AM714">
            <v>0.38242694487499596</v>
          </cell>
          <cell r="AN714">
            <v>0.1183076064706805</v>
          </cell>
          <cell r="AO714">
            <v>7.3918839512475465E-2</v>
          </cell>
          <cell r="AP714">
            <v>4.7019131801872671E-2</v>
          </cell>
          <cell r="AQ714">
            <v>-0.38849274720312998</v>
          </cell>
        </row>
        <row r="715">
          <cell r="B715" t="str">
            <v>Based Case</v>
          </cell>
          <cell r="I715">
            <v>0</v>
          </cell>
          <cell r="J715">
            <v>0</v>
          </cell>
          <cell r="N715">
            <v>0</v>
          </cell>
          <cell r="O715">
            <v>0</v>
          </cell>
          <cell r="AH715">
            <v>0.58387060547716918</v>
          </cell>
          <cell r="AI715">
            <v>0.47042309769404644</v>
          </cell>
          <cell r="AJ715">
            <v>-0.16683036505091164</v>
          </cell>
          <cell r="AK715">
            <v>-0.10839700722630186</v>
          </cell>
          <cell r="AL715">
            <v>0.74627135558879942</v>
          </cell>
          <cell r="AM715">
            <v>0.38242694487499596</v>
          </cell>
          <cell r="AN715">
            <v>0.1183076064706805</v>
          </cell>
          <cell r="AO715">
            <v>7.3918839512475465E-2</v>
          </cell>
          <cell r="AP715">
            <v>4.7019131801872671E-2</v>
          </cell>
          <cell r="AQ715">
            <v>-0.38849274720312998</v>
          </cell>
        </row>
        <row r="716">
          <cell r="B716" t="str">
            <v>Conservative Case</v>
          </cell>
          <cell r="I716">
            <v>0</v>
          </cell>
          <cell r="J716">
            <v>0</v>
          </cell>
          <cell r="N716">
            <v>0</v>
          </cell>
          <cell r="O716">
            <v>0</v>
          </cell>
          <cell r="AH716">
            <v>0</v>
          </cell>
          <cell r="AI716">
            <v>0</v>
          </cell>
          <cell r="AJ716">
            <v>0</v>
          </cell>
          <cell r="AK716">
            <v>0</v>
          </cell>
          <cell r="AL716">
            <v>0.3</v>
          </cell>
          <cell r="AM716">
            <v>0</v>
          </cell>
          <cell r="AN716">
            <v>0</v>
          </cell>
          <cell r="AO716">
            <v>0</v>
          </cell>
          <cell r="AP716">
            <v>0</v>
          </cell>
          <cell r="AQ716">
            <v>0</v>
          </cell>
        </row>
        <row r="717">
          <cell r="B717" t="str">
            <v>Worst Case</v>
          </cell>
          <cell r="I717">
            <v>0</v>
          </cell>
          <cell r="J717">
            <v>0</v>
          </cell>
          <cell r="N717">
            <v>0</v>
          </cell>
          <cell r="O717">
            <v>0</v>
          </cell>
          <cell r="AH717">
            <v>0</v>
          </cell>
          <cell r="AI717">
            <v>0</v>
          </cell>
          <cell r="AJ717">
            <v>0</v>
          </cell>
          <cell r="AK717">
            <v>0</v>
          </cell>
          <cell r="AL717">
            <v>0</v>
          </cell>
          <cell r="AM717">
            <v>0</v>
          </cell>
          <cell r="AN717">
            <v>0</v>
          </cell>
          <cell r="AO717">
            <v>0</v>
          </cell>
          <cell r="AP717">
            <v>0</v>
          </cell>
          <cell r="AQ717">
            <v>0</v>
          </cell>
        </row>
        <row r="718">
          <cell r="B718" t="str">
            <v>Other Case</v>
          </cell>
          <cell r="I718">
            <v>0</v>
          </cell>
          <cell r="J718">
            <v>0</v>
          </cell>
          <cell r="N718">
            <v>0</v>
          </cell>
          <cell r="O718">
            <v>0</v>
          </cell>
          <cell r="AH718">
            <v>0</v>
          </cell>
          <cell r="AI718">
            <v>0</v>
          </cell>
          <cell r="AJ718">
            <v>0</v>
          </cell>
          <cell r="AK718">
            <v>0</v>
          </cell>
          <cell r="AL718">
            <v>0</v>
          </cell>
          <cell r="AM718">
            <v>0</v>
          </cell>
          <cell r="AN718">
            <v>0</v>
          </cell>
          <cell r="AO718">
            <v>0</v>
          </cell>
          <cell r="AP718">
            <v>0</v>
          </cell>
          <cell r="AQ718">
            <v>0</v>
          </cell>
        </row>
        <row r="720">
          <cell r="B720" t="str">
            <v>COGS - Variable ($/HL)</v>
          </cell>
        </row>
        <row r="721">
          <cell r="B721" t="str">
            <v>CURRENT CASE</v>
          </cell>
          <cell r="F721">
            <v>0</v>
          </cell>
          <cell r="G721">
            <v>0</v>
          </cell>
          <cell r="I721">
            <v>0.66117764471057883</v>
          </cell>
          <cell r="J721">
            <v>0</v>
          </cell>
          <cell r="L721">
            <v>0.30565167243367936</v>
          </cell>
          <cell r="N721">
            <v>0</v>
          </cell>
          <cell r="O721">
            <v>0</v>
          </cell>
          <cell r="Q721">
            <v>0</v>
          </cell>
          <cell r="S721">
            <v>0</v>
          </cell>
          <cell r="AH721">
            <v>0</v>
          </cell>
          <cell r="AI721">
            <v>0</v>
          </cell>
          <cell r="AJ721">
            <v>0</v>
          </cell>
          <cell r="AK721">
            <v>0</v>
          </cell>
          <cell r="AL721">
            <v>0</v>
          </cell>
          <cell r="AM721">
            <v>0</v>
          </cell>
          <cell r="AN721">
            <v>0</v>
          </cell>
          <cell r="AO721">
            <v>0</v>
          </cell>
          <cell r="AP721">
            <v>0</v>
          </cell>
          <cell r="AQ721">
            <v>0</v>
          </cell>
        </row>
        <row r="722">
          <cell r="B722" t="str">
            <v>Based Case</v>
          </cell>
          <cell r="AH722">
            <v>0</v>
          </cell>
          <cell r="AI722">
            <v>0</v>
          </cell>
          <cell r="AJ722">
            <v>0</v>
          </cell>
          <cell r="AK722">
            <v>0</v>
          </cell>
          <cell r="AL722">
            <v>0</v>
          </cell>
          <cell r="AM722">
            <v>0</v>
          </cell>
          <cell r="AN722">
            <v>0</v>
          </cell>
          <cell r="AO722">
            <v>0</v>
          </cell>
          <cell r="AP722">
            <v>0</v>
          </cell>
          <cell r="AQ722">
            <v>0</v>
          </cell>
        </row>
        <row r="723">
          <cell r="B723" t="str">
            <v>Conservative Case</v>
          </cell>
          <cell r="AH723">
            <v>0</v>
          </cell>
          <cell r="AI723">
            <v>0</v>
          </cell>
          <cell r="AJ723">
            <v>0</v>
          </cell>
          <cell r="AK723">
            <v>0</v>
          </cell>
          <cell r="AL723">
            <v>0</v>
          </cell>
          <cell r="AM723">
            <v>0</v>
          </cell>
          <cell r="AN723">
            <v>0</v>
          </cell>
          <cell r="AO723">
            <v>0</v>
          </cell>
          <cell r="AP723">
            <v>0</v>
          </cell>
          <cell r="AQ723">
            <v>0</v>
          </cell>
        </row>
        <row r="724">
          <cell r="B724" t="str">
            <v>Worst Case</v>
          </cell>
          <cell r="AH724">
            <v>0</v>
          </cell>
          <cell r="AI724">
            <v>0</v>
          </cell>
          <cell r="AJ724">
            <v>0</v>
          </cell>
          <cell r="AK724">
            <v>0</v>
          </cell>
          <cell r="AL724">
            <v>0</v>
          </cell>
          <cell r="AM724">
            <v>0</v>
          </cell>
          <cell r="AN724">
            <v>0</v>
          </cell>
          <cell r="AO724">
            <v>0</v>
          </cell>
          <cell r="AP724">
            <v>0</v>
          </cell>
          <cell r="AQ724">
            <v>0</v>
          </cell>
        </row>
        <row r="725">
          <cell r="B725" t="str">
            <v>Other Case</v>
          </cell>
          <cell r="AH725">
            <v>0</v>
          </cell>
          <cell r="AI725">
            <v>0</v>
          </cell>
          <cell r="AJ725">
            <v>0</v>
          </cell>
          <cell r="AK725">
            <v>0</v>
          </cell>
          <cell r="AL725">
            <v>0</v>
          </cell>
          <cell r="AM725">
            <v>0</v>
          </cell>
          <cell r="AN725">
            <v>0</v>
          </cell>
          <cell r="AO725">
            <v>0</v>
          </cell>
          <cell r="AP725">
            <v>0</v>
          </cell>
          <cell r="AQ725">
            <v>0</v>
          </cell>
        </row>
        <row r="727">
          <cell r="B727" t="str">
            <v xml:space="preserve">COGS - Fixed  </v>
          </cell>
          <cell r="G727">
            <v>0</v>
          </cell>
          <cell r="I727">
            <v>0</v>
          </cell>
          <cell r="J727">
            <v>0</v>
          </cell>
          <cell r="L727">
            <v>0</v>
          </cell>
          <cell r="N727">
            <v>0</v>
          </cell>
          <cell r="O727">
            <v>413.60024903999994</v>
          </cell>
          <cell r="Q727">
            <v>0</v>
          </cell>
          <cell r="S727">
            <v>0</v>
          </cell>
          <cell r="AH727">
            <v>413.6</v>
          </cell>
          <cell r="AI727">
            <v>413.6</v>
          </cell>
          <cell r="AJ727">
            <v>413.6</v>
          </cell>
          <cell r="AK727">
            <v>413.6</v>
          </cell>
          <cell r="AL727">
            <v>0</v>
          </cell>
          <cell r="AM727">
            <v>1654.4</v>
          </cell>
          <cell r="AN727">
            <v>1654.4</v>
          </cell>
          <cell r="AO727">
            <v>1654.4</v>
          </cell>
          <cell r="AP727">
            <v>1654.4</v>
          </cell>
          <cell r="AQ727">
            <v>1654.4</v>
          </cell>
        </row>
        <row r="729">
          <cell r="B729" t="str">
            <v>Gross Margin</v>
          </cell>
          <cell r="F729">
            <v>0</v>
          </cell>
          <cell r="G729">
            <v>0</v>
          </cell>
          <cell r="I729">
            <v>0.33882235528942117</v>
          </cell>
          <cell r="J729">
            <v>1</v>
          </cell>
          <cell r="L729">
            <v>0.6943483275663207</v>
          </cell>
          <cell r="N729">
            <v>1</v>
          </cell>
          <cell r="O729">
            <v>1</v>
          </cell>
          <cell r="Q729">
            <v>1</v>
          </cell>
          <cell r="S729">
            <v>1</v>
          </cell>
          <cell r="AH729">
            <v>1</v>
          </cell>
          <cell r="AI729">
            <v>1</v>
          </cell>
          <cell r="AJ729">
            <v>1</v>
          </cell>
          <cell r="AK729">
            <v>1</v>
          </cell>
          <cell r="AL729">
            <v>1</v>
          </cell>
          <cell r="AM729">
            <v>1</v>
          </cell>
          <cell r="AN729">
            <v>1</v>
          </cell>
          <cell r="AO729">
            <v>1</v>
          </cell>
          <cell r="AP729">
            <v>1</v>
          </cell>
          <cell r="AQ729">
            <v>1</v>
          </cell>
        </row>
        <row r="731">
          <cell r="B731" t="str">
            <v>SG&amp;A - Variable (% REVENUES)</v>
          </cell>
        </row>
        <row r="732">
          <cell r="B732" t="str">
            <v>CURRENT CASE</v>
          </cell>
          <cell r="F732">
            <v>0</v>
          </cell>
          <cell r="G732">
            <v>0</v>
          </cell>
          <cell r="I732">
            <v>0</v>
          </cell>
          <cell r="J732">
            <v>0.69026169026169026</v>
          </cell>
          <cell r="L732">
            <v>0.37116493656286043</v>
          </cell>
          <cell r="N732">
            <v>0.18537121331031237</v>
          </cell>
          <cell r="O732">
            <v>0.18537121331031237</v>
          </cell>
          <cell r="Q732">
            <v>0.2485488150766168</v>
          </cell>
          <cell r="S732">
            <v>0.2485488150766168</v>
          </cell>
          <cell r="AH732">
            <v>0.2485488150766168</v>
          </cell>
          <cell r="AI732">
            <v>0.2485488150766168</v>
          </cell>
          <cell r="AJ732">
            <v>0.2485488150766168</v>
          </cell>
          <cell r="AK732">
            <v>0.2485488150766168</v>
          </cell>
          <cell r="AL732">
            <v>0.2485488150766168</v>
          </cell>
          <cell r="AM732">
            <v>0.2485488150766168</v>
          </cell>
          <cell r="AN732">
            <v>0.2485488150766168</v>
          </cell>
          <cell r="AO732">
            <v>0.2485488150766168</v>
          </cell>
          <cell r="AP732">
            <v>0.2485488150766168</v>
          </cell>
          <cell r="AQ732">
            <v>0.2485488150766168</v>
          </cell>
        </row>
        <row r="733">
          <cell r="B733" t="str">
            <v>Based Case</v>
          </cell>
          <cell r="O733">
            <v>0.18537121331031237</v>
          </cell>
          <cell r="AH733">
            <v>0.2485488150766168</v>
          </cell>
          <cell r="AI733">
            <v>0.2485488150766168</v>
          </cell>
          <cell r="AJ733">
            <v>0.2485488150766168</v>
          </cell>
          <cell r="AK733">
            <v>0.2485488150766168</v>
          </cell>
          <cell r="AL733">
            <v>0.2485488150766168</v>
          </cell>
          <cell r="AM733">
            <v>0.2485488150766168</v>
          </cell>
          <cell r="AN733">
            <v>0.2485488150766168</v>
          </cell>
          <cell r="AO733">
            <v>0.2485488150766168</v>
          </cell>
          <cell r="AP733">
            <v>0.2485488150766168</v>
          </cell>
          <cell r="AQ733">
            <v>0.2485488150766168</v>
          </cell>
        </row>
        <row r="734">
          <cell r="B734" t="str">
            <v>Conservative Case</v>
          </cell>
          <cell r="O734">
            <v>0.18537121331031237</v>
          </cell>
          <cell r="AH734">
            <v>0.2485488150766168</v>
          </cell>
          <cell r="AI734">
            <v>0.2485488150766168</v>
          </cell>
          <cell r="AJ734">
            <v>0.2485488150766168</v>
          </cell>
          <cell r="AK734">
            <v>0.2485488150766168</v>
          </cell>
          <cell r="AL734">
            <v>0.2485488150766168</v>
          </cell>
          <cell r="AM734">
            <v>0.2485488150766168</v>
          </cell>
          <cell r="AN734">
            <v>0.2485488150766168</v>
          </cell>
          <cell r="AO734">
            <v>0.2485488150766168</v>
          </cell>
          <cell r="AP734">
            <v>0.2485488150766168</v>
          </cell>
          <cell r="AQ734">
            <v>0.2485488150766168</v>
          </cell>
        </row>
        <row r="735">
          <cell r="B735" t="str">
            <v>Worst Case</v>
          </cell>
          <cell r="O735">
            <v>0</v>
          </cell>
          <cell r="AH735">
            <v>0</v>
          </cell>
          <cell r="AI735">
            <v>0</v>
          </cell>
          <cell r="AJ735">
            <v>0</v>
          </cell>
          <cell r="AK735">
            <v>0</v>
          </cell>
          <cell r="AL735">
            <v>0</v>
          </cell>
          <cell r="AM735">
            <v>0</v>
          </cell>
          <cell r="AN735">
            <v>0</v>
          </cell>
          <cell r="AO735">
            <v>0</v>
          </cell>
          <cell r="AP735">
            <v>0</v>
          </cell>
          <cell r="AQ735">
            <v>0</v>
          </cell>
        </row>
        <row r="736">
          <cell r="B736" t="str">
            <v>Other Case</v>
          </cell>
          <cell r="O736">
            <v>0</v>
          </cell>
          <cell r="AH736">
            <v>0</v>
          </cell>
          <cell r="AI736">
            <v>0</v>
          </cell>
          <cell r="AJ736">
            <v>0</v>
          </cell>
          <cell r="AK736">
            <v>0</v>
          </cell>
          <cell r="AL736">
            <v>0</v>
          </cell>
          <cell r="AM736">
            <v>0</v>
          </cell>
          <cell r="AN736">
            <v>0</v>
          </cell>
          <cell r="AO736">
            <v>0</v>
          </cell>
          <cell r="AP736">
            <v>0</v>
          </cell>
          <cell r="AQ736">
            <v>0</v>
          </cell>
        </row>
        <row r="738">
          <cell r="B738" t="str">
            <v>G&amp;A - Fixed  (Growth Rate)</v>
          </cell>
          <cell r="G738">
            <v>0</v>
          </cell>
          <cell r="I738">
            <v>0</v>
          </cell>
          <cell r="J738">
            <v>0</v>
          </cell>
          <cell r="L738">
            <v>0</v>
          </cell>
          <cell r="N738">
            <v>0</v>
          </cell>
          <cell r="O738">
            <v>0</v>
          </cell>
          <cell r="Q738">
            <v>0</v>
          </cell>
          <cell r="S738">
            <v>0</v>
          </cell>
          <cell r="AH738">
            <v>0</v>
          </cell>
          <cell r="AI738">
            <v>0</v>
          </cell>
          <cell r="AJ738">
            <v>0</v>
          </cell>
          <cell r="AK738">
            <v>0</v>
          </cell>
          <cell r="AL738">
            <v>0</v>
          </cell>
          <cell r="AM738">
            <v>0.1</v>
          </cell>
          <cell r="AN738">
            <v>0.1</v>
          </cell>
          <cell r="AO738">
            <v>0.1</v>
          </cell>
          <cell r="AP738">
            <v>0.1</v>
          </cell>
          <cell r="AQ738">
            <v>0.1</v>
          </cell>
        </row>
        <row r="740">
          <cell r="B740" t="str">
            <v>Operating Income (% Revs)</v>
          </cell>
          <cell r="F740">
            <v>0</v>
          </cell>
          <cell r="G740">
            <v>0</v>
          </cell>
          <cell r="I740">
            <v>0.33882235528942117</v>
          </cell>
          <cell r="J740">
            <v>0.30973830973830974</v>
          </cell>
          <cell r="L740">
            <v>0.32318339100346022</v>
          </cell>
          <cell r="N740">
            <v>0.5474807722492544</v>
          </cell>
          <cell r="O740">
            <v>0.12788897467120502</v>
          </cell>
          <cell r="Q740">
            <v>0.4360056471763909</v>
          </cell>
          <cell r="S740">
            <v>0.4360056471763909</v>
          </cell>
          <cell r="AH740">
            <v>8.8516855036692071E-2</v>
          </cell>
          <cell r="AI740">
            <v>0.14571244358478402</v>
          </cell>
          <cell r="AJ740">
            <v>0.10563028597569257</v>
          </cell>
          <cell r="AK740">
            <v>6.5535990519643927E-2</v>
          </cell>
          <cell r="AL740">
            <v>0.10521856922839151</v>
          </cell>
          <cell r="AM740">
            <v>0.21404779757609102</v>
          </cell>
          <cell r="AN740">
            <v>0.22948895251187393</v>
          </cell>
          <cell r="AO740">
            <v>0.22621032226292445</v>
          </cell>
          <cell r="AP740">
            <v>0.21854608846065129</v>
          </cell>
          <cell r="AQ740">
            <v>0.37613112423907902</v>
          </cell>
        </row>
        <row r="741">
          <cell r="B741" t="str">
            <v>Non-Recurring&amp;Extraordinary Items (% Revs)</v>
          </cell>
          <cell r="F741">
            <v>0</v>
          </cell>
          <cell r="G741">
            <v>0</v>
          </cell>
          <cell r="I741">
            <v>0</v>
          </cell>
          <cell r="J741">
            <v>0</v>
          </cell>
          <cell r="L741">
            <v>0</v>
          </cell>
          <cell r="N741">
            <v>0</v>
          </cell>
          <cell r="O741">
            <v>0</v>
          </cell>
          <cell r="Q741">
            <v>0</v>
          </cell>
          <cell r="S741">
            <v>0</v>
          </cell>
          <cell r="AH741">
            <v>0</v>
          </cell>
          <cell r="AI741">
            <v>0</v>
          </cell>
          <cell r="AJ741">
            <v>0</v>
          </cell>
          <cell r="AK741">
            <v>0</v>
          </cell>
          <cell r="AL741">
            <v>0</v>
          </cell>
          <cell r="AM741">
            <v>0</v>
          </cell>
          <cell r="AN741">
            <v>0</v>
          </cell>
          <cell r="AO741">
            <v>0</v>
          </cell>
          <cell r="AP741">
            <v>0</v>
          </cell>
          <cell r="AQ741">
            <v>0</v>
          </cell>
        </row>
        <row r="742">
          <cell r="B742" t="str">
            <v>Forex (% Revs)</v>
          </cell>
          <cell r="F742">
            <v>0</v>
          </cell>
          <cell r="G742">
            <v>0</v>
          </cell>
          <cell r="I742">
            <v>0</v>
          </cell>
          <cell r="J742">
            <v>0</v>
          </cell>
          <cell r="L742">
            <v>0</v>
          </cell>
          <cell r="N742">
            <v>0</v>
          </cell>
          <cell r="O742">
            <v>0</v>
          </cell>
          <cell r="Q742">
            <v>3.5127490035842708E-3</v>
          </cell>
          <cell r="S742">
            <v>3.5127490035842708E-3</v>
          </cell>
          <cell r="AH742">
            <v>0</v>
          </cell>
          <cell r="AI742">
            <v>0</v>
          </cell>
          <cell r="AJ742">
            <v>0</v>
          </cell>
          <cell r="AK742">
            <v>0</v>
          </cell>
          <cell r="AL742">
            <v>0</v>
          </cell>
          <cell r="AM742">
            <v>0</v>
          </cell>
          <cell r="AN742">
            <v>0</v>
          </cell>
          <cell r="AO742">
            <v>0</v>
          </cell>
          <cell r="AP742">
            <v>0</v>
          </cell>
          <cell r="AQ742">
            <v>0</v>
          </cell>
        </row>
        <row r="743">
          <cell r="B743" t="str">
            <v>Gain/(loss) from disposal of Fixed assets (% Revs)</v>
          </cell>
          <cell r="F743">
            <v>0</v>
          </cell>
          <cell r="G743">
            <v>0</v>
          </cell>
          <cell r="I743">
            <v>0</v>
          </cell>
          <cell r="J743">
            <v>0</v>
          </cell>
          <cell r="L743">
            <v>0</v>
          </cell>
          <cell r="N743">
            <v>0</v>
          </cell>
          <cell r="O743">
            <v>0</v>
          </cell>
          <cell r="Q743">
            <v>0</v>
          </cell>
          <cell r="S743">
            <v>0</v>
          </cell>
          <cell r="AH743">
            <v>0</v>
          </cell>
          <cell r="AI743">
            <v>0</v>
          </cell>
          <cell r="AJ743">
            <v>0</v>
          </cell>
          <cell r="AK743">
            <v>0</v>
          </cell>
          <cell r="AL743">
            <v>0</v>
          </cell>
          <cell r="AM743">
            <v>0</v>
          </cell>
          <cell r="AN743">
            <v>0</v>
          </cell>
          <cell r="AO743">
            <v>0</v>
          </cell>
          <cell r="AP743">
            <v>0</v>
          </cell>
          <cell r="AQ743">
            <v>0</v>
          </cell>
        </row>
        <row r="744">
          <cell r="B744" t="str">
            <v>EBITA Margin</v>
          </cell>
          <cell r="F744">
            <v>0</v>
          </cell>
          <cell r="G744">
            <v>0</v>
          </cell>
          <cell r="I744">
            <v>0.33882235528942117</v>
          </cell>
          <cell r="J744">
            <v>0.30373230373230375</v>
          </cell>
          <cell r="L744">
            <v>0.31995386389850056</v>
          </cell>
          <cell r="N744">
            <v>0.54313010855724453</v>
          </cell>
          <cell r="O744">
            <v>9.1549802681838627E-2</v>
          </cell>
          <cell r="Q744">
            <v>0.42315643088176769</v>
          </cell>
          <cell r="S744">
            <v>0.42315643088176769</v>
          </cell>
          <cell r="AH744">
            <v>5.6761704108369324E-2</v>
          </cell>
          <cell r="AI744">
            <v>0.10831721470019343</v>
          </cell>
          <cell r="AJ744">
            <v>5.9438290721954203E-2</v>
          </cell>
          <cell r="AK744">
            <v>1.3728184098941866E-2</v>
          </cell>
          <cell r="AL744">
            <v>6.2802262769818692E-2</v>
          </cell>
          <cell r="AM744">
            <v>0.18634347056388187</v>
          </cell>
          <cell r="AN744">
            <v>0.20570346313520638</v>
          </cell>
          <cell r="AO744">
            <v>0.20431686045031003</v>
          </cell>
          <cell r="AP744">
            <v>0.1980685432019422</v>
          </cell>
          <cell r="AQ744">
            <v>0.36616436810307779</v>
          </cell>
        </row>
        <row r="747">
          <cell r="B747" t="str">
            <v>INCOME STATEMENT - PIT Cyprus &amp; Interco Elimination</v>
          </cell>
        </row>
        <row r="749">
          <cell r="B749" t="str">
            <v>Exchange Rates</v>
          </cell>
          <cell r="D749" t="str">
            <v>USD</v>
          </cell>
          <cell r="F749">
            <v>1</v>
          </cell>
          <cell r="G749">
            <v>1</v>
          </cell>
          <cell r="I749">
            <v>1</v>
          </cell>
          <cell r="J749">
            <v>1</v>
          </cell>
          <cell r="L749">
            <v>1</v>
          </cell>
          <cell r="N749">
            <v>1</v>
          </cell>
          <cell r="O749">
            <v>1</v>
          </cell>
          <cell r="Q749">
            <v>1</v>
          </cell>
          <cell r="S749">
            <v>1</v>
          </cell>
          <cell r="T749" t="str">
            <v/>
          </cell>
          <cell r="U749">
            <v>1</v>
          </cell>
          <cell r="V749">
            <v>1</v>
          </cell>
          <cell r="W749">
            <v>1</v>
          </cell>
          <cell r="X749">
            <v>1</v>
          </cell>
          <cell r="Y749">
            <v>1</v>
          </cell>
          <cell r="Z749">
            <v>1</v>
          </cell>
          <cell r="AA749">
            <v>1</v>
          </cell>
          <cell r="AB749">
            <v>1</v>
          </cell>
          <cell r="AC749">
            <v>1</v>
          </cell>
          <cell r="AD749">
            <v>1</v>
          </cell>
          <cell r="AE749">
            <v>1</v>
          </cell>
          <cell r="AF749">
            <v>1</v>
          </cell>
          <cell r="AH749">
            <v>1</v>
          </cell>
          <cell r="AI749">
            <v>1</v>
          </cell>
          <cell r="AJ749">
            <v>1</v>
          </cell>
          <cell r="AK749">
            <v>1</v>
          </cell>
          <cell r="AL749">
            <v>1</v>
          </cell>
          <cell r="AM749">
            <v>1</v>
          </cell>
          <cell r="AN749">
            <v>1</v>
          </cell>
          <cell r="AO749">
            <v>1</v>
          </cell>
          <cell r="AP749">
            <v>1</v>
          </cell>
          <cell r="AQ749">
            <v>1</v>
          </cell>
        </row>
        <row r="750">
          <cell r="B750" t="str">
            <v>Avg.</v>
          </cell>
          <cell r="F750">
            <v>1</v>
          </cell>
          <cell r="G750">
            <v>1</v>
          </cell>
          <cell r="I750">
            <v>1</v>
          </cell>
          <cell r="J750">
            <v>1</v>
          </cell>
          <cell r="L750">
            <v>1</v>
          </cell>
          <cell r="N750">
            <v>1</v>
          </cell>
          <cell r="O750">
            <v>1</v>
          </cell>
          <cell r="Q750">
            <v>1</v>
          </cell>
          <cell r="S750">
            <v>1</v>
          </cell>
          <cell r="T750" t="str">
            <v/>
          </cell>
          <cell r="U750">
            <v>1</v>
          </cell>
          <cell r="V750">
            <v>1</v>
          </cell>
          <cell r="W750">
            <v>1</v>
          </cell>
          <cell r="X750">
            <v>1</v>
          </cell>
          <cell r="Y750">
            <v>1</v>
          </cell>
          <cell r="Z750">
            <v>1</v>
          </cell>
          <cell r="AA750">
            <v>1</v>
          </cell>
          <cell r="AB750">
            <v>1</v>
          </cell>
          <cell r="AC750">
            <v>1</v>
          </cell>
          <cell r="AD750">
            <v>1</v>
          </cell>
          <cell r="AE750">
            <v>1</v>
          </cell>
          <cell r="AF750">
            <v>1</v>
          </cell>
          <cell r="AH750">
            <v>1</v>
          </cell>
          <cell r="AI750">
            <v>1</v>
          </cell>
          <cell r="AJ750">
            <v>1</v>
          </cell>
          <cell r="AK750">
            <v>1</v>
          </cell>
          <cell r="AL750">
            <v>1</v>
          </cell>
          <cell r="AM750">
            <v>1</v>
          </cell>
          <cell r="AN750">
            <v>1</v>
          </cell>
          <cell r="AO750">
            <v>1</v>
          </cell>
          <cell r="AP750">
            <v>1</v>
          </cell>
          <cell r="AQ750">
            <v>1</v>
          </cell>
        </row>
        <row r="752">
          <cell r="F752" t="e">
            <v>#REF!</v>
          </cell>
          <cell r="S752" t="str">
            <v>PIT Cyprus &amp; Interco Elimination</v>
          </cell>
        </row>
        <row r="753">
          <cell r="J753" t="str">
            <v/>
          </cell>
          <cell r="O753" t="str">
            <v/>
          </cell>
          <cell r="Q753" t="str">
            <v/>
          </cell>
          <cell r="T753" t="str">
            <v/>
          </cell>
        </row>
        <row r="754">
          <cell r="F754">
            <v>1999</v>
          </cell>
          <cell r="G754">
            <v>2000</v>
          </cell>
          <cell r="I754" t="str">
            <v>9m 2001</v>
          </cell>
          <cell r="J754" t="str">
            <v>Q4 2001</v>
          </cell>
          <cell r="L754">
            <v>2001</v>
          </cell>
          <cell r="N754" t="str">
            <v>9 m 2002</v>
          </cell>
          <cell r="O754" t="str">
            <v xml:space="preserve">Q4 2002 </v>
          </cell>
          <cell r="Q754">
            <v>2002</v>
          </cell>
          <cell r="S754" t="str">
            <v>2002 PF</v>
          </cell>
          <cell r="T754" t="str">
            <v/>
          </cell>
          <cell r="U754" t="str">
            <v>Jan 2003</v>
          </cell>
          <cell r="V754" t="str">
            <v>Feb 2003</v>
          </cell>
          <cell r="W754" t="str">
            <v>Mar 2003</v>
          </cell>
          <cell r="X754" t="str">
            <v>Apr 2003</v>
          </cell>
          <cell r="Y754" t="str">
            <v>May 2003</v>
          </cell>
          <cell r="Z754" t="str">
            <v>Jun 2003</v>
          </cell>
          <cell r="AA754" t="str">
            <v>Jul 2003</v>
          </cell>
          <cell r="AB754" t="str">
            <v>Aug 2003</v>
          </cell>
          <cell r="AC754" t="str">
            <v>Sep 2003</v>
          </cell>
          <cell r="AD754" t="str">
            <v>Oct 2003</v>
          </cell>
          <cell r="AE754" t="str">
            <v>Nov 2003</v>
          </cell>
          <cell r="AF754" t="str">
            <v>Dec 2003</v>
          </cell>
          <cell r="AH754" t="str">
            <v>Q1 2003</v>
          </cell>
          <cell r="AI754" t="str">
            <v>Q2 2003</v>
          </cell>
          <cell r="AJ754" t="str">
            <v>Q3 2003</v>
          </cell>
          <cell r="AK754" t="str">
            <v>Q4 2003</v>
          </cell>
          <cell r="AL754">
            <v>2003</v>
          </cell>
          <cell r="AM754">
            <v>2004</v>
          </cell>
          <cell r="AN754">
            <v>2005</v>
          </cell>
          <cell r="AO754">
            <v>2006</v>
          </cell>
          <cell r="AP754">
            <v>2007</v>
          </cell>
          <cell r="AQ754">
            <v>2008</v>
          </cell>
        </row>
        <row r="756">
          <cell r="B756" t="str">
            <v>Total Revenues</v>
          </cell>
          <cell r="F756">
            <v>0</v>
          </cell>
          <cell r="G756">
            <v>0</v>
          </cell>
          <cell r="I756">
            <v>2979</v>
          </cell>
          <cell r="J756">
            <v>0</v>
          </cell>
          <cell r="L756">
            <v>2979</v>
          </cell>
          <cell r="N756">
            <v>-1572</v>
          </cell>
          <cell r="O756">
            <v>-394.79999999999927</v>
          </cell>
          <cell r="Q756">
            <v>-1966.7999999999993</v>
          </cell>
          <cell r="S756">
            <v>-1966.7999999999993</v>
          </cell>
          <cell r="T756" t="str">
            <v/>
          </cell>
          <cell r="U756">
            <v>0</v>
          </cell>
          <cell r="V756">
            <v>0</v>
          </cell>
          <cell r="W756">
            <v>0</v>
          </cell>
          <cell r="X756">
            <v>0</v>
          </cell>
          <cell r="Y756">
            <v>0</v>
          </cell>
          <cell r="Z756">
            <v>0</v>
          </cell>
          <cell r="AA756">
            <v>0</v>
          </cell>
          <cell r="AB756">
            <v>0</v>
          </cell>
          <cell r="AC756">
            <v>0</v>
          </cell>
          <cell r="AD756">
            <v>0</v>
          </cell>
          <cell r="AE756">
            <v>0</v>
          </cell>
          <cell r="AF756">
            <v>0</v>
          </cell>
          <cell r="AH756">
            <v>0</v>
          </cell>
          <cell r="AI756">
            <v>0</v>
          </cell>
          <cell r="AJ756">
            <v>0</v>
          </cell>
          <cell r="AK756">
            <v>0</v>
          </cell>
          <cell r="AL756">
            <v>0</v>
          </cell>
          <cell r="AM756">
            <v>0</v>
          </cell>
          <cell r="AN756">
            <v>0</v>
          </cell>
          <cell r="AO756">
            <v>0</v>
          </cell>
          <cell r="AP756">
            <v>0</v>
          </cell>
          <cell r="AQ756">
            <v>0</v>
          </cell>
        </row>
        <row r="758">
          <cell r="B758" t="str">
            <v>Cost of Goods Sold- Variable (Excl. Depreciation)</v>
          </cell>
          <cell r="F758">
            <v>0</v>
          </cell>
          <cell r="G758">
            <v>0</v>
          </cell>
          <cell r="I758">
            <v>-359</v>
          </cell>
          <cell r="J758">
            <v>0</v>
          </cell>
          <cell r="L758">
            <v>-359</v>
          </cell>
          <cell r="N758">
            <v>-1572</v>
          </cell>
          <cell r="O758">
            <v>-389.7389321700648</v>
          </cell>
          <cell r="Q758">
            <v>-1961.7389321700648</v>
          </cell>
          <cell r="S758">
            <v>-1961.7389321700648</v>
          </cell>
          <cell r="T758" t="str">
            <v/>
          </cell>
          <cell r="U758">
            <v>0</v>
          </cell>
          <cell r="V758">
            <v>0</v>
          </cell>
          <cell r="W758">
            <v>0</v>
          </cell>
          <cell r="X758">
            <v>0</v>
          </cell>
          <cell r="Y758">
            <v>0</v>
          </cell>
          <cell r="Z758">
            <v>0</v>
          </cell>
          <cell r="AA758">
            <v>0</v>
          </cell>
          <cell r="AB758">
            <v>0</v>
          </cell>
          <cell r="AC758">
            <v>0</v>
          </cell>
          <cell r="AD758">
            <v>0</v>
          </cell>
          <cell r="AE758">
            <v>0</v>
          </cell>
          <cell r="AF758">
            <v>0</v>
          </cell>
          <cell r="AH758">
            <v>-15</v>
          </cell>
          <cell r="AI758">
            <v>0</v>
          </cell>
          <cell r="AJ758">
            <v>0</v>
          </cell>
          <cell r="AK758">
            <v>0</v>
          </cell>
          <cell r="AL758">
            <v>-15</v>
          </cell>
          <cell r="AM758">
            <v>0</v>
          </cell>
          <cell r="AN758">
            <v>0</v>
          </cell>
          <cell r="AO758">
            <v>0</v>
          </cell>
          <cell r="AP758">
            <v>0</v>
          </cell>
          <cell r="AQ758">
            <v>0</v>
          </cell>
        </row>
        <row r="759">
          <cell r="B759" t="str">
            <v>Cost of Goods Sold- Fixed (Excl. Depreciation)</v>
          </cell>
          <cell r="F759">
            <v>0</v>
          </cell>
          <cell r="G759">
            <v>0</v>
          </cell>
          <cell r="I759">
            <v>0</v>
          </cell>
          <cell r="J759">
            <v>0</v>
          </cell>
          <cell r="L759">
            <v>0</v>
          </cell>
          <cell r="N759">
            <v>0</v>
          </cell>
          <cell r="O759">
            <v>0</v>
          </cell>
          <cell r="Q759">
            <v>0</v>
          </cell>
          <cell r="S759">
            <v>0</v>
          </cell>
          <cell r="T759" t="str">
            <v/>
          </cell>
          <cell r="U759">
            <v>0</v>
          </cell>
          <cell r="V759">
            <v>0</v>
          </cell>
          <cell r="W759">
            <v>0</v>
          </cell>
          <cell r="X759">
            <v>0</v>
          </cell>
          <cell r="Y759">
            <v>0</v>
          </cell>
          <cell r="Z759">
            <v>0</v>
          </cell>
          <cell r="AA759">
            <v>0</v>
          </cell>
          <cell r="AB759">
            <v>0</v>
          </cell>
          <cell r="AC759">
            <v>0</v>
          </cell>
          <cell r="AD759">
            <v>0</v>
          </cell>
          <cell r="AE759">
            <v>0</v>
          </cell>
          <cell r="AF759">
            <v>0</v>
          </cell>
          <cell r="AH759">
            <v>0</v>
          </cell>
          <cell r="AI759">
            <v>0</v>
          </cell>
          <cell r="AJ759">
            <v>0</v>
          </cell>
          <cell r="AK759">
            <v>0</v>
          </cell>
          <cell r="AL759">
            <v>0</v>
          </cell>
          <cell r="AM759">
            <v>0</v>
          </cell>
          <cell r="AN759">
            <v>0</v>
          </cell>
          <cell r="AO759">
            <v>0</v>
          </cell>
          <cell r="AP759">
            <v>0</v>
          </cell>
          <cell r="AQ759">
            <v>0</v>
          </cell>
        </row>
        <row r="760">
          <cell r="F760" t="str">
            <v>______</v>
          </cell>
          <cell r="G760" t="str">
            <v>______</v>
          </cell>
          <cell r="I760" t="str">
            <v>______</v>
          </cell>
          <cell r="J760" t="str">
            <v>______</v>
          </cell>
          <cell r="L760" t="str">
            <v>______</v>
          </cell>
          <cell r="N760" t="str">
            <v>______</v>
          </cell>
          <cell r="O760" t="str">
            <v>______</v>
          </cell>
          <cell r="Q760" t="str">
            <v>______</v>
          </cell>
          <cell r="S760" t="str">
            <v>______</v>
          </cell>
          <cell r="T760" t="str">
            <v/>
          </cell>
          <cell r="U760" t="str">
            <v>______</v>
          </cell>
          <cell r="V760" t="str">
            <v>______</v>
          </cell>
          <cell r="W760" t="str">
            <v>______</v>
          </cell>
          <cell r="X760" t="str">
            <v>______</v>
          </cell>
          <cell r="Y760" t="str">
            <v>______</v>
          </cell>
          <cell r="Z760" t="str">
            <v>______</v>
          </cell>
          <cell r="AA760" t="str">
            <v>______</v>
          </cell>
          <cell r="AB760" t="str">
            <v>______</v>
          </cell>
          <cell r="AC760" t="str">
            <v>______</v>
          </cell>
          <cell r="AD760" t="str">
            <v>______</v>
          </cell>
          <cell r="AE760" t="str">
            <v>______</v>
          </cell>
          <cell r="AF760" t="str">
            <v>______</v>
          </cell>
          <cell r="AH760" t="str">
            <v>______</v>
          </cell>
          <cell r="AI760" t="str">
            <v>______</v>
          </cell>
          <cell r="AJ760" t="str">
            <v>______</v>
          </cell>
          <cell r="AK760" t="str">
            <v>______</v>
          </cell>
          <cell r="AL760" t="str">
            <v>______</v>
          </cell>
          <cell r="AM760" t="str">
            <v>______</v>
          </cell>
          <cell r="AN760" t="str">
            <v>______</v>
          </cell>
          <cell r="AO760" t="str">
            <v>______</v>
          </cell>
          <cell r="AP760" t="str">
            <v>______</v>
          </cell>
          <cell r="AQ760" t="str">
            <v>______</v>
          </cell>
        </row>
        <row r="761">
          <cell r="B761" t="str">
            <v>Gross Profit</v>
          </cell>
          <cell r="F761">
            <v>0</v>
          </cell>
          <cell r="G761">
            <v>0</v>
          </cell>
          <cell r="I761">
            <v>3338</v>
          </cell>
          <cell r="J761">
            <v>0</v>
          </cell>
          <cell r="L761">
            <v>3338</v>
          </cell>
          <cell r="N761">
            <v>0</v>
          </cell>
          <cell r="O761">
            <v>-5.0610678299344727</v>
          </cell>
          <cell r="Q761">
            <v>-5.0610678299344727</v>
          </cell>
          <cell r="S761">
            <v>-5.0610678299344727</v>
          </cell>
          <cell r="T761" t="str">
            <v/>
          </cell>
          <cell r="U761">
            <v>0</v>
          </cell>
          <cell r="V761">
            <v>0</v>
          </cell>
          <cell r="W761">
            <v>0</v>
          </cell>
          <cell r="X761">
            <v>0</v>
          </cell>
          <cell r="Y761">
            <v>0</v>
          </cell>
          <cell r="Z761">
            <v>0</v>
          </cell>
          <cell r="AA761">
            <v>0</v>
          </cell>
          <cell r="AB761">
            <v>0</v>
          </cell>
          <cell r="AC761">
            <v>0</v>
          </cell>
          <cell r="AD761">
            <v>0</v>
          </cell>
          <cell r="AE761">
            <v>0</v>
          </cell>
          <cell r="AF761">
            <v>0</v>
          </cell>
          <cell r="AH761">
            <v>15</v>
          </cell>
          <cell r="AI761">
            <v>0</v>
          </cell>
          <cell r="AJ761">
            <v>0</v>
          </cell>
          <cell r="AK761">
            <v>0</v>
          </cell>
          <cell r="AL761">
            <v>15</v>
          </cell>
          <cell r="AM761">
            <v>0</v>
          </cell>
          <cell r="AN761">
            <v>0</v>
          </cell>
          <cell r="AO761">
            <v>0</v>
          </cell>
          <cell r="AP761">
            <v>0</v>
          </cell>
          <cell r="AQ761">
            <v>0</v>
          </cell>
        </row>
        <row r="763">
          <cell r="B763" t="str">
            <v>Sales - Variable commercial exp. (Excl. Amortization)</v>
          </cell>
          <cell r="F763">
            <v>0</v>
          </cell>
          <cell r="G763">
            <v>0</v>
          </cell>
          <cell r="I763">
            <v>352</v>
          </cell>
          <cell r="J763">
            <v>0</v>
          </cell>
          <cell r="L763">
            <v>352</v>
          </cell>
          <cell r="N763">
            <v>0</v>
          </cell>
          <cell r="O763">
            <v>0</v>
          </cell>
          <cell r="Q763">
            <v>0</v>
          </cell>
          <cell r="S763">
            <v>0</v>
          </cell>
          <cell r="T763" t="str">
            <v/>
          </cell>
          <cell r="U763">
            <v>0</v>
          </cell>
          <cell r="V763">
            <v>0</v>
          </cell>
          <cell r="W763">
            <v>0</v>
          </cell>
          <cell r="X763">
            <v>0</v>
          </cell>
          <cell r="Y763">
            <v>0</v>
          </cell>
          <cell r="Z763">
            <v>0</v>
          </cell>
          <cell r="AA763">
            <v>432.85172356777667</v>
          </cell>
          <cell r="AB763">
            <v>432.85172356777667</v>
          </cell>
          <cell r="AC763">
            <v>432.85172356777667</v>
          </cell>
          <cell r="AD763">
            <v>812.98422808760677</v>
          </cell>
          <cell r="AE763">
            <v>812.98422808760677</v>
          </cell>
          <cell r="AF763">
            <v>812.98422808760677</v>
          </cell>
          <cell r="AH763">
            <v>0</v>
          </cell>
          <cell r="AI763">
            <v>0</v>
          </cell>
          <cell r="AJ763">
            <v>1298.5551707033301</v>
          </cell>
          <cell r="AK763">
            <v>2438.9526842628202</v>
          </cell>
          <cell r="AL763">
            <v>3737.5078549661503</v>
          </cell>
          <cell r="AM763">
            <v>10667.800000000001</v>
          </cell>
          <cell r="AN763">
            <v>11469.6</v>
          </cell>
          <cell r="AO763">
            <v>11682</v>
          </cell>
          <cell r="AP763">
            <v>11934.65</v>
          </cell>
          <cell r="AQ763">
            <v>23950.5</v>
          </cell>
        </row>
        <row r="764">
          <cell r="B764" t="str">
            <v>Sales - Variable marketing exp. (Excl. Amortization)</v>
          </cell>
          <cell r="F764">
            <v>0</v>
          </cell>
          <cell r="G764">
            <v>0</v>
          </cell>
          <cell r="I764">
            <v>0</v>
          </cell>
          <cell r="J764">
            <v>0</v>
          </cell>
          <cell r="L764">
            <v>0</v>
          </cell>
          <cell r="N764">
            <v>1089</v>
          </cell>
          <cell r="O764">
            <v>1681.9982421442724</v>
          </cell>
          <cell r="Q764">
            <v>2770.9982421442724</v>
          </cell>
          <cell r="S764">
            <v>2770.9982421442724</v>
          </cell>
          <cell r="U764">
            <v>687.05000000000007</v>
          </cell>
          <cell r="V764">
            <v>687.05000000000007</v>
          </cell>
          <cell r="W764">
            <v>687.05000000000007</v>
          </cell>
          <cell r="X764">
            <v>1117.4460000000001</v>
          </cell>
          <cell r="Y764">
            <v>1117.4460000000001</v>
          </cell>
          <cell r="Z764">
            <v>1117.4460000000001</v>
          </cell>
          <cell r="AA764">
            <v>968.05833333333339</v>
          </cell>
          <cell r="AB764">
            <v>968.05833333333339</v>
          </cell>
          <cell r="AC764">
            <v>968.05833333333339</v>
          </cell>
          <cell r="AD764">
            <v>1172.3999999999999</v>
          </cell>
          <cell r="AE764">
            <v>1172.3999999999999</v>
          </cell>
          <cell r="AF764">
            <v>1172.3999999999999</v>
          </cell>
          <cell r="AH764">
            <v>2061.15</v>
          </cell>
          <cell r="AI764">
            <v>3352.3380000000002</v>
          </cell>
          <cell r="AJ764">
            <v>2904.1750000000002</v>
          </cell>
          <cell r="AK764">
            <v>3517.2</v>
          </cell>
          <cell r="AL764">
            <v>11834.863000000001</v>
          </cell>
          <cell r="AM764">
            <v>12309</v>
          </cell>
          <cell r="AN764">
            <v>14337</v>
          </cell>
          <cell r="AO764">
            <v>15576</v>
          </cell>
          <cell r="AP764">
            <v>16653</v>
          </cell>
          <cell r="AQ764">
            <v>34215</v>
          </cell>
        </row>
        <row r="765">
          <cell r="B765" t="str">
            <v>PIT G&amp;A - Source Cells</v>
          </cell>
          <cell r="O765">
            <v>619</v>
          </cell>
          <cell r="U765">
            <v>269.04049107944917</v>
          </cell>
          <cell r="V765">
            <v>357.5</v>
          </cell>
          <cell r="W765">
            <v>366.66666666666669</v>
          </cell>
          <cell r="X765">
            <v>366.66666666666669</v>
          </cell>
          <cell r="Y765">
            <v>1359.8738244127826</v>
          </cell>
          <cell r="Z765">
            <v>1359.8738244127826</v>
          </cell>
          <cell r="AA765">
            <v>1359.8738244127826</v>
          </cell>
          <cell r="AB765">
            <v>1359.8738244127826</v>
          </cell>
          <cell r="AC765">
            <v>1359.8738244127826</v>
          </cell>
          <cell r="AD765">
            <v>1359.8738244127826</v>
          </cell>
          <cell r="AE765">
            <v>0</v>
          </cell>
          <cell r="AF765">
            <v>0</v>
          </cell>
          <cell r="AH765">
            <v>807.12147323834756</v>
          </cell>
          <cell r="AI765">
            <v>1072.5</v>
          </cell>
          <cell r="AJ765">
            <v>1100</v>
          </cell>
          <cell r="AK765">
            <v>1100</v>
          </cell>
          <cell r="AL765">
            <v>4079.6214732383478</v>
          </cell>
          <cell r="AM765">
            <v>4079.6214732383478</v>
          </cell>
          <cell r="AN765">
            <v>4079.6214732383478</v>
          </cell>
          <cell r="AO765">
            <v>4079.6214732383478</v>
          </cell>
          <cell r="AP765">
            <v>4079.6214732383478</v>
          </cell>
          <cell r="AQ765">
            <v>4079.6214732383478</v>
          </cell>
        </row>
        <row r="766">
          <cell r="B766" t="str">
            <v>G&amp;A - Fixed (Excl. Amortization)</v>
          </cell>
          <cell r="F766">
            <v>0</v>
          </cell>
          <cell r="G766">
            <v>0</v>
          </cell>
          <cell r="I766">
            <v>0</v>
          </cell>
          <cell r="J766">
            <v>0</v>
          </cell>
          <cell r="L766">
            <v>0</v>
          </cell>
          <cell r="N766">
            <v>2211</v>
          </cell>
          <cell r="O766">
            <v>865.01440624372606</v>
          </cell>
          <cell r="Q766">
            <v>3076.0144062437262</v>
          </cell>
          <cell r="S766">
            <v>3076.0144062437262</v>
          </cell>
          <cell r="T766" t="str">
            <v/>
          </cell>
          <cell r="U766">
            <v>269.04049107944917</v>
          </cell>
          <cell r="V766">
            <v>269.04049107944917</v>
          </cell>
          <cell r="W766">
            <v>269.04049107944917</v>
          </cell>
          <cell r="X766">
            <v>357.5</v>
          </cell>
          <cell r="Y766">
            <v>357.5</v>
          </cell>
          <cell r="Z766">
            <v>357.5</v>
          </cell>
          <cell r="AA766">
            <v>366.66666666666669</v>
          </cell>
          <cell r="AB766">
            <v>366.66666666666669</v>
          </cell>
          <cell r="AC766">
            <v>366.66666666666669</v>
          </cell>
          <cell r="AD766">
            <v>366.66666666666669</v>
          </cell>
          <cell r="AE766">
            <v>366.66666666666669</v>
          </cell>
          <cell r="AF766">
            <v>366.66666666666669</v>
          </cell>
          <cell r="AH766">
            <v>807.12147323834756</v>
          </cell>
          <cell r="AI766">
            <v>1072.5</v>
          </cell>
          <cell r="AJ766">
            <v>1100</v>
          </cell>
          <cell r="AK766">
            <v>1100</v>
          </cell>
          <cell r="AL766">
            <v>4079.6214732383478</v>
          </cell>
          <cell r="AM766">
            <v>4487.5836205621827</v>
          </cell>
          <cell r="AN766">
            <v>4936.3419826184017</v>
          </cell>
          <cell r="AO766">
            <v>5429.9761808802423</v>
          </cell>
          <cell r="AP766">
            <v>5972.9737989682671</v>
          </cell>
          <cell r="AQ766">
            <v>6570.271178865094</v>
          </cell>
        </row>
        <row r="767">
          <cell r="F767" t="str">
            <v>______</v>
          </cell>
          <cell r="G767" t="str">
            <v>______</v>
          </cell>
          <cell r="I767" t="str">
            <v>______</v>
          </cell>
          <cell r="J767" t="str">
            <v>______</v>
          </cell>
          <cell r="L767" t="str">
            <v>______</v>
          </cell>
          <cell r="N767" t="str">
            <v>______</v>
          </cell>
          <cell r="O767" t="str">
            <v>______</v>
          </cell>
          <cell r="Q767" t="str">
            <v>______</v>
          </cell>
          <cell r="S767" t="str">
            <v>______</v>
          </cell>
          <cell r="T767" t="str">
            <v/>
          </cell>
          <cell r="AH767" t="str">
            <v>______</v>
          </cell>
          <cell r="AI767" t="str">
            <v>______</v>
          </cell>
          <cell r="AJ767" t="str">
            <v>______</v>
          </cell>
          <cell r="AK767" t="str">
            <v>______</v>
          </cell>
          <cell r="AL767" t="str">
            <v>______</v>
          </cell>
          <cell r="AM767" t="str">
            <v>______</v>
          </cell>
          <cell r="AN767" t="str">
            <v>______</v>
          </cell>
          <cell r="AO767" t="str">
            <v>______</v>
          </cell>
          <cell r="AP767" t="str">
            <v>______</v>
          </cell>
          <cell r="AQ767" t="str">
            <v>______</v>
          </cell>
        </row>
        <row r="769">
          <cell r="B769" t="str">
            <v>EBITDA</v>
          </cell>
          <cell r="F769">
            <v>0</v>
          </cell>
          <cell r="G769">
            <v>0</v>
          </cell>
          <cell r="I769">
            <v>2986</v>
          </cell>
          <cell r="J769">
            <v>0</v>
          </cell>
          <cell r="L769">
            <v>2986</v>
          </cell>
          <cell r="N769">
            <v>-3300</v>
          </cell>
          <cell r="O769">
            <v>-2552.073716217933</v>
          </cell>
          <cell r="Q769">
            <v>-5852.073716217933</v>
          </cell>
          <cell r="S769">
            <v>-5852.073716217933</v>
          </cell>
          <cell r="T769" t="str">
            <v/>
          </cell>
          <cell r="U769">
            <v>-956.09049107944929</v>
          </cell>
          <cell r="V769">
            <v>-956.09049107944929</v>
          </cell>
          <cell r="W769">
            <v>-956.09049107944929</v>
          </cell>
          <cell r="X769">
            <v>-1474.9460000000001</v>
          </cell>
          <cell r="Y769">
            <v>-1474.9460000000001</v>
          </cell>
          <cell r="Z769">
            <v>-1474.9460000000001</v>
          </cell>
          <cell r="AA769">
            <v>-1767.5767235677768</v>
          </cell>
          <cell r="AB769">
            <v>-1767.5767235677768</v>
          </cell>
          <cell r="AC769">
            <v>-1767.5767235677768</v>
          </cell>
          <cell r="AD769">
            <v>-2352.050894754273</v>
          </cell>
          <cell r="AE769">
            <v>-2352.050894754273</v>
          </cell>
          <cell r="AF769">
            <v>-2352.050894754273</v>
          </cell>
          <cell r="AH769">
            <v>-2853.2714732383474</v>
          </cell>
          <cell r="AI769">
            <v>-4424.8379999999997</v>
          </cell>
          <cell r="AJ769">
            <v>-5302.7301707033303</v>
          </cell>
          <cell r="AK769">
            <v>-7056.15268426282</v>
          </cell>
          <cell r="AL769">
            <v>-19636.992328204498</v>
          </cell>
          <cell r="AM769">
            <v>-27464.383620562185</v>
          </cell>
          <cell r="AN769">
            <v>-30742.941982618402</v>
          </cell>
          <cell r="AO769">
            <v>-32687.976180880243</v>
          </cell>
          <cell r="AP769">
            <v>-34560.62379896827</v>
          </cell>
          <cell r="AQ769">
            <v>-64735.771178865092</v>
          </cell>
        </row>
        <row r="770">
          <cell r="B770" t="str">
            <v xml:space="preserve"> EBITDA/HL</v>
          </cell>
          <cell r="N770">
            <v>2.0992366412213741</v>
          </cell>
          <cell r="O770">
            <v>6.4642191393564783</v>
          </cell>
          <cell r="Q770">
            <v>2.9754289791630746</v>
          </cell>
          <cell r="U770">
            <v>-12</v>
          </cell>
          <cell r="V770">
            <v>-11</v>
          </cell>
          <cell r="W770">
            <v>-10</v>
          </cell>
          <cell r="X770">
            <v>-9</v>
          </cell>
          <cell r="Y770">
            <v>-8</v>
          </cell>
          <cell r="Z770">
            <v>-7</v>
          </cell>
          <cell r="AA770">
            <v>-6</v>
          </cell>
          <cell r="AB770">
            <v>-5</v>
          </cell>
          <cell r="AC770">
            <v>-4</v>
          </cell>
          <cell r="AD770">
            <v>-3</v>
          </cell>
          <cell r="AE770">
            <v>-2</v>
          </cell>
          <cell r="AF770">
            <v>-1</v>
          </cell>
          <cell r="AH770">
            <v>0</v>
          </cell>
          <cell r="AI770" t="e">
            <v>#DIV/0!</v>
          </cell>
          <cell r="AJ770" t="e">
            <v>#DIV/0!</v>
          </cell>
          <cell r="AK770" t="e">
            <v>#DIV/0!</v>
          </cell>
        </row>
        <row r="771">
          <cell r="B771" t="str">
            <v>EBITDA Margin</v>
          </cell>
          <cell r="F771">
            <v>0</v>
          </cell>
          <cell r="G771">
            <v>0</v>
          </cell>
          <cell r="I771">
            <v>1.0023497818059752</v>
          </cell>
          <cell r="J771">
            <v>0</v>
          </cell>
          <cell r="L771">
            <v>1.0023497818059752</v>
          </cell>
          <cell r="N771">
            <v>2.0992366412213741</v>
          </cell>
          <cell r="O771">
            <v>6.4642191393564783</v>
          </cell>
          <cell r="Q771">
            <v>2.9754289791630746</v>
          </cell>
          <cell r="S771">
            <v>2.9754289791630746</v>
          </cell>
          <cell r="U771">
            <v>0</v>
          </cell>
          <cell r="V771">
            <v>0</v>
          </cell>
          <cell r="W771">
            <v>0</v>
          </cell>
          <cell r="X771">
            <v>0</v>
          </cell>
          <cell r="Y771">
            <v>0</v>
          </cell>
          <cell r="Z771">
            <v>0</v>
          </cell>
          <cell r="AA771">
            <v>0</v>
          </cell>
          <cell r="AB771">
            <v>0</v>
          </cell>
          <cell r="AC771">
            <v>0</v>
          </cell>
          <cell r="AD771">
            <v>0</v>
          </cell>
          <cell r="AE771">
            <v>0</v>
          </cell>
          <cell r="AF771">
            <v>0</v>
          </cell>
          <cell r="AH771">
            <v>0</v>
          </cell>
          <cell r="AI771">
            <v>0</v>
          </cell>
          <cell r="AJ771">
            <v>0</v>
          </cell>
          <cell r="AK771">
            <v>0</v>
          </cell>
          <cell r="AL771">
            <v>0</v>
          </cell>
          <cell r="AM771">
            <v>0</v>
          </cell>
          <cell r="AN771">
            <v>0</v>
          </cell>
          <cell r="AO771">
            <v>0</v>
          </cell>
          <cell r="AP771">
            <v>0</v>
          </cell>
          <cell r="AQ771">
            <v>0</v>
          </cell>
        </row>
        <row r="773">
          <cell r="B773" t="str">
            <v>Non-Recurring&amp;Extraordinary Items</v>
          </cell>
          <cell r="F773">
            <v>0</v>
          </cell>
          <cell r="G773">
            <v>0</v>
          </cell>
          <cell r="I773">
            <v>0</v>
          </cell>
          <cell r="J773">
            <v>0</v>
          </cell>
          <cell r="L773">
            <v>0</v>
          </cell>
          <cell r="N773">
            <v>0</v>
          </cell>
          <cell r="O773">
            <v>-8.2870374621361123</v>
          </cell>
          <cell r="Q773">
            <v>-8.2870374621361123</v>
          </cell>
          <cell r="S773">
            <v>-8.2870374621361123</v>
          </cell>
          <cell r="T773" t="str">
            <v/>
          </cell>
          <cell r="U773">
            <v>0</v>
          </cell>
          <cell r="V773">
            <v>0</v>
          </cell>
          <cell r="W773">
            <v>0</v>
          </cell>
          <cell r="X773">
            <v>0</v>
          </cell>
          <cell r="Y773">
            <v>0</v>
          </cell>
          <cell r="Z773">
            <v>0</v>
          </cell>
          <cell r="AA773">
            <v>0</v>
          </cell>
          <cell r="AB773">
            <v>0</v>
          </cell>
          <cell r="AC773">
            <v>0</v>
          </cell>
          <cell r="AD773">
            <v>0</v>
          </cell>
          <cell r="AE773">
            <v>0</v>
          </cell>
          <cell r="AF773">
            <v>0</v>
          </cell>
          <cell r="AH773">
            <v>0</v>
          </cell>
          <cell r="AI773">
            <v>0</v>
          </cell>
          <cell r="AJ773">
            <v>0</v>
          </cell>
          <cell r="AK773">
            <v>0</v>
          </cell>
          <cell r="AL773">
            <v>0</v>
          </cell>
          <cell r="AM773">
            <v>0</v>
          </cell>
          <cell r="AN773">
            <v>0</v>
          </cell>
          <cell r="AO773">
            <v>0</v>
          </cell>
          <cell r="AP773">
            <v>0</v>
          </cell>
          <cell r="AQ773">
            <v>0</v>
          </cell>
        </row>
        <row r="774">
          <cell r="B774" t="str">
            <v>Forex</v>
          </cell>
          <cell r="F774">
            <v>0</v>
          </cell>
          <cell r="G774">
            <v>0</v>
          </cell>
          <cell r="I774">
            <v>0</v>
          </cell>
          <cell r="J774">
            <v>0</v>
          </cell>
          <cell r="L774">
            <v>0</v>
          </cell>
          <cell r="N774">
            <v>0</v>
          </cell>
          <cell r="O774">
            <v>190</v>
          </cell>
          <cell r="Q774">
            <v>190</v>
          </cell>
          <cell r="S774">
            <v>190</v>
          </cell>
          <cell r="T774" t="str">
            <v/>
          </cell>
          <cell r="U774">
            <v>0</v>
          </cell>
          <cell r="V774">
            <v>0</v>
          </cell>
          <cell r="W774">
            <v>0</v>
          </cell>
          <cell r="X774">
            <v>0</v>
          </cell>
          <cell r="Y774">
            <v>0</v>
          </cell>
          <cell r="Z774">
            <v>0</v>
          </cell>
          <cell r="AA774">
            <v>0</v>
          </cell>
          <cell r="AB774">
            <v>0</v>
          </cell>
          <cell r="AC774">
            <v>0</v>
          </cell>
          <cell r="AD774">
            <v>0</v>
          </cell>
          <cell r="AE774">
            <v>0</v>
          </cell>
          <cell r="AF774">
            <v>0</v>
          </cell>
          <cell r="AH774">
            <v>0</v>
          </cell>
          <cell r="AI774">
            <v>0</v>
          </cell>
          <cell r="AJ774">
            <v>0</v>
          </cell>
          <cell r="AK774">
            <v>0</v>
          </cell>
          <cell r="AL774">
            <v>0</v>
          </cell>
          <cell r="AM774">
            <v>0</v>
          </cell>
          <cell r="AN774">
            <v>0</v>
          </cell>
          <cell r="AO774">
            <v>0</v>
          </cell>
          <cell r="AP774">
            <v>0</v>
          </cell>
          <cell r="AQ774">
            <v>0</v>
          </cell>
        </row>
        <row r="775">
          <cell r="B775" t="str">
            <v>Gain/(loss) from disposal of Fixed assets</v>
          </cell>
          <cell r="F775">
            <v>0</v>
          </cell>
          <cell r="G775">
            <v>0</v>
          </cell>
          <cell r="I775">
            <v>0</v>
          </cell>
          <cell r="J775">
            <v>0</v>
          </cell>
          <cell r="L775">
            <v>0</v>
          </cell>
          <cell r="N775">
            <v>0</v>
          </cell>
          <cell r="O775">
            <v>0</v>
          </cell>
          <cell r="Q775">
            <v>0</v>
          </cell>
          <cell r="S775">
            <v>0</v>
          </cell>
          <cell r="T775" t="str">
            <v/>
          </cell>
          <cell r="U775">
            <v>0</v>
          </cell>
          <cell r="V775">
            <v>0</v>
          </cell>
          <cell r="W775">
            <v>0</v>
          </cell>
          <cell r="X775">
            <v>0</v>
          </cell>
          <cell r="Y775">
            <v>0</v>
          </cell>
          <cell r="Z775">
            <v>0</v>
          </cell>
          <cell r="AA775">
            <v>0</v>
          </cell>
          <cell r="AB775">
            <v>0</v>
          </cell>
          <cell r="AC775">
            <v>0</v>
          </cell>
          <cell r="AD775">
            <v>0</v>
          </cell>
          <cell r="AE775">
            <v>0</v>
          </cell>
          <cell r="AF775">
            <v>0</v>
          </cell>
          <cell r="AH775">
            <v>0</v>
          </cell>
          <cell r="AI775">
            <v>0</v>
          </cell>
          <cell r="AJ775">
            <v>0</v>
          </cell>
          <cell r="AK775">
            <v>0</v>
          </cell>
          <cell r="AL775">
            <v>0</v>
          </cell>
          <cell r="AM775">
            <v>0</v>
          </cell>
          <cell r="AN775">
            <v>0</v>
          </cell>
          <cell r="AO775">
            <v>0</v>
          </cell>
          <cell r="AP775">
            <v>0</v>
          </cell>
          <cell r="AQ775">
            <v>0</v>
          </cell>
        </row>
        <row r="776">
          <cell r="F776" t="str">
            <v>----------</v>
          </cell>
          <cell r="G776" t="str">
            <v>----------</v>
          </cell>
          <cell r="I776" t="str">
            <v>----------</v>
          </cell>
          <cell r="U776" t="str">
            <v>----------</v>
          </cell>
          <cell r="V776" t="str">
            <v>----------</v>
          </cell>
          <cell r="W776" t="str">
            <v>----------</v>
          </cell>
          <cell r="X776" t="str">
            <v>----------</v>
          </cell>
          <cell r="Y776" t="str">
            <v>----------</v>
          </cell>
          <cell r="Z776" t="str">
            <v>----------</v>
          </cell>
          <cell r="AA776" t="str">
            <v>----------</v>
          </cell>
          <cell r="AB776" t="str">
            <v>----------</v>
          </cell>
          <cell r="AC776" t="str">
            <v>----------</v>
          </cell>
          <cell r="AD776" t="str">
            <v>----------</v>
          </cell>
          <cell r="AE776" t="str">
            <v>----------</v>
          </cell>
          <cell r="AF776" t="str">
            <v>----------</v>
          </cell>
          <cell r="AH776" t="str">
            <v>----------</v>
          </cell>
          <cell r="AI776" t="str">
            <v>----------</v>
          </cell>
          <cell r="AJ776" t="str">
            <v>----------</v>
          </cell>
          <cell r="AK776" t="str">
            <v>----------</v>
          </cell>
          <cell r="AM776" t="str">
            <v>----------</v>
          </cell>
          <cell r="AN776" t="str">
            <v>----------</v>
          </cell>
          <cell r="AO776" t="str">
            <v>----------</v>
          </cell>
          <cell r="AP776" t="str">
            <v>----------</v>
          </cell>
          <cell r="AQ776" t="str">
            <v>----------</v>
          </cell>
        </row>
        <row r="777">
          <cell r="B777" t="str">
            <v>Operating Income</v>
          </cell>
          <cell r="F777">
            <v>0</v>
          </cell>
          <cell r="G777">
            <v>0</v>
          </cell>
          <cell r="I777">
            <v>2986</v>
          </cell>
          <cell r="J777">
            <v>0</v>
          </cell>
          <cell r="L777">
            <v>2986</v>
          </cell>
          <cell r="N777">
            <v>-3300</v>
          </cell>
          <cell r="O777">
            <v>-2370.3607536800691</v>
          </cell>
          <cell r="Q777">
            <v>-5670.3607536800691</v>
          </cell>
          <cell r="S777">
            <v>-5670.3607536800691</v>
          </cell>
          <cell r="T777" t="str">
            <v/>
          </cell>
          <cell r="U777">
            <v>-956.09049107944929</v>
          </cell>
          <cell r="V777">
            <v>-956.09049107944929</v>
          </cell>
          <cell r="W777">
            <v>-956.09049107944929</v>
          </cell>
          <cell r="X777">
            <v>-1474.9460000000001</v>
          </cell>
          <cell r="Y777">
            <v>-1474.9460000000001</v>
          </cell>
          <cell r="Z777">
            <v>-1474.9460000000001</v>
          </cell>
          <cell r="AA777">
            <v>-1767.5767235677768</v>
          </cell>
          <cell r="AB777">
            <v>-1767.5767235677768</v>
          </cell>
          <cell r="AC777">
            <v>-1767.5767235677768</v>
          </cell>
          <cell r="AD777">
            <v>-2352.050894754273</v>
          </cell>
          <cell r="AE777">
            <v>-2352.050894754273</v>
          </cell>
          <cell r="AF777">
            <v>-2352.050894754273</v>
          </cell>
          <cell r="AH777">
            <v>-2853.2714732383474</v>
          </cell>
          <cell r="AI777">
            <v>-4424.8379999999997</v>
          </cell>
          <cell r="AJ777">
            <v>-5302.7301707033303</v>
          </cell>
          <cell r="AK777">
            <v>-7056.15268426282</v>
          </cell>
          <cell r="AL777">
            <v>-19636.992328204498</v>
          </cell>
          <cell r="AM777">
            <v>-27464.383620562185</v>
          </cell>
          <cell r="AN777">
            <v>-30742.941982618402</v>
          </cell>
          <cell r="AO777">
            <v>-32687.976180880243</v>
          </cell>
          <cell r="AP777">
            <v>-34560.62379896827</v>
          </cell>
          <cell r="AQ777">
            <v>-64735.771178865092</v>
          </cell>
        </row>
        <row r="779">
          <cell r="B779" t="str">
            <v>Transfer</v>
          </cell>
          <cell r="J779">
            <v>1087</v>
          </cell>
          <cell r="L779">
            <v>1087</v>
          </cell>
          <cell r="N779">
            <v>5305</v>
          </cell>
          <cell r="O779">
            <v>1513.1309154360047</v>
          </cell>
          <cell r="Q779">
            <v>6818.1309154360042</v>
          </cell>
          <cell r="S779">
            <v>6818.1309154360042</v>
          </cell>
          <cell r="U779">
            <v>9.9009999999999998</v>
          </cell>
          <cell r="V779">
            <v>9.9819999999999993</v>
          </cell>
          <cell r="W779">
            <v>8.4670000000000005</v>
          </cell>
          <cell r="X779">
            <v>441.87159228832547</v>
          </cell>
          <cell r="Y779">
            <v>186.06703800050781</v>
          </cell>
          <cell r="Z779">
            <v>848.1898713991759</v>
          </cell>
          <cell r="AA779">
            <v>17.563570500000001</v>
          </cell>
          <cell r="AB779">
            <v>17.035</v>
          </cell>
          <cell r="AC779">
            <v>15</v>
          </cell>
          <cell r="AD779">
            <v>13.5</v>
          </cell>
          <cell r="AE779">
            <v>17.5</v>
          </cell>
          <cell r="AF779">
            <v>18</v>
          </cell>
          <cell r="AH779">
            <v>992.43696392039669</v>
          </cell>
          <cell r="AI779">
            <v>1476.128501688009</v>
          </cell>
          <cell r="AJ779">
            <v>49.598570500000001</v>
          </cell>
          <cell r="AK779">
            <v>49</v>
          </cell>
          <cell r="AL779">
            <v>2567.1640361084055</v>
          </cell>
          <cell r="AM779">
            <v>70372.939561587846</v>
          </cell>
          <cell r="AN779">
            <v>73854.534284371068</v>
          </cell>
          <cell r="AO779">
            <v>82917.137800207405</v>
          </cell>
          <cell r="AP779">
            <v>89781.42835009862</v>
          </cell>
          <cell r="AQ779">
            <v>97013.577238479484</v>
          </cell>
        </row>
        <row r="781">
          <cell r="B781" t="str">
            <v>Depreciation</v>
          </cell>
          <cell r="F781">
            <v>0</v>
          </cell>
          <cell r="G781">
            <v>0</v>
          </cell>
          <cell r="I781">
            <v>0</v>
          </cell>
          <cell r="J781">
            <v>0</v>
          </cell>
          <cell r="L781">
            <v>0</v>
          </cell>
          <cell r="N781">
            <v>0</v>
          </cell>
          <cell r="O781">
            <v>0</v>
          </cell>
          <cell r="Q781">
            <v>0</v>
          </cell>
          <cell r="S781">
            <v>0</v>
          </cell>
          <cell r="T781" t="str">
            <v/>
          </cell>
          <cell r="U781">
            <v>0</v>
          </cell>
          <cell r="V781">
            <v>0</v>
          </cell>
          <cell r="W781">
            <v>0</v>
          </cell>
          <cell r="X781">
            <v>0</v>
          </cell>
          <cell r="Y781">
            <v>0</v>
          </cell>
          <cell r="Z781">
            <v>0</v>
          </cell>
          <cell r="AA781">
            <v>0</v>
          </cell>
          <cell r="AB781">
            <v>0</v>
          </cell>
          <cell r="AC781">
            <v>0</v>
          </cell>
          <cell r="AD781">
            <v>0</v>
          </cell>
          <cell r="AE781">
            <v>0</v>
          </cell>
          <cell r="AF781">
            <v>0</v>
          </cell>
          <cell r="AH781">
            <v>0</v>
          </cell>
          <cell r="AI781">
            <v>0</v>
          </cell>
          <cell r="AJ781">
            <v>0</v>
          </cell>
          <cell r="AK781">
            <v>0</v>
          </cell>
          <cell r="AL781">
            <v>0</v>
          </cell>
          <cell r="AM781">
            <v>0</v>
          </cell>
          <cell r="AN781">
            <v>0</v>
          </cell>
          <cell r="AO781">
            <v>0</v>
          </cell>
          <cell r="AP781">
            <v>0</v>
          </cell>
          <cell r="AQ781">
            <v>0</v>
          </cell>
        </row>
        <row r="782">
          <cell r="F782" t="str">
            <v>______</v>
          </cell>
          <cell r="G782" t="str">
            <v>______</v>
          </cell>
          <cell r="I782" t="str">
            <v>______</v>
          </cell>
          <cell r="J782" t="str">
            <v>______</v>
          </cell>
          <cell r="L782" t="str">
            <v>______</v>
          </cell>
          <cell r="N782" t="str">
            <v>______</v>
          </cell>
          <cell r="O782" t="str">
            <v>______</v>
          </cell>
          <cell r="Q782" t="str">
            <v>______</v>
          </cell>
          <cell r="S782" t="str">
            <v>______</v>
          </cell>
          <cell r="T782" t="str">
            <v/>
          </cell>
          <cell r="U782" t="str">
            <v>______</v>
          </cell>
          <cell r="V782" t="str">
            <v>______</v>
          </cell>
          <cell r="W782" t="str">
            <v>______</v>
          </cell>
          <cell r="X782" t="str">
            <v>______</v>
          </cell>
          <cell r="Y782" t="str">
            <v>______</v>
          </cell>
          <cell r="Z782" t="str">
            <v>______</v>
          </cell>
          <cell r="AA782" t="str">
            <v>______</v>
          </cell>
          <cell r="AB782" t="str">
            <v>______</v>
          </cell>
          <cell r="AC782" t="str">
            <v>______</v>
          </cell>
          <cell r="AD782" t="str">
            <v>______</v>
          </cell>
          <cell r="AE782" t="str">
            <v>______</v>
          </cell>
          <cell r="AF782" t="str">
            <v>______</v>
          </cell>
          <cell r="AH782" t="str">
            <v>______</v>
          </cell>
          <cell r="AI782" t="str">
            <v>______</v>
          </cell>
          <cell r="AJ782" t="str">
            <v>______</v>
          </cell>
          <cell r="AK782" t="str">
            <v>______</v>
          </cell>
          <cell r="AL782" t="str">
            <v>______</v>
          </cell>
          <cell r="AM782" t="str">
            <v>______</v>
          </cell>
          <cell r="AN782" t="str">
            <v>______</v>
          </cell>
          <cell r="AO782" t="str">
            <v>______</v>
          </cell>
          <cell r="AP782" t="str">
            <v>______</v>
          </cell>
          <cell r="AQ782" t="str">
            <v>______</v>
          </cell>
        </row>
        <row r="783">
          <cell r="B783" t="str">
            <v>EBITA</v>
          </cell>
          <cell r="F783">
            <v>0</v>
          </cell>
          <cell r="G783">
            <v>0</v>
          </cell>
          <cell r="I783">
            <v>2986</v>
          </cell>
          <cell r="J783">
            <v>0</v>
          </cell>
          <cell r="L783">
            <v>4073</v>
          </cell>
          <cell r="N783">
            <v>2005</v>
          </cell>
          <cell r="O783">
            <v>-857.22983824406447</v>
          </cell>
          <cell r="Q783">
            <v>1147.7701617559351</v>
          </cell>
          <cell r="S783">
            <v>1147.7701617559351</v>
          </cell>
          <cell r="T783" t="str">
            <v/>
          </cell>
          <cell r="U783">
            <v>-946.18949107944934</v>
          </cell>
          <cell r="V783">
            <v>-946.10849107944932</v>
          </cell>
          <cell r="W783">
            <v>-947.62349107944931</v>
          </cell>
          <cell r="X783">
            <v>-1033.0744077116747</v>
          </cell>
          <cell r="Y783">
            <v>-1288.8789619994923</v>
          </cell>
          <cell r="Z783">
            <v>-626.75612860082424</v>
          </cell>
          <cell r="AA783">
            <v>-1750.0131530677768</v>
          </cell>
          <cell r="AB783">
            <v>-1750.5417235677767</v>
          </cell>
          <cell r="AC783">
            <v>-1752.5767235677768</v>
          </cell>
          <cell r="AD783">
            <v>-2338.550894754273</v>
          </cell>
          <cell r="AE783">
            <v>-2334.550894754273</v>
          </cell>
          <cell r="AF783">
            <v>-2334.050894754273</v>
          </cell>
          <cell r="AH783">
            <v>-1860.8345093179507</v>
          </cell>
          <cell r="AI783">
            <v>-2948.7094983119905</v>
          </cell>
          <cell r="AJ783">
            <v>-5253.13160020333</v>
          </cell>
          <cell r="AK783">
            <v>-7007.15268426282</v>
          </cell>
          <cell r="AL783">
            <v>-17069.828292096092</v>
          </cell>
          <cell r="AM783">
            <v>42908.555941025661</v>
          </cell>
          <cell r="AN783">
            <v>43111.592301752666</v>
          </cell>
          <cell r="AO783">
            <v>50229.161619327162</v>
          </cell>
          <cell r="AP783">
            <v>55220.80455113035</v>
          </cell>
          <cell r="AQ783">
            <v>32277.806059614391</v>
          </cell>
        </row>
        <row r="786">
          <cell r="B786" t="str">
            <v>CAPEX</v>
          </cell>
          <cell r="F786">
            <v>0</v>
          </cell>
          <cell r="G786">
            <v>0</v>
          </cell>
          <cell r="I786">
            <v>0</v>
          </cell>
          <cell r="J786">
            <v>0</v>
          </cell>
          <cell r="L786">
            <v>0</v>
          </cell>
          <cell r="N786">
            <v>-723</v>
          </cell>
          <cell r="O786">
            <v>217.64366999999999</v>
          </cell>
          <cell r="Q786">
            <v>-505.35633000000001</v>
          </cell>
          <cell r="S786">
            <v>-505.35633000000001</v>
          </cell>
          <cell r="T786" t="str">
            <v/>
          </cell>
          <cell r="U786">
            <v>0</v>
          </cell>
          <cell r="V786">
            <v>0</v>
          </cell>
          <cell r="W786">
            <v>0</v>
          </cell>
          <cell r="X786">
            <v>0</v>
          </cell>
          <cell r="Y786">
            <v>0</v>
          </cell>
          <cell r="Z786">
            <v>0</v>
          </cell>
          <cell r="AA786" t="e">
            <v>#REF!</v>
          </cell>
          <cell r="AB786" t="e">
            <v>#REF!</v>
          </cell>
          <cell r="AC786" t="e">
            <v>#REF!</v>
          </cell>
          <cell r="AD786" t="e">
            <v>#REF!</v>
          </cell>
          <cell r="AE786" t="e">
            <v>#REF!</v>
          </cell>
          <cell r="AF786" t="e">
            <v>#REF!</v>
          </cell>
          <cell r="AJ786">
            <v>6013.8422150894094</v>
          </cell>
          <cell r="AK786">
            <v>2728.3422150894103</v>
          </cell>
          <cell r="AL786">
            <v>8742.1844301788187</v>
          </cell>
          <cell r="AM786">
            <v>995</v>
          </cell>
          <cell r="AN786">
            <v>0</v>
          </cell>
          <cell r="AO786">
            <v>0</v>
          </cell>
          <cell r="AP786">
            <v>0</v>
          </cell>
          <cell r="AQ786">
            <v>0</v>
          </cell>
        </row>
        <row r="787">
          <cell r="B787" t="str">
            <v>Marketing</v>
          </cell>
          <cell r="U787">
            <v>0</v>
          </cell>
          <cell r="V787">
            <v>0</v>
          </cell>
          <cell r="W787">
            <v>0</v>
          </cell>
          <cell r="X787">
            <v>0</v>
          </cell>
          <cell r="Y787">
            <v>0</v>
          </cell>
          <cell r="Z787">
            <v>0</v>
          </cell>
          <cell r="AA787" t="e">
            <v>#REF!</v>
          </cell>
          <cell r="AB787" t="e">
            <v>#REF!</v>
          </cell>
          <cell r="AC787" t="e">
            <v>#REF!</v>
          </cell>
          <cell r="AD787" t="e">
            <v>#REF!</v>
          </cell>
          <cell r="AE787" t="e">
            <v>#REF!</v>
          </cell>
          <cell r="AF787" t="e">
            <v>#REF!</v>
          </cell>
        </row>
        <row r="788">
          <cell r="B788" t="str">
            <v>Administrative/Infrastructure</v>
          </cell>
          <cell r="U788">
            <v>0</v>
          </cell>
          <cell r="V788">
            <v>0</v>
          </cell>
          <cell r="W788">
            <v>0</v>
          </cell>
          <cell r="X788">
            <v>0</v>
          </cell>
          <cell r="Y788">
            <v>0</v>
          </cell>
          <cell r="Z788">
            <v>0</v>
          </cell>
          <cell r="AA788">
            <v>0</v>
          </cell>
          <cell r="AB788">
            <v>0</v>
          </cell>
          <cell r="AC788">
            <v>0</v>
          </cell>
          <cell r="AD788">
            <v>0</v>
          </cell>
          <cell r="AE788">
            <v>0</v>
          </cell>
          <cell r="AF788">
            <v>0</v>
          </cell>
        </row>
        <row r="790">
          <cell r="AM790">
            <v>27514.894907020098</v>
          </cell>
          <cell r="AN790">
            <v>14420.863067454997</v>
          </cell>
          <cell r="AO790">
            <v>7066.2941832528741</v>
          </cell>
          <cell r="AP790">
            <v>7334.4921850779238</v>
          </cell>
          <cell r="AQ790">
            <v>-12481.861102256167</v>
          </cell>
        </row>
        <row r="792">
          <cell r="B792" t="str">
            <v>ASSUMPTIONS:</v>
          </cell>
        </row>
        <row r="794">
          <cell r="B794" t="str">
            <v>REVENUE GROWTH</v>
          </cell>
        </row>
        <row r="795">
          <cell r="B795" t="str">
            <v>CURRENT CASE</v>
          </cell>
          <cell r="G795">
            <v>0</v>
          </cell>
          <cell r="I795">
            <v>0</v>
          </cell>
          <cell r="J795">
            <v>0</v>
          </cell>
          <cell r="L795">
            <v>0</v>
          </cell>
          <cell r="N795">
            <v>0</v>
          </cell>
          <cell r="O795">
            <v>0</v>
          </cell>
          <cell r="Q795">
            <v>0</v>
          </cell>
          <cell r="S795">
            <v>0</v>
          </cell>
          <cell r="AH795">
            <v>0</v>
          </cell>
          <cell r="AI795">
            <v>0</v>
          </cell>
          <cell r="AJ795">
            <v>0</v>
          </cell>
          <cell r="AK795">
            <v>0</v>
          </cell>
          <cell r="AL795">
            <v>0</v>
          </cell>
          <cell r="AM795">
            <v>0</v>
          </cell>
          <cell r="AN795">
            <v>0</v>
          </cell>
          <cell r="AO795">
            <v>0</v>
          </cell>
          <cell r="AP795">
            <v>0</v>
          </cell>
          <cell r="AQ795">
            <v>0</v>
          </cell>
        </row>
        <row r="796">
          <cell r="B796" t="str">
            <v>Based Case</v>
          </cell>
          <cell r="N796">
            <v>0</v>
          </cell>
          <cell r="O796">
            <v>0</v>
          </cell>
          <cell r="AH796">
            <v>0</v>
          </cell>
          <cell r="AI796">
            <v>0</v>
          </cell>
          <cell r="AJ796">
            <v>0</v>
          </cell>
          <cell r="AK796">
            <v>0</v>
          </cell>
          <cell r="AL796">
            <v>0</v>
          </cell>
          <cell r="AM796">
            <v>0</v>
          </cell>
          <cell r="AN796">
            <v>0</v>
          </cell>
          <cell r="AO796">
            <v>0</v>
          </cell>
          <cell r="AP796">
            <v>0</v>
          </cell>
          <cell r="AQ796">
            <v>0</v>
          </cell>
        </row>
        <row r="797">
          <cell r="B797" t="str">
            <v>Conservative Case</v>
          </cell>
          <cell r="N797">
            <v>0</v>
          </cell>
          <cell r="O797">
            <v>0</v>
          </cell>
          <cell r="AH797">
            <v>0</v>
          </cell>
          <cell r="AI797">
            <v>0</v>
          </cell>
          <cell r="AJ797">
            <v>0</v>
          </cell>
          <cell r="AK797">
            <v>0</v>
          </cell>
          <cell r="AL797">
            <v>0</v>
          </cell>
          <cell r="AM797">
            <v>0</v>
          </cell>
          <cell r="AN797">
            <v>0</v>
          </cell>
          <cell r="AO797">
            <v>0</v>
          </cell>
          <cell r="AP797">
            <v>0</v>
          </cell>
          <cell r="AQ797">
            <v>0</v>
          </cell>
        </row>
        <row r="798">
          <cell r="B798" t="str">
            <v>Worst Case</v>
          </cell>
          <cell r="N798">
            <v>0</v>
          </cell>
          <cell r="O798">
            <v>0</v>
          </cell>
          <cell r="AH798">
            <v>0</v>
          </cell>
          <cell r="AI798">
            <v>0</v>
          </cell>
          <cell r="AJ798">
            <v>0</v>
          </cell>
          <cell r="AK798">
            <v>0</v>
          </cell>
          <cell r="AL798">
            <v>0</v>
          </cell>
          <cell r="AM798">
            <v>0</v>
          </cell>
          <cell r="AN798">
            <v>0</v>
          </cell>
          <cell r="AO798">
            <v>0</v>
          </cell>
          <cell r="AP798">
            <v>0</v>
          </cell>
          <cell r="AQ798">
            <v>0</v>
          </cell>
        </row>
        <row r="799">
          <cell r="B799" t="str">
            <v>Other Case</v>
          </cell>
          <cell r="N799">
            <v>0</v>
          </cell>
          <cell r="O799">
            <v>0</v>
          </cell>
          <cell r="AH799">
            <v>0</v>
          </cell>
          <cell r="AI799">
            <v>0</v>
          </cell>
          <cell r="AJ799">
            <v>0</v>
          </cell>
          <cell r="AK799">
            <v>0</v>
          </cell>
          <cell r="AL799">
            <v>0</v>
          </cell>
          <cell r="AM799">
            <v>0</v>
          </cell>
          <cell r="AN799">
            <v>0</v>
          </cell>
          <cell r="AO799">
            <v>0</v>
          </cell>
          <cell r="AP799">
            <v>0</v>
          </cell>
          <cell r="AQ799">
            <v>0</v>
          </cell>
        </row>
        <row r="801">
          <cell r="B801" t="str">
            <v>COGS - Variable (% REVENUES)</v>
          </cell>
        </row>
        <row r="802">
          <cell r="B802" t="str">
            <v>CURRENT CASE</v>
          </cell>
          <cell r="F802">
            <v>0</v>
          </cell>
          <cell r="G802">
            <v>0</v>
          </cell>
          <cell r="I802">
            <v>0</v>
          </cell>
          <cell r="J802">
            <v>0</v>
          </cell>
          <cell r="L802">
            <v>0</v>
          </cell>
          <cell r="N802">
            <v>0</v>
          </cell>
          <cell r="O802">
            <v>0</v>
          </cell>
          <cell r="Q802">
            <v>0</v>
          </cell>
          <cell r="S802">
            <v>0</v>
          </cell>
          <cell r="AH802">
            <v>0</v>
          </cell>
          <cell r="AI802">
            <v>0</v>
          </cell>
          <cell r="AJ802">
            <v>0</v>
          </cell>
          <cell r="AK802">
            <v>0</v>
          </cell>
          <cell r="AL802">
            <v>0</v>
          </cell>
          <cell r="AM802">
            <v>0</v>
          </cell>
          <cell r="AN802">
            <v>0</v>
          </cell>
          <cell r="AO802">
            <v>0</v>
          </cell>
          <cell r="AP802">
            <v>0</v>
          </cell>
          <cell r="AQ802">
            <v>0</v>
          </cell>
        </row>
        <row r="803">
          <cell r="B803" t="str">
            <v>Based Case</v>
          </cell>
          <cell r="AH803">
            <v>0</v>
          </cell>
          <cell r="AI803">
            <v>0</v>
          </cell>
          <cell r="AJ803">
            <v>0</v>
          </cell>
          <cell r="AK803">
            <v>0</v>
          </cell>
          <cell r="AL803">
            <v>0</v>
          </cell>
          <cell r="AM803">
            <v>0</v>
          </cell>
          <cell r="AN803">
            <v>0</v>
          </cell>
          <cell r="AO803">
            <v>0</v>
          </cell>
          <cell r="AP803">
            <v>0</v>
          </cell>
          <cell r="AQ803">
            <v>0</v>
          </cell>
        </row>
        <row r="804">
          <cell r="B804" t="str">
            <v>Conservative Case</v>
          </cell>
          <cell r="AH804">
            <v>0</v>
          </cell>
          <cell r="AI804">
            <v>0</v>
          </cell>
          <cell r="AJ804">
            <v>0</v>
          </cell>
          <cell r="AK804">
            <v>0</v>
          </cell>
          <cell r="AL804">
            <v>0</v>
          </cell>
          <cell r="AM804">
            <v>0</v>
          </cell>
          <cell r="AN804">
            <v>0</v>
          </cell>
          <cell r="AO804">
            <v>0</v>
          </cell>
          <cell r="AP804">
            <v>0</v>
          </cell>
          <cell r="AQ804">
            <v>0</v>
          </cell>
        </row>
        <row r="805">
          <cell r="B805" t="str">
            <v>Worst Case</v>
          </cell>
          <cell r="AH805">
            <v>0</v>
          </cell>
          <cell r="AI805">
            <v>0</v>
          </cell>
          <cell r="AJ805">
            <v>0</v>
          </cell>
          <cell r="AK805">
            <v>0</v>
          </cell>
          <cell r="AL805">
            <v>0</v>
          </cell>
          <cell r="AM805">
            <v>0</v>
          </cell>
          <cell r="AN805">
            <v>0</v>
          </cell>
          <cell r="AO805">
            <v>0</v>
          </cell>
          <cell r="AP805">
            <v>0</v>
          </cell>
          <cell r="AQ805">
            <v>0</v>
          </cell>
        </row>
        <row r="806">
          <cell r="B806" t="str">
            <v>Other Case</v>
          </cell>
          <cell r="AH806">
            <v>0</v>
          </cell>
          <cell r="AI806">
            <v>0</v>
          </cell>
          <cell r="AJ806">
            <v>0</v>
          </cell>
          <cell r="AK806">
            <v>0</v>
          </cell>
          <cell r="AL806">
            <v>0</v>
          </cell>
          <cell r="AM806">
            <v>0</v>
          </cell>
          <cell r="AN806">
            <v>0</v>
          </cell>
          <cell r="AO806">
            <v>0</v>
          </cell>
          <cell r="AP806">
            <v>0</v>
          </cell>
          <cell r="AQ806">
            <v>0</v>
          </cell>
        </row>
        <row r="808">
          <cell r="B808" t="str">
            <v>COGS - Fixed  (Growth Rate)</v>
          </cell>
          <cell r="G808">
            <v>0</v>
          </cell>
          <cell r="L808" t="str">
            <v>N/A</v>
          </cell>
          <cell r="N808">
            <v>0</v>
          </cell>
          <cell r="O808">
            <v>0</v>
          </cell>
          <cell r="Q808">
            <v>0</v>
          </cell>
          <cell r="S808">
            <v>0</v>
          </cell>
          <cell r="AH808">
            <v>0</v>
          </cell>
          <cell r="AI808">
            <v>0</v>
          </cell>
          <cell r="AJ808">
            <v>0</v>
          </cell>
          <cell r="AK808">
            <v>0</v>
          </cell>
          <cell r="AL808">
            <v>0</v>
          </cell>
          <cell r="AM808">
            <v>0</v>
          </cell>
          <cell r="AN808">
            <v>0</v>
          </cell>
          <cell r="AO808">
            <v>0</v>
          </cell>
          <cell r="AP808">
            <v>0</v>
          </cell>
          <cell r="AQ808">
            <v>0</v>
          </cell>
        </row>
        <row r="810">
          <cell r="B810" t="str">
            <v>Gross Margin</v>
          </cell>
          <cell r="F810">
            <v>0</v>
          </cell>
          <cell r="G810">
            <v>0</v>
          </cell>
          <cell r="I810">
            <v>1.1205102383350118</v>
          </cell>
          <cell r="J810">
            <v>0</v>
          </cell>
          <cell r="L810">
            <v>0</v>
          </cell>
          <cell r="N810">
            <v>0</v>
          </cell>
          <cell r="O810">
            <v>0</v>
          </cell>
          <cell r="Q810">
            <v>0</v>
          </cell>
          <cell r="S810">
            <v>0</v>
          </cell>
          <cell r="AH810">
            <v>0</v>
          </cell>
          <cell r="AI810">
            <v>0</v>
          </cell>
          <cell r="AJ810">
            <v>0</v>
          </cell>
          <cell r="AK810">
            <v>0</v>
          </cell>
          <cell r="AL810">
            <v>0</v>
          </cell>
          <cell r="AM810">
            <v>0</v>
          </cell>
          <cell r="AN810">
            <v>0</v>
          </cell>
          <cell r="AO810">
            <v>0</v>
          </cell>
          <cell r="AP810">
            <v>0</v>
          </cell>
          <cell r="AQ810">
            <v>0</v>
          </cell>
        </row>
        <row r="812">
          <cell r="B812" t="str">
            <v>SG&amp;A - Variable (% REVENUES)</v>
          </cell>
        </row>
        <row r="813">
          <cell r="B813" t="str">
            <v>CURRENT CASE</v>
          </cell>
          <cell r="F813">
            <v>0</v>
          </cell>
          <cell r="G813">
            <v>0</v>
          </cell>
          <cell r="I813">
            <v>0.11816045652903659</v>
          </cell>
          <cell r="J813">
            <v>0</v>
          </cell>
          <cell r="L813">
            <v>0</v>
          </cell>
          <cell r="N813">
            <v>0</v>
          </cell>
          <cell r="O813">
            <v>0</v>
          </cell>
          <cell r="Q813">
            <v>0</v>
          </cell>
          <cell r="S813">
            <v>0</v>
          </cell>
          <cell r="AH813">
            <v>0</v>
          </cell>
          <cell r="AI813">
            <v>0</v>
          </cell>
          <cell r="AJ813">
            <v>0</v>
          </cell>
          <cell r="AK813">
            <v>0</v>
          </cell>
          <cell r="AL813">
            <v>0</v>
          </cell>
          <cell r="AM813">
            <v>0</v>
          </cell>
          <cell r="AN813">
            <v>0</v>
          </cell>
          <cell r="AO813">
            <v>0</v>
          </cell>
          <cell r="AP813">
            <v>0</v>
          </cell>
          <cell r="AQ813">
            <v>0</v>
          </cell>
        </row>
        <row r="814">
          <cell r="B814" t="str">
            <v>Based Case</v>
          </cell>
          <cell r="O814">
            <v>0</v>
          </cell>
          <cell r="AH814">
            <v>0</v>
          </cell>
          <cell r="AI814">
            <v>0</v>
          </cell>
          <cell r="AJ814">
            <v>0</v>
          </cell>
          <cell r="AK814">
            <v>0</v>
          </cell>
          <cell r="AL814">
            <v>0</v>
          </cell>
          <cell r="AM814">
            <v>0</v>
          </cell>
          <cell r="AN814">
            <v>0</v>
          </cell>
          <cell r="AO814">
            <v>0</v>
          </cell>
          <cell r="AP814">
            <v>0</v>
          </cell>
          <cell r="AQ814">
            <v>0</v>
          </cell>
        </row>
        <row r="815">
          <cell r="B815" t="str">
            <v>Conservative Case</v>
          </cell>
          <cell r="O815">
            <v>0</v>
          </cell>
          <cell r="AH815">
            <v>0</v>
          </cell>
          <cell r="AI815">
            <v>0</v>
          </cell>
          <cell r="AJ815">
            <v>0</v>
          </cell>
          <cell r="AK815">
            <v>0</v>
          </cell>
          <cell r="AL815">
            <v>0</v>
          </cell>
          <cell r="AM815">
            <v>0</v>
          </cell>
          <cell r="AN815">
            <v>0</v>
          </cell>
          <cell r="AO815">
            <v>0</v>
          </cell>
          <cell r="AP815">
            <v>0</v>
          </cell>
          <cell r="AQ815">
            <v>0</v>
          </cell>
        </row>
        <row r="816">
          <cell r="B816" t="str">
            <v>Worst Case</v>
          </cell>
          <cell r="O816">
            <v>0</v>
          </cell>
          <cell r="AH816">
            <v>0</v>
          </cell>
          <cell r="AI816">
            <v>0</v>
          </cell>
          <cell r="AJ816">
            <v>0</v>
          </cell>
          <cell r="AK816">
            <v>0</v>
          </cell>
          <cell r="AL816">
            <v>0</v>
          </cell>
          <cell r="AM816">
            <v>0</v>
          </cell>
          <cell r="AN816">
            <v>0</v>
          </cell>
          <cell r="AO816">
            <v>0</v>
          </cell>
          <cell r="AP816">
            <v>0</v>
          </cell>
          <cell r="AQ816">
            <v>0</v>
          </cell>
        </row>
        <row r="817">
          <cell r="B817" t="str">
            <v>Other Case</v>
          </cell>
          <cell r="O817">
            <v>0</v>
          </cell>
          <cell r="AH817">
            <v>0</v>
          </cell>
          <cell r="AI817">
            <v>0</v>
          </cell>
          <cell r="AJ817">
            <v>0</v>
          </cell>
          <cell r="AK817">
            <v>0</v>
          </cell>
          <cell r="AL817">
            <v>0</v>
          </cell>
          <cell r="AM817">
            <v>0</v>
          </cell>
          <cell r="AN817">
            <v>0</v>
          </cell>
          <cell r="AO817">
            <v>0</v>
          </cell>
          <cell r="AP817">
            <v>0</v>
          </cell>
          <cell r="AQ817">
            <v>0</v>
          </cell>
        </row>
        <row r="819">
          <cell r="B819" t="str">
            <v>G&amp;A - Fixed  (Growth Rate)</v>
          </cell>
          <cell r="G819">
            <v>0</v>
          </cell>
          <cell r="I819">
            <v>0</v>
          </cell>
          <cell r="J819">
            <v>0</v>
          </cell>
          <cell r="L819">
            <v>0</v>
          </cell>
          <cell r="N819">
            <v>0</v>
          </cell>
          <cell r="O819">
            <v>0</v>
          </cell>
          <cell r="Q819">
            <v>0</v>
          </cell>
          <cell r="S819">
            <v>0</v>
          </cell>
          <cell r="AH819">
            <v>0</v>
          </cell>
          <cell r="AI819">
            <v>0</v>
          </cell>
          <cell r="AJ819">
            <v>0</v>
          </cell>
          <cell r="AK819">
            <v>0</v>
          </cell>
          <cell r="AL819">
            <v>0</v>
          </cell>
          <cell r="AM819">
            <v>0.1</v>
          </cell>
          <cell r="AN819">
            <v>0.1</v>
          </cell>
          <cell r="AO819">
            <v>0.1</v>
          </cell>
          <cell r="AP819">
            <v>0.1</v>
          </cell>
          <cell r="AQ819">
            <v>0.1</v>
          </cell>
        </row>
        <row r="821">
          <cell r="B821" t="str">
            <v>Operating Income (% Revs)</v>
          </cell>
          <cell r="F821">
            <v>0</v>
          </cell>
          <cell r="G821">
            <v>0</v>
          </cell>
          <cell r="I821">
            <v>1.0023497818059752</v>
          </cell>
          <cell r="J821">
            <v>0</v>
          </cell>
          <cell r="L821">
            <v>0</v>
          </cell>
          <cell r="N821">
            <v>0</v>
          </cell>
          <cell r="O821">
            <v>0</v>
          </cell>
          <cell r="Q821">
            <v>0</v>
          </cell>
          <cell r="S821">
            <v>0</v>
          </cell>
          <cell r="AH821">
            <v>0</v>
          </cell>
          <cell r="AI821">
            <v>0</v>
          </cell>
          <cell r="AJ821">
            <v>0</v>
          </cell>
          <cell r="AK821">
            <v>0</v>
          </cell>
          <cell r="AL821">
            <v>0</v>
          </cell>
          <cell r="AM821">
            <v>0</v>
          </cell>
          <cell r="AN821">
            <v>0</v>
          </cell>
          <cell r="AO821">
            <v>0</v>
          </cell>
          <cell r="AP821">
            <v>0</v>
          </cell>
          <cell r="AQ821">
            <v>0</v>
          </cell>
        </row>
        <row r="822">
          <cell r="B822" t="str">
            <v>Non-Recurring&amp;Extraordinary Items (% Revs)</v>
          </cell>
          <cell r="F822">
            <v>0</v>
          </cell>
          <cell r="G822">
            <v>0</v>
          </cell>
          <cell r="I822">
            <v>0</v>
          </cell>
          <cell r="J822">
            <v>0</v>
          </cell>
          <cell r="L822">
            <v>0</v>
          </cell>
          <cell r="N822">
            <v>0</v>
          </cell>
          <cell r="O822">
            <v>0</v>
          </cell>
          <cell r="Q822">
            <v>0</v>
          </cell>
          <cell r="S822">
            <v>0</v>
          </cell>
          <cell r="AH822">
            <v>0</v>
          </cell>
          <cell r="AI822">
            <v>0</v>
          </cell>
          <cell r="AJ822">
            <v>0</v>
          </cell>
          <cell r="AK822">
            <v>0</v>
          </cell>
          <cell r="AL822">
            <v>0</v>
          </cell>
          <cell r="AM822">
            <v>0</v>
          </cell>
          <cell r="AN822">
            <v>0</v>
          </cell>
          <cell r="AO822">
            <v>0</v>
          </cell>
          <cell r="AP822">
            <v>0</v>
          </cell>
          <cell r="AQ822">
            <v>0</v>
          </cell>
        </row>
        <row r="823">
          <cell r="B823" t="str">
            <v>Forex (% Revs)</v>
          </cell>
          <cell r="F823">
            <v>0</v>
          </cell>
          <cell r="G823">
            <v>0</v>
          </cell>
          <cell r="I823">
            <v>0</v>
          </cell>
          <cell r="J823">
            <v>0</v>
          </cell>
          <cell r="L823">
            <v>0</v>
          </cell>
          <cell r="N823">
            <v>0</v>
          </cell>
          <cell r="O823">
            <v>0</v>
          </cell>
          <cell r="Q823">
            <v>0</v>
          </cell>
          <cell r="S823">
            <v>0</v>
          </cell>
          <cell r="AH823">
            <v>0</v>
          </cell>
          <cell r="AI823">
            <v>0</v>
          </cell>
          <cell r="AJ823">
            <v>0</v>
          </cell>
          <cell r="AK823">
            <v>0</v>
          </cell>
          <cell r="AL823">
            <v>0</v>
          </cell>
          <cell r="AM823">
            <v>0</v>
          </cell>
          <cell r="AN823">
            <v>0</v>
          </cell>
          <cell r="AO823">
            <v>0</v>
          </cell>
          <cell r="AP823">
            <v>0</v>
          </cell>
          <cell r="AQ823">
            <v>0</v>
          </cell>
        </row>
        <row r="824">
          <cell r="B824" t="str">
            <v>Gain/(loss) from disposal of Fixed assets (% Revs)</v>
          </cell>
          <cell r="F824">
            <v>0</v>
          </cell>
          <cell r="G824">
            <v>0</v>
          </cell>
          <cell r="I824">
            <v>0</v>
          </cell>
          <cell r="J824">
            <v>0</v>
          </cell>
          <cell r="L824">
            <v>0</v>
          </cell>
          <cell r="N824">
            <v>0</v>
          </cell>
          <cell r="O824">
            <v>0</v>
          </cell>
          <cell r="Q824">
            <v>0</v>
          </cell>
          <cell r="S824">
            <v>0</v>
          </cell>
          <cell r="AH824">
            <v>0</v>
          </cell>
          <cell r="AI824">
            <v>0</v>
          </cell>
          <cell r="AJ824">
            <v>0</v>
          </cell>
          <cell r="AK824">
            <v>0</v>
          </cell>
          <cell r="AL824">
            <v>0</v>
          </cell>
          <cell r="AM824">
            <v>0</v>
          </cell>
          <cell r="AN824">
            <v>0</v>
          </cell>
          <cell r="AO824">
            <v>0</v>
          </cell>
          <cell r="AP824">
            <v>0</v>
          </cell>
          <cell r="AQ824">
            <v>0</v>
          </cell>
        </row>
        <row r="825">
          <cell r="B825" t="str">
            <v>EBITA Margin</v>
          </cell>
          <cell r="F825">
            <v>0</v>
          </cell>
          <cell r="G825">
            <v>0</v>
          </cell>
          <cell r="I825">
            <v>1.0023497818059752</v>
          </cell>
          <cell r="J825">
            <v>0</v>
          </cell>
          <cell r="L825">
            <v>0</v>
          </cell>
          <cell r="N825">
            <v>0</v>
          </cell>
          <cell r="O825">
            <v>0</v>
          </cell>
          <cell r="Q825">
            <v>0</v>
          </cell>
          <cell r="S825">
            <v>0</v>
          </cell>
          <cell r="AH825">
            <v>0</v>
          </cell>
          <cell r="AI825">
            <v>0</v>
          </cell>
          <cell r="AJ825">
            <v>0</v>
          </cell>
          <cell r="AK825">
            <v>0</v>
          </cell>
          <cell r="AL825">
            <v>0</v>
          </cell>
          <cell r="AM825">
            <v>0</v>
          </cell>
          <cell r="AN825">
            <v>0</v>
          </cell>
          <cell r="AO825">
            <v>0</v>
          </cell>
          <cell r="AP825">
            <v>0</v>
          </cell>
          <cell r="AQ825">
            <v>0</v>
          </cell>
        </row>
        <row r="829">
          <cell r="B829" t="str">
            <v>INCOME STATEMENT - New</v>
          </cell>
        </row>
        <row r="831">
          <cell r="B831" t="str">
            <v>Exchange Rates</v>
          </cell>
          <cell r="D831" t="str">
            <v>USD</v>
          </cell>
          <cell r="F831">
            <v>1</v>
          </cell>
          <cell r="G831">
            <v>1</v>
          </cell>
          <cell r="I831">
            <v>1</v>
          </cell>
          <cell r="J831">
            <v>1</v>
          </cell>
          <cell r="L831">
            <v>1</v>
          </cell>
          <cell r="N831">
            <v>1</v>
          </cell>
          <cell r="O831">
            <v>1</v>
          </cell>
          <cell r="Q831">
            <v>1</v>
          </cell>
          <cell r="S831">
            <v>1</v>
          </cell>
          <cell r="T831" t="str">
            <v/>
          </cell>
          <cell r="U831">
            <v>1</v>
          </cell>
          <cell r="V831">
            <v>1</v>
          </cell>
          <cell r="W831">
            <v>1</v>
          </cell>
          <cell r="X831">
            <v>1</v>
          </cell>
          <cell r="Y831">
            <v>1</v>
          </cell>
          <cell r="Z831">
            <v>1</v>
          </cell>
          <cell r="AA831">
            <v>1</v>
          </cell>
          <cell r="AB831">
            <v>1</v>
          </cell>
          <cell r="AC831">
            <v>1</v>
          </cell>
          <cell r="AD831">
            <v>1</v>
          </cell>
          <cell r="AE831">
            <v>1</v>
          </cell>
          <cell r="AF831">
            <v>1</v>
          </cell>
          <cell r="AH831">
            <v>1</v>
          </cell>
          <cell r="AI831">
            <v>1</v>
          </cell>
          <cell r="AJ831">
            <v>1</v>
          </cell>
          <cell r="AK831">
            <v>1</v>
          </cell>
          <cell r="AL831">
            <v>1</v>
          </cell>
          <cell r="AM831">
            <v>1</v>
          </cell>
          <cell r="AN831">
            <v>1</v>
          </cell>
          <cell r="AO831">
            <v>1</v>
          </cell>
          <cell r="AP831">
            <v>1</v>
          </cell>
          <cell r="AQ831">
            <v>1</v>
          </cell>
        </row>
        <row r="832">
          <cell r="B832" t="str">
            <v>Avg.</v>
          </cell>
          <cell r="F832">
            <v>1</v>
          </cell>
          <cell r="G832">
            <v>1</v>
          </cell>
          <cell r="I832">
            <v>1</v>
          </cell>
          <cell r="J832">
            <v>1</v>
          </cell>
          <cell r="L832">
            <v>1</v>
          </cell>
          <cell r="N832">
            <v>1</v>
          </cell>
          <cell r="O832">
            <v>1</v>
          </cell>
          <cell r="Q832">
            <v>1</v>
          </cell>
          <cell r="S832">
            <v>1</v>
          </cell>
          <cell r="T832" t="str">
            <v/>
          </cell>
          <cell r="U832">
            <v>1</v>
          </cell>
          <cell r="V832">
            <v>1</v>
          </cell>
          <cell r="W832">
            <v>1</v>
          </cell>
          <cell r="X832">
            <v>1</v>
          </cell>
          <cell r="Y832">
            <v>1</v>
          </cell>
          <cell r="Z832">
            <v>1</v>
          </cell>
          <cell r="AA832">
            <v>1</v>
          </cell>
          <cell r="AB832">
            <v>1</v>
          </cell>
          <cell r="AC832">
            <v>1</v>
          </cell>
          <cell r="AD832">
            <v>1</v>
          </cell>
          <cell r="AE832">
            <v>1</v>
          </cell>
          <cell r="AF832">
            <v>1</v>
          </cell>
          <cell r="AH832">
            <v>1</v>
          </cell>
          <cell r="AI832">
            <v>1</v>
          </cell>
          <cell r="AJ832">
            <v>1</v>
          </cell>
          <cell r="AK832">
            <v>1</v>
          </cell>
          <cell r="AL832">
            <v>1</v>
          </cell>
          <cell r="AM832">
            <v>1</v>
          </cell>
          <cell r="AN832">
            <v>1</v>
          </cell>
          <cell r="AO832">
            <v>1</v>
          </cell>
          <cell r="AP832">
            <v>1</v>
          </cell>
          <cell r="AQ832">
            <v>1</v>
          </cell>
        </row>
        <row r="834">
          <cell r="F834" t="e">
            <v>#REF!</v>
          </cell>
          <cell r="S834" t="str">
            <v>New</v>
          </cell>
        </row>
        <row r="835">
          <cell r="B835" t="str">
            <v>Annual Capacity EoP (000'HL)</v>
          </cell>
          <cell r="N835" t="e">
            <v>#REF!</v>
          </cell>
          <cell r="O835" t="e">
            <v>#REF!</v>
          </cell>
          <cell r="Q835" t="e">
            <v>#REF!</v>
          </cell>
          <cell r="AM835">
            <v>484</v>
          </cell>
          <cell r="AN835">
            <v>792</v>
          </cell>
          <cell r="AO835">
            <v>950.66666666666663</v>
          </cell>
          <cell r="AP835">
            <v>1128</v>
          </cell>
          <cell r="AQ835" t="e">
            <v>#REF!</v>
          </cell>
        </row>
        <row r="836">
          <cell r="B836" t="str">
            <v>Capacity (000'HL, EOP)</v>
          </cell>
          <cell r="AM836">
            <v>484</v>
          </cell>
          <cell r="AN836">
            <v>792</v>
          </cell>
          <cell r="AO836">
            <v>950.66666666666663</v>
          </cell>
          <cell r="AP836">
            <v>1128</v>
          </cell>
          <cell r="AQ836">
            <v>1200</v>
          </cell>
        </row>
        <row r="837">
          <cell r="B837" t="str">
            <v>Sales by Brand</v>
          </cell>
        </row>
        <row r="838">
          <cell r="B838" t="str">
            <v xml:space="preserve">   PIT</v>
          </cell>
        </row>
        <row r="839">
          <cell r="B839" t="str">
            <v xml:space="preserve">   DD</v>
          </cell>
        </row>
        <row r="840">
          <cell r="B840" t="str">
            <v xml:space="preserve">   3M</v>
          </cell>
        </row>
        <row r="841">
          <cell r="B841" t="str">
            <v xml:space="preserve">   Gosser</v>
          </cell>
        </row>
        <row r="842">
          <cell r="B842" t="str">
            <v xml:space="preserve">   Other</v>
          </cell>
        </row>
        <row r="843">
          <cell r="B843" t="str">
            <v>Sales (000'HL)</v>
          </cell>
          <cell r="I843">
            <v>436.88700301971824</v>
          </cell>
          <cell r="J843">
            <v>187.1</v>
          </cell>
          <cell r="L843">
            <v>623.98700301971826</v>
          </cell>
          <cell r="AA843">
            <v>55.583333333333336</v>
          </cell>
          <cell r="AB843">
            <v>55.583333333333336</v>
          </cell>
          <cell r="AC843">
            <v>55.583333333333336</v>
          </cell>
          <cell r="AD843">
            <v>55.583333333333336</v>
          </cell>
          <cell r="AE843">
            <v>55.583333333333336</v>
          </cell>
          <cell r="AF843">
            <v>55.583333333333336</v>
          </cell>
          <cell r="AM843">
            <v>363</v>
          </cell>
          <cell r="AN843">
            <v>594</v>
          </cell>
          <cell r="AO843">
            <v>713</v>
          </cell>
          <cell r="AP843">
            <v>846</v>
          </cell>
          <cell r="AQ843">
            <v>960</v>
          </cell>
        </row>
        <row r="844">
          <cell r="B844" t="str">
            <v>Average $/HL, net of VAT &amp; excise tax</v>
          </cell>
          <cell r="I844">
            <v>0</v>
          </cell>
          <cell r="J844">
            <v>0</v>
          </cell>
          <cell r="L844">
            <v>0</v>
          </cell>
          <cell r="AA844">
            <v>51.9</v>
          </cell>
          <cell r="AB844">
            <v>51.9</v>
          </cell>
          <cell r="AC844">
            <v>51.9</v>
          </cell>
          <cell r="AD844">
            <v>51.9</v>
          </cell>
          <cell r="AE844">
            <v>51.9</v>
          </cell>
          <cell r="AF844">
            <v>51.9</v>
          </cell>
          <cell r="AH844" t="e">
            <v>#DIV/0!</v>
          </cell>
          <cell r="AI844" t="e">
            <v>#DIV/0!</v>
          </cell>
          <cell r="AJ844" t="e">
            <v>#DIV/0!</v>
          </cell>
          <cell r="AK844" t="e">
            <v>#DIV/0!</v>
          </cell>
          <cell r="AM844">
            <v>0</v>
          </cell>
          <cell r="AN844">
            <v>0</v>
          </cell>
          <cell r="AO844">
            <v>0</v>
          </cell>
          <cell r="AP844">
            <v>0</v>
          </cell>
          <cell r="AQ844">
            <v>0</v>
          </cell>
        </row>
        <row r="846">
          <cell r="J846" t="str">
            <v/>
          </cell>
          <cell r="O846" t="str">
            <v/>
          </cell>
          <cell r="Q846" t="str">
            <v/>
          </cell>
          <cell r="T846" t="str">
            <v/>
          </cell>
        </row>
        <row r="847">
          <cell r="F847">
            <v>1999</v>
          </cell>
          <cell r="G847">
            <v>2000</v>
          </cell>
          <cell r="I847" t="str">
            <v>9m 2001</v>
          </cell>
          <cell r="J847" t="str">
            <v>Q4 2001</v>
          </cell>
          <cell r="L847">
            <v>2001</v>
          </cell>
          <cell r="N847" t="str">
            <v>9 m 2002</v>
          </cell>
          <cell r="O847" t="str">
            <v xml:space="preserve">Q4 2002 </v>
          </cell>
          <cell r="Q847">
            <v>2002</v>
          </cell>
          <cell r="S847" t="str">
            <v>2002 PF</v>
          </cell>
          <cell r="T847" t="str">
            <v/>
          </cell>
          <cell r="U847" t="str">
            <v>Jan 2003</v>
          </cell>
          <cell r="V847" t="str">
            <v>Feb 2003</v>
          </cell>
          <cell r="W847" t="str">
            <v>Mar 2003</v>
          </cell>
          <cell r="X847" t="str">
            <v>Apr 2003</v>
          </cell>
          <cell r="Y847" t="str">
            <v>May 2003</v>
          </cell>
          <cell r="Z847" t="str">
            <v>Jun 2003</v>
          </cell>
          <cell r="AA847" t="str">
            <v>Jul 2003</v>
          </cell>
          <cell r="AB847" t="str">
            <v>Aug 2003</v>
          </cell>
          <cell r="AC847" t="str">
            <v>Sep 2003</v>
          </cell>
          <cell r="AD847" t="str">
            <v>Oct 2003</v>
          </cell>
          <cell r="AE847" t="str">
            <v>Nov 2003</v>
          </cell>
          <cell r="AF847" t="str">
            <v>Dec 2003</v>
          </cell>
          <cell r="AH847" t="str">
            <v>Q1 2003</v>
          </cell>
          <cell r="AI847" t="str">
            <v>Q2 2003</v>
          </cell>
          <cell r="AJ847" t="str">
            <v>Q3 2003</v>
          </cell>
          <cell r="AK847" t="str">
            <v>Q4 2003</v>
          </cell>
          <cell r="AL847">
            <v>2003</v>
          </cell>
          <cell r="AM847">
            <v>2004</v>
          </cell>
          <cell r="AN847">
            <v>2005</v>
          </cell>
          <cell r="AO847">
            <v>2006</v>
          </cell>
          <cell r="AP847">
            <v>2007</v>
          </cell>
          <cell r="AQ847">
            <v>2008</v>
          </cell>
        </row>
        <row r="849">
          <cell r="B849" t="str">
            <v>Total Revenues</v>
          </cell>
          <cell r="F849">
            <v>0</v>
          </cell>
          <cell r="G849">
            <v>0</v>
          </cell>
          <cell r="I849">
            <v>0</v>
          </cell>
          <cell r="J849">
            <v>0</v>
          </cell>
          <cell r="L849">
            <v>0</v>
          </cell>
          <cell r="N849">
            <v>0</v>
          </cell>
          <cell r="O849">
            <v>0</v>
          </cell>
          <cell r="Q849">
            <v>0</v>
          </cell>
          <cell r="S849">
            <v>0</v>
          </cell>
          <cell r="T849" t="str">
            <v/>
          </cell>
          <cell r="U849">
            <v>0</v>
          </cell>
          <cell r="V849">
            <v>0</v>
          </cell>
          <cell r="W849">
            <v>0</v>
          </cell>
          <cell r="X849">
            <v>0</v>
          </cell>
          <cell r="Y849">
            <v>0</v>
          </cell>
          <cell r="Z849">
            <v>0</v>
          </cell>
          <cell r="AA849">
            <v>0</v>
          </cell>
          <cell r="AB849">
            <v>0</v>
          </cell>
          <cell r="AC849">
            <v>0</v>
          </cell>
          <cell r="AD849">
            <v>0</v>
          </cell>
          <cell r="AE849">
            <v>0</v>
          </cell>
          <cell r="AF849">
            <v>0</v>
          </cell>
          <cell r="AH849">
            <v>0</v>
          </cell>
          <cell r="AI849">
            <v>0</v>
          </cell>
          <cell r="AJ849">
            <v>0</v>
          </cell>
          <cell r="AK849">
            <v>0</v>
          </cell>
          <cell r="AL849">
            <v>0</v>
          </cell>
          <cell r="AM849">
            <v>19392.519500447685</v>
          </cell>
          <cell r="AN849">
            <v>32356.543378930219</v>
          </cell>
          <cell r="AO849">
            <v>38588.603868551603</v>
          </cell>
          <cell r="AP849">
            <v>45610.25525170374</v>
          </cell>
          <cell r="AQ849">
            <v>45610.25525170374</v>
          </cell>
        </row>
        <row r="851">
          <cell r="B851" t="str">
            <v>Cost of Goods Sold- Variable (Excl. Depreciation)</v>
          </cell>
          <cell r="F851">
            <v>0</v>
          </cell>
          <cell r="G851">
            <v>0</v>
          </cell>
          <cell r="I851">
            <v>0</v>
          </cell>
          <cell r="J851">
            <v>0</v>
          </cell>
          <cell r="L851">
            <v>0</v>
          </cell>
          <cell r="N851">
            <v>0</v>
          </cell>
          <cell r="O851">
            <v>0</v>
          </cell>
          <cell r="Q851">
            <v>0</v>
          </cell>
          <cell r="S851">
            <v>0</v>
          </cell>
          <cell r="T851" t="str">
            <v/>
          </cell>
          <cell r="U851">
            <v>0</v>
          </cell>
          <cell r="V851">
            <v>0</v>
          </cell>
          <cell r="W851">
            <v>0</v>
          </cell>
          <cell r="X851">
            <v>0</v>
          </cell>
          <cell r="Y851">
            <v>0</v>
          </cell>
          <cell r="Z851">
            <v>0</v>
          </cell>
          <cell r="AA851">
            <v>0</v>
          </cell>
          <cell r="AB851">
            <v>0</v>
          </cell>
          <cell r="AC851">
            <v>0</v>
          </cell>
          <cell r="AD851">
            <v>0</v>
          </cell>
          <cell r="AE851">
            <v>0</v>
          </cell>
          <cell r="AF851">
            <v>0</v>
          </cell>
          <cell r="AH851">
            <v>0</v>
          </cell>
          <cell r="AI851">
            <v>0</v>
          </cell>
          <cell r="AJ851">
            <v>0</v>
          </cell>
          <cell r="AK851">
            <v>0</v>
          </cell>
          <cell r="AL851">
            <v>0</v>
          </cell>
          <cell r="AM851">
            <v>14249.401043626392</v>
          </cell>
          <cell r="AN851">
            <v>20967.96184816795</v>
          </cell>
          <cell r="AO851">
            <v>24526.639734721677</v>
          </cell>
          <cell r="AP851">
            <v>28938.618654671831</v>
          </cell>
          <cell r="AQ851">
            <v>0</v>
          </cell>
        </row>
        <row r="852">
          <cell r="B852" t="str">
            <v>Cost of Goods Sold- Fixed (Excl. Depreciation)</v>
          </cell>
          <cell r="F852">
            <v>0</v>
          </cell>
          <cell r="G852">
            <v>0</v>
          </cell>
          <cell r="I852">
            <v>0</v>
          </cell>
          <cell r="J852">
            <v>0</v>
          </cell>
          <cell r="L852">
            <v>0</v>
          </cell>
          <cell r="N852">
            <v>0</v>
          </cell>
          <cell r="O852">
            <v>0</v>
          </cell>
          <cell r="Q852">
            <v>0</v>
          </cell>
          <cell r="S852">
            <v>0</v>
          </cell>
          <cell r="T852" t="str">
            <v/>
          </cell>
          <cell r="U852">
            <v>0</v>
          </cell>
          <cell r="V852">
            <v>0</v>
          </cell>
          <cell r="W852">
            <v>0</v>
          </cell>
          <cell r="X852">
            <v>0</v>
          </cell>
          <cell r="Y852">
            <v>0</v>
          </cell>
          <cell r="Z852">
            <v>0</v>
          </cell>
          <cell r="AA852">
            <v>0</v>
          </cell>
          <cell r="AB852">
            <v>0</v>
          </cell>
          <cell r="AC852">
            <v>0</v>
          </cell>
          <cell r="AD852">
            <v>0</v>
          </cell>
          <cell r="AE852">
            <v>0</v>
          </cell>
          <cell r="AF852">
            <v>0</v>
          </cell>
          <cell r="AH852">
            <v>0</v>
          </cell>
          <cell r="AI852">
            <v>0</v>
          </cell>
          <cell r="AJ852">
            <v>0</v>
          </cell>
          <cell r="AK852">
            <v>0</v>
          </cell>
          <cell r="AL852">
            <v>0</v>
          </cell>
          <cell r="AM852">
            <v>0</v>
          </cell>
          <cell r="AN852">
            <v>0</v>
          </cell>
          <cell r="AO852">
            <v>0</v>
          </cell>
          <cell r="AP852">
            <v>0</v>
          </cell>
          <cell r="AQ852">
            <v>0</v>
          </cell>
        </row>
        <row r="853">
          <cell r="F853" t="str">
            <v>______</v>
          </cell>
          <cell r="G853" t="str">
            <v>______</v>
          </cell>
          <cell r="I853" t="str">
            <v>______</v>
          </cell>
          <cell r="J853" t="str">
            <v>______</v>
          </cell>
          <cell r="L853" t="str">
            <v>______</v>
          </cell>
          <cell r="N853" t="str">
            <v>______</v>
          </cell>
          <cell r="O853" t="str">
            <v>______</v>
          </cell>
          <cell r="Q853" t="str">
            <v>______</v>
          </cell>
          <cell r="S853" t="str">
            <v>______</v>
          </cell>
          <cell r="T853" t="str">
            <v/>
          </cell>
          <cell r="U853" t="str">
            <v>______</v>
          </cell>
          <cell r="V853" t="str">
            <v>______</v>
          </cell>
          <cell r="W853" t="str">
            <v>______</v>
          </cell>
          <cell r="X853" t="str">
            <v>______</v>
          </cell>
          <cell r="Y853" t="str">
            <v>______</v>
          </cell>
          <cell r="Z853" t="str">
            <v>______</v>
          </cell>
          <cell r="AA853" t="str">
            <v>______</v>
          </cell>
          <cell r="AB853" t="str">
            <v>______</v>
          </cell>
          <cell r="AC853" t="str">
            <v>______</v>
          </cell>
          <cell r="AD853" t="str">
            <v>______</v>
          </cell>
          <cell r="AE853" t="str">
            <v>______</v>
          </cell>
          <cell r="AF853" t="str">
            <v>______</v>
          </cell>
          <cell r="AH853" t="str">
            <v>______</v>
          </cell>
          <cell r="AI853" t="str">
            <v>______</v>
          </cell>
          <cell r="AJ853" t="str">
            <v>______</v>
          </cell>
          <cell r="AK853" t="str">
            <v>______</v>
          </cell>
          <cell r="AL853" t="str">
            <v>______</v>
          </cell>
          <cell r="AM853" t="str">
            <v>______</v>
          </cell>
          <cell r="AN853" t="str">
            <v>______</v>
          </cell>
          <cell r="AO853" t="str">
            <v>______</v>
          </cell>
          <cell r="AP853" t="str">
            <v>______</v>
          </cell>
          <cell r="AQ853" t="str">
            <v>______</v>
          </cell>
        </row>
        <row r="854">
          <cell r="B854" t="str">
            <v>Gross Profit</v>
          </cell>
          <cell r="F854">
            <v>0</v>
          </cell>
          <cell r="G854">
            <v>0</v>
          </cell>
          <cell r="I854">
            <v>0</v>
          </cell>
          <cell r="J854">
            <v>0</v>
          </cell>
          <cell r="L854">
            <v>0</v>
          </cell>
          <cell r="N854">
            <v>0</v>
          </cell>
          <cell r="O854">
            <v>0</v>
          </cell>
          <cell r="Q854">
            <v>0</v>
          </cell>
          <cell r="S854">
            <v>0</v>
          </cell>
          <cell r="T854" t="str">
            <v/>
          </cell>
          <cell r="U854">
            <v>0</v>
          </cell>
          <cell r="V854">
            <v>0</v>
          </cell>
          <cell r="W854">
            <v>0</v>
          </cell>
          <cell r="X854">
            <v>0</v>
          </cell>
          <cell r="Y854">
            <v>0</v>
          </cell>
          <cell r="Z854">
            <v>0</v>
          </cell>
          <cell r="AA854">
            <v>0</v>
          </cell>
          <cell r="AB854">
            <v>0</v>
          </cell>
          <cell r="AC854">
            <v>0</v>
          </cell>
          <cell r="AD854">
            <v>0</v>
          </cell>
          <cell r="AE854">
            <v>0</v>
          </cell>
          <cell r="AF854">
            <v>0</v>
          </cell>
          <cell r="AH854">
            <v>0</v>
          </cell>
          <cell r="AI854">
            <v>0</v>
          </cell>
          <cell r="AJ854">
            <v>0</v>
          </cell>
          <cell r="AK854">
            <v>0</v>
          </cell>
          <cell r="AL854">
            <v>0</v>
          </cell>
          <cell r="AM854">
            <v>5143.1184568212921</v>
          </cell>
          <cell r="AN854">
            <v>11388.581530762269</v>
          </cell>
          <cell r="AO854">
            <v>14061.964133829926</v>
          </cell>
          <cell r="AP854">
            <v>16671.636597031909</v>
          </cell>
          <cell r="AQ854">
            <v>45610.25525170374</v>
          </cell>
        </row>
        <row r="856">
          <cell r="B856" t="str">
            <v>Sales - Variable commercial exp. (Excl. Amortization)</v>
          </cell>
          <cell r="F856">
            <v>0</v>
          </cell>
          <cell r="G856">
            <v>0</v>
          </cell>
          <cell r="I856">
            <v>0</v>
          </cell>
          <cell r="J856">
            <v>0</v>
          </cell>
          <cell r="L856">
            <v>0</v>
          </cell>
          <cell r="N856">
            <v>0</v>
          </cell>
          <cell r="O856">
            <v>0</v>
          </cell>
          <cell r="Q856">
            <v>0</v>
          </cell>
          <cell r="S856">
            <v>0</v>
          </cell>
          <cell r="T856" t="str">
            <v/>
          </cell>
          <cell r="U856">
            <v>0</v>
          </cell>
          <cell r="V856">
            <v>0</v>
          </cell>
          <cell r="W856">
            <v>0</v>
          </cell>
          <cell r="X856">
            <v>0</v>
          </cell>
          <cell r="Y856">
            <v>0</v>
          </cell>
          <cell r="Z856">
            <v>0</v>
          </cell>
          <cell r="AA856">
            <v>0</v>
          </cell>
          <cell r="AB856">
            <v>0</v>
          </cell>
          <cell r="AC856">
            <v>0</v>
          </cell>
          <cell r="AD856">
            <v>0</v>
          </cell>
          <cell r="AE856">
            <v>0</v>
          </cell>
          <cell r="AF856">
            <v>0</v>
          </cell>
          <cell r="AH856">
            <v>0</v>
          </cell>
          <cell r="AI856">
            <v>0</v>
          </cell>
          <cell r="AJ856">
            <v>0</v>
          </cell>
          <cell r="AK856">
            <v>0</v>
          </cell>
          <cell r="AL856">
            <v>0</v>
          </cell>
          <cell r="AM856">
            <v>0</v>
          </cell>
          <cell r="AN856">
            <v>0</v>
          </cell>
          <cell r="AO856">
            <v>0</v>
          </cell>
          <cell r="AP856">
            <v>0</v>
          </cell>
          <cell r="AQ856">
            <v>0</v>
          </cell>
        </row>
        <row r="857">
          <cell r="B857" t="str">
            <v>Sales - Variable marketing exp. (Excl. Amortization)</v>
          </cell>
          <cell r="N857">
            <v>0</v>
          </cell>
          <cell r="O857">
            <v>0</v>
          </cell>
          <cell r="Q857">
            <v>0</v>
          </cell>
          <cell r="S857">
            <v>0</v>
          </cell>
          <cell r="U857">
            <v>0</v>
          </cell>
          <cell r="V857">
            <v>0</v>
          </cell>
          <cell r="W857">
            <v>0</v>
          </cell>
          <cell r="X857">
            <v>0</v>
          </cell>
          <cell r="Y857">
            <v>0</v>
          </cell>
          <cell r="Z857">
            <v>0</v>
          </cell>
          <cell r="AA857">
            <v>0</v>
          </cell>
          <cell r="AB857">
            <v>0</v>
          </cell>
          <cell r="AC857">
            <v>0</v>
          </cell>
          <cell r="AD857">
            <v>0</v>
          </cell>
          <cell r="AE857">
            <v>0</v>
          </cell>
          <cell r="AF857">
            <v>0</v>
          </cell>
          <cell r="AH857">
            <v>0</v>
          </cell>
          <cell r="AI857">
            <v>0</v>
          </cell>
          <cell r="AJ857">
            <v>0</v>
          </cell>
          <cell r="AK857">
            <v>0</v>
          </cell>
          <cell r="AL857">
            <v>0</v>
          </cell>
        </row>
        <row r="858">
          <cell r="B858" t="str">
            <v>G&amp;A - Fixed (Excl. Amortization)</v>
          </cell>
          <cell r="F858">
            <v>0</v>
          </cell>
          <cell r="G858">
            <v>0</v>
          </cell>
          <cell r="I858">
            <v>0</v>
          </cell>
          <cell r="J858">
            <v>0</v>
          </cell>
          <cell r="L858">
            <v>0</v>
          </cell>
          <cell r="N858">
            <v>0</v>
          </cell>
          <cell r="O858">
            <v>0</v>
          </cell>
          <cell r="Q858">
            <v>0</v>
          </cell>
          <cell r="S858">
            <v>0</v>
          </cell>
          <cell r="T858" t="str">
            <v/>
          </cell>
          <cell r="U858">
            <v>0</v>
          </cell>
          <cell r="V858">
            <v>0</v>
          </cell>
          <cell r="W858">
            <v>0</v>
          </cell>
          <cell r="X858">
            <v>0</v>
          </cell>
          <cell r="Y858">
            <v>0</v>
          </cell>
          <cell r="Z858">
            <v>0</v>
          </cell>
          <cell r="AA858">
            <v>0</v>
          </cell>
          <cell r="AB858">
            <v>0</v>
          </cell>
          <cell r="AC858">
            <v>0</v>
          </cell>
          <cell r="AD858">
            <v>0</v>
          </cell>
          <cell r="AE858">
            <v>0</v>
          </cell>
          <cell r="AF858">
            <v>0</v>
          </cell>
          <cell r="AH858">
            <v>0</v>
          </cell>
          <cell r="AI858">
            <v>0</v>
          </cell>
          <cell r="AJ858">
            <v>0</v>
          </cell>
          <cell r="AK858">
            <v>0</v>
          </cell>
          <cell r="AL858">
            <v>0</v>
          </cell>
          <cell r="AM858">
            <v>0</v>
          </cell>
          <cell r="AN858">
            <v>0</v>
          </cell>
          <cell r="AO858">
            <v>0</v>
          </cell>
          <cell r="AP858">
            <v>0</v>
          </cell>
          <cell r="AQ858">
            <v>0</v>
          </cell>
        </row>
        <row r="859">
          <cell r="F859" t="str">
            <v>______</v>
          </cell>
          <cell r="G859" t="str">
            <v>______</v>
          </cell>
          <cell r="I859" t="str">
            <v>______</v>
          </cell>
          <cell r="J859" t="str">
            <v>______</v>
          </cell>
          <cell r="L859" t="str">
            <v>______</v>
          </cell>
          <cell r="N859" t="str">
            <v>______</v>
          </cell>
          <cell r="O859" t="str">
            <v>______</v>
          </cell>
          <cell r="Q859" t="str">
            <v>______</v>
          </cell>
          <cell r="S859" t="str">
            <v>______</v>
          </cell>
          <cell r="T859" t="str">
            <v/>
          </cell>
          <cell r="U859" t="str">
            <v>______</v>
          </cell>
          <cell r="V859" t="str">
            <v>______</v>
          </cell>
          <cell r="W859" t="str">
            <v>______</v>
          </cell>
          <cell r="X859" t="str">
            <v>______</v>
          </cell>
          <cell r="Y859" t="str">
            <v>______</v>
          </cell>
          <cell r="Z859" t="str">
            <v>______</v>
          </cell>
          <cell r="AA859" t="str">
            <v>______</v>
          </cell>
          <cell r="AB859" t="str">
            <v>______</v>
          </cell>
          <cell r="AC859" t="str">
            <v>______</v>
          </cell>
          <cell r="AD859" t="str">
            <v>______</v>
          </cell>
          <cell r="AE859" t="str">
            <v>______</v>
          </cell>
          <cell r="AF859" t="str">
            <v>______</v>
          </cell>
          <cell r="AH859" t="str">
            <v>______</v>
          </cell>
          <cell r="AI859" t="str">
            <v>______</v>
          </cell>
          <cell r="AJ859" t="str">
            <v>______</v>
          </cell>
          <cell r="AK859" t="str">
            <v>______</v>
          </cell>
          <cell r="AL859" t="str">
            <v>______</v>
          </cell>
          <cell r="AM859" t="str">
            <v>______</v>
          </cell>
          <cell r="AN859" t="str">
            <v>______</v>
          </cell>
          <cell r="AO859" t="str">
            <v>______</v>
          </cell>
          <cell r="AP859" t="str">
            <v>______</v>
          </cell>
          <cell r="AQ859" t="str">
            <v>______</v>
          </cell>
        </row>
        <row r="861">
          <cell r="B861" t="str">
            <v>EBITDA</v>
          </cell>
          <cell r="F861">
            <v>0</v>
          </cell>
          <cell r="G861">
            <v>0</v>
          </cell>
          <cell r="I861">
            <v>0</v>
          </cell>
          <cell r="J861">
            <v>0</v>
          </cell>
          <cell r="L861">
            <v>0</v>
          </cell>
          <cell r="N861">
            <v>0</v>
          </cell>
          <cell r="O861">
            <v>0</v>
          </cell>
          <cell r="Q861">
            <v>0</v>
          </cell>
          <cell r="S861">
            <v>0</v>
          </cell>
          <cell r="U861">
            <v>0</v>
          </cell>
          <cell r="V861">
            <v>0</v>
          </cell>
          <cell r="W861">
            <v>0</v>
          </cell>
          <cell r="X861">
            <v>0</v>
          </cell>
          <cell r="Y861">
            <v>0</v>
          </cell>
          <cell r="Z861">
            <v>0</v>
          </cell>
          <cell r="AA861">
            <v>0</v>
          </cell>
          <cell r="AB861">
            <v>0</v>
          </cell>
          <cell r="AC861">
            <v>0</v>
          </cell>
          <cell r="AD861">
            <v>0</v>
          </cell>
          <cell r="AE861">
            <v>0</v>
          </cell>
          <cell r="AF861">
            <v>0</v>
          </cell>
          <cell r="AH861">
            <v>0</v>
          </cell>
          <cell r="AI861">
            <v>0</v>
          </cell>
          <cell r="AJ861">
            <v>0</v>
          </cell>
          <cell r="AK861">
            <v>0</v>
          </cell>
          <cell r="AL861">
            <v>0</v>
          </cell>
          <cell r="AM861">
            <v>5143.1184568212921</v>
          </cell>
          <cell r="AN861">
            <v>11388.581530762269</v>
          </cell>
          <cell r="AO861">
            <v>14061.964133829926</v>
          </cell>
          <cell r="AP861">
            <v>16671.636597031909</v>
          </cell>
          <cell r="AQ861">
            <v>45610.25525170374</v>
          </cell>
        </row>
        <row r="862">
          <cell r="B862" t="str">
            <v xml:space="preserve"> EBITDA/HL</v>
          </cell>
          <cell r="N862">
            <v>0</v>
          </cell>
          <cell r="O862">
            <v>0</v>
          </cell>
          <cell r="Q862">
            <v>0</v>
          </cell>
          <cell r="S862">
            <v>0</v>
          </cell>
          <cell r="U862">
            <v>0</v>
          </cell>
          <cell r="V862">
            <v>0</v>
          </cell>
          <cell r="W862">
            <v>0</v>
          </cell>
          <cell r="X862">
            <v>0</v>
          </cell>
          <cell r="Y862">
            <v>0</v>
          </cell>
          <cell r="Z862">
            <v>0</v>
          </cell>
          <cell r="AA862">
            <v>0</v>
          </cell>
          <cell r="AB862">
            <v>0</v>
          </cell>
          <cell r="AC862">
            <v>0</v>
          </cell>
          <cell r="AD862">
            <v>0</v>
          </cell>
          <cell r="AE862">
            <v>0</v>
          </cell>
          <cell r="AF862">
            <v>0</v>
          </cell>
          <cell r="AH862">
            <v>0</v>
          </cell>
          <cell r="AI862">
            <v>0</v>
          </cell>
          <cell r="AJ862">
            <v>0</v>
          </cell>
          <cell r="AK862">
            <v>0</v>
          </cell>
          <cell r="AL862">
            <v>0</v>
          </cell>
          <cell r="AM862">
            <v>14.168370404466369</v>
          </cell>
          <cell r="AN862">
            <v>19.172696179734459</v>
          </cell>
          <cell r="AO862">
            <v>19.72224983706862</v>
          </cell>
          <cell r="AP862">
            <v>19.706426237626371</v>
          </cell>
        </row>
        <row r="863">
          <cell r="B863" t="str">
            <v>EBITDA Margin</v>
          </cell>
          <cell r="N863">
            <v>0</v>
          </cell>
          <cell r="O863">
            <v>0</v>
          </cell>
          <cell r="Q863">
            <v>0</v>
          </cell>
          <cell r="S863">
            <v>0</v>
          </cell>
          <cell r="U863">
            <v>0</v>
          </cell>
          <cell r="V863">
            <v>0</v>
          </cell>
          <cell r="W863">
            <v>0</v>
          </cell>
          <cell r="X863">
            <v>0</v>
          </cell>
          <cell r="Y863">
            <v>0</v>
          </cell>
          <cell r="Z863">
            <v>0</v>
          </cell>
          <cell r="AA863">
            <v>0</v>
          </cell>
          <cell r="AB863">
            <v>0</v>
          </cell>
          <cell r="AC863">
            <v>0</v>
          </cell>
          <cell r="AD863">
            <v>0</v>
          </cell>
          <cell r="AE863">
            <v>0</v>
          </cell>
          <cell r="AF863">
            <v>0</v>
          </cell>
          <cell r="AH863">
            <v>0</v>
          </cell>
          <cell r="AI863">
            <v>0</v>
          </cell>
          <cell r="AJ863">
            <v>0</v>
          </cell>
          <cell r="AK863">
            <v>0</v>
          </cell>
          <cell r="AL863">
            <v>0</v>
          </cell>
          <cell r="AM863">
            <v>0.26521146242511506</v>
          </cell>
          <cell r="AN863">
            <v>0.35197151306892166</v>
          </cell>
          <cell r="AO863">
            <v>0.36440717528238814</v>
          </cell>
          <cell r="AP863">
            <v>0.36552386091742278</v>
          </cell>
        </row>
        <row r="865">
          <cell r="B865" t="str">
            <v>Non-Recurring&amp;Extraordinary Items</v>
          </cell>
          <cell r="F865">
            <v>0</v>
          </cell>
          <cell r="G865">
            <v>0</v>
          </cell>
          <cell r="I865">
            <v>0</v>
          </cell>
          <cell r="J865">
            <v>0</v>
          </cell>
          <cell r="L865">
            <v>0</v>
          </cell>
          <cell r="N865">
            <v>0</v>
          </cell>
          <cell r="O865">
            <v>0</v>
          </cell>
          <cell r="Q865">
            <v>0</v>
          </cell>
          <cell r="S865">
            <v>0</v>
          </cell>
          <cell r="T865" t="str">
            <v/>
          </cell>
          <cell r="U865">
            <v>0</v>
          </cell>
          <cell r="V865">
            <v>0</v>
          </cell>
          <cell r="W865">
            <v>0</v>
          </cell>
          <cell r="X865">
            <v>0</v>
          </cell>
          <cell r="Y865">
            <v>0</v>
          </cell>
          <cell r="Z865">
            <v>0</v>
          </cell>
          <cell r="AA865">
            <v>0</v>
          </cell>
          <cell r="AB865">
            <v>0</v>
          </cell>
          <cell r="AC865">
            <v>0</v>
          </cell>
          <cell r="AD865">
            <v>0</v>
          </cell>
          <cell r="AE865">
            <v>0</v>
          </cell>
          <cell r="AF865">
            <v>0</v>
          </cell>
          <cell r="AH865">
            <v>0</v>
          </cell>
          <cell r="AI865">
            <v>0</v>
          </cell>
          <cell r="AJ865">
            <v>0</v>
          </cell>
          <cell r="AK865">
            <v>0</v>
          </cell>
          <cell r="AL865">
            <v>0</v>
          </cell>
          <cell r="AM865">
            <v>0</v>
          </cell>
          <cell r="AN865">
            <v>0</v>
          </cell>
          <cell r="AO865">
            <v>0</v>
          </cell>
          <cell r="AP865">
            <v>0</v>
          </cell>
          <cell r="AQ865">
            <v>0</v>
          </cell>
        </row>
        <row r="866">
          <cell r="B866" t="str">
            <v>Forex</v>
          </cell>
          <cell r="F866">
            <v>0</v>
          </cell>
          <cell r="G866">
            <v>0</v>
          </cell>
          <cell r="I866">
            <v>0</v>
          </cell>
          <cell r="J866">
            <v>0</v>
          </cell>
          <cell r="L866">
            <v>0</v>
          </cell>
          <cell r="N866">
            <v>0</v>
          </cell>
          <cell r="O866">
            <v>0</v>
          </cell>
          <cell r="Q866">
            <v>0</v>
          </cell>
          <cell r="S866">
            <v>0</v>
          </cell>
          <cell r="T866" t="str">
            <v/>
          </cell>
          <cell r="U866">
            <v>0</v>
          </cell>
          <cell r="V866">
            <v>0</v>
          </cell>
          <cell r="W866">
            <v>0</v>
          </cell>
          <cell r="X866">
            <v>0</v>
          </cell>
          <cell r="Y866">
            <v>0</v>
          </cell>
          <cell r="Z866">
            <v>0</v>
          </cell>
          <cell r="AA866">
            <v>0</v>
          </cell>
          <cell r="AB866">
            <v>0</v>
          </cell>
          <cell r="AC866">
            <v>0</v>
          </cell>
          <cell r="AD866">
            <v>0</v>
          </cell>
          <cell r="AE866">
            <v>0</v>
          </cell>
          <cell r="AF866">
            <v>0</v>
          </cell>
          <cell r="AH866">
            <v>0</v>
          </cell>
          <cell r="AI866">
            <v>0</v>
          </cell>
          <cell r="AJ866">
            <v>0</v>
          </cell>
          <cell r="AK866">
            <v>0</v>
          </cell>
          <cell r="AL866">
            <v>0</v>
          </cell>
          <cell r="AM866">
            <v>0</v>
          </cell>
          <cell r="AN866">
            <v>0</v>
          </cell>
          <cell r="AO866">
            <v>0</v>
          </cell>
          <cell r="AP866">
            <v>0</v>
          </cell>
          <cell r="AQ866">
            <v>0</v>
          </cell>
        </row>
        <row r="867">
          <cell r="B867" t="str">
            <v>Gain/(loss) from disposal of Fixed assets</v>
          </cell>
          <cell r="F867">
            <v>0</v>
          </cell>
          <cell r="G867">
            <v>0</v>
          </cell>
          <cell r="I867">
            <v>0</v>
          </cell>
          <cell r="J867">
            <v>0</v>
          </cell>
          <cell r="L867">
            <v>0</v>
          </cell>
          <cell r="N867">
            <v>0</v>
          </cell>
          <cell r="O867">
            <v>0</v>
          </cell>
          <cell r="Q867">
            <v>0</v>
          </cell>
          <cell r="S867">
            <v>0</v>
          </cell>
          <cell r="T867" t="str">
            <v/>
          </cell>
          <cell r="U867">
            <v>0</v>
          </cell>
          <cell r="V867">
            <v>0</v>
          </cell>
          <cell r="W867">
            <v>0</v>
          </cell>
          <cell r="X867">
            <v>0</v>
          </cell>
          <cell r="Y867">
            <v>0</v>
          </cell>
          <cell r="Z867">
            <v>0</v>
          </cell>
          <cell r="AA867">
            <v>0</v>
          </cell>
          <cell r="AB867">
            <v>0</v>
          </cell>
          <cell r="AC867">
            <v>0</v>
          </cell>
          <cell r="AD867">
            <v>0</v>
          </cell>
          <cell r="AE867">
            <v>0</v>
          </cell>
          <cell r="AF867">
            <v>0</v>
          </cell>
          <cell r="AH867">
            <v>0</v>
          </cell>
          <cell r="AI867">
            <v>0</v>
          </cell>
          <cell r="AJ867">
            <v>0</v>
          </cell>
          <cell r="AK867">
            <v>0</v>
          </cell>
          <cell r="AL867">
            <v>0</v>
          </cell>
          <cell r="AM867">
            <v>0</v>
          </cell>
          <cell r="AN867">
            <v>0</v>
          </cell>
          <cell r="AO867">
            <v>0</v>
          </cell>
          <cell r="AP867">
            <v>0</v>
          </cell>
          <cell r="AQ867">
            <v>0</v>
          </cell>
        </row>
        <row r="869">
          <cell r="B869" t="str">
            <v>Operating Income</v>
          </cell>
          <cell r="F869">
            <v>0</v>
          </cell>
          <cell r="G869">
            <v>0</v>
          </cell>
          <cell r="I869">
            <v>0</v>
          </cell>
          <cell r="J869">
            <v>0</v>
          </cell>
          <cell r="L869">
            <v>0</v>
          </cell>
          <cell r="N869">
            <v>0</v>
          </cell>
          <cell r="O869">
            <v>0</v>
          </cell>
          <cell r="Q869">
            <v>0</v>
          </cell>
          <cell r="S869">
            <v>0</v>
          </cell>
          <cell r="T869" t="str">
            <v/>
          </cell>
          <cell r="U869">
            <v>0</v>
          </cell>
          <cell r="V869">
            <v>0</v>
          </cell>
          <cell r="W869">
            <v>0</v>
          </cell>
          <cell r="X869">
            <v>0</v>
          </cell>
          <cell r="Y869">
            <v>0</v>
          </cell>
          <cell r="Z869">
            <v>0</v>
          </cell>
          <cell r="AA869">
            <v>0</v>
          </cell>
          <cell r="AB869">
            <v>0</v>
          </cell>
          <cell r="AC869">
            <v>0</v>
          </cell>
          <cell r="AD869">
            <v>0</v>
          </cell>
          <cell r="AE869">
            <v>0</v>
          </cell>
          <cell r="AF869">
            <v>0</v>
          </cell>
          <cell r="AH869">
            <v>0</v>
          </cell>
          <cell r="AI869">
            <v>0</v>
          </cell>
          <cell r="AJ869">
            <v>0</v>
          </cell>
          <cell r="AK869">
            <v>0</v>
          </cell>
          <cell r="AL869">
            <v>0</v>
          </cell>
          <cell r="AM869">
            <v>3267</v>
          </cell>
          <cell r="AN869">
            <v>5346</v>
          </cell>
          <cell r="AO869">
            <v>6417</v>
          </cell>
          <cell r="AP869">
            <v>7614</v>
          </cell>
          <cell r="AQ869">
            <v>45610.25525170374</v>
          </cell>
        </row>
        <row r="871">
          <cell r="B871" t="str">
            <v>Transfer</v>
          </cell>
        </row>
        <row r="873">
          <cell r="B873" t="str">
            <v>Depreciation</v>
          </cell>
          <cell r="F873">
            <v>0</v>
          </cell>
          <cell r="G873">
            <v>0</v>
          </cell>
          <cell r="I873">
            <v>0</v>
          </cell>
          <cell r="J873">
            <v>0</v>
          </cell>
          <cell r="L873">
            <v>0</v>
          </cell>
          <cell r="N873">
            <v>0</v>
          </cell>
          <cell r="O873">
            <v>0</v>
          </cell>
          <cell r="Q873">
            <v>0</v>
          </cell>
          <cell r="S873">
            <v>0</v>
          </cell>
          <cell r="T873" t="str">
            <v/>
          </cell>
          <cell r="U873">
            <v>0</v>
          </cell>
          <cell r="V873">
            <v>0</v>
          </cell>
          <cell r="W873">
            <v>0</v>
          </cell>
          <cell r="X873">
            <v>0</v>
          </cell>
          <cell r="Y873">
            <v>0</v>
          </cell>
          <cell r="Z873">
            <v>0</v>
          </cell>
          <cell r="AA873">
            <v>166.66666666666666</v>
          </cell>
          <cell r="AB873">
            <v>166.66666666666666</v>
          </cell>
          <cell r="AC873">
            <v>166.66666666666666</v>
          </cell>
          <cell r="AD873">
            <v>166.66666666666666</v>
          </cell>
          <cell r="AE873">
            <v>166.66666666666666</v>
          </cell>
          <cell r="AF873">
            <v>166.66666666666666</v>
          </cell>
          <cell r="AH873">
            <v>0</v>
          </cell>
          <cell r="AI873">
            <v>0</v>
          </cell>
          <cell r="AJ873">
            <v>0</v>
          </cell>
          <cell r="AK873">
            <v>0</v>
          </cell>
          <cell r="AL873">
            <v>0</v>
          </cell>
          <cell r="AM873">
            <v>0</v>
          </cell>
          <cell r="AN873">
            <v>0</v>
          </cell>
          <cell r="AO873">
            <v>0</v>
          </cell>
          <cell r="AP873">
            <v>0</v>
          </cell>
          <cell r="AQ873">
            <v>0</v>
          </cell>
        </row>
        <row r="874">
          <cell r="F874" t="str">
            <v>______</v>
          </cell>
          <cell r="G874" t="str">
            <v>______</v>
          </cell>
          <cell r="I874" t="str">
            <v>______</v>
          </cell>
          <cell r="J874" t="str">
            <v>______</v>
          </cell>
          <cell r="L874" t="str">
            <v>______</v>
          </cell>
          <cell r="N874" t="str">
            <v>______</v>
          </cell>
          <cell r="O874" t="str">
            <v>______</v>
          </cell>
          <cell r="Q874" t="str">
            <v>______</v>
          </cell>
          <cell r="S874" t="str">
            <v>______</v>
          </cell>
          <cell r="T874" t="str">
            <v/>
          </cell>
          <cell r="U874" t="str">
            <v>______</v>
          </cell>
          <cell r="V874" t="str">
            <v>______</v>
          </cell>
          <cell r="W874" t="str">
            <v>______</v>
          </cell>
          <cell r="X874" t="str">
            <v>______</v>
          </cell>
          <cell r="Y874" t="str">
            <v>______</v>
          </cell>
          <cell r="Z874" t="str">
            <v>______</v>
          </cell>
          <cell r="AA874" t="str">
            <v>______</v>
          </cell>
          <cell r="AB874" t="str">
            <v>______</v>
          </cell>
          <cell r="AC874" t="str">
            <v>______</v>
          </cell>
          <cell r="AD874" t="str">
            <v>______</v>
          </cell>
          <cell r="AE874" t="str">
            <v>______</v>
          </cell>
          <cell r="AF874" t="str">
            <v>______</v>
          </cell>
          <cell r="AH874" t="str">
            <v>______</v>
          </cell>
          <cell r="AI874" t="str">
            <v>______</v>
          </cell>
          <cell r="AJ874" t="str">
            <v>______</v>
          </cell>
          <cell r="AK874" t="str">
            <v>______</v>
          </cell>
          <cell r="AL874" t="str">
            <v>______</v>
          </cell>
          <cell r="AM874" t="str">
            <v>______</v>
          </cell>
          <cell r="AN874" t="str">
            <v>______</v>
          </cell>
          <cell r="AO874" t="str">
            <v>______</v>
          </cell>
          <cell r="AP874" t="str">
            <v>______</v>
          </cell>
          <cell r="AQ874" t="str">
            <v>______</v>
          </cell>
        </row>
        <row r="875">
          <cell r="B875" t="str">
            <v>EBITA</v>
          </cell>
          <cell r="F875">
            <v>0</v>
          </cell>
          <cell r="G875">
            <v>0</v>
          </cell>
          <cell r="I875">
            <v>0</v>
          </cell>
          <cell r="J875">
            <v>0</v>
          </cell>
          <cell r="L875">
            <v>0</v>
          </cell>
          <cell r="N875">
            <v>0</v>
          </cell>
          <cell r="O875">
            <v>0</v>
          </cell>
          <cell r="Q875">
            <v>0</v>
          </cell>
          <cell r="S875">
            <v>0</v>
          </cell>
          <cell r="T875" t="str">
            <v/>
          </cell>
          <cell r="U875">
            <v>0</v>
          </cell>
          <cell r="V875">
            <v>0</v>
          </cell>
          <cell r="W875">
            <v>0</v>
          </cell>
          <cell r="X875">
            <v>0</v>
          </cell>
          <cell r="Y875">
            <v>0</v>
          </cell>
          <cell r="Z875">
            <v>0</v>
          </cell>
          <cell r="AA875">
            <v>-166.66666666666666</v>
          </cell>
          <cell r="AB875">
            <v>-166.66666666666666</v>
          </cell>
          <cell r="AC875">
            <v>-166.66666666666666</v>
          </cell>
          <cell r="AD875">
            <v>-166.66666666666666</v>
          </cell>
          <cell r="AE875">
            <v>-166.66666666666666</v>
          </cell>
          <cell r="AF875">
            <v>-166.66666666666666</v>
          </cell>
          <cell r="AH875">
            <v>0</v>
          </cell>
          <cell r="AI875">
            <v>0</v>
          </cell>
          <cell r="AJ875">
            <v>0</v>
          </cell>
          <cell r="AK875">
            <v>0</v>
          </cell>
          <cell r="AL875">
            <v>0</v>
          </cell>
          <cell r="AM875">
            <v>3267</v>
          </cell>
          <cell r="AN875">
            <v>5346</v>
          </cell>
          <cell r="AO875">
            <v>6417</v>
          </cell>
          <cell r="AP875">
            <v>7614</v>
          </cell>
          <cell r="AQ875">
            <v>45610.25525170374</v>
          </cell>
        </row>
        <row r="878">
          <cell r="B878" t="str">
            <v>CAPEX</v>
          </cell>
          <cell r="F878">
            <v>0</v>
          </cell>
          <cell r="G878">
            <v>0</v>
          </cell>
          <cell r="I878">
            <v>0</v>
          </cell>
          <cell r="J878">
            <v>0</v>
          </cell>
          <cell r="L878">
            <v>0</v>
          </cell>
          <cell r="N878">
            <v>0</v>
          </cell>
          <cell r="O878">
            <v>0</v>
          </cell>
          <cell r="Q878">
            <v>0</v>
          </cell>
          <cell r="S878">
            <v>0</v>
          </cell>
          <cell r="T878" t="str">
            <v/>
          </cell>
          <cell r="U878">
            <v>0</v>
          </cell>
          <cell r="V878">
            <v>0</v>
          </cell>
          <cell r="W878">
            <v>0</v>
          </cell>
          <cell r="X878">
            <v>0</v>
          </cell>
          <cell r="Y878">
            <v>0</v>
          </cell>
          <cell r="Z878">
            <v>0</v>
          </cell>
          <cell r="AA878">
            <v>0</v>
          </cell>
          <cell r="AB878">
            <v>0</v>
          </cell>
          <cell r="AC878">
            <v>0</v>
          </cell>
          <cell r="AD878">
            <v>0</v>
          </cell>
          <cell r="AE878">
            <v>0</v>
          </cell>
          <cell r="AF878">
            <v>0</v>
          </cell>
          <cell r="AH878">
            <v>0</v>
          </cell>
          <cell r="AI878">
            <v>0</v>
          </cell>
          <cell r="AJ878">
            <v>0</v>
          </cell>
          <cell r="AK878">
            <v>0</v>
          </cell>
          <cell r="AL878">
            <v>0</v>
          </cell>
          <cell r="AM878">
            <v>0</v>
          </cell>
          <cell r="AN878">
            <v>0</v>
          </cell>
          <cell r="AO878">
            <v>0</v>
          </cell>
          <cell r="AP878">
            <v>0</v>
          </cell>
          <cell r="AQ878">
            <v>0</v>
          </cell>
        </row>
        <row r="879">
          <cell r="B879" t="str">
            <v>capex</v>
          </cell>
        </row>
        <row r="880">
          <cell r="B880" t="str">
            <v>purchase price</v>
          </cell>
        </row>
        <row r="881">
          <cell r="B881" t="str">
            <v>change in WC</v>
          </cell>
        </row>
        <row r="884">
          <cell r="B884" t="str">
            <v>ASSUMPTIONS:</v>
          </cell>
        </row>
        <row r="886">
          <cell r="B886" t="str">
            <v>Average $/HL, net of VAT &amp; excise tax</v>
          </cell>
          <cell r="O886">
            <v>0</v>
          </cell>
          <cell r="U886">
            <v>51.9</v>
          </cell>
          <cell r="V886">
            <v>51.9</v>
          </cell>
          <cell r="W886">
            <v>51.9</v>
          </cell>
          <cell r="X886">
            <v>51.9</v>
          </cell>
          <cell r="Y886">
            <v>51.9</v>
          </cell>
          <cell r="Z886">
            <v>51.9</v>
          </cell>
          <cell r="AA886">
            <v>51.9</v>
          </cell>
          <cell r="AB886">
            <v>51.9</v>
          </cell>
          <cell r="AC886">
            <v>51.9</v>
          </cell>
          <cell r="AD886">
            <v>51.9</v>
          </cell>
          <cell r="AE886">
            <v>51.9</v>
          </cell>
          <cell r="AF886">
            <v>51.9</v>
          </cell>
          <cell r="AH886">
            <v>51.9</v>
          </cell>
          <cell r="AI886">
            <v>51.9</v>
          </cell>
          <cell r="AJ886">
            <v>51.9</v>
          </cell>
          <cell r="AK886">
            <v>51.9</v>
          </cell>
          <cell r="AL886" t="e">
            <v>#DIV/0!</v>
          </cell>
          <cell r="AM886">
            <v>51.9</v>
          </cell>
          <cell r="AN886">
            <v>51.9</v>
          </cell>
          <cell r="AO886">
            <v>51.9</v>
          </cell>
          <cell r="AP886">
            <v>51.9</v>
          </cell>
          <cell r="AQ886">
            <v>49.829106681631963</v>
          </cell>
        </row>
        <row r="888">
          <cell r="B888" t="str">
            <v>REVENUE GROWTH</v>
          </cell>
        </row>
        <row r="889">
          <cell r="B889" t="str">
            <v>CURRENT CASE</v>
          </cell>
          <cell r="G889">
            <v>0</v>
          </cell>
          <cell r="I889">
            <v>0</v>
          </cell>
          <cell r="J889">
            <v>0</v>
          </cell>
          <cell r="L889">
            <v>0</v>
          </cell>
          <cell r="N889">
            <v>0</v>
          </cell>
          <cell r="O889">
            <v>0</v>
          </cell>
          <cell r="Q889">
            <v>0</v>
          </cell>
          <cell r="S889">
            <v>0</v>
          </cell>
          <cell r="U889">
            <v>0</v>
          </cell>
          <cell r="V889">
            <v>0</v>
          </cell>
          <cell r="W889">
            <v>0</v>
          </cell>
          <cell r="X889">
            <v>0</v>
          </cell>
          <cell r="Y889">
            <v>0</v>
          </cell>
          <cell r="Z889">
            <v>0</v>
          </cell>
          <cell r="AA889">
            <v>0</v>
          </cell>
          <cell r="AB889">
            <v>0</v>
          </cell>
          <cell r="AC889">
            <v>0</v>
          </cell>
          <cell r="AD889">
            <v>0</v>
          </cell>
          <cell r="AE889">
            <v>0</v>
          </cell>
          <cell r="AF889">
            <v>0</v>
          </cell>
          <cell r="AH889">
            <v>0</v>
          </cell>
          <cell r="AI889">
            <v>0</v>
          </cell>
          <cell r="AJ889">
            <v>0</v>
          </cell>
          <cell r="AK889">
            <v>0</v>
          </cell>
          <cell r="AL889">
            <v>0</v>
          </cell>
          <cell r="AM889">
            <v>0</v>
          </cell>
          <cell r="AN889">
            <v>0</v>
          </cell>
          <cell r="AO889">
            <v>0</v>
          </cell>
          <cell r="AP889">
            <v>0</v>
          </cell>
          <cell r="AQ889">
            <v>0</v>
          </cell>
        </row>
        <row r="890">
          <cell r="B890" t="str">
            <v>Based Case</v>
          </cell>
          <cell r="U890">
            <v>0</v>
          </cell>
          <cell r="V890">
            <v>0</v>
          </cell>
          <cell r="W890">
            <v>0</v>
          </cell>
          <cell r="X890">
            <v>0</v>
          </cell>
          <cell r="Y890">
            <v>0</v>
          </cell>
          <cell r="Z890">
            <v>0</v>
          </cell>
          <cell r="AA890">
            <v>0</v>
          </cell>
          <cell r="AB890">
            <v>0</v>
          </cell>
          <cell r="AC890">
            <v>0</v>
          </cell>
          <cell r="AD890">
            <v>0</v>
          </cell>
          <cell r="AE890">
            <v>0</v>
          </cell>
          <cell r="AF890">
            <v>0</v>
          </cell>
          <cell r="AH890">
            <v>0</v>
          </cell>
          <cell r="AI890">
            <v>0</v>
          </cell>
          <cell r="AJ890">
            <v>0</v>
          </cell>
          <cell r="AK890">
            <v>0</v>
          </cell>
          <cell r="AL890">
            <v>0</v>
          </cell>
          <cell r="AM890">
            <v>0</v>
          </cell>
          <cell r="AN890">
            <v>0</v>
          </cell>
          <cell r="AO890">
            <v>0</v>
          </cell>
          <cell r="AP890">
            <v>0</v>
          </cell>
          <cell r="AQ890">
            <v>0</v>
          </cell>
        </row>
        <row r="891">
          <cell r="B891" t="str">
            <v>Conservative Case</v>
          </cell>
          <cell r="U891">
            <v>0</v>
          </cell>
          <cell r="V891">
            <v>0</v>
          </cell>
          <cell r="W891">
            <v>0</v>
          </cell>
          <cell r="X891">
            <v>0</v>
          </cell>
          <cell r="Y891">
            <v>0</v>
          </cell>
          <cell r="Z891">
            <v>0</v>
          </cell>
          <cell r="AA891">
            <v>0</v>
          </cell>
          <cell r="AB891">
            <v>0</v>
          </cell>
          <cell r="AC891">
            <v>0</v>
          </cell>
          <cell r="AD891">
            <v>0</v>
          </cell>
          <cell r="AE891">
            <v>0</v>
          </cell>
          <cell r="AF891">
            <v>0</v>
          </cell>
          <cell r="AH891">
            <v>0</v>
          </cell>
          <cell r="AI891">
            <v>0</v>
          </cell>
          <cell r="AJ891">
            <v>0</v>
          </cell>
          <cell r="AK891">
            <v>0</v>
          </cell>
          <cell r="AL891">
            <v>0</v>
          </cell>
          <cell r="AM891">
            <v>0</v>
          </cell>
          <cell r="AN891">
            <v>0</v>
          </cell>
          <cell r="AO891">
            <v>0</v>
          </cell>
          <cell r="AP891">
            <v>0</v>
          </cell>
          <cell r="AQ891">
            <v>0</v>
          </cell>
        </row>
        <row r="892">
          <cell r="B892" t="str">
            <v>Worst Case</v>
          </cell>
          <cell r="U892">
            <v>0</v>
          </cell>
          <cell r="V892">
            <v>0</v>
          </cell>
          <cell r="W892">
            <v>0</v>
          </cell>
          <cell r="X892">
            <v>0</v>
          </cell>
          <cell r="Y892">
            <v>0</v>
          </cell>
          <cell r="Z892">
            <v>0</v>
          </cell>
          <cell r="AA892">
            <v>0</v>
          </cell>
          <cell r="AB892">
            <v>0</v>
          </cell>
          <cell r="AC892">
            <v>0</v>
          </cell>
          <cell r="AD892">
            <v>0</v>
          </cell>
          <cell r="AE892">
            <v>0</v>
          </cell>
          <cell r="AF892">
            <v>0</v>
          </cell>
          <cell r="AH892">
            <v>0</v>
          </cell>
          <cell r="AI892">
            <v>0</v>
          </cell>
          <cell r="AJ892">
            <v>0</v>
          </cell>
          <cell r="AK892">
            <v>0</v>
          </cell>
          <cell r="AL892">
            <v>0</v>
          </cell>
          <cell r="AM892">
            <v>0</v>
          </cell>
          <cell r="AN892">
            <v>0</v>
          </cell>
          <cell r="AO892">
            <v>0</v>
          </cell>
          <cell r="AP892">
            <v>0</v>
          </cell>
          <cell r="AQ892">
            <v>0</v>
          </cell>
        </row>
        <row r="893">
          <cell r="B893" t="str">
            <v>Other Case</v>
          </cell>
          <cell r="U893">
            <v>0</v>
          </cell>
          <cell r="V893">
            <v>0</v>
          </cell>
          <cell r="W893">
            <v>0</v>
          </cell>
          <cell r="X893">
            <v>0</v>
          </cell>
          <cell r="Y893">
            <v>0</v>
          </cell>
          <cell r="Z893">
            <v>0</v>
          </cell>
          <cell r="AA893">
            <v>0</v>
          </cell>
          <cell r="AB893">
            <v>0</v>
          </cell>
          <cell r="AC893">
            <v>0</v>
          </cell>
          <cell r="AD893">
            <v>0</v>
          </cell>
          <cell r="AE893">
            <v>0</v>
          </cell>
          <cell r="AF893">
            <v>0</v>
          </cell>
          <cell r="AH893">
            <v>0</v>
          </cell>
          <cell r="AI893">
            <v>0</v>
          </cell>
          <cell r="AJ893">
            <v>0</v>
          </cell>
          <cell r="AK893">
            <v>0</v>
          </cell>
          <cell r="AL893">
            <v>0</v>
          </cell>
          <cell r="AM893">
            <v>0</v>
          </cell>
          <cell r="AN893">
            <v>0</v>
          </cell>
          <cell r="AO893">
            <v>0</v>
          </cell>
          <cell r="AP893">
            <v>0</v>
          </cell>
          <cell r="AQ893">
            <v>0</v>
          </cell>
        </row>
        <row r="895">
          <cell r="B895" t="str">
            <v>COGS - Variable (% REVENUES)</v>
          </cell>
        </row>
        <row r="896">
          <cell r="B896" t="str">
            <v>CURRENT CASE</v>
          </cell>
          <cell r="F896">
            <v>0</v>
          </cell>
          <cell r="G896">
            <v>0</v>
          </cell>
          <cell r="I896">
            <v>0</v>
          </cell>
          <cell r="J896">
            <v>0</v>
          </cell>
          <cell r="L896">
            <v>0</v>
          </cell>
          <cell r="N896">
            <v>0</v>
          </cell>
          <cell r="O896">
            <v>0</v>
          </cell>
          <cell r="Q896">
            <v>0</v>
          </cell>
          <cell r="S896">
            <v>36.434705844484377</v>
          </cell>
          <cell r="V896">
            <v>0</v>
          </cell>
          <cell r="W896">
            <v>0</v>
          </cell>
          <cell r="X896">
            <v>0</v>
          </cell>
          <cell r="Y896">
            <v>0</v>
          </cell>
          <cell r="Z896">
            <v>0</v>
          </cell>
          <cell r="AA896">
            <v>0</v>
          </cell>
          <cell r="AB896">
            <v>0</v>
          </cell>
          <cell r="AC896">
            <v>0</v>
          </cell>
          <cell r="AD896">
            <v>0</v>
          </cell>
          <cell r="AE896">
            <v>0</v>
          </cell>
          <cell r="AF896">
            <v>0</v>
          </cell>
          <cell r="AH896">
            <v>36.434705844484377</v>
          </cell>
          <cell r="AI896">
            <v>0</v>
          </cell>
          <cell r="AJ896">
            <v>0</v>
          </cell>
          <cell r="AK896">
            <v>0</v>
          </cell>
          <cell r="AL896">
            <v>0</v>
          </cell>
          <cell r="AM896">
            <v>0</v>
          </cell>
          <cell r="AN896">
            <v>0</v>
          </cell>
          <cell r="AO896">
            <v>0</v>
          </cell>
          <cell r="AP896">
            <v>0</v>
          </cell>
          <cell r="AQ896">
            <v>0</v>
          </cell>
        </row>
        <row r="897">
          <cell r="B897" t="str">
            <v>Based Case</v>
          </cell>
          <cell r="V897">
            <v>0</v>
          </cell>
          <cell r="W897">
            <v>0</v>
          </cell>
          <cell r="X897">
            <v>0</v>
          </cell>
          <cell r="Y897">
            <v>0</v>
          </cell>
          <cell r="Z897">
            <v>0</v>
          </cell>
          <cell r="AA897">
            <v>0</v>
          </cell>
          <cell r="AB897">
            <v>0</v>
          </cell>
          <cell r="AC897">
            <v>0</v>
          </cell>
          <cell r="AD897">
            <v>0</v>
          </cell>
          <cell r="AE897">
            <v>0</v>
          </cell>
          <cell r="AF897">
            <v>0</v>
          </cell>
          <cell r="AH897">
            <v>36.434705844484377</v>
          </cell>
          <cell r="AI897">
            <v>0</v>
          </cell>
          <cell r="AJ897">
            <v>0</v>
          </cell>
          <cell r="AK897">
            <v>0</v>
          </cell>
          <cell r="AL897">
            <v>0</v>
          </cell>
          <cell r="AM897">
            <v>0</v>
          </cell>
          <cell r="AN897">
            <v>0</v>
          </cell>
          <cell r="AO897">
            <v>0</v>
          </cell>
          <cell r="AP897">
            <v>0</v>
          </cell>
          <cell r="AQ897">
            <v>0</v>
          </cell>
        </row>
        <row r="898">
          <cell r="B898" t="str">
            <v>Conservative Case</v>
          </cell>
          <cell r="V898">
            <v>30.54</v>
          </cell>
          <cell r="W898">
            <v>30.54</v>
          </cell>
          <cell r="X898">
            <v>30.54</v>
          </cell>
          <cell r="Y898">
            <v>30.54</v>
          </cell>
          <cell r="Z898">
            <v>30.54</v>
          </cell>
          <cell r="AA898">
            <v>30.54</v>
          </cell>
          <cell r="AB898">
            <v>30.54</v>
          </cell>
          <cell r="AC898">
            <v>30.54</v>
          </cell>
          <cell r="AD898">
            <v>30.54</v>
          </cell>
          <cell r="AE898">
            <v>30.54</v>
          </cell>
          <cell r="AF898">
            <v>30.54</v>
          </cell>
          <cell r="AH898">
            <v>36.434705844484377</v>
          </cell>
          <cell r="AI898">
            <v>0</v>
          </cell>
          <cell r="AJ898">
            <v>0</v>
          </cell>
          <cell r="AK898">
            <v>0</v>
          </cell>
          <cell r="AL898">
            <v>0</v>
          </cell>
          <cell r="AM898">
            <v>0</v>
          </cell>
          <cell r="AN898">
            <v>0</v>
          </cell>
          <cell r="AO898">
            <v>0</v>
          </cell>
          <cell r="AP898">
            <v>0</v>
          </cell>
          <cell r="AQ898">
            <v>0</v>
          </cell>
        </row>
        <row r="899">
          <cell r="B899" t="str">
            <v>Worst Case</v>
          </cell>
          <cell r="V899">
            <v>0</v>
          </cell>
          <cell r="W899">
            <v>0</v>
          </cell>
          <cell r="X899">
            <v>0</v>
          </cell>
          <cell r="Y899">
            <v>0</v>
          </cell>
          <cell r="Z899">
            <v>0</v>
          </cell>
          <cell r="AA899">
            <v>0</v>
          </cell>
          <cell r="AB899">
            <v>0</v>
          </cell>
          <cell r="AC899">
            <v>0</v>
          </cell>
          <cell r="AD899">
            <v>0</v>
          </cell>
          <cell r="AE899">
            <v>0</v>
          </cell>
          <cell r="AF899">
            <v>0</v>
          </cell>
          <cell r="AH899">
            <v>0</v>
          </cell>
          <cell r="AI899">
            <v>0</v>
          </cell>
          <cell r="AJ899">
            <v>0</v>
          </cell>
          <cell r="AK899">
            <v>0</v>
          </cell>
          <cell r="AL899">
            <v>0</v>
          </cell>
          <cell r="AM899">
            <v>0</v>
          </cell>
          <cell r="AN899">
            <v>0</v>
          </cell>
          <cell r="AO899">
            <v>0</v>
          </cell>
          <cell r="AP899">
            <v>0</v>
          </cell>
          <cell r="AQ899">
            <v>0</v>
          </cell>
        </row>
        <row r="900">
          <cell r="B900" t="str">
            <v>Other Case</v>
          </cell>
          <cell r="V900">
            <v>0</v>
          </cell>
          <cell r="W900">
            <v>0</v>
          </cell>
          <cell r="X900">
            <v>0</v>
          </cell>
          <cell r="Y900">
            <v>0</v>
          </cell>
          <cell r="Z900">
            <v>0</v>
          </cell>
          <cell r="AA900">
            <v>0</v>
          </cell>
          <cell r="AB900">
            <v>0</v>
          </cell>
          <cell r="AC900">
            <v>0</v>
          </cell>
          <cell r="AD900">
            <v>0</v>
          </cell>
          <cell r="AE900">
            <v>0</v>
          </cell>
          <cell r="AF900">
            <v>0</v>
          </cell>
          <cell r="AH900">
            <v>0</v>
          </cell>
          <cell r="AI900">
            <v>0</v>
          </cell>
          <cell r="AJ900">
            <v>0</v>
          </cell>
          <cell r="AK900">
            <v>0</v>
          </cell>
          <cell r="AL900">
            <v>0</v>
          </cell>
          <cell r="AM900">
            <v>0</v>
          </cell>
          <cell r="AN900">
            <v>0</v>
          </cell>
          <cell r="AO900">
            <v>0</v>
          </cell>
          <cell r="AP900">
            <v>0</v>
          </cell>
          <cell r="AQ900">
            <v>0</v>
          </cell>
        </row>
        <row r="902">
          <cell r="B902" t="str">
            <v>COGS - Fixed  (Growth Rate)</v>
          </cell>
          <cell r="G902">
            <v>0</v>
          </cell>
          <cell r="I902">
            <v>0</v>
          </cell>
          <cell r="J902">
            <v>0</v>
          </cell>
          <cell r="L902">
            <v>0</v>
          </cell>
          <cell r="N902">
            <v>0</v>
          </cell>
          <cell r="O902">
            <v>0</v>
          </cell>
          <cell r="Q902">
            <v>0</v>
          </cell>
          <cell r="S902">
            <v>0</v>
          </cell>
          <cell r="AH902">
            <v>0</v>
          </cell>
          <cell r="AI902">
            <v>0</v>
          </cell>
          <cell r="AJ902">
            <v>0</v>
          </cell>
          <cell r="AK902">
            <v>0</v>
          </cell>
          <cell r="AL902">
            <v>0</v>
          </cell>
          <cell r="AM902">
            <v>0.15</v>
          </cell>
          <cell r="AN902">
            <v>0.15</v>
          </cell>
          <cell r="AO902">
            <v>0.15</v>
          </cell>
          <cell r="AP902">
            <v>0.15</v>
          </cell>
          <cell r="AQ902">
            <v>0</v>
          </cell>
        </row>
        <row r="904">
          <cell r="B904" t="str">
            <v>Gross Margin</v>
          </cell>
          <cell r="F904">
            <v>0</v>
          </cell>
          <cell r="G904">
            <v>0</v>
          </cell>
          <cell r="I904">
            <v>0</v>
          </cell>
          <cell r="J904">
            <v>0</v>
          </cell>
          <cell r="L904">
            <v>0</v>
          </cell>
          <cell r="N904">
            <v>0</v>
          </cell>
          <cell r="O904">
            <v>0</v>
          </cell>
          <cell r="Q904">
            <v>0</v>
          </cell>
          <cell r="S904">
            <v>0</v>
          </cell>
          <cell r="AH904">
            <v>0</v>
          </cell>
          <cell r="AI904">
            <v>0</v>
          </cell>
          <cell r="AJ904">
            <v>0</v>
          </cell>
          <cell r="AK904">
            <v>0</v>
          </cell>
          <cell r="AL904">
            <v>0</v>
          </cell>
          <cell r="AM904">
            <v>0.26521146242511506</v>
          </cell>
          <cell r="AN904">
            <v>0.35197151306892166</v>
          </cell>
          <cell r="AO904">
            <v>0.36440717528238814</v>
          </cell>
          <cell r="AP904">
            <v>0.36552386091742278</v>
          </cell>
          <cell r="AQ904">
            <v>1</v>
          </cell>
        </row>
        <row r="906">
          <cell r="B906" t="str">
            <v>SG&amp;A - Variable (% REVENUES)</v>
          </cell>
        </row>
        <row r="907">
          <cell r="B907" t="str">
            <v>CURRENT CASE</v>
          </cell>
          <cell r="F907">
            <v>0</v>
          </cell>
          <cell r="G907">
            <v>0</v>
          </cell>
          <cell r="I907">
            <v>0</v>
          </cell>
          <cell r="J907">
            <v>0</v>
          </cell>
          <cell r="L907">
            <v>0</v>
          </cell>
          <cell r="N907">
            <v>0</v>
          </cell>
          <cell r="O907">
            <v>0</v>
          </cell>
          <cell r="Q907">
            <v>0</v>
          </cell>
          <cell r="S907">
            <v>0</v>
          </cell>
          <cell r="AH907">
            <v>0</v>
          </cell>
          <cell r="AI907">
            <v>0</v>
          </cell>
          <cell r="AJ907">
            <v>0</v>
          </cell>
          <cell r="AK907">
            <v>0</v>
          </cell>
          <cell r="AL907">
            <v>0</v>
          </cell>
          <cell r="AM907">
            <v>0</v>
          </cell>
          <cell r="AN907">
            <v>0</v>
          </cell>
          <cell r="AO907">
            <v>0</v>
          </cell>
          <cell r="AP907">
            <v>0</v>
          </cell>
          <cell r="AQ907">
            <v>0</v>
          </cell>
        </row>
        <row r="908">
          <cell r="B908" t="str">
            <v>Based Case</v>
          </cell>
          <cell r="AH908">
            <v>0</v>
          </cell>
          <cell r="AI908">
            <v>0</v>
          </cell>
          <cell r="AJ908">
            <v>0</v>
          </cell>
          <cell r="AK908">
            <v>0</v>
          </cell>
          <cell r="AL908">
            <v>0</v>
          </cell>
          <cell r="AM908">
            <v>0</v>
          </cell>
          <cell r="AN908">
            <v>0</v>
          </cell>
          <cell r="AO908">
            <v>0</v>
          </cell>
          <cell r="AP908">
            <v>0</v>
          </cell>
          <cell r="AQ908">
            <v>0</v>
          </cell>
        </row>
        <row r="909">
          <cell r="B909" t="str">
            <v>Conservative Case</v>
          </cell>
          <cell r="AH909">
            <v>0</v>
          </cell>
          <cell r="AI909">
            <v>0</v>
          </cell>
          <cell r="AJ909">
            <v>0</v>
          </cell>
          <cell r="AK909">
            <v>0</v>
          </cell>
          <cell r="AL909">
            <v>0</v>
          </cell>
          <cell r="AM909">
            <v>0</v>
          </cell>
          <cell r="AN909">
            <v>0</v>
          </cell>
          <cell r="AO909">
            <v>0</v>
          </cell>
          <cell r="AP909">
            <v>0</v>
          </cell>
          <cell r="AQ909">
            <v>0</v>
          </cell>
        </row>
        <row r="910">
          <cell r="B910" t="str">
            <v>Worst Case</v>
          </cell>
          <cell r="AH910">
            <v>0</v>
          </cell>
          <cell r="AI910">
            <v>0</v>
          </cell>
          <cell r="AJ910">
            <v>0</v>
          </cell>
          <cell r="AK910">
            <v>0</v>
          </cell>
          <cell r="AL910">
            <v>0</v>
          </cell>
          <cell r="AM910">
            <v>0</v>
          </cell>
          <cell r="AN910">
            <v>0</v>
          </cell>
          <cell r="AO910">
            <v>0</v>
          </cell>
          <cell r="AP910">
            <v>0</v>
          </cell>
          <cell r="AQ910">
            <v>0</v>
          </cell>
        </row>
        <row r="911">
          <cell r="B911" t="str">
            <v>Other Case</v>
          </cell>
          <cell r="AH911">
            <v>0</v>
          </cell>
          <cell r="AI911">
            <v>0</v>
          </cell>
          <cell r="AJ911">
            <v>0</v>
          </cell>
          <cell r="AK911">
            <v>0</v>
          </cell>
          <cell r="AL911">
            <v>0</v>
          </cell>
          <cell r="AM911">
            <v>0</v>
          </cell>
          <cell r="AN911">
            <v>0</v>
          </cell>
          <cell r="AO911">
            <v>0</v>
          </cell>
          <cell r="AP911">
            <v>0</v>
          </cell>
          <cell r="AQ911">
            <v>0</v>
          </cell>
        </row>
        <row r="913">
          <cell r="B913" t="str">
            <v>Based Case</v>
          </cell>
          <cell r="G913">
            <v>0</v>
          </cell>
          <cell r="I913">
            <v>0</v>
          </cell>
          <cell r="J913">
            <v>0</v>
          </cell>
          <cell r="L913">
            <v>0</v>
          </cell>
          <cell r="N913">
            <v>0</v>
          </cell>
          <cell r="O913">
            <v>0</v>
          </cell>
          <cell r="Q913">
            <v>0</v>
          </cell>
          <cell r="S913">
            <v>0</v>
          </cell>
          <cell r="AH913">
            <v>0</v>
          </cell>
          <cell r="AI913">
            <v>0</v>
          </cell>
          <cell r="AJ913">
            <v>0</v>
          </cell>
          <cell r="AK913">
            <v>0</v>
          </cell>
          <cell r="AL913">
            <v>0</v>
          </cell>
          <cell r="AM913">
            <v>0.1</v>
          </cell>
          <cell r="AN913">
            <v>0.1</v>
          </cell>
          <cell r="AO913">
            <v>0.1</v>
          </cell>
          <cell r="AP913">
            <v>0.1</v>
          </cell>
          <cell r="AQ913">
            <v>0</v>
          </cell>
        </row>
        <row r="915">
          <cell r="B915" t="str">
            <v>Operating Income (% Revs)</v>
          </cell>
          <cell r="F915">
            <v>0</v>
          </cell>
          <cell r="G915">
            <v>0</v>
          </cell>
          <cell r="I915">
            <v>0</v>
          </cell>
          <cell r="J915">
            <v>0</v>
          </cell>
          <cell r="L915">
            <v>0</v>
          </cell>
          <cell r="N915">
            <v>0</v>
          </cell>
          <cell r="O915">
            <v>0</v>
          </cell>
          <cell r="Q915">
            <v>0</v>
          </cell>
          <cell r="S915">
            <v>0</v>
          </cell>
          <cell r="AH915">
            <v>0</v>
          </cell>
          <cell r="AI915">
            <v>0</v>
          </cell>
          <cell r="AJ915">
            <v>0</v>
          </cell>
          <cell r="AK915">
            <v>0</v>
          </cell>
          <cell r="AL915">
            <v>0</v>
          </cell>
          <cell r="AM915">
            <v>0.26521146242511506</v>
          </cell>
          <cell r="AN915">
            <v>0.35197151306892166</v>
          </cell>
          <cell r="AO915">
            <v>0.36440717528238814</v>
          </cell>
          <cell r="AP915">
            <v>0.36552386091742278</v>
          </cell>
          <cell r="AQ915">
            <v>1</v>
          </cell>
        </row>
        <row r="916">
          <cell r="B916" t="str">
            <v>Non-Recurring&amp;Extraordinary Items (% Revs)</v>
          </cell>
          <cell r="F916">
            <v>0</v>
          </cell>
          <cell r="G916">
            <v>0</v>
          </cell>
          <cell r="I916">
            <v>0</v>
          </cell>
          <cell r="J916">
            <v>0</v>
          </cell>
          <cell r="L916">
            <v>0</v>
          </cell>
          <cell r="N916">
            <v>0</v>
          </cell>
          <cell r="O916">
            <v>0</v>
          </cell>
          <cell r="Q916">
            <v>0</v>
          </cell>
          <cell r="S916">
            <v>0</v>
          </cell>
          <cell r="AH916">
            <v>0</v>
          </cell>
          <cell r="AI916">
            <v>0</v>
          </cell>
          <cell r="AJ916">
            <v>0</v>
          </cell>
          <cell r="AK916">
            <v>0</v>
          </cell>
          <cell r="AL916">
            <v>0</v>
          </cell>
          <cell r="AM916">
            <v>0</v>
          </cell>
          <cell r="AN916">
            <v>0</v>
          </cell>
          <cell r="AO916">
            <v>0</v>
          </cell>
          <cell r="AP916">
            <v>0</v>
          </cell>
          <cell r="AQ916">
            <v>0</v>
          </cell>
        </row>
        <row r="917">
          <cell r="B917" t="str">
            <v>Forex (% Revs)</v>
          </cell>
          <cell r="F917">
            <v>0</v>
          </cell>
          <cell r="G917">
            <v>0</v>
          </cell>
          <cell r="I917">
            <v>0</v>
          </cell>
          <cell r="J917">
            <v>0</v>
          </cell>
          <cell r="L917">
            <v>0</v>
          </cell>
          <cell r="N917">
            <v>0</v>
          </cell>
          <cell r="O917">
            <v>0</v>
          </cell>
          <cell r="Q917">
            <v>0</v>
          </cell>
          <cell r="S917">
            <v>0</v>
          </cell>
          <cell r="AH917">
            <v>0</v>
          </cell>
          <cell r="AI917">
            <v>0</v>
          </cell>
          <cell r="AJ917">
            <v>0</v>
          </cell>
          <cell r="AK917">
            <v>0</v>
          </cell>
          <cell r="AL917">
            <v>0</v>
          </cell>
          <cell r="AM917">
            <v>0</v>
          </cell>
          <cell r="AN917">
            <v>0</v>
          </cell>
          <cell r="AO917">
            <v>0</v>
          </cell>
          <cell r="AP917">
            <v>0</v>
          </cell>
          <cell r="AQ917">
            <v>0</v>
          </cell>
        </row>
        <row r="918">
          <cell r="B918" t="str">
            <v>Gain/(loss) from disposal of Fixed assets (% Revs)</v>
          </cell>
          <cell r="F918">
            <v>0</v>
          </cell>
          <cell r="G918">
            <v>0</v>
          </cell>
          <cell r="I918">
            <v>0</v>
          </cell>
          <cell r="J918">
            <v>0</v>
          </cell>
          <cell r="L918">
            <v>0</v>
          </cell>
          <cell r="N918">
            <v>0</v>
          </cell>
          <cell r="O918">
            <v>0</v>
          </cell>
          <cell r="Q918">
            <v>0</v>
          </cell>
          <cell r="S918">
            <v>0</v>
          </cell>
          <cell r="AH918">
            <v>0</v>
          </cell>
          <cell r="AI918">
            <v>0</v>
          </cell>
          <cell r="AJ918">
            <v>0</v>
          </cell>
          <cell r="AK918">
            <v>0</v>
          </cell>
          <cell r="AL918">
            <v>0</v>
          </cell>
          <cell r="AM918">
            <v>0</v>
          </cell>
          <cell r="AN918">
            <v>0</v>
          </cell>
          <cell r="AO918">
            <v>0</v>
          </cell>
          <cell r="AP918">
            <v>0</v>
          </cell>
          <cell r="AQ918">
            <v>0</v>
          </cell>
        </row>
        <row r="919">
          <cell r="B919" t="str">
            <v>EBITA Margin</v>
          </cell>
          <cell r="F919">
            <v>0</v>
          </cell>
          <cell r="G919">
            <v>0</v>
          </cell>
          <cell r="I919">
            <v>0</v>
          </cell>
          <cell r="J919">
            <v>0</v>
          </cell>
          <cell r="L919">
            <v>0</v>
          </cell>
          <cell r="N919">
            <v>0</v>
          </cell>
          <cell r="O919">
            <v>0</v>
          </cell>
          <cell r="Q919">
            <v>0</v>
          </cell>
          <cell r="S919">
            <v>0</v>
          </cell>
          <cell r="AH919">
            <v>0</v>
          </cell>
          <cell r="AI919">
            <v>0</v>
          </cell>
          <cell r="AJ919">
            <v>0</v>
          </cell>
          <cell r="AK919">
            <v>0</v>
          </cell>
          <cell r="AL919">
            <v>0</v>
          </cell>
          <cell r="AM919">
            <v>0.16846702151953902</v>
          </cell>
          <cell r="AN919">
            <v>0.16522160409387807</v>
          </cell>
          <cell r="AO919">
            <v>0.16629261897784378</v>
          </cell>
          <cell r="AP919">
            <v>0.16693614096175408</v>
          </cell>
          <cell r="AQ919">
            <v>1</v>
          </cell>
        </row>
        <row r="922">
          <cell r="B922" t="str">
            <v>INCOME STATEMENT - Regional Acquisition</v>
          </cell>
        </row>
        <row r="924">
          <cell r="B924" t="str">
            <v>Exchange Rates</v>
          </cell>
          <cell r="D924" t="str">
            <v>USD</v>
          </cell>
          <cell r="F924">
            <v>1</v>
          </cell>
          <cell r="G924">
            <v>1</v>
          </cell>
          <cell r="I924">
            <v>1</v>
          </cell>
          <cell r="J924">
            <v>1</v>
          </cell>
          <cell r="L924">
            <v>1</v>
          </cell>
          <cell r="N924">
            <v>1</v>
          </cell>
          <cell r="O924">
            <v>1</v>
          </cell>
          <cell r="Q924">
            <v>1</v>
          </cell>
          <cell r="S924">
            <v>1</v>
          </cell>
          <cell r="T924" t="str">
            <v/>
          </cell>
          <cell r="U924">
            <v>1</v>
          </cell>
          <cell r="V924">
            <v>1</v>
          </cell>
          <cell r="W924">
            <v>1</v>
          </cell>
          <cell r="X924">
            <v>1</v>
          </cell>
          <cell r="Y924">
            <v>1</v>
          </cell>
          <cell r="Z924">
            <v>1</v>
          </cell>
          <cell r="AA924">
            <v>1</v>
          </cell>
          <cell r="AB924">
            <v>1</v>
          </cell>
          <cell r="AC924">
            <v>1</v>
          </cell>
          <cell r="AD924">
            <v>1</v>
          </cell>
          <cell r="AE924">
            <v>1</v>
          </cell>
          <cell r="AF924">
            <v>1</v>
          </cell>
          <cell r="AH924">
            <v>1</v>
          </cell>
          <cell r="AI924">
            <v>1</v>
          </cell>
          <cell r="AJ924">
            <v>1</v>
          </cell>
          <cell r="AK924">
            <v>1</v>
          </cell>
          <cell r="AL924">
            <v>1</v>
          </cell>
          <cell r="AM924">
            <v>1</v>
          </cell>
          <cell r="AN924">
            <v>1</v>
          </cell>
          <cell r="AO924">
            <v>1</v>
          </cell>
          <cell r="AP924">
            <v>1</v>
          </cell>
          <cell r="AQ924">
            <v>1</v>
          </cell>
        </row>
        <row r="925">
          <cell r="B925" t="str">
            <v>Avg.</v>
          </cell>
          <cell r="F925">
            <v>1</v>
          </cell>
          <cell r="G925">
            <v>1</v>
          </cell>
          <cell r="I925">
            <v>1</v>
          </cell>
          <cell r="J925">
            <v>1</v>
          </cell>
          <cell r="L925">
            <v>1</v>
          </cell>
          <cell r="N925">
            <v>1</v>
          </cell>
          <cell r="O925">
            <v>1</v>
          </cell>
          <cell r="Q925">
            <v>1</v>
          </cell>
          <cell r="S925">
            <v>1</v>
          </cell>
          <cell r="T925" t="str">
            <v/>
          </cell>
          <cell r="U925">
            <v>1</v>
          </cell>
          <cell r="V925">
            <v>1</v>
          </cell>
          <cell r="W925">
            <v>1</v>
          </cell>
          <cell r="X925">
            <v>1</v>
          </cell>
          <cell r="Y925">
            <v>1</v>
          </cell>
          <cell r="Z925">
            <v>1</v>
          </cell>
          <cell r="AA925">
            <v>1</v>
          </cell>
          <cell r="AB925">
            <v>1</v>
          </cell>
          <cell r="AC925">
            <v>1</v>
          </cell>
          <cell r="AD925">
            <v>1</v>
          </cell>
          <cell r="AE925">
            <v>1</v>
          </cell>
          <cell r="AF925">
            <v>1</v>
          </cell>
          <cell r="AH925">
            <v>1</v>
          </cell>
          <cell r="AI925">
            <v>1</v>
          </cell>
          <cell r="AJ925">
            <v>1</v>
          </cell>
          <cell r="AK925">
            <v>1</v>
          </cell>
          <cell r="AL925">
            <v>1</v>
          </cell>
          <cell r="AM925">
            <v>1</v>
          </cell>
          <cell r="AN925">
            <v>1</v>
          </cell>
          <cell r="AO925">
            <v>1</v>
          </cell>
          <cell r="AP925">
            <v>1</v>
          </cell>
          <cell r="AQ925">
            <v>1</v>
          </cell>
        </row>
        <row r="927">
          <cell r="F927" t="e">
            <v>#REF!</v>
          </cell>
          <cell r="S927" t="str">
            <v>Regional Acquisition</v>
          </cell>
        </row>
        <row r="929">
          <cell r="B929" t="str">
            <v>Capacity (000'HL)</v>
          </cell>
          <cell r="F929">
            <v>0</v>
          </cell>
          <cell r="AM929">
            <v>1649.3333333333333</v>
          </cell>
          <cell r="AN929">
            <v>3474.6666666666665</v>
          </cell>
          <cell r="AO929">
            <v>5358.75</v>
          </cell>
          <cell r="AP929">
            <v>6887.0588235294117</v>
          </cell>
          <cell r="AQ929">
            <v>6752.9411764705883</v>
          </cell>
        </row>
        <row r="930">
          <cell r="B930" t="str">
            <v>Sales by Brand</v>
          </cell>
        </row>
        <row r="931">
          <cell r="B931" t="str">
            <v xml:space="preserve">   PIT</v>
          </cell>
        </row>
        <row r="932">
          <cell r="B932" t="str">
            <v xml:space="preserve">   DD</v>
          </cell>
        </row>
        <row r="933">
          <cell r="B933" t="str">
            <v xml:space="preserve">   3M</v>
          </cell>
        </row>
        <row r="934">
          <cell r="B934" t="str">
            <v xml:space="preserve">   Gosser</v>
          </cell>
        </row>
        <row r="935">
          <cell r="B935" t="str">
            <v xml:space="preserve">   Other</v>
          </cell>
        </row>
        <row r="936">
          <cell r="B936" t="str">
            <v>Sales (000'HL)</v>
          </cell>
          <cell r="I936">
            <v>436.88700301971824</v>
          </cell>
          <cell r="J936">
            <v>187.1</v>
          </cell>
          <cell r="L936">
            <v>623.98700301971826</v>
          </cell>
          <cell r="AL936">
            <v>0</v>
          </cell>
          <cell r="AM936">
            <v>1237</v>
          </cell>
          <cell r="AN936">
            <v>2606</v>
          </cell>
          <cell r="AO936">
            <v>4287</v>
          </cell>
          <cell r="AP936">
            <v>5854</v>
          </cell>
          <cell r="AQ936">
            <v>5740</v>
          </cell>
        </row>
        <row r="937">
          <cell r="B937" t="str">
            <v>Average $/HL, net of VAT &amp; excise tax</v>
          </cell>
          <cell r="I937">
            <v>0</v>
          </cell>
          <cell r="J937">
            <v>0</v>
          </cell>
          <cell r="L937">
            <v>0</v>
          </cell>
          <cell r="AH937" t="e">
            <v>#DIV/0!</v>
          </cell>
          <cell r="AI937" t="e">
            <v>#DIV/0!</v>
          </cell>
          <cell r="AJ937" t="e">
            <v>#DIV/0!</v>
          </cell>
          <cell r="AK937" t="e">
            <v>#DIV/0!</v>
          </cell>
          <cell r="AL937" t="e">
            <v>#DIV/0!</v>
          </cell>
          <cell r="AM937">
            <v>49.324916577809013</v>
          </cell>
          <cell r="AN937">
            <v>47.902071634094419</v>
          </cell>
          <cell r="AO937">
            <v>46.598974830576601</v>
          </cell>
          <cell r="AP937">
            <v>46.010294874439133</v>
          </cell>
          <cell r="AQ937">
            <v>46.010294874439133</v>
          </cell>
        </row>
        <row r="939">
          <cell r="J939" t="str">
            <v/>
          </cell>
          <cell r="O939" t="str">
            <v/>
          </cell>
          <cell r="Q939" t="str">
            <v/>
          </cell>
          <cell r="T939" t="str">
            <v/>
          </cell>
        </row>
        <row r="940">
          <cell r="F940">
            <v>1999</v>
          </cell>
          <cell r="G940">
            <v>2000</v>
          </cell>
          <cell r="I940" t="str">
            <v>9m 2001</v>
          </cell>
          <cell r="J940" t="str">
            <v>Q4 2001</v>
          </cell>
          <cell r="L940">
            <v>2001</v>
          </cell>
          <cell r="N940" t="str">
            <v>9 m 2002</v>
          </cell>
          <cell r="O940" t="str">
            <v xml:space="preserve">Q4 2002 </v>
          </cell>
          <cell r="Q940">
            <v>2002</v>
          </cell>
          <cell r="S940" t="str">
            <v>2002 PF</v>
          </cell>
          <cell r="T940" t="str">
            <v/>
          </cell>
          <cell r="AH940" t="str">
            <v>Q1 2003</v>
          </cell>
          <cell r="AI940" t="str">
            <v>Q2 2003</v>
          </cell>
          <cell r="AJ940" t="str">
            <v>Q3 2003</v>
          </cell>
          <cell r="AK940" t="str">
            <v>Q4 2003</v>
          </cell>
          <cell r="AL940">
            <v>2003</v>
          </cell>
          <cell r="AM940">
            <v>2004</v>
          </cell>
          <cell r="AN940">
            <v>2005</v>
          </cell>
          <cell r="AO940">
            <v>2006</v>
          </cell>
          <cell r="AP940">
            <v>2007</v>
          </cell>
          <cell r="AQ940">
            <v>2008</v>
          </cell>
        </row>
        <row r="942">
          <cell r="B942" t="str">
            <v>Total Revenues</v>
          </cell>
          <cell r="F942">
            <v>0</v>
          </cell>
          <cell r="G942">
            <v>0</v>
          </cell>
          <cell r="I942">
            <v>0</v>
          </cell>
          <cell r="J942">
            <v>0</v>
          </cell>
          <cell r="L942">
            <v>0</v>
          </cell>
          <cell r="N942">
            <v>0</v>
          </cell>
          <cell r="O942">
            <v>0</v>
          </cell>
          <cell r="Q942">
            <v>0</v>
          </cell>
          <cell r="S942">
            <v>0</v>
          </cell>
          <cell r="T942" t="str">
            <v/>
          </cell>
          <cell r="AH942">
            <v>0</v>
          </cell>
          <cell r="AI942">
            <v>0</v>
          </cell>
          <cell r="AJ942">
            <v>0</v>
          </cell>
          <cell r="AK942">
            <v>0</v>
          </cell>
          <cell r="AL942">
            <v>0</v>
          </cell>
          <cell r="AM942">
            <v>61014.92180674975</v>
          </cell>
          <cell r="AN942">
            <v>124832.79867845005</v>
          </cell>
          <cell r="AO942">
            <v>199769.80509868189</v>
          </cell>
          <cell r="AP942">
            <v>269344.26619496668</v>
          </cell>
          <cell r="AQ942">
            <v>264099.09257928061</v>
          </cell>
        </row>
        <row r="943">
          <cell r="AL943" t="e">
            <v>#DIV/0!</v>
          </cell>
          <cell r="AM943">
            <v>49.324916577809013</v>
          </cell>
          <cell r="AN943">
            <v>47.902071634094419</v>
          </cell>
          <cell r="AO943">
            <v>46.598974830576601</v>
          </cell>
          <cell r="AP943">
            <v>46.010294874439133</v>
          </cell>
          <cell r="AQ943">
            <v>46.010294874439133</v>
          </cell>
        </row>
        <row r="944">
          <cell r="B944" t="str">
            <v>Cost of Goods Sold- Variable (Excl. Depreciation)</v>
          </cell>
          <cell r="F944">
            <v>0</v>
          </cell>
          <cell r="G944">
            <v>0</v>
          </cell>
          <cell r="I944">
            <v>0</v>
          </cell>
          <cell r="J944">
            <v>0</v>
          </cell>
          <cell r="L944">
            <v>0</v>
          </cell>
          <cell r="N944">
            <v>0</v>
          </cell>
          <cell r="O944">
            <v>0</v>
          </cell>
          <cell r="Q944">
            <v>0</v>
          </cell>
          <cell r="S944">
            <v>0</v>
          </cell>
          <cell r="T944" t="str">
            <v/>
          </cell>
          <cell r="AH944">
            <v>0</v>
          </cell>
          <cell r="AI944">
            <v>0</v>
          </cell>
          <cell r="AJ944">
            <v>0</v>
          </cell>
          <cell r="AK944">
            <v>0</v>
          </cell>
          <cell r="AL944">
            <v>0</v>
          </cell>
          <cell r="AM944">
            <v>0</v>
          </cell>
          <cell r="AN944">
            <v>0</v>
          </cell>
          <cell r="AO944">
            <v>0</v>
          </cell>
          <cell r="AP944">
            <v>0</v>
          </cell>
          <cell r="AQ944">
            <v>0</v>
          </cell>
        </row>
        <row r="945">
          <cell r="AL945">
            <v>55.536437319148533</v>
          </cell>
          <cell r="AM945">
            <v>0</v>
          </cell>
          <cell r="AN945">
            <v>0</v>
          </cell>
          <cell r="AO945">
            <v>0</v>
          </cell>
          <cell r="AP945">
            <v>0</v>
          </cell>
          <cell r="AQ945">
            <v>0</v>
          </cell>
        </row>
        <row r="946">
          <cell r="B946" t="str">
            <v>Cost of Goods Sold- Fixed (Excl. Depreciation)</v>
          </cell>
          <cell r="F946">
            <v>0</v>
          </cell>
          <cell r="G946">
            <v>0</v>
          </cell>
          <cell r="I946">
            <v>0</v>
          </cell>
          <cell r="J946">
            <v>0</v>
          </cell>
          <cell r="L946">
            <v>0</v>
          </cell>
          <cell r="N946">
            <v>0</v>
          </cell>
          <cell r="O946">
            <v>0</v>
          </cell>
          <cell r="Q946">
            <v>0</v>
          </cell>
          <cell r="S946">
            <v>0</v>
          </cell>
          <cell r="T946" t="str">
            <v/>
          </cell>
          <cell r="AH946">
            <v>0</v>
          </cell>
          <cell r="AI946">
            <v>0</v>
          </cell>
          <cell r="AJ946">
            <v>0</v>
          </cell>
          <cell r="AK946">
            <v>0</v>
          </cell>
          <cell r="AL946">
            <v>0</v>
          </cell>
          <cell r="AM946">
            <v>3165.8733333333325</v>
          </cell>
          <cell r="AN946">
            <v>3640.7543333333319</v>
          </cell>
          <cell r="AO946">
            <v>4186.8674833333316</v>
          </cell>
          <cell r="AP946">
            <v>4814.897605833331</v>
          </cell>
          <cell r="AQ946">
            <v>4814.897605833331</v>
          </cell>
        </row>
        <row r="947">
          <cell r="F947" t="str">
            <v>______</v>
          </cell>
          <cell r="G947" t="str">
            <v>______</v>
          </cell>
          <cell r="I947" t="str">
            <v>______</v>
          </cell>
          <cell r="J947" t="str">
            <v>______</v>
          </cell>
          <cell r="L947" t="str">
            <v>______</v>
          </cell>
          <cell r="N947" t="str">
            <v>______</v>
          </cell>
          <cell r="O947" t="str">
            <v>______</v>
          </cell>
          <cell r="Q947" t="str">
            <v>______</v>
          </cell>
          <cell r="S947" t="str">
            <v>______</v>
          </cell>
          <cell r="T947" t="str">
            <v/>
          </cell>
          <cell r="AH947" t="str">
            <v>______</v>
          </cell>
          <cell r="AI947" t="str">
            <v>______</v>
          </cell>
          <cell r="AJ947" t="str">
            <v>______</v>
          </cell>
          <cell r="AK947" t="str">
            <v>______</v>
          </cell>
          <cell r="AL947" t="str">
            <v>______</v>
          </cell>
          <cell r="AM947" t="str">
            <v>______</v>
          </cell>
          <cell r="AN947" t="str">
            <v>______</v>
          </cell>
          <cell r="AO947" t="str">
            <v>______</v>
          </cell>
          <cell r="AP947" t="str">
            <v>______</v>
          </cell>
          <cell r="AQ947" t="str">
            <v>______</v>
          </cell>
        </row>
        <row r="948">
          <cell r="B948" t="str">
            <v>Gross Profit</v>
          </cell>
          <cell r="F948">
            <v>0</v>
          </cell>
          <cell r="G948">
            <v>0</v>
          </cell>
          <cell r="I948">
            <v>0</v>
          </cell>
          <cell r="J948">
            <v>0</v>
          </cell>
          <cell r="L948">
            <v>0</v>
          </cell>
          <cell r="N948">
            <v>0</v>
          </cell>
          <cell r="O948">
            <v>0</v>
          </cell>
          <cell r="Q948">
            <v>0</v>
          </cell>
          <cell r="S948">
            <v>0</v>
          </cell>
          <cell r="T948" t="str">
            <v/>
          </cell>
          <cell r="AH948">
            <v>0</v>
          </cell>
          <cell r="AI948">
            <v>0</v>
          </cell>
          <cell r="AJ948">
            <v>0</v>
          </cell>
          <cell r="AK948">
            <v>0</v>
          </cell>
          <cell r="AL948">
            <v>0</v>
          </cell>
          <cell r="AM948">
            <v>57849.04847341642</v>
          </cell>
          <cell r="AN948">
            <v>121192.04434511672</v>
          </cell>
          <cell r="AO948">
            <v>195582.93761534855</v>
          </cell>
          <cell r="AP948">
            <v>264529.36858913337</v>
          </cell>
          <cell r="AQ948">
            <v>259284.19497344727</v>
          </cell>
        </row>
        <row r="950">
          <cell r="B950" t="str">
            <v>Sales - Variable commercial exp. (Excl. Amortization)</v>
          </cell>
          <cell r="F950">
            <v>0</v>
          </cell>
          <cell r="G950">
            <v>0</v>
          </cell>
          <cell r="I950">
            <v>0</v>
          </cell>
          <cell r="J950">
            <v>0</v>
          </cell>
          <cell r="L950">
            <v>0</v>
          </cell>
          <cell r="N950">
            <v>0</v>
          </cell>
          <cell r="O950">
            <v>0</v>
          </cell>
          <cell r="Q950">
            <v>0</v>
          </cell>
          <cell r="S950">
            <v>0</v>
          </cell>
          <cell r="T950" t="str">
            <v/>
          </cell>
          <cell r="AH950">
            <v>0</v>
          </cell>
          <cell r="AI950">
            <v>0</v>
          </cell>
          <cell r="AJ950">
            <v>0</v>
          </cell>
          <cell r="AK950">
            <v>0</v>
          </cell>
          <cell r="AL950">
            <v>0</v>
          </cell>
          <cell r="AM950">
            <v>0</v>
          </cell>
          <cell r="AN950">
            <v>0</v>
          </cell>
          <cell r="AO950">
            <v>0</v>
          </cell>
          <cell r="AP950">
            <v>0</v>
          </cell>
          <cell r="AQ950">
            <v>0</v>
          </cell>
        </row>
        <row r="951">
          <cell r="B951" t="str">
            <v>Sales - Variable marketing exp. (Excl. Amortization)</v>
          </cell>
          <cell r="AH951">
            <v>0</v>
          </cell>
          <cell r="AI951">
            <v>0</v>
          </cell>
          <cell r="AJ951">
            <v>0</v>
          </cell>
          <cell r="AK951">
            <v>0</v>
          </cell>
          <cell r="AL951">
            <v>0</v>
          </cell>
          <cell r="AM951">
            <v>0</v>
          </cell>
          <cell r="AN951">
            <v>0</v>
          </cell>
          <cell r="AO951">
            <v>0</v>
          </cell>
          <cell r="AP951">
            <v>0</v>
          </cell>
        </row>
        <row r="952">
          <cell r="B952" t="str">
            <v>G&amp;A - Fixed (Excl. Amortization)</v>
          </cell>
          <cell r="F952">
            <v>0</v>
          </cell>
          <cell r="G952">
            <v>0</v>
          </cell>
          <cell r="I952">
            <v>0</v>
          </cell>
          <cell r="J952">
            <v>0</v>
          </cell>
          <cell r="L952">
            <v>0</v>
          </cell>
          <cell r="N952">
            <v>0</v>
          </cell>
          <cell r="O952">
            <v>0</v>
          </cell>
          <cell r="Q952">
            <v>0</v>
          </cell>
          <cell r="S952">
            <v>0</v>
          </cell>
          <cell r="T952" t="str">
            <v/>
          </cell>
          <cell r="AL952">
            <v>0</v>
          </cell>
          <cell r="AM952">
            <v>2765.1599319173774</v>
          </cell>
          <cell r="AN952">
            <v>3041.6759251091157</v>
          </cell>
          <cell r="AO952">
            <v>3345.8435176200273</v>
          </cell>
          <cell r="AP952">
            <v>3680.4278693820302</v>
          </cell>
          <cell r="AQ952">
            <v>4048.4706563202335</v>
          </cell>
        </row>
        <row r="953">
          <cell r="F953" t="str">
            <v>______</v>
          </cell>
          <cell r="G953" t="str">
            <v>______</v>
          </cell>
          <cell r="I953" t="str">
            <v>______</v>
          </cell>
          <cell r="J953" t="str">
            <v>______</v>
          </cell>
          <cell r="L953" t="str">
            <v>______</v>
          </cell>
          <cell r="N953" t="str">
            <v>______</v>
          </cell>
          <cell r="O953" t="str">
            <v>______</v>
          </cell>
          <cell r="Q953" t="str">
            <v>______</v>
          </cell>
          <cell r="S953" t="str">
            <v>______</v>
          </cell>
          <cell r="T953" t="str">
            <v/>
          </cell>
          <cell r="AH953" t="str">
            <v>______</v>
          </cell>
          <cell r="AI953" t="str">
            <v>______</v>
          </cell>
          <cell r="AJ953" t="str">
            <v>______</v>
          </cell>
          <cell r="AK953" t="str">
            <v>______</v>
          </cell>
          <cell r="AL953" t="str">
            <v>______</v>
          </cell>
          <cell r="AM953" t="str">
            <v>______</v>
          </cell>
          <cell r="AN953" t="str">
            <v>______</v>
          </cell>
          <cell r="AO953" t="str">
            <v>______</v>
          </cell>
          <cell r="AP953" t="str">
            <v>______</v>
          </cell>
          <cell r="AQ953" t="str">
            <v>______</v>
          </cell>
        </row>
        <row r="955">
          <cell r="B955" t="str">
            <v>EBITDA</v>
          </cell>
          <cell r="F955">
            <v>0</v>
          </cell>
          <cell r="G955">
            <v>0</v>
          </cell>
          <cell r="I955">
            <v>0</v>
          </cell>
          <cell r="J955">
            <v>0</v>
          </cell>
          <cell r="L955">
            <v>0</v>
          </cell>
          <cell r="N955">
            <v>0</v>
          </cell>
          <cell r="O955">
            <v>0</v>
          </cell>
          <cell r="Q955">
            <v>0</v>
          </cell>
          <cell r="S955">
            <v>0</v>
          </cell>
          <cell r="AH955">
            <v>0</v>
          </cell>
          <cell r="AI955">
            <v>0</v>
          </cell>
          <cell r="AJ955">
            <v>0</v>
          </cell>
          <cell r="AK955">
            <v>0</v>
          </cell>
          <cell r="AL955">
            <v>0</v>
          </cell>
          <cell r="AM955">
            <v>55083.888541499044</v>
          </cell>
          <cell r="AN955">
            <v>118150.36842000761</v>
          </cell>
          <cell r="AO955">
            <v>192237.09409772852</v>
          </cell>
          <cell r="AP955">
            <v>260848.94071975135</v>
          </cell>
          <cell r="AQ955">
            <v>255235.72431712705</v>
          </cell>
        </row>
        <row r="956">
          <cell r="B956" t="str">
            <v xml:space="preserve"> EBITDA/HL</v>
          </cell>
          <cell r="N956">
            <v>0</v>
          </cell>
          <cell r="O956">
            <v>0</v>
          </cell>
          <cell r="Q956">
            <v>0</v>
          </cell>
          <cell r="S956">
            <v>0</v>
          </cell>
          <cell r="AH956">
            <v>0</v>
          </cell>
          <cell r="AI956">
            <v>0</v>
          </cell>
          <cell r="AJ956">
            <v>0</v>
          </cell>
          <cell r="AK956">
            <v>0</v>
          </cell>
          <cell r="AL956">
            <v>0</v>
          </cell>
          <cell r="AM956">
            <v>44.530225175019439</v>
          </cell>
          <cell r="AN956">
            <v>45.337823645436536</v>
          </cell>
          <cell r="AO956">
            <v>44.841869395318056</v>
          </cell>
          <cell r="AP956">
            <v>44.559094759096574</v>
          </cell>
          <cell r="AQ956">
            <v>44.466154062217257</v>
          </cell>
        </row>
        <row r="957">
          <cell r="B957" t="str">
            <v>EBITDA Margin</v>
          </cell>
          <cell r="N957">
            <v>0</v>
          </cell>
          <cell r="O957">
            <v>0</v>
          </cell>
          <cell r="Q957">
            <v>0</v>
          </cell>
          <cell r="S957">
            <v>0</v>
          </cell>
          <cell r="AH957">
            <v>0</v>
          </cell>
          <cell r="AI957">
            <v>0</v>
          </cell>
          <cell r="AJ957">
            <v>0</v>
          </cell>
          <cell r="AK957">
            <v>0</v>
          </cell>
          <cell r="AL957">
            <v>0</v>
          </cell>
          <cell r="AM957">
            <v>0.90279372504916355</v>
          </cell>
          <cell r="AN957">
            <v>0.9464689542396999</v>
          </cell>
          <cell r="AO957">
            <v>0.96229304525159665</v>
          </cell>
          <cell r="AP957">
            <v>0.96845923028090031</v>
          </cell>
          <cell r="AQ957">
            <v>0.96643923242752972</v>
          </cell>
        </row>
        <row r="959">
          <cell r="B959" t="str">
            <v>Non-Recurring&amp;Extraordinary Items</v>
          </cell>
          <cell r="F959">
            <v>0</v>
          </cell>
          <cell r="G959">
            <v>0</v>
          </cell>
          <cell r="I959">
            <v>0</v>
          </cell>
          <cell r="J959">
            <v>0</v>
          </cell>
          <cell r="L959">
            <v>0</v>
          </cell>
          <cell r="N959">
            <v>0</v>
          </cell>
          <cell r="O959">
            <v>0</v>
          </cell>
          <cell r="Q959">
            <v>0</v>
          </cell>
          <cell r="S959">
            <v>0</v>
          </cell>
          <cell r="T959" t="str">
            <v/>
          </cell>
          <cell r="AH959">
            <v>0</v>
          </cell>
          <cell r="AI959">
            <v>0</v>
          </cell>
          <cell r="AJ959">
            <v>0</v>
          </cell>
          <cell r="AK959">
            <v>0</v>
          </cell>
          <cell r="AL959">
            <v>0</v>
          </cell>
          <cell r="AM959">
            <v>0</v>
          </cell>
          <cell r="AN959">
            <v>0</v>
          </cell>
          <cell r="AO959">
            <v>0</v>
          </cell>
          <cell r="AP959">
            <v>0</v>
          </cell>
          <cell r="AQ959">
            <v>0</v>
          </cell>
        </row>
        <row r="960">
          <cell r="B960" t="str">
            <v>Forex</v>
          </cell>
          <cell r="F960">
            <v>0</v>
          </cell>
          <cell r="G960">
            <v>0</v>
          </cell>
          <cell r="I960">
            <v>0</v>
          </cell>
          <cell r="J960">
            <v>0</v>
          </cell>
          <cell r="L960">
            <v>0</v>
          </cell>
          <cell r="N960">
            <v>0</v>
          </cell>
          <cell r="O960">
            <v>0</v>
          </cell>
          <cell r="Q960">
            <v>0</v>
          </cell>
          <cell r="S960">
            <v>0</v>
          </cell>
          <cell r="T960" t="str">
            <v/>
          </cell>
          <cell r="AH960">
            <v>0</v>
          </cell>
          <cell r="AI960">
            <v>0</v>
          </cell>
          <cell r="AJ960">
            <v>0</v>
          </cell>
          <cell r="AK960">
            <v>0</v>
          </cell>
          <cell r="AL960">
            <v>0</v>
          </cell>
          <cell r="AM960">
            <v>0</v>
          </cell>
          <cell r="AN960">
            <v>0</v>
          </cell>
          <cell r="AO960">
            <v>0</v>
          </cell>
          <cell r="AP960">
            <v>0</v>
          </cell>
          <cell r="AQ960">
            <v>0</v>
          </cell>
        </row>
        <row r="961">
          <cell r="B961" t="str">
            <v>Gain/(loss) from disposal of Fixed assets</v>
          </cell>
          <cell r="F961">
            <v>0</v>
          </cell>
          <cell r="G961">
            <v>0</v>
          </cell>
          <cell r="I961">
            <v>0</v>
          </cell>
          <cell r="J961">
            <v>0</v>
          </cell>
          <cell r="L961">
            <v>0</v>
          </cell>
          <cell r="N961">
            <v>0</v>
          </cell>
          <cell r="O961">
            <v>0</v>
          </cell>
          <cell r="Q961">
            <v>0</v>
          </cell>
          <cell r="S961">
            <v>0</v>
          </cell>
          <cell r="T961" t="str">
            <v/>
          </cell>
          <cell r="AH961">
            <v>0</v>
          </cell>
          <cell r="AI961">
            <v>0</v>
          </cell>
          <cell r="AJ961">
            <v>0</v>
          </cell>
          <cell r="AK961">
            <v>0</v>
          </cell>
          <cell r="AL961">
            <v>0</v>
          </cell>
          <cell r="AM961">
            <v>0</v>
          </cell>
          <cell r="AN961">
            <v>0</v>
          </cell>
          <cell r="AO961">
            <v>0</v>
          </cell>
          <cell r="AP961">
            <v>0</v>
          </cell>
          <cell r="AQ961">
            <v>0</v>
          </cell>
        </row>
        <row r="963">
          <cell r="B963" t="str">
            <v>Operating Income</v>
          </cell>
          <cell r="F963">
            <v>0</v>
          </cell>
          <cell r="G963">
            <v>0</v>
          </cell>
          <cell r="I963">
            <v>0</v>
          </cell>
          <cell r="J963">
            <v>0</v>
          </cell>
          <cell r="L963">
            <v>0</v>
          </cell>
          <cell r="N963">
            <v>0</v>
          </cell>
          <cell r="O963">
            <v>0</v>
          </cell>
          <cell r="Q963">
            <v>0</v>
          </cell>
          <cell r="S963">
            <v>0</v>
          </cell>
          <cell r="T963" t="str">
            <v/>
          </cell>
          <cell r="AH963">
            <v>0</v>
          </cell>
          <cell r="AI963">
            <v>0</v>
          </cell>
          <cell r="AJ963">
            <v>0</v>
          </cell>
          <cell r="AK963">
            <v>0</v>
          </cell>
          <cell r="AL963">
            <v>0</v>
          </cell>
          <cell r="AM963">
            <v>55083.888541499044</v>
          </cell>
          <cell r="AN963">
            <v>118150.36842000761</v>
          </cell>
          <cell r="AO963">
            <v>192237.09409772852</v>
          </cell>
          <cell r="AP963">
            <v>260848.94071975135</v>
          </cell>
          <cell r="AQ963">
            <v>255235.72431712705</v>
          </cell>
        </row>
        <row r="965">
          <cell r="B965" t="str">
            <v>Transfer</v>
          </cell>
        </row>
        <row r="967">
          <cell r="B967" t="str">
            <v>Depreciation</v>
          </cell>
          <cell r="F967">
            <v>0</v>
          </cell>
          <cell r="G967">
            <v>0</v>
          </cell>
          <cell r="I967">
            <v>0</v>
          </cell>
          <cell r="J967">
            <v>0</v>
          </cell>
          <cell r="L967">
            <v>0</v>
          </cell>
          <cell r="N967">
            <v>0</v>
          </cell>
          <cell r="O967">
            <v>0</v>
          </cell>
          <cell r="Q967">
            <v>0</v>
          </cell>
          <cell r="S967">
            <v>0</v>
          </cell>
          <cell r="T967" t="str">
            <v/>
          </cell>
          <cell r="AL967">
            <v>0</v>
          </cell>
          <cell r="AM967">
            <v>2803.8666666666663</v>
          </cell>
          <cell r="AN967">
            <v>5906.9333333333325</v>
          </cell>
          <cell r="AO967">
            <v>9109.875</v>
          </cell>
          <cell r="AP967">
            <v>11708</v>
          </cell>
          <cell r="AQ967">
            <v>0</v>
          </cell>
        </row>
        <row r="968">
          <cell r="F968" t="str">
            <v>______</v>
          </cell>
          <cell r="G968" t="str">
            <v>______</v>
          </cell>
          <cell r="I968" t="str">
            <v>______</v>
          </cell>
          <cell r="J968" t="str">
            <v>______</v>
          </cell>
          <cell r="L968" t="str">
            <v>______</v>
          </cell>
          <cell r="N968" t="str">
            <v>______</v>
          </cell>
          <cell r="O968" t="str">
            <v>______</v>
          </cell>
          <cell r="Q968" t="str">
            <v>______</v>
          </cell>
          <cell r="S968" t="str">
            <v>______</v>
          </cell>
          <cell r="T968" t="str">
            <v/>
          </cell>
          <cell r="AH968" t="str">
            <v>______</v>
          </cell>
          <cell r="AI968" t="str">
            <v>______</v>
          </cell>
          <cell r="AJ968" t="str">
            <v>______</v>
          </cell>
          <cell r="AK968" t="str">
            <v>______</v>
          </cell>
          <cell r="AL968" t="str">
            <v>______</v>
          </cell>
          <cell r="AM968" t="str">
            <v>______</v>
          </cell>
          <cell r="AN968" t="str">
            <v>______</v>
          </cell>
          <cell r="AO968" t="str">
            <v>______</v>
          </cell>
          <cell r="AP968" t="str">
            <v>______</v>
          </cell>
          <cell r="AQ968" t="str">
            <v>______</v>
          </cell>
        </row>
        <row r="969">
          <cell r="B969" t="str">
            <v>EBITA</v>
          </cell>
          <cell r="F969">
            <v>0</v>
          </cell>
          <cell r="G969">
            <v>0</v>
          </cell>
          <cell r="I969">
            <v>0</v>
          </cell>
          <cell r="J969">
            <v>0</v>
          </cell>
          <cell r="L969">
            <v>0</v>
          </cell>
          <cell r="N969">
            <v>0</v>
          </cell>
          <cell r="O969">
            <v>0</v>
          </cell>
          <cell r="Q969">
            <v>0</v>
          </cell>
          <cell r="S969">
            <v>0</v>
          </cell>
          <cell r="T969" t="str">
            <v/>
          </cell>
          <cell r="AH969">
            <v>0</v>
          </cell>
          <cell r="AI969">
            <v>0</v>
          </cell>
          <cell r="AJ969">
            <v>0</v>
          </cell>
          <cell r="AK969">
            <v>0</v>
          </cell>
          <cell r="AL969">
            <v>0</v>
          </cell>
          <cell r="AM969">
            <v>52280.021874832375</v>
          </cell>
          <cell r="AN969">
            <v>112243.43508667428</v>
          </cell>
          <cell r="AO969">
            <v>183127.21909772852</v>
          </cell>
          <cell r="AP969">
            <v>249140.94071975135</v>
          </cell>
          <cell r="AQ969">
            <v>255235.72431712705</v>
          </cell>
        </row>
        <row r="972">
          <cell r="B972" t="str">
            <v>CAPEX</v>
          </cell>
          <cell r="F972">
            <v>0</v>
          </cell>
          <cell r="G972">
            <v>0</v>
          </cell>
          <cell r="I972">
            <v>0</v>
          </cell>
          <cell r="J972">
            <v>0</v>
          </cell>
          <cell r="L972">
            <v>0</v>
          </cell>
          <cell r="N972">
            <v>0</v>
          </cell>
          <cell r="O972">
            <v>0</v>
          </cell>
          <cell r="Q972">
            <v>0</v>
          </cell>
          <cell r="S972">
            <v>0</v>
          </cell>
          <cell r="T972" t="str">
            <v/>
          </cell>
          <cell r="AH972">
            <v>0</v>
          </cell>
          <cell r="AI972">
            <v>0</v>
          </cell>
          <cell r="AJ972">
            <v>0</v>
          </cell>
          <cell r="AK972">
            <v>0</v>
          </cell>
          <cell r="AL972">
            <v>0</v>
          </cell>
          <cell r="AM972">
            <v>0</v>
          </cell>
          <cell r="AN972">
            <v>51540.266666666663</v>
          </cell>
          <cell r="AO972">
            <v>56211.958333333336</v>
          </cell>
          <cell r="AP972">
            <v>49915.720588235294</v>
          </cell>
          <cell r="AQ972">
            <v>-3352.9411764705856</v>
          </cell>
        </row>
        <row r="973">
          <cell r="B973" t="str">
            <v>capex</v>
          </cell>
          <cell r="AN973">
            <v>51540.266666666663</v>
          </cell>
          <cell r="AO973">
            <v>56211.958333333336</v>
          </cell>
          <cell r="AP973">
            <v>49915.720588235294</v>
          </cell>
          <cell r="AQ973">
            <v>-3352.9411764705856</v>
          </cell>
        </row>
        <row r="974">
          <cell r="B974" t="str">
            <v>purchase price</v>
          </cell>
          <cell r="AJ974">
            <v>0</v>
          </cell>
          <cell r="AM974">
            <v>42000</v>
          </cell>
          <cell r="AO974">
            <v>0</v>
          </cell>
        </row>
        <row r="975">
          <cell r="B975" t="str">
            <v>change in WC</v>
          </cell>
        </row>
        <row r="978">
          <cell r="B978" t="str">
            <v>ASSUMPTIONS:</v>
          </cell>
        </row>
        <row r="980">
          <cell r="B980" t="str">
            <v>Average Beer $/HL, net of VAT &amp; excise tax</v>
          </cell>
          <cell r="N980" t="e">
            <v>#DIV/0!</v>
          </cell>
          <cell r="O980">
            <v>0</v>
          </cell>
          <cell r="Q980" t="e">
            <v>#DIV/0!</v>
          </cell>
          <cell r="AH980">
            <v>48.786932653245906</v>
          </cell>
          <cell r="AI980">
            <v>47.661836673201961</v>
          </cell>
          <cell r="AJ980">
            <v>48.019389081455806</v>
          </cell>
          <cell r="AK980">
            <v>48.252714982269502</v>
          </cell>
          <cell r="AM980">
            <v>49.324916577809013</v>
          </cell>
          <cell r="AN980">
            <v>47.902071634094419</v>
          </cell>
          <cell r="AO980">
            <v>46.598974830576601</v>
          </cell>
          <cell r="AP980">
            <v>46.010294874439133</v>
          </cell>
          <cell r="AQ980">
            <v>46.010294874439133</v>
          </cell>
        </row>
        <row r="981">
          <cell r="AH981">
            <v>51.669630854450787</v>
          </cell>
          <cell r="AI981">
            <v>53.280468437234425</v>
          </cell>
          <cell r="AJ981">
            <v>53.369972946655167</v>
          </cell>
          <cell r="AK981">
            <v>48.240765066379588</v>
          </cell>
        </row>
        <row r="982">
          <cell r="B982" t="str">
            <v>REVENUE GROWTH</v>
          </cell>
        </row>
        <row r="983">
          <cell r="B983" t="str">
            <v>CURRENT CASE</v>
          </cell>
          <cell r="G983">
            <v>0</v>
          </cell>
          <cell r="J983">
            <v>0</v>
          </cell>
          <cell r="L983">
            <v>0</v>
          </cell>
          <cell r="N983">
            <v>0</v>
          </cell>
          <cell r="O983">
            <v>0</v>
          </cell>
          <cell r="Q983">
            <v>0</v>
          </cell>
          <cell r="S983">
            <v>0</v>
          </cell>
          <cell r="AH983">
            <v>0</v>
          </cell>
          <cell r="AI983">
            <v>0</v>
          </cell>
          <cell r="AJ983">
            <v>0</v>
          </cell>
          <cell r="AK983">
            <v>0</v>
          </cell>
          <cell r="AL983">
            <v>0</v>
          </cell>
          <cell r="AM983">
            <v>0</v>
          </cell>
          <cell r="AN983">
            <v>0</v>
          </cell>
          <cell r="AO983">
            <v>0</v>
          </cell>
          <cell r="AP983">
            <v>0</v>
          </cell>
          <cell r="AQ983">
            <v>0</v>
          </cell>
        </row>
        <row r="984">
          <cell r="B984" t="str">
            <v>Based Case</v>
          </cell>
          <cell r="AH984">
            <v>0</v>
          </cell>
          <cell r="AI984">
            <v>0</v>
          </cell>
          <cell r="AJ984">
            <v>0</v>
          </cell>
          <cell r="AK984">
            <v>0</v>
          </cell>
          <cell r="AL984">
            <v>0</v>
          </cell>
          <cell r="AM984">
            <v>0</v>
          </cell>
          <cell r="AN984">
            <v>0</v>
          </cell>
          <cell r="AO984">
            <v>0</v>
          </cell>
          <cell r="AP984">
            <v>0</v>
          </cell>
          <cell r="AQ984">
            <v>0</v>
          </cell>
        </row>
        <row r="985">
          <cell r="B985" t="str">
            <v>Conservative Case</v>
          </cell>
          <cell r="AH985">
            <v>0</v>
          </cell>
          <cell r="AI985">
            <v>0</v>
          </cell>
          <cell r="AJ985">
            <v>0</v>
          </cell>
          <cell r="AK985">
            <v>0</v>
          </cell>
          <cell r="AL985">
            <v>0</v>
          </cell>
          <cell r="AM985">
            <v>0</v>
          </cell>
          <cell r="AN985">
            <v>0</v>
          </cell>
          <cell r="AO985">
            <v>0</v>
          </cell>
          <cell r="AP985">
            <v>0</v>
          </cell>
          <cell r="AQ985">
            <v>0</v>
          </cell>
        </row>
        <row r="986">
          <cell r="B986" t="str">
            <v>Worst Case</v>
          </cell>
          <cell r="AH986">
            <v>0</v>
          </cell>
          <cell r="AI986">
            <v>0</v>
          </cell>
          <cell r="AJ986">
            <v>0</v>
          </cell>
          <cell r="AK986">
            <v>0</v>
          </cell>
          <cell r="AL986">
            <v>0</v>
          </cell>
          <cell r="AM986">
            <v>0</v>
          </cell>
          <cell r="AN986">
            <v>0</v>
          </cell>
          <cell r="AO986">
            <v>0</v>
          </cell>
          <cell r="AP986">
            <v>0</v>
          </cell>
          <cell r="AQ986">
            <v>0</v>
          </cell>
        </row>
        <row r="987">
          <cell r="B987" t="str">
            <v>Other Case</v>
          </cell>
          <cell r="AH987">
            <v>0</v>
          </cell>
          <cell r="AI987">
            <v>0</v>
          </cell>
          <cell r="AJ987">
            <v>0</v>
          </cell>
          <cell r="AK987">
            <v>0</v>
          </cell>
          <cell r="AL987">
            <v>0</v>
          </cell>
          <cell r="AM987">
            <v>0</v>
          </cell>
          <cell r="AN987">
            <v>0</v>
          </cell>
          <cell r="AO987">
            <v>0</v>
          </cell>
          <cell r="AP987">
            <v>0</v>
          </cell>
          <cell r="AQ987">
            <v>0</v>
          </cell>
        </row>
        <row r="989">
          <cell r="B989" t="str">
            <v>COGS - Variable ($/HL)</v>
          </cell>
        </row>
        <row r="990">
          <cell r="B990" t="str">
            <v>CURRENT CASE</v>
          </cell>
          <cell r="F990">
            <v>0</v>
          </cell>
          <cell r="G990">
            <v>0</v>
          </cell>
          <cell r="J990">
            <v>0</v>
          </cell>
          <cell r="L990">
            <v>0</v>
          </cell>
          <cell r="N990">
            <v>0</v>
          </cell>
          <cell r="O990">
            <v>0</v>
          </cell>
          <cell r="Q990">
            <v>0</v>
          </cell>
          <cell r="S990">
            <v>0</v>
          </cell>
          <cell r="AH990">
            <v>0</v>
          </cell>
          <cell r="AI990">
            <v>0</v>
          </cell>
          <cell r="AJ990">
            <v>0</v>
          </cell>
          <cell r="AK990">
            <v>0</v>
          </cell>
          <cell r="AL990">
            <v>0</v>
          </cell>
          <cell r="AM990">
            <v>0</v>
          </cell>
          <cell r="AN990">
            <v>0</v>
          </cell>
          <cell r="AO990">
            <v>0</v>
          </cell>
          <cell r="AP990">
            <v>0</v>
          </cell>
          <cell r="AQ990">
            <v>0</v>
          </cell>
        </row>
        <row r="991">
          <cell r="B991" t="str">
            <v>Based Case</v>
          </cell>
          <cell r="AH991">
            <v>0</v>
          </cell>
          <cell r="AI991">
            <v>0</v>
          </cell>
          <cell r="AJ991">
            <v>0</v>
          </cell>
          <cell r="AK991">
            <v>0</v>
          </cell>
          <cell r="AL991">
            <v>0</v>
          </cell>
          <cell r="AM991">
            <v>0</v>
          </cell>
          <cell r="AN991">
            <v>0</v>
          </cell>
          <cell r="AO991">
            <v>0</v>
          </cell>
          <cell r="AP991">
            <v>0</v>
          </cell>
          <cell r="AQ991">
            <v>0</v>
          </cell>
        </row>
        <row r="992">
          <cell r="B992" t="str">
            <v>Conservative Case</v>
          </cell>
          <cell r="AH992">
            <v>0</v>
          </cell>
          <cell r="AI992">
            <v>0</v>
          </cell>
          <cell r="AJ992">
            <v>0</v>
          </cell>
          <cell r="AK992">
            <v>0</v>
          </cell>
          <cell r="AL992">
            <v>0</v>
          </cell>
          <cell r="AM992">
            <v>21.043830724746741</v>
          </cell>
          <cell r="AN992">
            <v>17.974158866836721</v>
          </cell>
          <cell r="AO992">
            <v>16.78295977714194</v>
          </cell>
          <cell r="AP992">
            <v>16.140043415652535</v>
          </cell>
          <cell r="AQ992">
            <v>16.140043415652535</v>
          </cell>
        </row>
        <row r="993">
          <cell r="B993" t="str">
            <v>Worst Case</v>
          </cell>
          <cell r="AH993">
            <v>0</v>
          </cell>
          <cell r="AI993">
            <v>0</v>
          </cell>
          <cell r="AJ993">
            <v>0</v>
          </cell>
          <cell r="AK993">
            <v>0</v>
          </cell>
          <cell r="AL993">
            <v>0</v>
          </cell>
          <cell r="AM993">
            <v>0</v>
          </cell>
          <cell r="AN993">
            <v>0</v>
          </cell>
          <cell r="AO993">
            <v>0</v>
          </cell>
          <cell r="AP993">
            <v>0</v>
          </cell>
          <cell r="AQ993">
            <v>0</v>
          </cell>
        </row>
        <row r="994">
          <cell r="B994" t="str">
            <v>Other Case</v>
          </cell>
          <cell r="AH994">
            <v>0</v>
          </cell>
          <cell r="AI994">
            <v>0</v>
          </cell>
          <cell r="AJ994">
            <v>0</v>
          </cell>
          <cell r="AK994">
            <v>0</v>
          </cell>
          <cell r="AL994">
            <v>0</v>
          </cell>
          <cell r="AM994">
            <v>0</v>
          </cell>
          <cell r="AN994">
            <v>0</v>
          </cell>
          <cell r="AO994">
            <v>0</v>
          </cell>
          <cell r="AP994">
            <v>0</v>
          </cell>
          <cell r="AQ994">
            <v>0</v>
          </cell>
        </row>
        <row r="996">
          <cell r="B996" t="str">
            <v>COGS - Fixed  (Growth Rate)</v>
          </cell>
          <cell r="G996">
            <v>0</v>
          </cell>
          <cell r="J996">
            <v>0</v>
          </cell>
          <cell r="L996">
            <v>0</v>
          </cell>
          <cell r="N996">
            <v>0</v>
          </cell>
          <cell r="O996">
            <v>0</v>
          </cell>
          <cell r="Q996">
            <v>0</v>
          </cell>
          <cell r="S996">
            <v>0</v>
          </cell>
          <cell r="AH996">
            <v>0</v>
          </cell>
          <cell r="AI996">
            <v>0</v>
          </cell>
          <cell r="AJ996">
            <v>0</v>
          </cell>
          <cell r="AK996">
            <v>0</v>
          </cell>
          <cell r="AL996">
            <v>0</v>
          </cell>
          <cell r="AM996">
            <v>0.15</v>
          </cell>
          <cell r="AN996">
            <v>0.15</v>
          </cell>
          <cell r="AO996">
            <v>0.15</v>
          </cell>
          <cell r="AP996">
            <v>0.15</v>
          </cell>
          <cell r="AQ996">
            <v>0</v>
          </cell>
        </row>
        <row r="998">
          <cell r="B998" t="str">
            <v>Gross Margin</v>
          </cell>
          <cell r="F998">
            <v>0</v>
          </cell>
          <cell r="G998">
            <v>0</v>
          </cell>
          <cell r="J998">
            <v>0</v>
          </cell>
          <cell r="L998">
            <v>0</v>
          </cell>
          <cell r="N998">
            <v>0</v>
          </cell>
          <cell r="O998">
            <v>0</v>
          </cell>
          <cell r="Q998">
            <v>0</v>
          </cell>
          <cell r="S998">
            <v>0</v>
          </cell>
          <cell r="AH998">
            <v>0</v>
          </cell>
          <cell r="AI998">
            <v>0</v>
          </cell>
          <cell r="AJ998">
            <v>0</v>
          </cell>
          <cell r="AK998">
            <v>0</v>
          </cell>
          <cell r="AL998">
            <v>0</v>
          </cell>
          <cell r="AM998">
            <v>0.94811312971340878</v>
          </cell>
          <cell r="AN998">
            <v>0.97083495385927099</v>
          </cell>
          <cell r="AO998">
            <v>0.97904153993009546</v>
          </cell>
          <cell r="AP998">
            <v>0.98212363057193131</v>
          </cell>
          <cell r="AQ998">
            <v>0.98176859466342947</v>
          </cell>
        </row>
        <row r="1000">
          <cell r="B1000" t="str">
            <v>SG&amp;A - Variable (% REVENUES)</v>
          </cell>
        </row>
        <row r="1001">
          <cell r="B1001" t="str">
            <v>CURRENT CASE</v>
          </cell>
          <cell r="F1001">
            <v>0</v>
          </cell>
          <cell r="G1001">
            <v>0</v>
          </cell>
          <cell r="J1001">
            <v>0</v>
          </cell>
          <cell r="L1001">
            <v>0</v>
          </cell>
          <cell r="N1001">
            <v>0</v>
          </cell>
          <cell r="O1001">
            <v>0</v>
          </cell>
          <cell r="Q1001">
            <v>0</v>
          </cell>
          <cell r="S1001">
            <v>0</v>
          </cell>
          <cell r="AH1001">
            <v>0</v>
          </cell>
          <cell r="AI1001">
            <v>0</v>
          </cell>
          <cell r="AJ1001">
            <v>0</v>
          </cell>
          <cell r="AK1001">
            <v>0</v>
          </cell>
          <cell r="AL1001">
            <v>0</v>
          </cell>
          <cell r="AM1001">
            <v>0</v>
          </cell>
          <cell r="AN1001">
            <v>0</v>
          </cell>
          <cell r="AO1001">
            <v>0</v>
          </cell>
          <cell r="AP1001">
            <v>0</v>
          </cell>
          <cell r="AQ1001">
            <v>0</v>
          </cell>
        </row>
        <row r="1002">
          <cell r="B1002" t="str">
            <v>Based Case</v>
          </cell>
          <cell r="AH1002">
            <v>0</v>
          </cell>
          <cell r="AI1002">
            <v>0</v>
          </cell>
          <cell r="AJ1002">
            <v>0</v>
          </cell>
          <cell r="AK1002">
            <v>0</v>
          </cell>
          <cell r="AL1002">
            <v>0</v>
          </cell>
          <cell r="AM1002">
            <v>0</v>
          </cell>
          <cell r="AN1002">
            <v>0</v>
          </cell>
          <cell r="AO1002">
            <v>0</v>
          </cell>
          <cell r="AP1002">
            <v>0</v>
          </cell>
          <cell r="AQ1002">
            <v>0</v>
          </cell>
        </row>
        <row r="1003">
          <cell r="B1003" t="str">
            <v>Conservative Case</v>
          </cell>
          <cell r="AH1003">
            <v>0</v>
          </cell>
          <cell r="AI1003">
            <v>0</v>
          </cell>
          <cell r="AJ1003">
            <v>0</v>
          </cell>
          <cell r="AK1003">
            <v>0</v>
          </cell>
          <cell r="AL1003">
            <v>0</v>
          </cell>
          <cell r="AM1003">
            <v>0</v>
          </cell>
          <cell r="AN1003">
            <v>0</v>
          </cell>
          <cell r="AO1003">
            <v>0</v>
          </cell>
          <cell r="AP1003">
            <v>0</v>
          </cell>
          <cell r="AQ1003">
            <v>0</v>
          </cell>
        </row>
        <row r="1004">
          <cell r="B1004" t="str">
            <v>Worst Case</v>
          </cell>
          <cell r="AH1004">
            <v>0</v>
          </cell>
          <cell r="AI1004">
            <v>0</v>
          </cell>
          <cell r="AJ1004">
            <v>0</v>
          </cell>
          <cell r="AK1004">
            <v>0</v>
          </cell>
          <cell r="AL1004">
            <v>0</v>
          </cell>
          <cell r="AM1004">
            <v>0</v>
          </cell>
          <cell r="AN1004">
            <v>0</v>
          </cell>
          <cell r="AO1004">
            <v>0</v>
          </cell>
          <cell r="AP1004">
            <v>0</v>
          </cell>
          <cell r="AQ1004">
            <v>0</v>
          </cell>
        </row>
        <row r="1005">
          <cell r="B1005" t="str">
            <v>Other Case</v>
          </cell>
          <cell r="AH1005">
            <v>0</v>
          </cell>
          <cell r="AI1005">
            <v>0</v>
          </cell>
          <cell r="AJ1005">
            <v>0</v>
          </cell>
          <cell r="AK1005">
            <v>0</v>
          </cell>
          <cell r="AL1005">
            <v>0</v>
          </cell>
          <cell r="AM1005">
            <v>0</v>
          </cell>
          <cell r="AN1005">
            <v>0</v>
          </cell>
          <cell r="AO1005">
            <v>0</v>
          </cell>
          <cell r="AP1005">
            <v>0</v>
          </cell>
          <cell r="AQ1005">
            <v>0</v>
          </cell>
        </row>
        <row r="1007">
          <cell r="B1007" t="str">
            <v>G&amp;A - Fixed  (Growth Rate)</v>
          </cell>
          <cell r="G1007">
            <v>0</v>
          </cell>
          <cell r="J1007">
            <v>0</v>
          </cell>
          <cell r="L1007">
            <v>0</v>
          </cell>
          <cell r="N1007">
            <v>0</v>
          </cell>
          <cell r="O1007">
            <v>0</v>
          </cell>
          <cell r="Q1007">
            <v>0</v>
          </cell>
          <cell r="S1007">
            <v>0</v>
          </cell>
          <cell r="AH1007">
            <v>0</v>
          </cell>
          <cell r="AI1007">
            <v>0</v>
          </cell>
          <cell r="AJ1007">
            <v>0</v>
          </cell>
          <cell r="AK1007">
            <v>0</v>
          </cell>
          <cell r="AL1007">
            <v>0</v>
          </cell>
          <cell r="AM1007">
            <v>0.1</v>
          </cell>
          <cell r="AN1007">
            <v>0.1</v>
          </cell>
          <cell r="AO1007">
            <v>0.1</v>
          </cell>
          <cell r="AP1007">
            <v>0.1</v>
          </cell>
          <cell r="AQ1007">
            <v>0.1</v>
          </cell>
        </row>
        <row r="1009">
          <cell r="B1009" t="str">
            <v>Operating Income (% Revs)</v>
          </cell>
          <cell r="F1009">
            <v>0</v>
          </cell>
          <cell r="G1009">
            <v>0</v>
          </cell>
          <cell r="J1009">
            <v>0</v>
          </cell>
          <cell r="L1009">
            <v>0</v>
          </cell>
          <cell r="N1009">
            <v>0</v>
          </cell>
          <cell r="O1009">
            <v>0</v>
          </cell>
          <cell r="Q1009">
            <v>0</v>
          </cell>
          <cell r="S1009">
            <v>0</v>
          </cell>
          <cell r="AH1009">
            <v>0</v>
          </cell>
          <cell r="AI1009">
            <v>0</v>
          </cell>
          <cell r="AJ1009">
            <v>0</v>
          </cell>
        </row>
        <row r="1010">
          <cell r="B1010" t="str">
            <v>Non-Recurring&amp;Extraordinary Items (% Revs)</v>
          </cell>
          <cell r="F1010">
            <v>0</v>
          </cell>
          <cell r="G1010">
            <v>0</v>
          </cell>
          <cell r="J1010">
            <v>0</v>
          </cell>
          <cell r="L1010">
            <v>0</v>
          </cell>
          <cell r="N1010">
            <v>0</v>
          </cell>
          <cell r="O1010">
            <v>0</v>
          </cell>
          <cell r="Q1010">
            <v>0</v>
          </cell>
          <cell r="S1010">
            <v>0</v>
          </cell>
          <cell r="AH1010">
            <v>0</v>
          </cell>
          <cell r="AI1010">
            <v>0</v>
          </cell>
          <cell r="AJ1010">
            <v>0</v>
          </cell>
        </row>
        <row r="1011">
          <cell r="B1011" t="str">
            <v>Forex (% Revs)</v>
          </cell>
          <cell r="F1011">
            <v>0</v>
          </cell>
          <cell r="G1011">
            <v>0</v>
          </cell>
          <cell r="J1011">
            <v>0</v>
          </cell>
          <cell r="L1011">
            <v>0</v>
          </cell>
          <cell r="N1011">
            <v>0</v>
          </cell>
          <cell r="O1011">
            <v>0</v>
          </cell>
          <cell r="Q1011">
            <v>0</v>
          </cell>
          <cell r="S1011">
            <v>0</v>
          </cell>
          <cell r="AH1011">
            <v>0</v>
          </cell>
          <cell r="AI1011">
            <v>0</v>
          </cell>
          <cell r="AJ1011">
            <v>0</v>
          </cell>
          <cell r="AK1011" t="str">
            <v>Зарплата Оффшоры</v>
          </cell>
        </row>
        <row r="1012">
          <cell r="B1012" t="str">
            <v>Gain/(loss) from disposal of Fixed assets (% Revs)</v>
          </cell>
          <cell r="F1012">
            <v>0</v>
          </cell>
          <cell r="G1012">
            <v>0</v>
          </cell>
          <cell r="J1012">
            <v>0</v>
          </cell>
          <cell r="L1012">
            <v>0</v>
          </cell>
          <cell r="N1012">
            <v>0</v>
          </cell>
          <cell r="O1012">
            <v>0</v>
          </cell>
          <cell r="Q1012">
            <v>0</v>
          </cell>
          <cell r="S1012">
            <v>0</v>
          </cell>
          <cell r="AH1012">
            <v>0</v>
          </cell>
          <cell r="AI1012">
            <v>0</v>
          </cell>
          <cell r="AJ1012">
            <v>0</v>
          </cell>
          <cell r="AK1012" t="str">
            <v>Лиц. платежи</v>
          </cell>
        </row>
        <row r="1013">
          <cell r="B1013" t="str">
            <v>EBITA Margin</v>
          </cell>
          <cell r="F1013">
            <v>0</v>
          </cell>
          <cell r="G1013">
            <v>0</v>
          </cell>
          <cell r="J1013">
            <v>0</v>
          </cell>
          <cell r="L1013">
            <v>0</v>
          </cell>
          <cell r="N1013">
            <v>0</v>
          </cell>
          <cell r="O1013">
            <v>0</v>
          </cell>
          <cell r="Q1013">
            <v>0</v>
          </cell>
          <cell r="S1013">
            <v>0</v>
          </cell>
          <cell r="AH1013">
            <v>0</v>
          </cell>
          <cell r="AI1013">
            <v>0</v>
          </cell>
          <cell r="AJ1013">
            <v>0</v>
          </cell>
          <cell r="AK1013" t="str">
            <v>Для Проспекта, 1 = Да.</v>
          </cell>
        </row>
        <row r="1014">
          <cell r="AK1014">
            <v>0</v>
          </cell>
        </row>
        <row r="1016">
          <cell r="B1016" t="str">
            <v>INCOME STATEMENT - Non-Recurring&amp;Extraordinary Items (% Revs)</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MAIN"/>
      <sheetName val="DIV INC"/>
      <sheetName val="DIV INC A(P)"/>
      <sheetName val="Для обл. займа"/>
      <sheetName val="2003_Budget"/>
      <sheetName val="2004"/>
      <sheetName val="2005"/>
      <sheetName val="2006"/>
      <sheetName val="2007"/>
      <sheetName val="Сводная"/>
      <sheetName val=" Sales&amp;COGS_K"/>
      <sheetName val=" Sales&amp;COGS_N"/>
      <sheetName val=" Sales&amp;COGS_Kh"/>
      <sheetName val="DCF 3 "/>
      <sheetName val="Special dividend"/>
      <sheetName val="summary1"/>
      <sheetName val="Курс $"/>
      <sheetName val="Лист1"/>
      <sheetName val="In US$"/>
      <sheetName val="Budget 2003"/>
      <sheetName val="Бюджет &quot;Амур Пива&quot;"/>
      <sheetName val="Multiple"/>
      <sheetName val="Perpetuity"/>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Capital Expenditures"/>
    </sheetNames>
    <sheetDataSet>
      <sheetData sheetId="0"/>
      <sheetData sheetId="1" refreshError="1">
        <row r="11">
          <cell r="I11">
            <v>12</v>
          </cell>
          <cell r="K11" t="str">
            <v/>
          </cell>
          <cell r="L11">
            <v>2003</v>
          </cell>
        </row>
      </sheetData>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row r="461">
          <cell r="G461">
            <v>0</v>
          </cell>
          <cell r="H461">
            <v>0</v>
          </cell>
          <cell r="I461">
            <v>57447</v>
          </cell>
          <cell r="J461">
            <v>124086.95851074401</v>
          </cell>
          <cell r="L461">
            <v>0</v>
          </cell>
          <cell r="M461">
            <v>57447</v>
          </cell>
          <cell r="N461">
            <v>124086.95851074401</v>
          </cell>
        </row>
        <row r="463">
          <cell r="G463">
            <v>0</v>
          </cell>
          <cell r="H463">
            <v>0</v>
          </cell>
          <cell r="I463">
            <v>37876</v>
          </cell>
          <cell r="J463">
            <v>83306.578546295874</v>
          </cell>
          <cell r="L463">
            <v>0</v>
          </cell>
          <cell r="M463">
            <v>37876</v>
          </cell>
          <cell r="N463">
            <v>83306.578546295874</v>
          </cell>
        </row>
        <row r="464">
          <cell r="G464">
            <v>0</v>
          </cell>
          <cell r="H464">
            <v>0</v>
          </cell>
          <cell r="I464">
            <v>0</v>
          </cell>
          <cell r="J464">
            <v>4517.5996625286225</v>
          </cell>
          <cell r="L464">
            <v>0</v>
          </cell>
          <cell r="M464">
            <v>0</v>
          </cell>
          <cell r="N464">
            <v>4517.5996625286225</v>
          </cell>
        </row>
        <row r="465">
          <cell r="G465" t="str">
            <v>______</v>
          </cell>
          <cell r="H465" t="str">
            <v>______</v>
          </cell>
          <cell r="I465" t="str">
            <v>______</v>
          </cell>
          <cell r="J465" t="str">
            <v>______</v>
          </cell>
          <cell r="L465" t="str">
            <v>______</v>
          </cell>
          <cell r="M465" t="str">
            <v>______</v>
          </cell>
          <cell r="N465" t="str">
            <v>______</v>
          </cell>
        </row>
        <row r="466">
          <cell r="G466">
            <v>0</v>
          </cell>
          <cell r="H466">
            <v>0</v>
          </cell>
          <cell r="I466">
            <v>19571</v>
          </cell>
          <cell r="J466">
            <v>36262.780301919513</v>
          </cell>
          <cell r="L466">
            <v>0</v>
          </cell>
          <cell r="M466">
            <v>19571</v>
          </cell>
          <cell r="N466">
            <v>36262.780301919513</v>
          </cell>
        </row>
        <row r="468">
          <cell r="G468">
            <v>0</v>
          </cell>
          <cell r="H468">
            <v>0</v>
          </cell>
          <cell r="I468">
            <v>11538</v>
          </cell>
          <cell r="J468">
            <v>3741.8906125655931</v>
          </cell>
          <cell r="L468">
            <v>0</v>
          </cell>
          <cell r="M468">
            <v>11538</v>
          </cell>
          <cell r="N468">
            <v>3741.8906125655931</v>
          </cell>
        </row>
        <row r="469">
          <cell r="G469">
            <v>0</v>
          </cell>
          <cell r="H469">
            <v>0</v>
          </cell>
          <cell r="I469">
            <v>0</v>
          </cell>
          <cell r="J469">
            <v>7096.5794921423858</v>
          </cell>
          <cell r="L469">
            <v>0</v>
          </cell>
          <cell r="M469">
            <v>0</v>
          </cell>
          <cell r="N469">
            <v>7096.5794921423858</v>
          </cell>
        </row>
        <row r="470">
          <cell r="G470" t="str">
            <v>______</v>
          </cell>
          <cell r="H470" t="str">
            <v>______</v>
          </cell>
          <cell r="I470" t="str">
            <v>______</v>
          </cell>
          <cell r="J470" t="str">
            <v>______</v>
          </cell>
          <cell r="L470" t="str">
            <v>______</v>
          </cell>
          <cell r="M470" t="str">
            <v>______</v>
          </cell>
          <cell r="N470" t="str">
            <v>______</v>
          </cell>
        </row>
        <row r="471">
          <cell r="G471">
            <v>0</v>
          </cell>
          <cell r="H471">
            <v>0</v>
          </cell>
          <cell r="I471">
            <v>8033</v>
          </cell>
          <cell r="J471">
            <v>25424.310197211533</v>
          </cell>
          <cell r="L471">
            <v>0</v>
          </cell>
          <cell r="M471">
            <v>8033</v>
          </cell>
          <cell r="N471">
            <v>25424.310197211533</v>
          </cell>
        </row>
        <row r="473">
          <cell r="G473">
            <v>0</v>
          </cell>
          <cell r="H473">
            <v>0</v>
          </cell>
          <cell r="I473">
            <v>-52</v>
          </cell>
          <cell r="J473">
            <v>-1192.8108961959449</v>
          </cell>
          <cell r="L473">
            <v>0</v>
          </cell>
          <cell r="M473">
            <v>-52</v>
          </cell>
          <cell r="N473">
            <v>-1192.8108961959449</v>
          </cell>
        </row>
        <row r="474">
          <cell r="G474">
            <v>0</v>
          </cell>
          <cell r="H474">
            <v>0</v>
          </cell>
          <cell r="I474">
            <v>-52</v>
          </cell>
          <cell r="J474">
            <v>-266.6506543842811</v>
          </cell>
          <cell r="L474">
            <v>0</v>
          </cell>
          <cell r="M474">
            <v>-52</v>
          </cell>
          <cell r="N474">
            <v>-266.6506543842811</v>
          </cell>
        </row>
        <row r="475">
          <cell r="G475">
            <v>0</v>
          </cell>
          <cell r="H475">
            <v>0</v>
          </cell>
          <cell r="I475">
            <v>0</v>
          </cell>
          <cell r="J475">
            <v>2</v>
          </cell>
          <cell r="L475">
            <v>0</v>
          </cell>
          <cell r="M475">
            <v>0</v>
          </cell>
          <cell r="N475">
            <v>2</v>
          </cell>
        </row>
        <row r="477">
          <cell r="G477">
            <v>0</v>
          </cell>
          <cell r="H477">
            <v>0</v>
          </cell>
          <cell r="I477">
            <v>7929</v>
          </cell>
          <cell r="J477">
            <v>23966.848646631308</v>
          </cell>
          <cell r="L477">
            <v>0</v>
          </cell>
          <cell r="M477">
            <v>7929</v>
          </cell>
          <cell r="N477">
            <v>23966.848646631308</v>
          </cell>
        </row>
        <row r="480">
          <cell r="G480">
            <v>0</v>
          </cell>
          <cell r="H480">
            <v>0</v>
          </cell>
          <cell r="I480">
            <v>629</v>
          </cell>
          <cell r="J480">
            <v>2470.8283941078093</v>
          </cell>
          <cell r="L480">
            <v>0</v>
          </cell>
          <cell r="M480">
            <v>629</v>
          </cell>
          <cell r="N480">
            <v>2470.8283941078093</v>
          </cell>
        </row>
        <row r="481">
          <cell r="G481" t="str">
            <v>______</v>
          </cell>
          <cell r="H481" t="str">
            <v>______</v>
          </cell>
          <cell r="I481" t="str">
            <v>______</v>
          </cell>
          <cell r="J481" t="str">
            <v>______</v>
          </cell>
          <cell r="L481" t="str">
            <v>______</v>
          </cell>
          <cell r="M481" t="str">
            <v>______</v>
          </cell>
          <cell r="N481" t="str">
            <v>______</v>
          </cell>
        </row>
        <row r="482">
          <cell r="G482">
            <v>0</v>
          </cell>
          <cell r="H482">
            <v>0</v>
          </cell>
          <cell r="I482">
            <v>7300</v>
          </cell>
          <cell r="J482">
            <v>21496.0202525235</v>
          </cell>
          <cell r="L482">
            <v>0</v>
          </cell>
          <cell r="M482">
            <v>7300</v>
          </cell>
          <cell r="N482">
            <v>21496.0202525235</v>
          </cell>
        </row>
        <row r="484">
          <cell r="G484">
            <v>0</v>
          </cell>
          <cell r="H484">
            <v>0</v>
          </cell>
          <cell r="I484">
            <v>0</v>
          </cell>
          <cell r="J484">
            <v>0</v>
          </cell>
          <cell r="L484">
            <v>0</v>
          </cell>
          <cell r="M484">
            <v>0</v>
          </cell>
          <cell r="N484">
            <v>0</v>
          </cell>
        </row>
        <row r="485">
          <cell r="G485">
            <v>0</v>
          </cell>
          <cell r="H485">
            <v>0</v>
          </cell>
          <cell r="I485">
            <v>0</v>
          </cell>
          <cell r="J485">
            <v>0</v>
          </cell>
          <cell r="L485">
            <v>0</v>
          </cell>
          <cell r="M485">
            <v>0</v>
          </cell>
          <cell r="N485">
            <v>0</v>
          </cell>
        </row>
        <row r="486">
          <cell r="G486" t="str">
            <v>______</v>
          </cell>
          <cell r="H486" t="str">
            <v>______</v>
          </cell>
          <cell r="I486" t="str">
            <v>______</v>
          </cell>
          <cell r="J486" t="str">
            <v>______</v>
          </cell>
          <cell r="L486" t="str">
            <v>______</v>
          </cell>
          <cell r="M486" t="str">
            <v>______</v>
          </cell>
          <cell r="N486" t="str">
            <v>______</v>
          </cell>
        </row>
        <row r="487">
          <cell r="G487">
            <v>0</v>
          </cell>
          <cell r="H487">
            <v>0</v>
          </cell>
          <cell r="I487">
            <v>7300</v>
          </cell>
          <cell r="J487">
            <v>21496.0202525235</v>
          </cell>
          <cell r="L487">
            <v>0</v>
          </cell>
          <cell r="M487">
            <v>7300</v>
          </cell>
          <cell r="N487">
            <v>21496.0202525235</v>
          </cell>
        </row>
        <row r="490">
          <cell r="G490">
            <v>0</v>
          </cell>
          <cell r="H490">
            <v>0</v>
          </cell>
          <cell r="I490">
            <v>0</v>
          </cell>
          <cell r="J490">
            <v>4022.4134954761225</v>
          </cell>
          <cell r="L490">
            <v>0</v>
          </cell>
          <cell r="M490">
            <v>0</v>
          </cell>
          <cell r="N490">
            <v>4022.4134954761225</v>
          </cell>
        </row>
        <row r="510">
          <cell r="G510" t="str">
            <v>______</v>
          </cell>
          <cell r="H510" t="str">
            <v>______</v>
          </cell>
          <cell r="I510" t="str">
            <v>______</v>
          </cell>
          <cell r="J510" t="str">
            <v>______</v>
          </cell>
          <cell r="L510" t="str">
            <v>______</v>
          </cell>
          <cell r="M510" t="str">
            <v>______</v>
          </cell>
          <cell r="N510" t="str">
            <v>______</v>
          </cell>
        </row>
        <row r="511">
          <cell r="G511">
            <v>0</v>
          </cell>
          <cell r="H511">
            <v>0</v>
          </cell>
          <cell r="I511">
            <v>0</v>
          </cell>
          <cell r="J511">
            <v>4022.4134954761225</v>
          </cell>
          <cell r="L511">
            <v>0</v>
          </cell>
          <cell r="M511">
            <v>0</v>
          </cell>
          <cell r="N511">
            <v>4022.4134954761225</v>
          </cell>
        </row>
        <row r="512">
          <cell r="G512">
            <v>0</v>
          </cell>
          <cell r="H512">
            <v>0</v>
          </cell>
          <cell r="I512">
            <v>0</v>
          </cell>
          <cell r="J512">
            <v>4022.4134954761225</v>
          </cell>
          <cell r="L512">
            <v>0</v>
          </cell>
          <cell r="M512">
            <v>0</v>
          </cell>
          <cell r="N512">
            <v>4022.4134954761225</v>
          </cell>
        </row>
        <row r="514">
          <cell r="G514">
            <v>0</v>
          </cell>
          <cell r="H514">
            <v>0</v>
          </cell>
          <cell r="I514">
            <v>0</v>
          </cell>
          <cell r="J514">
            <v>0</v>
          </cell>
          <cell r="L514">
            <v>0</v>
          </cell>
          <cell r="M514">
            <v>0</v>
          </cell>
          <cell r="N514">
            <v>0</v>
          </cell>
        </row>
        <row r="515">
          <cell r="G515">
            <v>0</v>
          </cell>
          <cell r="H515">
            <v>0</v>
          </cell>
          <cell r="I515">
            <v>0</v>
          </cell>
          <cell r="J515">
            <v>0</v>
          </cell>
          <cell r="L515">
            <v>0</v>
          </cell>
          <cell r="M515">
            <v>0</v>
          </cell>
          <cell r="N515">
            <v>0</v>
          </cell>
        </row>
        <row r="516">
          <cell r="G516">
            <v>0</v>
          </cell>
          <cell r="H516">
            <v>0</v>
          </cell>
          <cell r="I516">
            <v>0</v>
          </cell>
          <cell r="J516">
            <v>0</v>
          </cell>
          <cell r="L516">
            <v>0</v>
          </cell>
          <cell r="M516">
            <v>0</v>
          </cell>
          <cell r="N516">
            <v>0</v>
          </cell>
        </row>
        <row r="517">
          <cell r="G517">
            <v>0</v>
          </cell>
          <cell r="H517">
            <v>0</v>
          </cell>
          <cell r="I517">
            <v>0</v>
          </cell>
          <cell r="J517">
            <v>0</v>
          </cell>
          <cell r="L517">
            <v>0</v>
          </cell>
          <cell r="M517">
            <v>0</v>
          </cell>
          <cell r="N517">
            <v>0</v>
          </cell>
        </row>
        <row r="518">
          <cell r="G518">
            <v>0</v>
          </cell>
          <cell r="H518">
            <v>0</v>
          </cell>
          <cell r="I518">
            <v>0</v>
          </cell>
          <cell r="J518">
            <v>0</v>
          </cell>
          <cell r="L518">
            <v>0</v>
          </cell>
          <cell r="M518">
            <v>0</v>
          </cell>
          <cell r="N518">
            <v>0</v>
          </cell>
        </row>
        <row r="519">
          <cell r="G519" t="str">
            <v>______</v>
          </cell>
          <cell r="H519" t="str">
            <v>______</v>
          </cell>
          <cell r="I519" t="str">
            <v>______</v>
          </cell>
          <cell r="J519" t="str">
            <v>______</v>
          </cell>
          <cell r="L519" t="str">
            <v>______</v>
          </cell>
          <cell r="M519" t="str">
            <v>______</v>
          </cell>
          <cell r="N519" t="str">
            <v>______</v>
          </cell>
        </row>
        <row r="520">
          <cell r="G520">
            <v>0</v>
          </cell>
          <cell r="H520">
            <v>0</v>
          </cell>
          <cell r="I520">
            <v>7300</v>
          </cell>
          <cell r="J520">
            <v>17473.606757047379</v>
          </cell>
          <cell r="L520">
            <v>0</v>
          </cell>
          <cell r="M520">
            <v>7300</v>
          </cell>
          <cell r="N520">
            <v>17473.606757047379</v>
          </cell>
        </row>
        <row r="522">
          <cell r="G522">
            <v>1999</v>
          </cell>
          <cell r="H522">
            <v>2000</v>
          </cell>
          <cell r="I522">
            <v>2001</v>
          </cell>
          <cell r="J522">
            <v>2002</v>
          </cell>
          <cell r="L522">
            <v>2001</v>
          </cell>
          <cell r="M522">
            <v>2002</v>
          </cell>
          <cell r="N522">
            <v>2003</v>
          </cell>
        </row>
        <row r="525">
          <cell r="G525">
            <v>0</v>
          </cell>
          <cell r="H525">
            <v>0</v>
          </cell>
          <cell r="I525">
            <v>0</v>
          </cell>
          <cell r="J525">
            <v>1582.7825796644183</v>
          </cell>
          <cell r="L525">
            <v>0</v>
          </cell>
          <cell r="M525">
            <v>0</v>
          </cell>
          <cell r="N525">
            <v>1582.7825796644183</v>
          </cell>
        </row>
        <row r="526">
          <cell r="G526">
            <v>0</v>
          </cell>
          <cell r="H526">
            <v>0</v>
          </cell>
          <cell r="I526">
            <v>0</v>
          </cell>
          <cell r="J526">
            <v>0</v>
          </cell>
          <cell r="L526">
            <v>0</v>
          </cell>
          <cell r="M526">
            <v>0</v>
          </cell>
          <cell r="N526">
            <v>0</v>
          </cell>
        </row>
        <row r="527">
          <cell r="G527" t="str">
            <v>______</v>
          </cell>
          <cell r="H527" t="str">
            <v>______</v>
          </cell>
          <cell r="I527" t="str">
            <v>______</v>
          </cell>
          <cell r="J527" t="str">
            <v>______</v>
          </cell>
          <cell r="L527" t="str">
            <v>______</v>
          </cell>
          <cell r="M527" t="str">
            <v>______</v>
          </cell>
          <cell r="N527" t="str">
            <v>______</v>
          </cell>
        </row>
        <row r="528">
          <cell r="G528">
            <v>0</v>
          </cell>
          <cell r="H528">
            <v>0</v>
          </cell>
          <cell r="I528">
            <v>0</v>
          </cell>
          <cell r="J528">
            <v>1582.7825796644183</v>
          </cell>
          <cell r="L528">
            <v>0</v>
          </cell>
          <cell r="M528">
            <v>0</v>
          </cell>
          <cell r="N528">
            <v>1582.7825796644183</v>
          </cell>
        </row>
        <row r="529">
          <cell r="G529" t="str">
            <v>______</v>
          </cell>
          <cell r="H529" t="str">
            <v>______</v>
          </cell>
          <cell r="I529" t="str">
            <v>______</v>
          </cell>
          <cell r="J529" t="str">
            <v>______</v>
          </cell>
          <cell r="L529" t="str">
            <v>______</v>
          </cell>
          <cell r="M529" t="str">
            <v>______</v>
          </cell>
          <cell r="N529" t="str">
            <v>______</v>
          </cell>
        </row>
        <row r="530">
          <cell r="G530">
            <v>0</v>
          </cell>
          <cell r="H530">
            <v>0</v>
          </cell>
          <cell r="I530">
            <v>7300</v>
          </cell>
          <cell r="J530">
            <v>15890.824177382961</v>
          </cell>
          <cell r="L530">
            <v>0</v>
          </cell>
          <cell r="M530">
            <v>7300</v>
          </cell>
          <cell r="N530">
            <v>15890.824177382961</v>
          </cell>
        </row>
        <row r="532">
          <cell r="G532">
            <v>0</v>
          </cell>
          <cell r="H532">
            <v>0</v>
          </cell>
          <cell r="I532">
            <v>0</v>
          </cell>
          <cell r="J532">
            <v>0</v>
          </cell>
          <cell r="L532">
            <v>0</v>
          </cell>
          <cell r="M532">
            <v>0</v>
          </cell>
          <cell r="N532">
            <v>0</v>
          </cell>
        </row>
        <row r="533">
          <cell r="G533">
            <v>0</v>
          </cell>
          <cell r="H533">
            <v>0</v>
          </cell>
          <cell r="I533">
            <v>0</v>
          </cell>
          <cell r="J533">
            <v>0</v>
          </cell>
          <cell r="L533">
            <v>0</v>
          </cell>
          <cell r="M533">
            <v>0</v>
          </cell>
          <cell r="N533">
            <v>0</v>
          </cell>
        </row>
        <row r="534">
          <cell r="G534">
            <v>0</v>
          </cell>
          <cell r="H534">
            <v>0</v>
          </cell>
          <cell r="I534">
            <v>0</v>
          </cell>
          <cell r="J534">
            <v>0</v>
          </cell>
          <cell r="L534">
            <v>0</v>
          </cell>
          <cell r="M534">
            <v>0</v>
          </cell>
          <cell r="N534">
            <v>0</v>
          </cell>
        </row>
        <row r="535">
          <cell r="G535">
            <v>0</v>
          </cell>
          <cell r="H535">
            <v>0</v>
          </cell>
          <cell r="I535">
            <v>0</v>
          </cell>
          <cell r="J535">
            <v>0</v>
          </cell>
          <cell r="L535">
            <v>0</v>
          </cell>
          <cell r="M535">
            <v>0</v>
          </cell>
          <cell r="N535">
            <v>0</v>
          </cell>
        </row>
        <row r="536">
          <cell r="G536">
            <v>0</v>
          </cell>
          <cell r="H536">
            <v>0</v>
          </cell>
          <cell r="I536">
            <v>0</v>
          </cell>
          <cell r="J536">
            <v>0</v>
          </cell>
          <cell r="L536">
            <v>0</v>
          </cell>
          <cell r="M536">
            <v>0</v>
          </cell>
          <cell r="N536">
            <v>0</v>
          </cell>
        </row>
        <row r="537">
          <cell r="G537">
            <v>0</v>
          </cell>
          <cell r="H537">
            <v>0</v>
          </cell>
          <cell r="I537">
            <v>0</v>
          </cell>
          <cell r="J537">
            <v>0</v>
          </cell>
          <cell r="L537">
            <v>0</v>
          </cell>
          <cell r="M537">
            <v>0</v>
          </cell>
          <cell r="N537">
            <v>0</v>
          </cell>
        </row>
        <row r="538">
          <cell r="G538" t="str">
            <v>______</v>
          </cell>
          <cell r="H538" t="str">
            <v>______</v>
          </cell>
          <cell r="I538" t="str">
            <v>______</v>
          </cell>
          <cell r="J538" t="str">
            <v>______</v>
          </cell>
          <cell r="L538" t="str">
            <v>______</v>
          </cell>
          <cell r="M538" t="str">
            <v>______</v>
          </cell>
          <cell r="N538" t="str">
            <v>______</v>
          </cell>
        </row>
        <row r="539">
          <cell r="G539">
            <v>0</v>
          </cell>
          <cell r="H539">
            <v>0</v>
          </cell>
          <cell r="I539">
            <v>7300</v>
          </cell>
          <cell r="J539">
            <v>15890.824177382961</v>
          </cell>
          <cell r="L539">
            <v>0</v>
          </cell>
          <cell r="M539">
            <v>7300</v>
          </cell>
          <cell r="N539">
            <v>15890.824177382961</v>
          </cell>
        </row>
        <row r="548">
          <cell r="G548">
            <v>0</v>
          </cell>
          <cell r="H548">
            <v>0</v>
          </cell>
          <cell r="I548">
            <v>7300</v>
          </cell>
          <cell r="J548">
            <v>15890.824177382961</v>
          </cell>
          <cell r="L548">
            <v>0</v>
          </cell>
          <cell r="M548">
            <v>7300</v>
          </cell>
          <cell r="N548">
            <v>15890.824177382961</v>
          </cell>
        </row>
        <row r="550">
          <cell r="G550">
            <v>0</v>
          </cell>
          <cell r="H550">
            <v>0</v>
          </cell>
          <cell r="I550">
            <v>629</v>
          </cell>
          <cell r="J550">
            <v>2470.8283941078093</v>
          </cell>
          <cell r="L550">
            <v>0</v>
          </cell>
          <cell r="M550">
            <v>629</v>
          </cell>
          <cell r="N550">
            <v>2470.8283941078093</v>
          </cell>
        </row>
        <row r="551">
          <cell r="G551">
            <v>0</v>
          </cell>
          <cell r="H551">
            <v>0</v>
          </cell>
          <cell r="I551">
            <v>0</v>
          </cell>
          <cell r="J551">
            <v>0</v>
          </cell>
          <cell r="L551">
            <v>0</v>
          </cell>
          <cell r="M551">
            <v>0</v>
          </cell>
          <cell r="N551">
            <v>0</v>
          </cell>
        </row>
        <row r="552">
          <cell r="G552">
            <v>0</v>
          </cell>
          <cell r="H552">
            <v>0</v>
          </cell>
          <cell r="I552">
            <v>0</v>
          </cell>
          <cell r="J552">
            <v>0</v>
          </cell>
          <cell r="L552">
            <v>0</v>
          </cell>
          <cell r="M552">
            <v>0</v>
          </cell>
          <cell r="N552">
            <v>0</v>
          </cell>
        </row>
        <row r="553">
          <cell r="G553">
            <v>0</v>
          </cell>
          <cell r="H553">
            <v>0</v>
          </cell>
          <cell r="I553">
            <v>0</v>
          </cell>
          <cell r="J553">
            <v>0</v>
          </cell>
          <cell r="L553">
            <v>0</v>
          </cell>
          <cell r="M553">
            <v>0</v>
          </cell>
          <cell r="N553">
            <v>0</v>
          </cell>
        </row>
        <row r="554">
          <cell r="G554">
            <v>0</v>
          </cell>
          <cell r="H554">
            <v>0</v>
          </cell>
          <cell r="I554">
            <v>0</v>
          </cell>
          <cell r="J554">
            <v>0</v>
          </cell>
          <cell r="L554">
            <v>0</v>
          </cell>
          <cell r="M554">
            <v>0</v>
          </cell>
          <cell r="N554">
            <v>0</v>
          </cell>
        </row>
        <row r="555">
          <cell r="G555">
            <v>0</v>
          </cell>
          <cell r="H555">
            <v>0</v>
          </cell>
          <cell r="I555">
            <v>0</v>
          </cell>
          <cell r="J555">
            <v>0</v>
          </cell>
          <cell r="L555">
            <v>0</v>
          </cell>
          <cell r="M555">
            <v>0</v>
          </cell>
          <cell r="N555">
            <v>0</v>
          </cell>
        </row>
        <row r="556">
          <cell r="G556">
            <v>0</v>
          </cell>
          <cell r="H556">
            <v>0</v>
          </cell>
          <cell r="I556">
            <v>0</v>
          </cell>
          <cell r="J556">
            <v>0</v>
          </cell>
          <cell r="L556">
            <v>0</v>
          </cell>
          <cell r="M556">
            <v>0</v>
          </cell>
          <cell r="N556">
            <v>0</v>
          </cell>
        </row>
        <row r="557">
          <cell r="G557">
            <v>0</v>
          </cell>
          <cell r="H557">
            <v>0</v>
          </cell>
          <cell r="I557">
            <v>0</v>
          </cell>
          <cell r="J557">
            <v>0</v>
          </cell>
          <cell r="L557">
            <v>0</v>
          </cell>
          <cell r="M557">
            <v>0</v>
          </cell>
          <cell r="N557">
            <v>0</v>
          </cell>
        </row>
        <row r="558">
          <cell r="G558">
            <v>0</v>
          </cell>
          <cell r="H558">
            <v>0</v>
          </cell>
          <cell r="I558">
            <v>0</v>
          </cell>
          <cell r="J558">
            <v>0</v>
          </cell>
          <cell r="L558">
            <v>0</v>
          </cell>
          <cell r="M558">
            <v>0</v>
          </cell>
          <cell r="N558">
            <v>0</v>
          </cell>
        </row>
        <row r="559">
          <cell r="G559">
            <v>0</v>
          </cell>
          <cell r="H559">
            <v>0</v>
          </cell>
          <cell r="I559">
            <v>0</v>
          </cell>
          <cell r="J559">
            <v>0</v>
          </cell>
          <cell r="L559">
            <v>0</v>
          </cell>
          <cell r="M559">
            <v>0</v>
          </cell>
          <cell r="N559">
            <v>0</v>
          </cell>
        </row>
        <row r="560">
          <cell r="G560">
            <v>0</v>
          </cell>
          <cell r="H560">
            <v>0</v>
          </cell>
          <cell r="I560">
            <v>0</v>
          </cell>
          <cell r="J560">
            <v>0</v>
          </cell>
          <cell r="L560">
            <v>0</v>
          </cell>
          <cell r="M560">
            <v>0</v>
          </cell>
          <cell r="N560">
            <v>0</v>
          </cell>
        </row>
        <row r="561">
          <cell r="G561" t="str">
            <v>______</v>
          </cell>
          <cell r="H561" t="str">
            <v>______</v>
          </cell>
          <cell r="I561" t="str">
            <v>______</v>
          </cell>
          <cell r="J561" t="str">
            <v>______</v>
          </cell>
          <cell r="L561" t="str">
            <v>______</v>
          </cell>
          <cell r="M561" t="str">
            <v>______</v>
          </cell>
          <cell r="N561" t="str">
            <v>______</v>
          </cell>
        </row>
        <row r="562">
          <cell r="G562">
            <v>0</v>
          </cell>
          <cell r="H562">
            <v>0</v>
          </cell>
          <cell r="I562">
            <v>7929</v>
          </cell>
          <cell r="J562">
            <v>18361.652571490769</v>
          </cell>
          <cell r="L562">
            <v>0</v>
          </cell>
          <cell r="M562">
            <v>7929</v>
          </cell>
          <cell r="N562">
            <v>18361.652571490769</v>
          </cell>
        </row>
        <row r="565">
          <cell r="H565">
            <v>0</v>
          </cell>
          <cell r="I565">
            <v>0</v>
          </cell>
          <cell r="J565">
            <v>-24215.473815562058</v>
          </cell>
          <cell r="M565">
            <v>0</v>
          </cell>
          <cell r="N565">
            <v>0</v>
          </cell>
        </row>
        <row r="566">
          <cell r="H566">
            <v>0</v>
          </cell>
          <cell r="I566">
            <v>0</v>
          </cell>
          <cell r="J566">
            <v>-15763</v>
          </cell>
          <cell r="M566">
            <v>0</v>
          </cell>
          <cell r="N566">
            <v>0</v>
          </cell>
        </row>
        <row r="567">
          <cell r="H567">
            <v>0</v>
          </cell>
          <cell r="I567">
            <v>0</v>
          </cell>
          <cell r="J567">
            <v>0</v>
          </cell>
          <cell r="M567">
            <v>0</v>
          </cell>
          <cell r="N567">
            <v>0</v>
          </cell>
        </row>
        <row r="568">
          <cell r="H568">
            <v>0</v>
          </cell>
          <cell r="I568">
            <v>0</v>
          </cell>
          <cell r="J568">
            <v>-7250</v>
          </cell>
          <cell r="M568">
            <v>0</v>
          </cell>
          <cell r="N568">
            <v>0</v>
          </cell>
        </row>
        <row r="569">
          <cell r="H569">
            <v>0</v>
          </cell>
          <cell r="I569">
            <v>0</v>
          </cell>
          <cell r="J569">
            <v>0</v>
          </cell>
          <cell r="M569">
            <v>0</v>
          </cell>
          <cell r="N569">
            <v>0</v>
          </cell>
        </row>
        <row r="570">
          <cell r="H570">
            <v>0</v>
          </cell>
          <cell r="I570">
            <v>0</v>
          </cell>
          <cell r="J570">
            <v>0</v>
          </cell>
          <cell r="M570">
            <v>0</v>
          </cell>
          <cell r="N570">
            <v>0</v>
          </cell>
        </row>
        <row r="571">
          <cell r="H571">
            <v>0</v>
          </cell>
          <cell r="I571">
            <v>0</v>
          </cell>
          <cell r="J571">
            <v>31219</v>
          </cell>
          <cell r="M571">
            <v>0</v>
          </cell>
          <cell r="N571">
            <v>0</v>
          </cell>
        </row>
        <row r="572">
          <cell r="H572">
            <v>0</v>
          </cell>
          <cell r="I572">
            <v>0</v>
          </cell>
          <cell r="J572">
            <v>77</v>
          </cell>
          <cell r="M572">
            <v>0</v>
          </cell>
          <cell r="N572">
            <v>0</v>
          </cell>
        </row>
        <row r="573">
          <cell r="H573">
            <v>0</v>
          </cell>
          <cell r="I573">
            <v>0</v>
          </cell>
          <cell r="J573">
            <v>0</v>
          </cell>
          <cell r="M573">
            <v>0</v>
          </cell>
          <cell r="N573">
            <v>0</v>
          </cell>
        </row>
        <row r="574">
          <cell r="H574">
            <v>0</v>
          </cell>
          <cell r="I574">
            <v>0</v>
          </cell>
          <cell r="J574">
            <v>0</v>
          </cell>
          <cell r="M574">
            <v>0</v>
          </cell>
          <cell r="N574">
            <v>0</v>
          </cell>
        </row>
        <row r="575">
          <cell r="H575">
            <v>0</v>
          </cell>
          <cell r="I575">
            <v>0</v>
          </cell>
          <cell r="J575">
            <v>5203</v>
          </cell>
          <cell r="M575">
            <v>0</v>
          </cell>
          <cell r="N575">
            <v>0</v>
          </cell>
        </row>
        <row r="576">
          <cell r="H576">
            <v>0</v>
          </cell>
          <cell r="I576">
            <v>0</v>
          </cell>
          <cell r="J576">
            <v>12149</v>
          </cell>
          <cell r="M576">
            <v>0</v>
          </cell>
          <cell r="N576">
            <v>0</v>
          </cell>
        </row>
        <row r="577">
          <cell r="H577">
            <v>0</v>
          </cell>
          <cell r="I577">
            <v>0</v>
          </cell>
          <cell r="J577">
            <v>7067</v>
          </cell>
          <cell r="M577">
            <v>0</v>
          </cell>
          <cell r="N577">
            <v>0</v>
          </cell>
        </row>
        <row r="578">
          <cell r="H578">
            <v>0</v>
          </cell>
          <cell r="I578">
            <v>0</v>
          </cell>
          <cell r="J578">
            <v>0</v>
          </cell>
          <cell r="M578">
            <v>0</v>
          </cell>
          <cell r="N578">
            <v>0</v>
          </cell>
        </row>
        <row r="579">
          <cell r="H579" t="str">
            <v>______</v>
          </cell>
          <cell r="I579" t="str">
            <v>______</v>
          </cell>
          <cell r="J579" t="str">
            <v>______</v>
          </cell>
          <cell r="M579" t="str">
            <v>______</v>
          </cell>
          <cell r="N579" t="str">
            <v>______</v>
          </cell>
        </row>
        <row r="580">
          <cell r="H580">
            <v>0</v>
          </cell>
          <cell r="I580">
            <v>0</v>
          </cell>
          <cell r="J580">
            <v>8486.526184437942</v>
          </cell>
          <cell r="M580">
            <v>0</v>
          </cell>
          <cell r="N580">
            <v>0</v>
          </cell>
        </row>
        <row r="581">
          <cell r="H581" t="str">
            <v>______</v>
          </cell>
          <cell r="I581" t="str">
            <v>______</v>
          </cell>
          <cell r="J581" t="str">
            <v>______</v>
          </cell>
          <cell r="M581" t="str">
            <v>______</v>
          </cell>
          <cell r="N581" t="str">
            <v>______</v>
          </cell>
        </row>
        <row r="582">
          <cell r="H582">
            <v>0</v>
          </cell>
          <cell r="I582">
            <v>7929</v>
          </cell>
          <cell r="J582">
            <v>26848.178755928711</v>
          </cell>
          <cell r="M582">
            <v>7929</v>
          </cell>
          <cell r="N582">
            <v>18361.652571490769</v>
          </cell>
        </row>
        <row r="584">
          <cell r="H584">
            <v>0</v>
          </cell>
          <cell r="I584">
            <v>0</v>
          </cell>
          <cell r="J584">
            <v>0</v>
          </cell>
          <cell r="M584">
            <v>0</v>
          </cell>
          <cell r="N584">
            <v>0</v>
          </cell>
        </row>
        <row r="585">
          <cell r="H585">
            <v>0</v>
          </cell>
          <cell r="I585">
            <v>0</v>
          </cell>
          <cell r="J585">
            <v>0</v>
          </cell>
          <cell r="M585">
            <v>0</v>
          </cell>
          <cell r="N585">
            <v>0</v>
          </cell>
        </row>
        <row r="586">
          <cell r="H586" t="str">
            <v>______</v>
          </cell>
          <cell r="I586" t="str">
            <v>______</v>
          </cell>
          <cell r="J586" t="str">
            <v>______</v>
          </cell>
          <cell r="M586" t="str">
            <v>______</v>
          </cell>
          <cell r="N586" t="str">
            <v>______</v>
          </cell>
        </row>
        <row r="587">
          <cell r="H587">
            <v>0</v>
          </cell>
          <cell r="I587">
            <v>7929</v>
          </cell>
          <cell r="J587">
            <v>26848.178755928711</v>
          </cell>
          <cell r="M587">
            <v>7929</v>
          </cell>
          <cell r="N587">
            <v>18361.652571490769</v>
          </cell>
        </row>
        <row r="590">
          <cell r="H590">
            <v>0</v>
          </cell>
          <cell r="I590">
            <v>0</v>
          </cell>
          <cell r="J590">
            <v>0</v>
          </cell>
          <cell r="M590">
            <v>0</v>
          </cell>
          <cell r="N590">
            <v>0</v>
          </cell>
        </row>
        <row r="591">
          <cell r="H591">
            <v>0</v>
          </cell>
          <cell r="I591">
            <v>0</v>
          </cell>
          <cell r="J591">
            <v>169345</v>
          </cell>
          <cell r="M591">
            <v>0</v>
          </cell>
          <cell r="N591">
            <v>169345</v>
          </cell>
        </row>
        <row r="593">
          <cell r="H593">
            <v>0</v>
          </cell>
          <cell r="I593">
            <v>0</v>
          </cell>
          <cell r="J593">
            <v>-15076</v>
          </cell>
          <cell r="M593">
            <v>0</v>
          </cell>
          <cell r="N593">
            <v>0</v>
          </cell>
        </row>
        <row r="594">
          <cell r="H594">
            <v>0</v>
          </cell>
          <cell r="I594">
            <v>0</v>
          </cell>
          <cell r="J594">
            <v>0</v>
          </cell>
          <cell r="M594">
            <v>0</v>
          </cell>
          <cell r="N594">
            <v>0</v>
          </cell>
        </row>
        <row r="595">
          <cell r="H595">
            <v>0</v>
          </cell>
          <cell r="I595">
            <v>0</v>
          </cell>
          <cell r="J595">
            <v>-792</v>
          </cell>
          <cell r="M595">
            <v>0</v>
          </cell>
          <cell r="N595">
            <v>0</v>
          </cell>
        </row>
        <row r="596">
          <cell r="H596">
            <v>0</v>
          </cell>
          <cell r="I596">
            <v>0</v>
          </cell>
          <cell r="J596">
            <v>0</v>
          </cell>
          <cell r="M596">
            <v>0</v>
          </cell>
          <cell r="N596">
            <v>0</v>
          </cell>
        </row>
        <row r="597">
          <cell r="H597">
            <v>0</v>
          </cell>
          <cell r="I597">
            <v>0</v>
          </cell>
          <cell r="J597">
            <v>-127233</v>
          </cell>
          <cell r="M597">
            <v>0</v>
          </cell>
          <cell r="N597">
            <v>0</v>
          </cell>
        </row>
        <row r="598">
          <cell r="H598">
            <v>0</v>
          </cell>
          <cell r="I598">
            <v>0</v>
          </cell>
          <cell r="J598">
            <v>-431.99062882533048</v>
          </cell>
          <cell r="M598">
            <v>0</v>
          </cell>
          <cell r="N598">
            <v>0</v>
          </cell>
        </row>
        <row r="599">
          <cell r="H599">
            <v>0</v>
          </cell>
          <cell r="I599">
            <v>0</v>
          </cell>
          <cell r="J599">
            <v>10816</v>
          </cell>
          <cell r="M599">
            <v>0</v>
          </cell>
          <cell r="N599">
            <v>0</v>
          </cell>
        </row>
        <row r="600">
          <cell r="H600">
            <v>0</v>
          </cell>
          <cell r="I600">
            <v>0</v>
          </cell>
          <cell r="J600">
            <v>2050</v>
          </cell>
          <cell r="M600">
            <v>0</v>
          </cell>
          <cell r="N600">
            <v>0</v>
          </cell>
        </row>
        <row r="601">
          <cell r="H601">
            <v>0</v>
          </cell>
          <cell r="I601">
            <v>0</v>
          </cell>
          <cell r="J601">
            <v>0</v>
          </cell>
          <cell r="M601">
            <v>0</v>
          </cell>
          <cell r="N601">
            <v>0</v>
          </cell>
        </row>
        <row r="602">
          <cell r="H602">
            <v>0</v>
          </cell>
          <cell r="I602">
            <v>0</v>
          </cell>
          <cell r="J602">
            <v>0</v>
          </cell>
          <cell r="M602">
            <v>0</v>
          </cell>
          <cell r="N602">
            <v>0</v>
          </cell>
        </row>
        <row r="603">
          <cell r="H603">
            <v>0</v>
          </cell>
          <cell r="I603">
            <v>0</v>
          </cell>
          <cell r="J603">
            <v>3186</v>
          </cell>
          <cell r="M603">
            <v>0</v>
          </cell>
          <cell r="N603">
            <v>0</v>
          </cell>
        </row>
        <row r="604">
          <cell r="H604">
            <v>0</v>
          </cell>
          <cell r="I604">
            <v>0</v>
          </cell>
          <cell r="J604">
            <v>867</v>
          </cell>
          <cell r="M604">
            <v>0</v>
          </cell>
          <cell r="N604">
            <v>0</v>
          </cell>
        </row>
        <row r="605">
          <cell r="H605">
            <v>0</v>
          </cell>
          <cell r="I605">
            <v>0</v>
          </cell>
          <cell r="J605">
            <v>0</v>
          </cell>
          <cell r="M605">
            <v>0</v>
          </cell>
          <cell r="N605">
            <v>0</v>
          </cell>
        </row>
        <row r="606">
          <cell r="H606">
            <v>0</v>
          </cell>
          <cell r="I606">
            <v>0</v>
          </cell>
          <cell r="J606">
            <v>0</v>
          </cell>
          <cell r="M606">
            <v>0</v>
          </cell>
          <cell r="N606">
            <v>0</v>
          </cell>
        </row>
        <row r="608">
          <cell r="H608">
            <v>0</v>
          </cell>
          <cell r="I608">
            <v>7929</v>
          </cell>
          <cell r="J608">
            <v>69579.188127103378</v>
          </cell>
          <cell r="M608">
            <v>7929</v>
          </cell>
          <cell r="N608">
            <v>187706.65257149076</v>
          </cell>
        </row>
        <row r="614">
          <cell r="H614">
            <v>0</v>
          </cell>
          <cell r="I614">
            <v>0</v>
          </cell>
          <cell r="J614">
            <v>1398</v>
          </cell>
          <cell r="M614">
            <v>0</v>
          </cell>
          <cell r="N614">
            <v>1398</v>
          </cell>
        </row>
        <row r="632">
          <cell r="H632" t="str">
            <v>______</v>
          </cell>
          <cell r="I632" t="str">
            <v>______</v>
          </cell>
          <cell r="J632" t="str">
            <v>______</v>
          </cell>
          <cell r="M632" t="str">
            <v>______</v>
          </cell>
          <cell r="N632" t="str">
            <v>______</v>
          </cell>
        </row>
        <row r="633">
          <cell r="H633">
            <v>0</v>
          </cell>
          <cell r="I633">
            <v>0</v>
          </cell>
          <cell r="J633">
            <v>1398</v>
          </cell>
          <cell r="M633">
            <v>0</v>
          </cell>
          <cell r="N633">
            <v>1398</v>
          </cell>
        </row>
        <row r="635">
          <cell r="H635">
            <v>0</v>
          </cell>
          <cell r="I635">
            <v>0</v>
          </cell>
          <cell r="J635">
            <v>0</v>
          </cell>
          <cell r="M635">
            <v>0</v>
          </cell>
          <cell r="N635">
            <v>0</v>
          </cell>
        </row>
        <row r="636">
          <cell r="H636">
            <v>0</v>
          </cell>
          <cell r="I636">
            <v>0</v>
          </cell>
          <cell r="J636">
            <v>0</v>
          </cell>
          <cell r="M636">
            <v>0</v>
          </cell>
          <cell r="N636">
            <v>0</v>
          </cell>
        </row>
        <row r="637">
          <cell r="H637" t="str">
            <v>______</v>
          </cell>
          <cell r="I637" t="str">
            <v>______</v>
          </cell>
          <cell r="J637" t="str">
            <v>______</v>
          </cell>
          <cell r="M637" t="str">
            <v>______</v>
          </cell>
          <cell r="N637" t="str">
            <v>______</v>
          </cell>
        </row>
        <row r="665">
          <cell r="H665">
            <v>0</v>
          </cell>
          <cell r="I665">
            <v>7929</v>
          </cell>
          <cell r="J665">
            <v>68181.188127103378</v>
          </cell>
          <cell r="M665">
            <v>7929</v>
          </cell>
          <cell r="N665">
            <v>186308.65257149076</v>
          </cell>
        </row>
        <row r="667">
          <cell r="H667">
            <v>0</v>
          </cell>
          <cell r="I667">
            <v>0</v>
          </cell>
          <cell r="J667">
            <v>5397</v>
          </cell>
          <cell r="M667">
            <v>0</v>
          </cell>
          <cell r="N667">
            <v>0</v>
          </cell>
        </row>
        <row r="676">
          <cell r="G676">
            <v>0</v>
          </cell>
          <cell r="H676">
            <v>0</v>
          </cell>
          <cell r="I676">
            <v>0</v>
          </cell>
          <cell r="J676">
            <v>5397</v>
          </cell>
          <cell r="L676">
            <v>0</v>
          </cell>
          <cell r="M676">
            <v>0</v>
          </cell>
          <cell r="N676">
            <v>0</v>
          </cell>
        </row>
        <row r="677">
          <cell r="G677">
            <v>0</v>
          </cell>
          <cell r="H677">
            <v>0</v>
          </cell>
          <cell r="I677">
            <v>0</v>
          </cell>
          <cell r="J677">
            <v>24215.473815562058</v>
          </cell>
          <cell r="L677">
            <v>0</v>
          </cell>
          <cell r="M677">
            <v>0</v>
          </cell>
          <cell r="N677">
            <v>0</v>
          </cell>
        </row>
        <row r="678">
          <cell r="G678">
            <v>0</v>
          </cell>
          <cell r="H678">
            <v>0</v>
          </cell>
          <cell r="I678">
            <v>0</v>
          </cell>
          <cell r="J678">
            <v>15763</v>
          </cell>
          <cell r="L678">
            <v>0</v>
          </cell>
          <cell r="M678">
            <v>0</v>
          </cell>
          <cell r="N678">
            <v>0</v>
          </cell>
        </row>
        <row r="679">
          <cell r="G679">
            <v>0</v>
          </cell>
          <cell r="H679">
            <v>0</v>
          </cell>
          <cell r="I679">
            <v>0</v>
          </cell>
          <cell r="J679">
            <v>0</v>
          </cell>
          <cell r="L679">
            <v>0</v>
          </cell>
          <cell r="M679">
            <v>0</v>
          </cell>
          <cell r="N679">
            <v>0</v>
          </cell>
        </row>
        <row r="680">
          <cell r="G680">
            <v>0</v>
          </cell>
          <cell r="H680">
            <v>0</v>
          </cell>
          <cell r="I680">
            <v>0</v>
          </cell>
          <cell r="J680">
            <v>7250</v>
          </cell>
          <cell r="L680">
            <v>0</v>
          </cell>
          <cell r="M680">
            <v>0</v>
          </cell>
          <cell r="N680">
            <v>0</v>
          </cell>
        </row>
        <row r="681">
          <cell r="G681">
            <v>0</v>
          </cell>
          <cell r="H681">
            <v>0</v>
          </cell>
          <cell r="I681">
            <v>0</v>
          </cell>
          <cell r="J681">
            <v>0</v>
          </cell>
          <cell r="L681">
            <v>0</v>
          </cell>
          <cell r="M681">
            <v>0</v>
          </cell>
          <cell r="N681">
            <v>0</v>
          </cell>
        </row>
        <row r="682">
          <cell r="G682">
            <v>0</v>
          </cell>
          <cell r="H682">
            <v>0</v>
          </cell>
          <cell r="I682">
            <v>0</v>
          </cell>
          <cell r="J682">
            <v>0</v>
          </cell>
          <cell r="L682">
            <v>0</v>
          </cell>
          <cell r="M682">
            <v>0</v>
          </cell>
          <cell r="N682">
            <v>0</v>
          </cell>
        </row>
        <row r="683">
          <cell r="G683" t="str">
            <v>______</v>
          </cell>
          <cell r="H683" t="str">
            <v>______</v>
          </cell>
          <cell r="I683" t="str">
            <v>______</v>
          </cell>
          <cell r="J683" t="str">
            <v>______</v>
          </cell>
          <cell r="L683" t="str">
            <v>______</v>
          </cell>
          <cell r="M683" t="str">
            <v>______</v>
          </cell>
          <cell r="N683" t="str">
            <v>______</v>
          </cell>
        </row>
        <row r="684">
          <cell r="G684">
            <v>0</v>
          </cell>
          <cell r="H684">
            <v>0</v>
          </cell>
          <cell r="I684">
            <v>0</v>
          </cell>
          <cell r="J684">
            <v>52625.473815562058</v>
          </cell>
          <cell r="L684">
            <v>0</v>
          </cell>
          <cell r="M684">
            <v>0</v>
          </cell>
          <cell r="N684">
            <v>0</v>
          </cell>
        </row>
        <row r="686">
          <cell r="G686">
            <v>0</v>
          </cell>
          <cell r="H686">
            <v>0</v>
          </cell>
          <cell r="I686">
            <v>0</v>
          </cell>
          <cell r="J686">
            <v>72344</v>
          </cell>
          <cell r="L686">
            <v>0</v>
          </cell>
          <cell r="M686">
            <v>0</v>
          </cell>
          <cell r="N686">
            <v>0</v>
          </cell>
        </row>
        <row r="688">
          <cell r="G688">
            <v>0</v>
          </cell>
          <cell r="H688">
            <v>0</v>
          </cell>
          <cell r="I688">
            <v>0</v>
          </cell>
          <cell r="J688">
            <v>15076</v>
          </cell>
          <cell r="L688">
            <v>0</v>
          </cell>
          <cell r="M688">
            <v>0</v>
          </cell>
          <cell r="N688">
            <v>0</v>
          </cell>
        </row>
        <row r="689">
          <cell r="G689">
            <v>0</v>
          </cell>
          <cell r="H689">
            <v>0</v>
          </cell>
          <cell r="I689">
            <v>0</v>
          </cell>
          <cell r="J689">
            <v>0</v>
          </cell>
          <cell r="L689">
            <v>0</v>
          </cell>
          <cell r="M689">
            <v>0</v>
          </cell>
          <cell r="N689">
            <v>0</v>
          </cell>
        </row>
        <row r="690">
          <cell r="G690">
            <v>0</v>
          </cell>
          <cell r="H690">
            <v>0</v>
          </cell>
          <cell r="I690">
            <v>0</v>
          </cell>
          <cell r="J690">
            <v>792</v>
          </cell>
          <cell r="L690">
            <v>0</v>
          </cell>
          <cell r="M690">
            <v>0</v>
          </cell>
          <cell r="N690">
            <v>0</v>
          </cell>
        </row>
        <row r="691">
          <cell r="G691">
            <v>0</v>
          </cell>
          <cell r="H691">
            <v>0</v>
          </cell>
          <cell r="I691">
            <v>0</v>
          </cell>
          <cell r="J691">
            <v>0</v>
          </cell>
          <cell r="L691">
            <v>0</v>
          </cell>
          <cell r="M691">
            <v>0</v>
          </cell>
          <cell r="N691">
            <v>0</v>
          </cell>
        </row>
        <row r="692">
          <cell r="G692">
            <v>0</v>
          </cell>
          <cell r="H692">
            <v>0</v>
          </cell>
          <cell r="I692">
            <v>0</v>
          </cell>
          <cell r="J692">
            <v>127233</v>
          </cell>
          <cell r="L692">
            <v>0</v>
          </cell>
          <cell r="M692">
            <v>0</v>
          </cell>
          <cell r="N692">
            <v>0</v>
          </cell>
        </row>
        <row r="693">
          <cell r="G693">
            <v>0</v>
          </cell>
          <cell r="H693">
            <v>0</v>
          </cell>
          <cell r="I693">
            <v>0</v>
          </cell>
          <cell r="J693">
            <v>0</v>
          </cell>
          <cell r="L693">
            <v>0</v>
          </cell>
          <cell r="M693">
            <v>0</v>
          </cell>
          <cell r="N693">
            <v>0</v>
          </cell>
        </row>
        <row r="694">
          <cell r="G694">
            <v>0</v>
          </cell>
          <cell r="H694">
            <v>0</v>
          </cell>
          <cell r="I694">
            <v>0</v>
          </cell>
          <cell r="J694">
            <v>431.99062882533048</v>
          </cell>
          <cell r="L694">
            <v>0</v>
          </cell>
          <cell r="M694">
            <v>0</v>
          </cell>
          <cell r="N694">
            <v>0</v>
          </cell>
        </row>
        <row r="696">
          <cell r="G696">
            <v>0</v>
          </cell>
          <cell r="H696">
            <v>0</v>
          </cell>
          <cell r="I696">
            <v>0</v>
          </cell>
          <cell r="J696">
            <v>268502.46444438741</v>
          </cell>
          <cell r="L696">
            <v>0</v>
          </cell>
          <cell r="M696">
            <v>0</v>
          </cell>
          <cell r="N696">
            <v>0</v>
          </cell>
        </row>
        <row r="699">
          <cell r="G699">
            <v>0</v>
          </cell>
          <cell r="H699">
            <v>0</v>
          </cell>
          <cell r="I699">
            <v>0</v>
          </cell>
          <cell r="J699">
            <v>31219</v>
          </cell>
          <cell r="L699">
            <v>0</v>
          </cell>
          <cell r="M699">
            <v>0</v>
          </cell>
          <cell r="N699">
            <v>0</v>
          </cell>
        </row>
        <row r="700">
          <cell r="G700">
            <v>0</v>
          </cell>
          <cell r="H700">
            <v>0</v>
          </cell>
          <cell r="I700">
            <v>0</v>
          </cell>
          <cell r="J700">
            <v>77</v>
          </cell>
          <cell r="L700">
            <v>0</v>
          </cell>
          <cell r="M700">
            <v>0</v>
          </cell>
          <cell r="N700">
            <v>0</v>
          </cell>
        </row>
        <row r="701">
          <cell r="G701">
            <v>0</v>
          </cell>
          <cell r="H701">
            <v>0</v>
          </cell>
          <cell r="I701">
            <v>0</v>
          </cell>
          <cell r="J701">
            <v>0</v>
          </cell>
          <cell r="L701">
            <v>0</v>
          </cell>
          <cell r="M701">
            <v>0</v>
          </cell>
          <cell r="N701">
            <v>0</v>
          </cell>
        </row>
        <row r="702">
          <cell r="G702">
            <v>0</v>
          </cell>
          <cell r="H702">
            <v>0</v>
          </cell>
          <cell r="I702">
            <v>0</v>
          </cell>
          <cell r="J702">
            <v>0</v>
          </cell>
          <cell r="L702">
            <v>0</v>
          </cell>
          <cell r="M702">
            <v>0</v>
          </cell>
          <cell r="N702">
            <v>0</v>
          </cell>
        </row>
        <row r="703">
          <cell r="G703">
            <v>0</v>
          </cell>
          <cell r="H703">
            <v>0</v>
          </cell>
          <cell r="I703">
            <v>0</v>
          </cell>
          <cell r="J703">
            <v>5203</v>
          </cell>
          <cell r="L703">
            <v>0</v>
          </cell>
          <cell r="M703">
            <v>0</v>
          </cell>
          <cell r="N703">
            <v>0</v>
          </cell>
        </row>
        <row r="704">
          <cell r="G704">
            <v>0</v>
          </cell>
          <cell r="H704">
            <v>0</v>
          </cell>
          <cell r="I704">
            <v>0</v>
          </cell>
          <cell r="J704">
            <v>12149</v>
          </cell>
          <cell r="L704">
            <v>0</v>
          </cell>
          <cell r="M704">
            <v>0</v>
          </cell>
          <cell r="N704">
            <v>0</v>
          </cell>
        </row>
        <row r="705">
          <cell r="G705">
            <v>0</v>
          </cell>
          <cell r="H705">
            <v>0</v>
          </cell>
          <cell r="I705">
            <v>0</v>
          </cell>
          <cell r="J705">
            <v>7067</v>
          </cell>
          <cell r="L705">
            <v>0</v>
          </cell>
          <cell r="M705">
            <v>0</v>
          </cell>
          <cell r="N705">
            <v>0</v>
          </cell>
        </row>
        <row r="706">
          <cell r="G706">
            <v>0</v>
          </cell>
          <cell r="H706">
            <v>0</v>
          </cell>
          <cell r="I706">
            <v>0</v>
          </cell>
          <cell r="J706">
            <v>0</v>
          </cell>
          <cell r="L706">
            <v>0</v>
          </cell>
          <cell r="M706">
            <v>0</v>
          </cell>
          <cell r="N706">
            <v>0</v>
          </cell>
        </row>
        <row r="707">
          <cell r="G707" t="str">
            <v>______</v>
          </cell>
          <cell r="H707" t="str">
            <v>______</v>
          </cell>
          <cell r="I707" t="str">
            <v>______</v>
          </cell>
          <cell r="J707" t="str">
            <v>______</v>
          </cell>
          <cell r="L707" t="str">
            <v>______</v>
          </cell>
          <cell r="M707" t="str">
            <v>______</v>
          </cell>
          <cell r="N707" t="str">
            <v>______</v>
          </cell>
        </row>
        <row r="708">
          <cell r="G708">
            <v>0</v>
          </cell>
          <cell r="H708">
            <v>0</v>
          </cell>
          <cell r="I708">
            <v>0</v>
          </cell>
          <cell r="J708">
            <v>55715</v>
          </cell>
          <cell r="L708">
            <v>0</v>
          </cell>
          <cell r="M708">
            <v>0</v>
          </cell>
          <cell r="N708">
            <v>0</v>
          </cell>
        </row>
        <row r="710">
          <cell r="G710">
            <v>0</v>
          </cell>
          <cell r="H710">
            <v>0</v>
          </cell>
          <cell r="I710">
            <v>0</v>
          </cell>
          <cell r="J710">
            <v>10816</v>
          </cell>
          <cell r="L710">
            <v>0</v>
          </cell>
          <cell r="M710">
            <v>0</v>
          </cell>
          <cell r="N710">
            <v>0</v>
          </cell>
        </row>
        <row r="711">
          <cell r="G711">
            <v>0</v>
          </cell>
          <cell r="H711">
            <v>0</v>
          </cell>
          <cell r="I711">
            <v>0</v>
          </cell>
          <cell r="J711">
            <v>2050</v>
          </cell>
          <cell r="L711">
            <v>0</v>
          </cell>
          <cell r="M711">
            <v>0</v>
          </cell>
          <cell r="N711">
            <v>0</v>
          </cell>
        </row>
        <row r="712">
          <cell r="G712">
            <v>0</v>
          </cell>
          <cell r="H712">
            <v>0</v>
          </cell>
          <cell r="I712">
            <v>0</v>
          </cell>
          <cell r="J712">
            <v>0</v>
          </cell>
          <cell r="L712">
            <v>0</v>
          </cell>
          <cell r="M712">
            <v>0</v>
          </cell>
          <cell r="N712">
            <v>0</v>
          </cell>
        </row>
        <row r="713">
          <cell r="G713">
            <v>0</v>
          </cell>
          <cell r="H713">
            <v>0</v>
          </cell>
          <cell r="I713">
            <v>0</v>
          </cell>
          <cell r="J713">
            <v>0</v>
          </cell>
          <cell r="L713">
            <v>0</v>
          </cell>
          <cell r="M713">
            <v>0</v>
          </cell>
          <cell r="N713">
            <v>0</v>
          </cell>
        </row>
        <row r="714">
          <cell r="G714">
            <v>0</v>
          </cell>
          <cell r="H714">
            <v>0</v>
          </cell>
          <cell r="I714">
            <v>0</v>
          </cell>
          <cell r="J714">
            <v>3186</v>
          </cell>
          <cell r="L714">
            <v>0</v>
          </cell>
          <cell r="M714">
            <v>0</v>
          </cell>
          <cell r="N714">
            <v>0</v>
          </cell>
        </row>
        <row r="717">
          <cell r="G717">
            <v>0</v>
          </cell>
          <cell r="H717">
            <v>0</v>
          </cell>
          <cell r="I717">
            <v>0</v>
          </cell>
          <cell r="J717">
            <v>34388</v>
          </cell>
          <cell r="L717">
            <v>0</v>
          </cell>
          <cell r="M717">
            <v>0</v>
          </cell>
          <cell r="N717">
            <v>0</v>
          </cell>
        </row>
        <row r="718">
          <cell r="G718">
            <v>0</v>
          </cell>
          <cell r="H718">
            <v>0</v>
          </cell>
          <cell r="I718">
            <v>0</v>
          </cell>
          <cell r="J718">
            <v>0</v>
          </cell>
          <cell r="L718">
            <v>0</v>
          </cell>
          <cell r="M718">
            <v>0</v>
          </cell>
          <cell r="N718">
            <v>0</v>
          </cell>
        </row>
        <row r="719">
          <cell r="G719">
            <v>0</v>
          </cell>
          <cell r="H719">
            <v>0</v>
          </cell>
          <cell r="I719">
            <v>0</v>
          </cell>
          <cell r="J719">
            <v>0</v>
          </cell>
          <cell r="L719">
            <v>0</v>
          </cell>
          <cell r="M719">
            <v>0</v>
          </cell>
          <cell r="N719">
            <v>0</v>
          </cell>
        </row>
        <row r="720">
          <cell r="G720">
            <v>0</v>
          </cell>
          <cell r="H720">
            <v>0</v>
          </cell>
          <cell r="I720">
            <v>0</v>
          </cell>
          <cell r="J720">
            <v>0</v>
          </cell>
          <cell r="L720">
            <v>0</v>
          </cell>
          <cell r="M720">
            <v>0</v>
          </cell>
          <cell r="N720">
            <v>0</v>
          </cell>
        </row>
        <row r="721">
          <cell r="G721">
            <v>0</v>
          </cell>
          <cell r="H721">
            <v>0</v>
          </cell>
          <cell r="I721">
            <v>0</v>
          </cell>
          <cell r="J721">
            <v>0</v>
          </cell>
          <cell r="L721">
            <v>0</v>
          </cell>
          <cell r="M721">
            <v>0</v>
          </cell>
          <cell r="N721">
            <v>0</v>
          </cell>
        </row>
        <row r="722">
          <cell r="G722">
            <v>0</v>
          </cell>
          <cell r="H722">
            <v>0</v>
          </cell>
          <cell r="I722">
            <v>0</v>
          </cell>
          <cell r="J722">
            <v>0</v>
          </cell>
          <cell r="L722">
            <v>0</v>
          </cell>
          <cell r="M722">
            <v>0</v>
          </cell>
          <cell r="N722">
            <v>0</v>
          </cell>
        </row>
        <row r="723">
          <cell r="G723">
            <v>0</v>
          </cell>
          <cell r="H723">
            <v>0</v>
          </cell>
          <cell r="I723">
            <v>0</v>
          </cell>
          <cell r="J723">
            <v>0</v>
          </cell>
          <cell r="L723">
            <v>0</v>
          </cell>
          <cell r="M723">
            <v>0</v>
          </cell>
          <cell r="N723">
            <v>0</v>
          </cell>
        </row>
        <row r="724">
          <cell r="G724">
            <v>0</v>
          </cell>
          <cell r="H724">
            <v>0</v>
          </cell>
          <cell r="I724">
            <v>0</v>
          </cell>
          <cell r="J724">
            <v>0</v>
          </cell>
          <cell r="L724">
            <v>0</v>
          </cell>
          <cell r="M724">
            <v>0</v>
          </cell>
          <cell r="N724">
            <v>0</v>
          </cell>
        </row>
        <row r="725">
          <cell r="G725">
            <v>0</v>
          </cell>
          <cell r="H725">
            <v>0</v>
          </cell>
          <cell r="I725">
            <v>0</v>
          </cell>
          <cell r="J725">
            <v>0</v>
          </cell>
          <cell r="L725">
            <v>0</v>
          </cell>
          <cell r="M725">
            <v>0</v>
          </cell>
          <cell r="N725">
            <v>0</v>
          </cell>
        </row>
        <row r="726">
          <cell r="G726">
            <v>0</v>
          </cell>
          <cell r="H726">
            <v>0</v>
          </cell>
          <cell r="I726">
            <v>0</v>
          </cell>
          <cell r="J726">
            <v>99</v>
          </cell>
          <cell r="L726">
            <v>0</v>
          </cell>
          <cell r="M726">
            <v>0</v>
          </cell>
          <cell r="N726">
            <v>0</v>
          </cell>
        </row>
        <row r="727">
          <cell r="G727">
            <v>0</v>
          </cell>
          <cell r="H727">
            <v>0</v>
          </cell>
          <cell r="I727">
            <v>0</v>
          </cell>
          <cell r="J727">
            <v>0</v>
          </cell>
          <cell r="L727">
            <v>0</v>
          </cell>
          <cell r="M727">
            <v>0</v>
          </cell>
          <cell r="N727">
            <v>0</v>
          </cell>
        </row>
        <row r="728">
          <cell r="G728">
            <v>0</v>
          </cell>
          <cell r="H728">
            <v>0</v>
          </cell>
          <cell r="I728">
            <v>0</v>
          </cell>
          <cell r="J728">
            <v>0</v>
          </cell>
          <cell r="L728">
            <v>0</v>
          </cell>
          <cell r="M728">
            <v>0</v>
          </cell>
          <cell r="N728">
            <v>0</v>
          </cell>
        </row>
        <row r="729">
          <cell r="G729">
            <v>0</v>
          </cell>
          <cell r="H729">
            <v>0</v>
          </cell>
          <cell r="I729">
            <v>0</v>
          </cell>
          <cell r="J729">
            <v>0</v>
          </cell>
          <cell r="L729">
            <v>0</v>
          </cell>
          <cell r="M729">
            <v>0</v>
          </cell>
          <cell r="N729">
            <v>0</v>
          </cell>
        </row>
        <row r="730">
          <cell r="G730">
            <v>0</v>
          </cell>
          <cell r="H730">
            <v>0</v>
          </cell>
          <cell r="I730">
            <v>0</v>
          </cell>
          <cell r="J730">
            <v>0</v>
          </cell>
          <cell r="L730">
            <v>0</v>
          </cell>
          <cell r="M730">
            <v>0</v>
          </cell>
          <cell r="N730">
            <v>0</v>
          </cell>
        </row>
        <row r="731">
          <cell r="G731">
            <v>0</v>
          </cell>
          <cell r="H731">
            <v>0</v>
          </cell>
          <cell r="I731">
            <v>0</v>
          </cell>
          <cell r="J731">
            <v>0</v>
          </cell>
          <cell r="L731">
            <v>0</v>
          </cell>
          <cell r="M731">
            <v>0</v>
          </cell>
          <cell r="N731">
            <v>0</v>
          </cell>
        </row>
        <row r="732">
          <cell r="G732">
            <v>0</v>
          </cell>
          <cell r="H732">
            <v>0</v>
          </cell>
          <cell r="I732">
            <v>0</v>
          </cell>
          <cell r="J732">
            <v>0</v>
          </cell>
          <cell r="L732">
            <v>0</v>
          </cell>
          <cell r="M732">
            <v>0</v>
          </cell>
          <cell r="N732">
            <v>0</v>
          </cell>
        </row>
        <row r="733">
          <cell r="G733">
            <v>0</v>
          </cell>
          <cell r="H733">
            <v>0</v>
          </cell>
          <cell r="I733">
            <v>0</v>
          </cell>
          <cell r="J733">
            <v>0</v>
          </cell>
          <cell r="L733">
            <v>0</v>
          </cell>
          <cell r="M733">
            <v>0</v>
          </cell>
          <cell r="N733">
            <v>0</v>
          </cell>
        </row>
        <row r="734">
          <cell r="G734">
            <v>0</v>
          </cell>
          <cell r="H734">
            <v>0</v>
          </cell>
          <cell r="I734">
            <v>0</v>
          </cell>
          <cell r="J734">
            <v>0</v>
          </cell>
          <cell r="L734">
            <v>0</v>
          </cell>
          <cell r="M734">
            <v>0</v>
          </cell>
          <cell r="N734">
            <v>0</v>
          </cell>
        </row>
        <row r="735">
          <cell r="G735" t="str">
            <v>______</v>
          </cell>
          <cell r="H735" t="str">
            <v>______</v>
          </cell>
          <cell r="I735" t="str">
            <v>______</v>
          </cell>
          <cell r="J735" t="str">
            <v>______</v>
          </cell>
          <cell r="L735" t="str">
            <v>______</v>
          </cell>
          <cell r="M735" t="str">
            <v>______</v>
          </cell>
          <cell r="N735" t="str">
            <v>______</v>
          </cell>
        </row>
        <row r="736">
          <cell r="G736">
            <v>0</v>
          </cell>
          <cell r="H736">
            <v>0</v>
          </cell>
          <cell r="I736">
            <v>0</v>
          </cell>
          <cell r="J736">
            <v>34487</v>
          </cell>
          <cell r="L736">
            <v>0</v>
          </cell>
          <cell r="M736">
            <v>0</v>
          </cell>
          <cell r="N736">
            <v>0</v>
          </cell>
        </row>
        <row r="738">
          <cell r="G738">
            <v>0</v>
          </cell>
          <cell r="H738">
            <v>0</v>
          </cell>
          <cell r="I738">
            <v>0</v>
          </cell>
          <cell r="J738">
            <v>867</v>
          </cell>
          <cell r="L738">
            <v>0</v>
          </cell>
          <cell r="M738">
            <v>0</v>
          </cell>
          <cell r="N738">
            <v>0</v>
          </cell>
        </row>
        <row r="740">
          <cell r="G740">
            <v>0</v>
          </cell>
          <cell r="H740">
            <v>0</v>
          </cell>
          <cell r="I740">
            <v>0</v>
          </cell>
          <cell r="J740">
            <v>107121</v>
          </cell>
          <cell r="L740">
            <v>0</v>
          </cell>
          <cell r="M740">
            <v>0</v>
          </cell>
          <cell r="N740">
            <v>0</v>
          </cell>
        </row>
        <row r="742">
          <cell r="G742">
            <v>1999</v>
          </cell>
          <cell r="H742">
            <v>2000</v>
          </cell>
          <cell r="I742">
            <v>2001</v>
          </cell>
          <cell r="J742">
            <v>2002</v>
          </cell>
          <cell r="L742">
            <v>2001</v>
          </cell>
          <cell r="M742">
            <v>2002</v>
          </cell>
          <cell r="N742">
            <v>2003</v>
          </cell>
        </row>
        <row r="745">
          <cell r="G745">
            <v>0</v>
          </cell>
          <cell r="H745">
            <v>0</v>
          </cell>
          <cell r="I745">
            <v>0</v>
          </cell>
          <cell r="J745">
            <v>0</v>
          </cell>
          <cell r="L745">
            <v>0</v>
          </cell>
          <cell r="M745">
            <v>0</v>
          </cell>
          <cell r="N745">
            <v>0</v>
          </cell>
        </row>
        <row r="746">
          <cell r="G746">
            <v>0</v>
          </cell>
          <cell r="H746">
            <v>0</v>
          </cell>
          <cell r="I746">
            <v>0</v>
          </cell>
          <cell r="J746">
            <v>0</v>
          </cell>
          <cell r="L746">
            <v>0</v>
          </cell>
          <cell r="M746">
            <v>0</v>
          </cell>
          <cell r="N746">
            <v>0</v>
          </cell>
        </row>
        <row r="747">
          <cell r="G747">
            <v>0</v>
          </cell>
          <cell r="H747">
            <v>0</v>
          </cell>
          <cell r="I747">
            <v>0</v>
          </cell>
          <cell r="J747">
            <v>169345</v>
          </cell>
          <cell r="L747">
            <v>0</v>
          </cell>
          <cell r="M747">
            <v>0</v>
          </cell>
          <cell r="N747">
            <v>0</v>
          </cell>
        </row>
        <row r="748">
          <cell r="G748">
            <v>0</v>
          </cell>
          <cell r="H748">
            <v>0</v>
          </cell>
          <cell r="I748">
            <v>0</v>
          </cell>
          <cell r="J748">
            <v>-2249.5355556126856</v>
          </cell>
          <cell r="L748">
            <v>0</v>
          </cell>
          <cell r="M748">
            <v>0</v>
          </cell>
          <cell r="N748">
            <v>0</v>
          </cell>
        </row>
        <row r="749">
          <cell r="G749">
            <v>0</v>
          </cell>
          <cell r="H749">
            <v>0</v>
          </cell>
          <cell r="I749">
            <v>0</v>
          </cell>
          <cell r="J749">
            <v>0</v>
          </cell>
          <cell r="L749">
            <v>0</v>
          </cell>
          <cell r="M749">
            <v>0</v>
          </cell>
          <cell r="N749">
            <v>0</v>
          </cell>
        </row>
        <row r="750">
          <cell r="G750">
            <v>0</v>
          </cell>
          <cell r="H750">
            <v>0</v>
          </cell>
          <cell r="I750">
            <v>0</v>
          </cell>
          <cell r="J750">
            <v>0</v>
          </cell>
          <cell r="L750">
            <v>0</v>
          </cell>
          <cell r="M750">
            <v>0</v>
          </cell>
          <cell r="N750">
            <v>0</v>
          </cell>
        </row>
        <row r="751">
          <cell r="G751">
            <v>0</v>
          </cell>
          <cell r="H751">
            <v>0</v>
          </cell>
          <cell r="I751">
            <v>0</v>
          </cell>
          <cell r="J751">
            <v>0</v>
          </cell>
          <cell r="L751">
            <v>0</v>
          </cell>
          <cell r="M751">
            <v>0</v>
          </cell>
          <cell r="N751">
            <v>0</v>
          </cell>
        </row>
        <row r="753">
          <cell r="G753">
            <v>0</v>
          </cell>
          <cell r="H753">
            <v>0</v>
          </cell>
          <cell r="I753">
            <v>0</v>
          </cell>
          <cell r="J753">
            <v>167095.46444438733</v>
          </cell>
          <cell r="L753">
            <v>0</v>
          </cell>
          <cell r="M753">
            <v>0</v>
          </cell>
          <cell r="N753">
            <v>0</v>
          </cell>
        </row>
        <row r="755">
          <cell r="G755">
            <v>0</v>
          </cell>
          <cell r="H755">
            <v>0</v>
          </cell>
          <cell r="I755">
            <v>0</v>
          </cell>
          <cell r="J755">
            <v>274216.46444438735</v>
          </cell>
          <cell r="L755">
            <v>0</v>
          </cell>
          <cell r="M755">
            <v>0</v>
          </cell>
          <cell r="N755">
            <v>0</v>
          </cell>
        </row>
        <row r="757">
          <cell r="G757">
            <v>0</v>
          </cell>
          <cell r="H757">
            <v>0</v>
          </cell>
          <cell r="I757">
            <v>0</v>
          </cell>
          <cell r="J757">
            <v>-5713.9999999999418</v>
          </cell>
          <cell r="L757">
            <v>0</v>
          </cell>
          <cell r="M757">
            <v>0</v>
          </cell>
          <cell r="N757">
            <v>0</v>
          </cell>
        </row>
        <row r="837">
          <cell r="L837">
            <v>0</v>
          </cell>
          <cell r="M837">
            <v>0</v>
          </cell>
          <cell r="N837">
            <v>0</v>
          </cell>
        </row>
        <row r="838">
          <cell r="L838">
            <v>0</v>
          </cell>
          <cell r="M838">
            <v>0</v>
          </cell>
          <cell r="N838">
            <v>0</v>
          </cell>
        </row>
        <row r="840">
          <cell r="G840">
            <v>0</v>
          </cell>
          <cell r="H840">
            <v>0</v>
          </cell>
          <cell r="I840">
            <v>3074</v>
          </cell>
          <cell r="J840">
            <v>26724.729859559462</v>
          </cell>
          <cell r="L840">
            <v>0</v>
          </cell>
          <cell r="M840">
            <v>0</v>
          </cell>
          <cell r="N840">
            <v>0</v>
          </cell>
        </row>
        <row r="1266">
          <cell r="H1266">
            <v>0</v>
          </cell>
          <cell r="I1266">
            <v>0</v>
          </cell>
          <cell r="J1266">
            <v>0</v>
          </cell>
          <cell r="M1266">
            <v>0</v>
          </cell>
          <cell r="N1266">
            <v>0</v>
          </cell>
        </row>
        <row r="1267">
          <cell r="G1267">
            <v>0</v>
          </cell>
          <cell r="H1267">
            <v>0</v>
          </cell>
          <cell r="I1267">
            <v>0</v>
          </cell>
          <cell r="J1267">
            <v>0</v>
          </cell>
        </row>
        <row r="1454">
          <cell r="G1454">
            <v>0</v>
          </cell>
          <cell r="H1454">
            <v>0</v>
          </cell>
          <cell r="I1454">
            <v>0</v>
          </cell>
          <cell r="J1454">
            <v>0</v>
          </cell>
          <cell r="L1454">
            <v>0</v>
          </cell>
          <cell r="M1454">
            <v>0</v>
          </cell>
          <cell r="N1454">
            <v>0</v>
          </cell>
        </row>
        <row r="1455">
          <cell r="G1455">
            <v>0</v>
          </cell>
          <cell r="H1455">
            <v>0</v>
          </cell>
          <cell r="I1455">
            <v>0</v>
          </cell>
          <cell r="J1455">
            <v>0</v>
          </cell>
          <cell r="L1455">
            <v>0</v>
          </cell>
          <cell r="M1455">
            <v>0</v>
          </cell>
          <cell r="N1455">
            <v>0</v>
          </cell>
        </row>
        <row r="1456">
          <cell r="G1456">
            <v>0</v>
          </cell>
          <cell r="H1456">
            <v>0</v>
          </cell>
          <cell r="I1456">
            <v>0</v>
          </cell>
          <cell r="J1456">
            <v>0</v>
          </cell>
          <cell r="L1456">
            <v>0</v>
          </cell>
          <cell r="M1456">
            <v>0</v>
          </cell>
          <cell r="N1456">
            <v>0</v>
          </cell>
        </row>
        <row r="1457">
          <cell r="G1457">
            <v>0</v>
          </cell>
          <cell r="H1457">
            <v>0</v>
          </cell>
          <cell r="I1457">
            <v>0</v>
          </cell>
          <cell r="J1457">
            <v>0</v>
          </cell>
          <cell r="L1457">
            <v>0</v>
          </cell>
          <cell r="M1457">
            <v>0</v>
          </cell>
          <cell r="N1457">
            <v>0</v>
          </cell>
        </row>
        <row r="1458">
          <cell r="G1458">
            <v>0</v>
          </cell>
          <cell r="H1458">
            <v>0</v>
          </cell>
          <cell r="I1458">
            <v>0</v>
          </cell>
          <cell r="J1458">
            <v>0</v>
          </cell>
          <cell r="L1458">
            <v>0</v>
          </cell>
          <cell r="M1458">
            <v>0</v>
          </cell>
          <cell r="N1458">
            <v>0</v>
          </cell>
        </row>
        <row r="1459">
          <cell r="G1459">
            <v>0</v>
          </cell>
          <cell r="H1459">
            <v>0</v>
          </cell>
          <cell r="I1459">
            <v>0</v>
          </cell>
          <cell r="J1459">
            <v>0</v>
          </cell>
        </row>
        <row r="1460">
          <cell r="G1460">
            <v>0</v>
          </cell>
          <cell r="H1460">
            <v>0</v>
          </cell>
          <cell r="I1460">
            <v>0</v>
          </cell>
          <cell r="J1460">
            <v>0</v>
          </cell>
        </row>
        <row r="1461">
          <cell r="G1461">
            <v>0</v>
          </cell>
          <cell r="H1461">
            <v>0</v>
          </cell>
          <cell r="I1461">
            <v>0</v>
          </cell>
          <cell r="J1461">
            <v>0</v>
          </cell>
        </row>
        <row r="1462">
          <cell r="J1462">
            <v>0</v>
          </cell>
        </row>
        <row r="1463">
          <cell r="J1463">
            <v>0</v>
          </cell>
        </row>
        <row r="1464">
          <cell r="J1464">
            <v>0</v>
          </cell>
        </row>
        <row r="1465">
          <cell r="J1465">
            <v>0</v>
          </cell>
        </row>
        <row r="1468">
          <cell r="G1468">
            <v>0</v>
          </cell>
          <cell r="H1468">
            <v>0</v>
          </cell>
          <cell r="I1468">
            <v>0</v>
          </cell>
          <cell r="J1468">
            <v>0</v>
          </cell>
          <cell r="L1468">
            <v>0</v>
          </cell>
          <cell r="M1468">
            <v>0</v>
          </cell>
          <cell r="N1468">
            <v>0</v>
          </cell>
        </row>
        <row r="1469">
          <cell r="G1469">
            <v>0</v>
          </cell>
          <cell r="H1469">
            <v>0</v>
          </cell>
          <cell r="I1469">
            <v>0</v>
          </cell>
          <cell r="J1469">
            <v>0</v>
          </cell>
          <cell r="L1469">
            <v>0</v>
          </cell>
          <cell r="M1469">
            <v>0</v>
          </cell>
          <cell r="N1469">
            <v>0</v>
          </cell>
        </row>
      </sheetData>
      <sheetData sheetId="32" refreshError="1">
        <row r="9">
          <cell r="B9" t="str">
            <v>Senior Debt*/EBITDA</v>
          </cell>
          <cell r="D9">
            <v>0</v>
          </cell>
          <cell r="E9">
            <v>0</v>
          </cell>
          <cell r="F9" t="e">
            <v>#NAME?</v>
          </cell>
          <cell r="G9" t="e">
            <v>#NAME?</v>
          </cell>
          <cell r="I9">
            <v>0</v>
          </cell>
          <cell r="J9" t="e">
            <v>#NAME?</v>
          </cell>
          <cell r="K9" t="e">
            <v>#NAME?</v>
          </cell>
        </row>
        <row r="10">
          <cell r="B10" t="str">
            <v>Total Debt/EBITDA</v>
          </cell>
          <cell r="D10" t="e">
            <v>#NAME?</v>
          </cell>
          <cell r="E10" t="e">
            <v>#NAME?</v>
          </cell>
          <cell r="F10" t="e">
            <v>#NAME?</v>
          </cell>
          <cell r="G10" t="e">
            <v>#NAME?</v>
          </cell>
          <cell r="I10" t="e">
            <v>#NAME?</v>
          </cell>
          <cell r="J10" t="e">
            <v>#NAME?</v>
          </cell>
          <cell r="K10" t="e">
            <v>#NAME?</v>
          </cell>
        </row>
        <row r="11">
          <cell r="B11" t="str">
            <v>Total Debt/(EBITDA-CAPEX)</v>
          </cell>
          <cell r="D11" t="e">
            <v>#NAME?</v>
          </cell>
          <cell r="E11" t="e">
            <v>#NAME?</v>
          </cell>
          <cell r="F11" t="e">
            <v>#NAME?</v>
          </cell>
          <cell r="G11" t="e">
            <v>#NAME?</v>
          </cell>
          <cell r="I11" t="e">
            <v>#NAME?</v>
          </cell>
          <cell r="J11" t="e">
            <v>#NAME?</v>
          </cell>
          <cell r="K11" t="e">
            <v>#NAME?</v>
          </cell>
          <cell r="O11" t="str">
            <v>EBITDA</v>
          </cell>
          <cell r="Q11">
            <v>0</v>
          </cell>
          <cell r="R11">
            <v>0</v>
          </cell>
          <cell r="S11" t="e">
            <v>#NAME?</v>
          </cell>
          <cell r="T11" t="e">
            <v>#NAME?</v>
          </cell>
          <cell r="V11">
            <v>0</v>
          </cell>
          <cell r="W11" t="e">
            <v>#NAME?</v>
          </cell>
          <cell r="X11" t="e">
            <v>#NAME?</v>
          </cell>
        </row>
        <row r="12">
          <cell r="O12" t="str">
            <v xml:space="preserve">      EBITDA Margin</v>
          </cell>
          <cell r="Q12">
            <v>0</v>
          </cell>
          <cell r="R12">
            <v>0</v>
          </cell>
          <cell r="S12" t="e">
            <v>#NAME?</v>
          </cell>
          <cell r="T12" t="e">
            <v>#NAME?</v>
          </cell>
          <cell r="V12">
            <v>0</v>
          </cell>
          <cell r="W12" t="e">
            <v>#NAME?</v>
          </cell>
          <cell r="X12" t="e">
            <v>#NAME?</v>
          </cell>
        </row>
        <row r="13">
          <cell r="O13" t="str">
            <v xml:space="preserve">      % Growth</v>
          </cell>
          <cell r="R13">
            <v>0</v>
          </cell>
          <cell r="S13" t="e">
            <v>#NAME?</v>
          </cell>
          <cell r="T13" t="e">
            <v>#NAME?</v>
          </cell>
          <cell r="W13" t="e">
            <v>#NAME?</v>
          </cell>
          <cell r="X13" t="e">
            <v>#NAME?</v>
          </cell>
        </row>
        <row r="14">
          <cell r="O14" t="str">
            <v>Depreciation &amp; Amortization</v>
          </cell>
          <cell r="Q14">
            <v>0</v>
          </cell>
          <cell r="R14">
            <v>0</v>
          </cell>
          <cell r="S14">
            <v>629</v>
          </cell>
          <cell r="T14" t="e">
            <v>#NAME?</v>
          </cell>
          <cell r="V14">
            <v>0</v>
          </cell>
          <cell r="W14">
            <v>629</v>
          </cell>
          <cell r="X14" t="e">
            <v>#NAME?</v>
          </cell>
        </row>
        <row r="25">
          <cell r="B25" t="str">
            <v>EBITDA</v>
          </cell>
          <cell r="D25">
            <v>0</v>
          </cell>
          <cell r="E25">
            <v>0</v>
          </cell>
          <cell r="F25" t="e">
            <v>#NAME?</v>
          </cell>
          <cell r="G25" t="e">
            <v>#NAME?</v>
          </cell>
          <cell r="I25">
            <v>0</v>
          </cell>
          <cell r="J25" t="e">
            <v>#NAME?</v>
          </cell>
          <cell r="K25" t="e">
            <v>#NAME?</v>
          </cell>
          <cell r="O25" t="str">
            <v>Total Cash &amp; Cash Equivalents</v>
          </cell>
          <cell r="Q25">
            <v>0</v>
          </cell>
          <cell r="R25">
            <v>0</v>
          </cell>
          <cell r="S25">
            <v>0</v>
          </cell>
          <cell r="T25">
            <v>5397</v>
          </cell>
          <cell r="V25">
            <v>0</v>
          </cell>
          <cell r="W25">
            <v>0</v>
          </cell>
          <cell r="X25">
            <v>0</v>
          </cell>
        </row>
        <row r="26">
          <cell r="B26" t="str">
            <v xml:space="preserve">      Interest</v>
          </cell>
          <cell r="D26">
            <v>0</v>
          </cell>
          <cell r="E26">
            <v>0</v>
          </cell>
          <cell r="F26">
            <v>0</v>
          </cell>
          <cell r="G26" t="e">
            <v>#NAME?</v>
          </cell>
          <cell r="I26">
            <v>0</v>
          </cell>
          <cell r="J26">
            <v>0</v>
          </cell>
          <cell r="K26" t="e">
            <v>#NAME?</v>
          </cell>
          <cell r="O26" t="str">
            <v>Working Capital, Including Cash</v>
          </cell>
          <cell r="Q26">
            <v>0</v>
          </cell>
          <cell r="R26">
            <v>0</v>
          </cell>
          <cell r="S26">
            <v>0</v>
          </cell>
          <cell r="T26">
            <v>-3089.526184437942</v>
          </cell>
          <cell r="V26">
            <v>0</v>
          </cell>
          <cell r="W26">
            <v>0</v>
          </cell>
          <cell r="X26">
            <v>0</v>
          </cell>
        </row>
        <row r="27">
          <cell r="B27" t="str">
            <v xml:space="preserve">      CAPEX</v>
          </cell>
          <cell r="D27">
            <v>0</v>
          </cell>
          <cell r="E27">
            <v>0</v>
          </cell>
          <cell r="F27">
            <v>0</v>
          </cell>
          <cell r="G27">
            <v>0</v>
          </cell>
          <cell r="I27">
            <v>0</v>
          </cell>
          <cell r="J27">
            <v>0</v>
          </cell>
          <cell r="K27">
            <v>0</v>
          </cell>
        </row>
        <row r="28">
          <cell r="B28" t="str">
            <v>EBITDA/Total Interest</v>
          </cell>
          <cell r="D28">
            <v>0</v>
          </cell>
          <cell r="E28">
            <v>0</v>
          </cell>
          <cell r="F28" t="e">
            <v>#NAME?</v>
          </cell>
          <cell r="G28" t="e">
            <v>#NAME?</v>
          </cell>
          <cell r="I28">
            <v>0</v>
          </cell>
          <cell r="J28" t="e">
            <v>#NAME?</v>
          </cell>
          <cell r="K28" t="e">
            <v>#NAME?</v>
          </cell>
        </row>
        <row r="29">
          <cell r="B29" t="str">
            <v>(EBITDA-CAPEX)/Total Interest</v>
          </cell>
          <cell r="D29">
            <v>0</v>
          </cell>
          <cell r="E29">
            <v>0</v>
          </cell>
          <cell r="F29" t="e">
            <v>#NAME?</v>
          </cell>
          <cell r="G29" t="e">
            <v>#NAME?</v>
          </cell>
          <cell r="I29">
            <v>0</v>
          </cell>
          <cell r="J29" t="e">
            <v>#NAME?</v>
          </cell>
          <cell r="K29" t="e">
            <v>#NAME?</v>
          </cell>
        </row>
        <row r="30">
          <cell r="B30" t="str">
            <v>EBIT/Total Interest</v>
          </cell>
          <cell r="D30">
            <v>0</v>
          </cell>
          <cell r="E30">
            <v>0</v>
          </cell>
          <cell r="F30" t="e">
            <v>#NAME?</v>
          </cell>
          <cell r="G30" t="e">
            <v>#NAME?</v>
          </cell>
          <cell r="I30">
            <v>0</v>
          </cell>
          <cell r="J30" t="e">
            <v>#NAME?</v>
          </cell>
          <cell r="K30" t="e">
            <v>#NAME?</v>
          </cell>
        </row>
      </sheetData>
      <sheetData sheetId="33" refreshError="1"/>
      <sheetData sheetId="34" refreshError="1"/>
      <sheetData sheetId="35" refreshError="1"/>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Analitics"/>
      <sheetName val="MAIN"/>
      <sheetName val="DIV INC"/>
      <sheetName val="Multiple"/>
      <sheetName val="Perpetuity"/>
      <sheetName val="DCF 3"/>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Direct Staff"/>
    </sheetNames>
    <sheetDataSet>
      <sheetData sheetId="0"/>
      <sheetData sheetId="1" refreshError="1">
        <row r="11">
          <cell r="M11">
            <v>2002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ебиторы"/>
      <sheetName val="Кредиторы"/>
      <sheetName val="XLR_NoRangeSheet"/>
    </sheetNames>
    <sheetDataSet>
      <sheetData sheetId="0" refreshError="1"/>
      <sheetData sheetId="1" refreshError="1"/>
      <sheetData sheetId="2" refreshError="1">
        <row r="6">
          <cell r="B6">
            <v>38200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Descriptions"/>
      <sheetName val="Day 1 Project List_TN"/>
      <sheetName val="AC"/>
      <sheetName val="Day 1 Project Costs_TN"/>
      <sheetName val="Data Validation (hide)"/>
      <sheetName val="Countries"/>
      <sheetName val="Sheet1"/>
      <sheetName val="EFAS_AC_all_Project Plan"/>
    </sheetNames>
    <sheetDataSet>
      <sheetData sheetId="0"/>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Descriptions"/>
      <sheetName val="Day 1 Project List_TN"/>
      <sheetName val="Risk Register"/>
      <sheetName val="Project Plan(s) - {TN}"/>
      <sheetName val="Day 1 Project Costs_TN"/>
      <sheetName val="Data Validation (hide)"/>
      <sheetName val="Countries"/>
      <sheetName val="Sheet1"/>
      <sheetName val="Project Elevation - High Level "/>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Descriptions"/>
      <sheetName val="Day 1 Project List_IK"/>
      <sheetName val="Project Plan(s) - {IK}"/>
      <sheetName val="Day 1 Project Costs_IK"/>
      <sheetName val="Data Validation (hide)"/>
      <sheetName val="Countries"/>
      <sheetName val="Project Elevation - High Level "/>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id="4" name="Table4" displayName="Table4" ref="B16:AV22" totalsRowShown="0" headerRowDxfId="305" dataDxfId="304" tableBorderDxfId="303">
  <autoFilter ref="B16:AV22"/>
  <tableColumns count="47">
    <tableColumn id="1" name="Project ID_x000a_(WS-SWS-Activity)"/>
    <tableColumn id="2" name="Workstream (WS)"/>
    <tableColumn id="3" name="Sub-Workstream _x000a_(SWS)"/>
    <tableColumn id="4" name="Day 1 Project_x000a_Name"/>
    <tableColumn id="5" name="Day 1 Project_x000a_Description"/>
    <tableColumn id="6" name="V-A Co, Up. Co, or Both"/>
    <tableColumn id="7" name="Required Completion Date"/>
    <tableColumn id="8" name="Days to Accomplish"/>
    <tableColumn id="9" name="Start Date_x000a_(Calculated)"/>
    <tableColumn id="10" name="% Complete"/>
    <tableColumn id="11" name="Dependencies_x000a_(True / False)_x000a_Flag Specifics -&gt;"/>
    <tableColumn id="12" name="Dependencies_x000a_Description" dataDxfId="302"/>
    <tableColumn id="13" name="Owner"/>
    <tableColumn id="14" name="Status"/>
    <tableColumn id="15" name="Comments / Notes_x000a_(Status explanations, additional details, etc.)" dataDxfId="301"/>
    <tableColumn id="16" name="Finance" dataDxfId="300"/>
    <tableColumn id="17" name="Tax" dataDxfId="299"/>
    <tableColumn id="18" name="Treasury" dataDxfId="298"/>
    <tableColumn id="19" name="Legal" dataDxfId="297"/>
    <tableColumn id="20" name="HR" dataDxfId="296"/>
    <tableColumn id="21" name="IT" dataDxfId="295"/>
    <tableColumn id="22" name="Branding" dataDxfId="294"/>
    <tableColumn id="23" name="Global Shared Services (GSS)" dataDxfId="293"/>
    <tableColumn id="24" name="Carve-out Financials / Form 10" dataDxfId="292"/>
    <tableColumn id="25" name="Procurement" dataDxfId="291"/>
    <tableColumn id="26" name="EHS" dataDxfId="290"/>
    <tableColumn id="27" name="IPAM" dataDxfId="289"/>
    <tableColumn id="28" name="Quality" dataDxfId="288"/>
    <tableColumn id="29" name="Growth &amp; Market Strategy" dataDxfId="287"/>
    <tableColumn id="30" name="Shared Sites / Real Estate" dataDxfId="286"/>
    <tableColumn id="31" name="Gov't Affairs" dataDxfId="285"/>
    <tableColumn id="32" name="Alcoa Technical Center (ATC)" dataDxfId="284"/>
    <tableColumn id="33" name="China / Asia Region" dataDxfId="283"/>
    <tableColumn id="34" name="Australia Region" dataDxfId="282"/>
    <tableColumn id="35" name="Europe Region" dataDxfId="281"/>
    <tableColumn id="36" name="LATAM Region" dataDxfId="280"/>
    <tableColumn id="37" name="Canada" dataDxfId="279"/>
    <tableColumn id="38" name="Investor Relations (IR)" dataDxfId="278"/>
    <tableColumn id="39" name="Audit" dataDxfId="277"/>
    <tableColumn id="40" name="Transportation" dataDxfId="276"/>
    <tableColumn id="41" name="Aircraft / Security" dataDxfId="275"/>
    <tableColumn id="42" name="Alcoa Ventures" dataDxfId="274"/>
    <tableColumn id="43" name="Org Design and Selection" dataDxfId="273"/>
    <tableColumn id="44" name="Communications" dataDxfId="272"/>
    <tableColumn id="45" name="Corporate Affairs" dataDxfId="271"/>
    <tableColumn id="46" name="Other" dataDxfId="270"/>
    <tableColumn id="47" name="List Others_x000a_(if appl)" dataDxfId="269"/>
  </tableColumns>
  <tableStyleInfo name="TableStyleMedium2" showFirstColumn="0" showLastColumn="0" showRowStripes="0" showColumnStripes="0"/>
</table>
</file>

<file path=xl/tables/table2.xml><?xml version="1.0" encoding="utf-8"?>
<table xmlns="http://schemas.openxmlformats.org/spreadsheetml/2006/main" id="6" name="Table6" displayName="Table6" ref="B47:I50" totalsRowShown="0" headerRowDxfId="268" tableBorderDxfId="267" headerRowCellStyle="Normal 2">
  <autoFilter ref="B47:I50"/>
  <tableColumns count="8">
    <tableColumn id="1" name="Project ID_x000a_(WS-SWS-Activity)"/>
    <tableColumn id="2" name="Day 1 Project Name"/>
    <tableColumn id="3" name="Description"/>
    <tableColumn id="4" name="Dis-synergy"/>
    <tableColumn id="5" name="One-time"/>
    <tableColumn id="6" name="Owner"/>
    <tableColumn id="7" name="Estimated Value"/>
    <tableColumn id="8" name="Rationale"/>
  </tableColumns>
  <tableStyleInfo name="TableStyleMedium2" showFirstColumn="0" showLastColumn="0" showRowStripes="0" showColumnStripes="0"/>
</table>
</file>

<file path=xl/tables/table3.xml><?xml version="1.0" encoding="utf-8"?>
<table xmlns="http://schemas.openxmlformats.org/spreadsheetml/2006/main" id="7" name="Table7" displayName="Table7" ref="B31:AV39" totalsRowShown="0" headerRowDxfId="266" dataDxfId="265" tableBorderDxfId="264">
  <autoFilter ref="B31:AV39"/>
  <tableColumns count="47">
    <tableColumn id="1" name="Task ID_x000a_[SWS-Activity-Task]_x000a_" dataDxfId="263"/>
    <tableColumn id="2" name="Sub-Workstream _x000a_(SWS)" dataDxfId="262"/>
    <tableColumn id="3" name="Day 1 Project_x000a_Name" dataDxfId="261"/>
    <tableColumn id="4" name="Task Name" dataDxfId="260"/>
    <tableColumn id="5" name="V-A Co, Up. Co, or Both" dataDxfId="259"/>
    <tableColumn id="6" name="Milestone_x000a_(True / False)" dataDxfId="258"/>
    <tableColumn id="7" name="Required Completion Date" dataDxfId="257"/>
    <tableColumn id="8" name="Days to Accomplish" dataDxfId="256"/>
    <tableColumn id="9" name="Start Date_x000a_(Calculated)" dataDxfId="255">
      <calculatedColumnFormula>IF(ISBLANK('Instructions and Descriptions'!$H32),"",'Instructions and Descriptions'!$H32-'Instructions and Descriptions'!$I32)</calculatedColumnFormula>
    </tableColumn>
    <tableColumn id="10" name="% Complete" dataDxfId="254" dataCellStyle="Percent"/>
    <tableColumn id="11" name="Dependencies_x000a_(True / False)_x000a_Flag Specifics -&gt;" dataDxfId="253"/>
    <tableColumn id="12" name="Dependencies_x000a_Description" dataDxfId="252"/>
    <tableColumn id="13" name="Owner" dataDxfId="251"/>
    <tableColumn id="14" name="Status" dataDxfId="250"/>
    <tableColumn id="15" name="Comments / Notes_x000a_(Subtasks, status explanations, etc.)" dataDxfId="249"/>
    <tableColumn id="16" name="Finance" dataDxfId="248"/>
    <tableColumn id="17" name="Tax" dataDxfId="247"/>
    <tableColumn id="18" name="Treasury" dataDxfId="246"/>
    <tableColumn id="19" name="Legal" dataDxfId="245"/>
    <tableColumn id="20" name="HR" dataDxfId="244"/>
    <tableColumn id="21" name="IT" dataDxfId="243"/>
    <tableColumn id="22" name="Branding" dataDxfId="242"/>
    <tableColumn id="23" name="Global Shared Services (GSS)" dataDxfId="241"/>
    <tableColumn id="24" name="Carve-out Financials / Form 10" dataDxfId="240"/>
    <tableColumn id="25" name="Procurement" dataDxfId="239"/>
    <tableColumn id="26" name="EHS" dataDxfId="238"/>
    <tableColumn id="27" name="IPAM" dataDxfId="237"/>
    <tableColumn id="28" name="Quality" dataDxfId="236"/>
    <tableColumn id="29" name="Growth &amp; Market Strategy" dataDxfId="235"/>
    <tableColumn id="30" name="Shared Sites / Real Estate" dataDxfId="234"/>
    <tableColumn id="31" name="Gov't Affairs" dataDxfId="233"/>
    <tableColumn id="32" name="Alcoa Technical Center (ATC)" dataDxfId="232"/>
    <tableColumn id="33" name="China / Asia Region" dataDxfId="231"/>
    <tableColumn id="34" name="Australia Region" dataDxfId="230"/>
    <tableColumn id="35" name="Europe Region" dataDxfId="229"/>
    <tableColumn id="36" name="LATAM Region" dataDxfId="228"/>
    <tableColumn id="37" name="Canada" dataDxfId="227"/>
    <tableColumn id="38" name="Investor Relations (IR)" dataDxfId="226"/>
    <tableColumn id="39" name="Audit" dataDxfId="225"/>
    <tableColumn id="40" name="Transportation" dataDxfId="224"/>
    <tableColumn id="41" name="Aircraft / Security" dataDxfId="223"/>
    <tableColumn id="42" name="Alcoa Ventures" dataDxfId="222"/>
    <tableColumn id="43" name="Org Design and Selection" dataDxfId="221"/>
    <tableColumn id="44" name="Communications" dataDxfId="220"/>
    <tableColumn id="45" name="Corporate Affairs" dataDxfId="219"/>
    <tableColumn id="46" name="Other" dataDxfId="218"/>
    <tableColumn id="47" name="List Others_x000a_(if appl)" dataDxfId="217"/>
  </tableColumns>
  <tableStyleInfo name="TableStyleMedium2" showFirstColumn="0" showLastColumn="0" showRowStripes="1" showColumnStripes="0"/>
</table>
</file>

<file path=xl/tables/table4.xml><?xml version="1.0" encoding="utf-8"?>
<table xmlns="http://schemas.openxmlformats.org/spreadsheetml/2006/main" id="2" name="ProjectsTable" displayName="ProjectsTable" ref="A9:BD35" totalsRowShown="0" headerRowDxfId="213" tableBorderDxfId="212">
  <autoFilter ref="A9:BD35"/>
  <tableColumns count="56">
    <tableColumn id="56" name="Project Number" dataDxfId="211"/>
    <tableColumn id="1" name="Project ID Blueprint #_x000a_(WS-SWS-Activity)" dataDxfId="210"/>
    <tableColumn id="2" name="Workstream (WS)" dataDxfId="209"/>
    <tableColumn id="3" name="Sub-Workstream _x000a_(SWS)" dataDxfId="208"/>
    <tableColumn id="4" name="Day 1 Project_x000a_Name" dataDxfId="207"/>
    <tableColumn id="18" name="In scope sub processes" dataDxfId="206"/>
    <tableColumn id="55" name="Day 1 Project_x000a_Description" dataDxfId="205"/>
    <tableColumn id="19" name="Country of Service Delivery" dataDxfId="204"/>
    <tableColumn id="5" name="V-A Co, Up. Co, or Both" dataDxfId="203"/>
    <tableColumn id="6" name="Required Completion Date" dataDxfId="202"/>
    <tableColumn id="7" name="Days to Accomplish" dataDxfId="201"/>
    <tableColumn id="15" name="Start Date (Calculated)" dataDxfId="200">
      <calculatedColumnFormula>IF(ISBLANK([8]!ProjectsTable[[#This Row],[Required Completion Date]]),"",[8]!ProjectsTable[[#This Row],[Required Completion Date]]-[8]!ProjectsTable[[#This Row],[Days to Accomplish]])</calculatedColumnFormula>
    </tableColumn>
    <tableColumn id="8" name="% Complete" dataDxfId="199" dataCellStyle="Percent"/>
    <tableColumn id="9" name="Dependencies_x000a_(True / False)_x000a_Flag Specifics -&gt;" dataDxfId="198"/>
    <tableColumn id="11" name="Dependencies_x000a_Description" dataDxfId="197"/>
    <tableColumn id="12" name="Owner" dataDxfId="196"/>
    <tableColumn id="13" name="Status" dataDxfId="195"/>
    <tableColumn id="17" name="Comments / Notes_x000a_(Subtasks, status explanations, etc.) PLEASE INSERT DATE BEFORE COMMENT DD-MON-YYYY (06-JAN-2016)" dataDxfId="194"/>
    <tableColumn id="23" name="Finance" dataDxfId="193"/>
    <tableColumn id="51" name="Tax" dataDxfId="192"/>
    <tableColumn id="50" name="Treasury" dataDxfId="191"/>
    <tableColumn id="49" name="Legal" dataDxfId="190"/>
    <tableColumn id="48" name="HR" dataDxfId="189"/>
    <tableColumn id="47" name="IT" dataDxfId="188"/>
    <tableColumn id="46" name="Branding" dataDxfId="187"/>
    <tableColumn id="45" name="Global Shared Services (GSS)" dataDxfId="186"/>
    <tableColumn id="44" name="Carve-out Financials / Form 10" dataDxfId="185"/>
    <tableColumn id="43" name="Procurement" dataDxfId="184"/>
    <tableColumn id="42" name="EHS" dataDxfId="183"/>
    <tableColumn id="41" name="IPAM" dataDxfId="182"/>
    <tableColumn id="40" name="Quality" dataDxfId="181"/>
    <tableColumn id="39" name="Growth &amp; Market Strategy" dataDxfId="180"/>
    <tableColumn id="38" name="Shared Sites / Real Estate" dataDxfId="179"/>
    <tableColumn id="37" name="Gov't Affairs" dataDxfId="178"/>
    <tableColumn id="33" name="Alcoa Technical Center (ATC)" dataDxfId="177"/>
    <tableColumn id="32" name="China / Asia Region" dataDxfId="176"/>
    <tableColumn id="31" name="Australia Region" dataDxfId="175"/>
    <tableColumn id="30" name="Europe Region" dataDxfId="174"/>
    <tableColumn id="29" name="LATAM Region" dataDxfId="173"/>
    <tableColumn id="16" name="Canada" dataDxfId="172"/>
    <tableColumn id="28" name="Investor Relations (IR)" dataDxfId="171"/>
    <tableColumn id="27" name="Audit" dataDxfId="170"/>
    <tableColumn id="26" name="Transportation" dataDxfId="169"/>
    <tableColumn id="25" name="Aircraft / Security" dataDxfId="168"/>
    <tableColumn id="24" name="Alcoa Ventures" dataDxfId="167"/>
    <tableColumn id="53" name="Org Design and Selection" dataDxfId="166"/>
    <tableColumn id="54" name="Communications" dataDxfId="165"/>
    <tableColumn id="10" name="Corporate Affairs" dataDxfId="164"/>
    <tableColumn id="14" name="Other" dataDxfId="163"/>
    <tableColumn id="52" name="List Others_x000a_(if appl)" dataDxfId="162"/>
    <tableColumn id="20" name="Total # Tasks in Project" dataDxfId="161"/>
    <tableColumn id="21" name="Start Date Review" dataDxfId="160">
      <calculatedColumnFormula>IFERROR(IF(ProjectsTable[[#This Row],[Start Date (Calculated)]]-(TODAY()-WEEKDAY(TODAY())-1)&gt;5,"REVIEW","-"),"")</calculatedColumnFormula>
    </tableColumn>
    <tableColumn id="22" name="Completion Date Review" dataDxfId="159">
      <calculatedColumnFormula>IFERROR(IF(ProjectsTable[[#This Row],[Required Completion Date]]-(TODAY()-WEEKDAY(TODAY())-1)&gt;5,"REVIEW","-"),"")</calculatedColumnFormula>
    </tableColumn>
    <tableColumn id="34" name="% Complete Progression Review" dataDxfId="158">
      <calculatedColumnFormula>IFERROR(IF(ProjectsTable[[#This Row],[% Complete]]&lt;(TODAY()-ProjectsTable[[#This Row],[Start Date (Calculated)]])/ProjectsTable[[#This Row],[Days to Accomplish]],"REVIEW","-"),"")</calculatedColumnFormula>
    </tableColumn>
    <tableColumn id="35" name="% Tasks for Review" dataDxfId="157">
      <calculatedColumnFormula>IFERROR(IF(COUNTIFS(TasksTable[[#Data],[Project '#]],ProjectsTable[[#This Row],[Project Number]],TasksTable[[#Data],[For GSS PMO Review?]],"Review")/COUNTIF(TasksTable[[#Data],[Project '#]],ProjectsTable[[#This Row],[Project Number]])&gt;0.25,"REVIEW","-"),"")</calculatedColumnFormula>
    </tableColumn>
    <tableColumn id="36" name="Off Track or at risk" dataDxfId="156">
      <calculatedColumnFormula>IFERROR(IF(OR(ProjectsTable[[#This Row],[Status]]="Off Track",ProjectsTable[[#This Row],[Status]]="At Risk"),"REVIEW","-"),"")</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1" name="TasksTable" displayName="TasksTable" ref="B9:BS367" totalsRowShown="0" headerRowDxfId="153" dataDxfId="152" tableBorderDxfId="151">
  <autoFilter ref="B9:BS367"/>
  <tableColumns count="70">
    <tableColumn id="71" name="Project #" dataDxfId="150" totalsRowDxfId="149"/>
    <tableColumn id="1" name="Task ID [SWS-Activity-Task]_x000a_" dataDxfId="148" totalsRowDxfId="147">
      <calculatedColumnFormula>CONCATENATE(B10,"_",TasksTable[[#This Row],[Day 1 Project
Name]],"_",A10)</calculatedColumnFormula>
    </tableColumn>
    <tableColumn id="2" name="Sub-Workstream (SWS)" dataDxfId="146" totalsRowDxfId="145">
      <calculatedColumnFormula>VLOOKUP(B10,Sheet1!$B$1:$C$19,2,FALSE)</calculatedColumnFormula>
    </tableColumn>
    <tableColumn id="3" name="Day 1 Project_x000a_Name" dataDxfId="144" totalsRowDxfId="143"/>
    <tableColumn id="4" name="Task Name" dataDxfId="142" totalsRowDxfId="141"/>
    <tableColumn id="55" name="V-A Co, Up. Co, or Both" dataDxfId="140" totalsRowDxfId="139"/>
    <tableColumn id="5" name="Milestone_x000a_(True / False)" dataDxfId="138" totalsRowDxfId="137"/>
    <tableColumn id="67" name="Common Milestone ID" dataDxfId="136" totalsRowDxfId="135"/>
    <tableColumn id="6" name="Required Completion Date" dataDxfId="134" totalsRowDxfId="133"/>
    <tableColumn id="7" name="Days to Accomplish" dataDxfId="132" totalsRowDxfId="131"/>
    <tableColumn id="15" name="Start Date (Calculated)" dataDxfId="130" totalsRowDxfId="129">
      <calculatedColumnFormula>+[9]!TasksTable[[#This Row],[Required Completion Date]]-[9]!TasksTable[[#This Row],[Days to Accomplish]]</calculatedColumnFormula>
    </tableColumn>
    <tableColumn id="8" name="% Complete" dataDxfId="128" totalsRowDxfId="127" dataCellStyle="Percent"/>
    <tableColumn id="9" name="Dependencies_x000a_(True / False)_x000a_Flag Specifics -&gt;" dataDxfId="126" totalsRowDxfId="125"/>
    <tableColumn id="16" name="Dependencies_x000a_Description" dataDxfId="124" totalsRowDxfId="123"/>
    <tableColumn id="12" name="Owner" dataDxfId="122" totalsRowDxfId="121"/>
    <tableColumn id="13" name="Status" dataDxfId="120" totalsRowDxfId="119"/>
    <tableColumn id="17" name="Comments / Notes_x000a_(Subtasks, status explanations, etc.) PLEASE INSERTE DATE BEFORE COMMENT DD-MON-YYYY (06-JAN-2016)" dataDxfId="118" totalsRowDxfId="117"/>
    <tableColumn id="23" name="Finance" dataDxfId="116" totalsRowDxfId="115"/>
    <tableColumn id="51" name="Tax" dataDxfId="114" totalsRowDxfId="113"/>
    <tableColumn id="50" name="Treasury" dataDxfId="112" totalsRowDxfId="111"/>
    <tableColumn id="49" name="Legal" dataDxfId="110" totalsRowDxfId="109"/>
    <tableColumn id="48" name="HR" dataDxfId="108" totalsRowDxfId="107"/>
    <tableColumn id="47" name="IT" dataDxfId="106" totalsRowDxfId="105"/>
    <tableColumn id="46" name="Branding" dataDxfId="104" totalsRowDxfId="103"/>
    <tableColumn id="45" name="Global Shared Services (GSS)" dataDxfId="102" totalsRowDxfId="101"/>
    <tableColumn id="44" name="Carve-out Financials / Form 10" dataDxfId="100" totalsRowDxfId="99"/>
    <tableColumn id="43" name="Procurement" dataDxfId="98" totalsRowDxfId="97"/>
    <tableColumn id="42" name="EHS" dataDxfId="96" totalsRowDxfId="95"/>
    <tableColumn id="41" name="IPAM" dataDxfId="94" totalsRowDxfId="93"/>
    <tableColumn id="40" name="Quality" dataDxfId="92" totalsRowDxfId="91"/>
    <tableColumn id="39" name="Growth &amp; Market Strategy" dataDxfId="90" totalsRowDxfId="89"/>
    <tableColumn id="38" name="Shared Sites / Real Estate" dataDxfId="88" totalsRowDxfId="87"/>
    <tableColumn id="37" name="Gov't Affairs" dataDxfId="86" totalsRowDxfId="85"/>
    <tableColumn id="33" name="Alcoa Technical Center (ATC)" dataDxfId="84" totalsRowDxfId="83"/>
    <tableColumn id="32" name="China / Asia Region" dataDxfId="82" totalsRowDxfId="81"/>
    <tableColumn id="31" name="Australia Region" dataDxfId="80" totalsRowDxfId="79"/>
    <tableColumn id="30" name="Europe Region" dataDxfId="78" totalsRowDxfId="77"/>
    <tableColumn id="29" name="LATAM Region" dataDxfId="76" totalsRowDxfId="75"/>
    <tableColumn id="11" name="Canada" dataDxfId="74" totalsRowDxfId="73"/>
    <tableColumn id="28" name="Investor Relations (IR)" dataDxfId="72" totalsRowDxfId="71"/>
    <tableColumn id="27" name="Audit" dataDxfId="70" totalsRowDxfId="69"/>
    <tableColumn id="26" name="Transportation" dataDxfId="68" totalsRowDxfId="67"/>
    <tableColumn id="25" name="Aircraft / Security" dataDxfId="66" totalsRowDxfId="65"/>
    <tableColumn id="24" name="Alcoa Ventures" dataDxfId="64" totalsRowDxfId="63"/>
    <tableColumn id="53" name="Org Design and Selection" dataDxfId="62" totalsRowDxfId="61"/>
    <tableColumn id="54" name="Communications" dataDxfId="60" totalsRowDxfId="59"/>
    <tableColumn id="10" name="Corporate Affairs" dataDxfId="58" totalsRowDxfId="57"/>
    <tableColumn id="14" name="Other" dataDxfId="56" totalsRowDxfId="55"/>
    <tableColumn id="52" name="List Others_x000a_(if appl)" dataDxfId="54" totalsRowDxfId="53"/>
    <tableColumn id="18" name="For GSS PMO Review?" dataDxfId="52" totalsRowDxfId="51">
      <calculatedColumnFormula>IF(AND(TasksTable[[#This Row],[Status]]&lt;&gt;"On Track",TasksTable[[#This Row],[Start Date (Calculated)]]&lt;TODAY()+7),"Review","No  Review")</calculatedColumnFormula>
    </tableColumn>
    <tableColumn id="19" name="Internal Resource Work Hours Required (Team 1)" dataDxfId="50" totalsRowDxfId="49"/>
    <tableColumn id="20" name="Internal Team 1 Description" dataDxfId="48" totalsRowDxfId="47"/>
    <tableColumn id="21" name="Internal Resource Work Hours Required (Team 2)" dataDxfId="46" totalsRowDxfId="45"/>
    <tableColumn id="22" name="Internal Team 2 Description" dataDxfId="44" totalsRowDxfId="43"/>
    <tableColumn id="34" name="External Resource Work Hours " dataDxfId="42" totalsRowDxfId="41"/>
    <tableColumn id="36" name="Category" dataDxfId="40" totalsRowDxfId="39"/>
    <tableColumn id="56" name="Jan" dataDxfId="38" totalsRowDxfId="37"/>
    <tableColumn id="57" name="Feb" dataDxfId="36" totalsRowDxfId="35"/>
    <tableColumn id="58" name="Mar" dataDxfId="34" totalsRowDxfId="33"/>
    <tableColumn id="59" name="April" dataDxfId="32" totalsRowDxfId="31"/>
    <tableColumn id="60" name="May" dataDxfId="30" totalsRowDxfId="29"/>
    <tableColumn id="61" name="June" dataDxfId="28" totalsRowDxfId="27"/>
    <tableColumn id="62" name="July" dataDxfId="26" totalsRowDxfId="25"/>
    <tableColumn id="63" name="August" dataDxfId="24" totalsRowDxfId="23"/>
    <tableColumn id="64" name="Sept" dataDxfId="22" totalsRowDxfId="21"/>
    <tableColumn id="65" name="Oct" dataDxfId="20" totalsRowDxfId="19"/>
    <tableColumn id="66" name="TOTAL" dataDxfId="18" totalsRowDxfId="17"/>
    <tableColumn id="35" name="Start Date Review" dataDxfId="16" totalsRowDxfId="15">
      <calculatedColumnFormula>IFERROR(IF(TasksTable[[#This Row],[Start Date (Calculated)]]-(TODAY()-WEEKDAY(TODAY())-1)&gt;5,"REVIEW","-"),"")</calculatedColumnFormula>
    </tableColumn>
    <tableColumn id="68" name="Completion Date Review" dataDxfId="14" totalsRowDxfId="13">
      <calculatedColumnFormula>IFERROR(IF(TasksTable[[#This Row],[Required Completion Date]]-(TODAY()-WEEKDAY(TODAY())-1)&gt;5,"REVIEW","-"),"")</calculatedColumnFormula>
    </tableColumn>
    <tableColumn id="69" name="% Complete Progression Review" dataDxfId="12" totalsRowDxfId="11">
      <calculatedColumnFormula>IFERROR(IF(TasksTable[[#This Row],[% Complete]]&lt;(TODAY()-TasksTable[[#This Row],[Start Date (Calculated)]])/TasksTable[[#This Row],[Days to Accomplish]],"REVIEW","-"),"")</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5" name="CostsTable" displayName="CostsTable" ref="B8:I41" totalsRowShown="0" headerRowDxfId="10" dataDxfId="9" tableBorderDxfId="8" headerRowCellStyle="Normal 2" dataCellStyle="Normal 5 2">
  <autoFilter ref="B8:I41"/>
  <tableColumns count="8">
    <tableColumn id="1" name="Project ID_x000a_(WS-SWS-Activity)" dataDxfId="7" dataCellStyle="Normal 5 2"/>
    <tableColumn id="2" name="Day 1 Project Name" dataDxfId="6" dataCellStyle="Normal 5 2"/>
    <tableColumn id="3" name="Description" dataDxfId="5" dataCellStyle="Normal 5 2"/>
    <tableColumn id="4" name="Dis-synergy" dataDxfId="4" dataCellStyle="Normal 5 2"/>
    <tableColumn id="5" name="One-time" dataDxfId="3" dataCellStyle="Normal 5 2"/>
    <tableColumn id="6" name="Owner" dataDxfId="2" dataCellStyle="Normal 5 2"/>
    <tableColumn id="7" name="Estimated Value" dataDxfId="1" dataCellStyle="Currency"/>
    <tableColumn id="8" name="Rationale" dataDxfId="0" dataCellStyle="Normal 5 2"/>
  </tableColumns>
  <tableStyleInfo name="TableStyleMedium2" showFirstColumn="0" showLastColumn="0" showRowStripes="0" showColumnStripes="0"/>
</table>
</file>

<file path=xl/theme/theme1.xml><?xml version="1.0" encoding="utf-8"?>
<a:theme xmlns:a="http://schemas.openxmlformats.org/drawingml/2006/main" name="US Consulting Report R1.1">
  <a:themeElements>
    <a:clrScheme name="US Consulting Colors">
      <a:dk1>
        <a:srgbClr val="000000"/>
      </a:dk1>
      <a:lt1>
        <a:srgbClr val="FFFFFF"/>
      </a:lt1>
      <a:dk2>
        <a:srgbClr val="80CCCC"/>
      </a:dk2>
      <a:lt2>
        <a:srgbClr val="3B9795"/>
      </a:lt2>
      <a:accent1>
        <a:srgbClr val="003399"/>
      </a:accent1>
      <a:accent2>
        <a:srgbClr val="92D400"/>
      </a:accent2>
      <a:accent3>
        <a:srgbClr val="4066B2"/>
      </a:accent3>
      <a:accent4>
        <a:srgbClr val="8099CC"/>
      </a:accent4>
      <a:accent5>
        <a:srgbClr val="3B9795"/>
      </a:accent5>
      <a:accent6>
        <a:srgbClr val="80CCCC"/>
      </a:accent6>
      <a:hlink>
        <a:srgbClr val="4066B2"/>
      </a:hlink>
      <a:folHlink>
        <a:srgbClr val="8099C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45720" tIns="45720" rIns="45720" bIns="45720" rtlCol="0" anchor="ctr"/>
      <a:lstStyle>
        <a:defPPr algn="ctr">
          <a:lnSpc>
            <a:spcPct val="106000"/>
          </a:lnSpc>
          <a:buFont typeface="Wingdings 2" pitchFamily="18" charset="2"/>
          <a:buNone/>
          <a:defRPr sz="1200" b="1" dirty="0" smtClean="0">
            <a:solidFill>
              <a:schemeClr val="bg1"/>
            </a:solidFill>
          </a:defRPr>
        </a:defPPr>
      </a:lstStyle>
    </a:spDef>
    <a:lnDef>
      <a:spPr bwMode="gray">
        <a:noFill/>
        <a:ln w="12700">
          <a:solidFill>
            <a:schemeClr val="tx1"/>
          </a:solidFill>
          <a:round/>
          <a:headEnd type="none" w="med" len="med"/>
          <a:tailEnd type="none" w="med" len="med"/>
        </a:ln>
        <a:extLst>
          <a:ext uri="{909E8E84-426E-40DD-AFC4-6F175D3DCCD1}">
            <a14:hiddenFill xmlns:a14="http://schemas.microsoft.com/office/drawing/2010/main">
              <a:noFill/>
            </a14:hiddenFill>
          </a:ext>
        </a:extLst>
      </a:spPr>
      <a:bodyPr/>
      <a:lstStyle/>
    </a:lnDef>
    <a:txDef>
      <a:spPr>
        <a:noFill/>
      </a:spPr>
      <a:bodyPr wrap="none" lIns="45720" rIns="45720" rtlCol="0">
        <a:spAutoFit/>
      </a:bodyPr>
      <a:lstStyle>
        <a:defPPr algn="ctr">
          <a:spcBef>
            <a:spcPts val="400"/>
          </a:spcBef>
          <a:defRPr sz="1200" dirty="0" err="1" smtClean="0"/>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outlinePr summaryBelow="0" summaryRight="0"/>
    <pageSetUpPr fitToPage="1"/>
  </sheetPr>
  <dimension ref="A1:EU10020"/>
  <sheetViews>
    <sheetView showGridLines="0" zoomScale="60" zoomScaleNormal="60" workbookViewId="0"/>
  </sheetViews>
  <sheetFormatPr defaultColWidth="9.140625" defaultRowHeight="12.75" x14ac:dyDescent="0.2"/>
  <cols>
    <col min="1" max="1" width="3.42578125" style="16" customWidth="1"/>
    <col min="2" max="2" width="27.85546875" style="12" customWidth="1"/>
    <col min="3" max="3" width="51.7109375" style="13" customWidth="1"/>
    <col min="4" max="5" width="30.7109375" style="13" customWidth="1"/>
    <col min="6" max="6" width="28.7109375" style="12" customWidth="1"/>
    <col min="7" max="7" width="34.7109375" style="12" customWidth="1"/>
    <col min="8" max="8" width="37.85546875" style="12" customWidth="1"/>
    <col min="9" max="9" width="29.28515625" style="12" customWidth="1"/>
    <col min="10" max="11" width="20.7109375" style="12" customWidth="1"/>
    <col min="12" max="12" width="20.7109375" style="13" customWidth="1"/>
    <col min="13" max="13" width="40.7109375" style="12" customWidth="1"/>
    <col min="14" max="15" width="20.7109375" style="12" customWidth="1"/>
    <col min="16" max="16" width="60.7109375" style="12" customWidth="1"/>
    <col min="17" max="35" width="10.7109375" style="12" customWidth="1"/>
    <col min="36" max="48" width="10.7109375" style="16" customWidth="1"/>
    <col min="49" max="16384" width="9.140625" style="16"/>
  </cols>
  <sheetData>
    <row r="1" spans="1:48" s="21" customFormat="1" ht="33.75" customHeight="1" x14ac:dyDescent="0.35">
      <c r="C1" s="22" t="s">
        <v>167</v>
      </c>
      <c r="G1" s="23"/>
      <c r="H1" s="23"/>
      <c r="I1" s="23"/>
      <c r="J1" s="23"/>
      <c r="K1" s="23"/>
      <c r="M1" s="23"/>
      <c r="N1" s="23"/>
      <c r="O1" s="23"/>
      <c r="P1" s="23"/>
      <c r="Q1" s="23"/>
      <c r="R1" s="23"/>
      <c r="S1" s="23"/>
      <c r="T1" s="23"/>
      <c r="U1" s="23"/>
      <c r="V1" s="23"/>
      <c r="W1" s="23"/>
      <c r="X1" s="23"/>
      <c r="Y1" s="23"/>
      <c r="Z1" s="23"/>
      <c r="AA1" s="23"/>
      <c r="AB1" s="23"/>
      <c r="AC1" s="23"/>
      <c r="AD1" s="23"/>
      <c r="AE1" s="23"/>
      <c r="AF1" s="23"/>
      <c r="AG1" s="23"/>
      <c r="AH1" s="23"/>
      <c r="AI1" s="23"/>
    </row>
    <row r="2" spans="1:48" x14ac:dyDescent="0.2">
      <c r="A2" s="17"/>
      <c r="B2" s="4"/>
      <c r="C2" s="4"/>
      <c r="D2" s="5"/>
      <c r="E2" s="5"/>
      <c r="F2" s="5"/>
      <c r="G2" s="24"/>
      <c r="H2" s="24"/>
      <c r="I2" s="24"/>
      <c r="J2" s="24"/>
      <c r="K2" s="24"/>
      <c r="L2" s="5"/>
      <c r="M2" s="24"/>
      <c r="N2" s="24"/>
      <c r="O2" s="24"/>
      <c r="P2" s="24"/>
      <c r="Q2" s="24"/>
      <c r="R2" s="24"/>
      <c r="S2" s="24"/>
      <c r="T2" s="24"/>
      <c r="U2" s="24"/>
      <c r="V2" s="24"/>
      <c r="W2" s="24"/>
      <c r="X2" s="24"/>
      <c r="Y2" s="24"/>
      <c r="Z2" s="24"/>
      <c r="AA2" s="24"/>
      <c r="AB2" s="24"/>
      <c r="AC2" s="24"/>
      <c r="AD2" s="24"/>
      <c r="AE2" s="24"/>
      <c r="AF2" s="24"/>
      <c r="AG2" s="24"/>
      <c r="AH2" s="24"/>
      <c r="AI2" s="24"/>
    </row>
    <row r="3" spans="1:48" x14ac:dyDescent="0.2">
      <c r="A3" s="17"/>
      <c r="B3" s="4"/>
      <c r="C3" s="4"/>
      <c r="D3" s="5"/>
      <c r="E3" s="5"/>
      <c r="F3" s="5"/>
      <c r="G3" s="24"/>
      <c r="H3" s="24"/>
      <c r="I3" s="24"/>
      <c r="J3" s="24"/>
      <c r="K3" s="24"/>
      <c r="L3" s="5"/>
      <c r="M3" s="24"/>
      <c r="N3" s="24"/>
      <c r="O3" s="24"/>
      <c r="P3" s="24"/>
      <c r="Q3" s="24"/>
      <c r="R3" s="24"/>
      <c r="S3" s="24"/>
      <c r="T3" s="24"/>
      <c r="U3" s="24"/>
      <c r="V3" s="24"/>
      <c r="W3" s="24"/>
      <c r="X3" s="24"/>
      <c r="Y3" s="24"/>
      <c r="Z3" s="24"/>
      <c r="AA3" s="24"/>
      <c r="AB3" s="24"/>
      <c r="AC3" s="24"/>
      <c r="AD3" s="24"/>
      <c r="AE3" s="24"/>
      <c r="AF3" s="24"/>
      <c r="AG3" s="24"/>
      <c r="AH3" s="24"/>
      <c r="AI3" s="24"/>
    </row>
    <row r="4" spans="1:48" ht="26.25" x14ac:dyDescent="0.2">
      <c r="A4" s="17"/>
      <c r="B4" s="6" t="s">
        <v>220</v>
      </c>
      <c r="C4" s="4"/>
      <c r="D4" s="5"/>
      <c r="E4" s="5"/>
      <c r="F4" s="5"/>
      <c r="G4" s="24"/>
      <c r="H4" s="24"/>
      <c r="I4" s="24"/>
      <c r="J4" s="24"/>
      <c r="K4" s="24"/>
      <c r="L4" s="5"/>
      <c r="M4" s="24"/>
      <c r="N4" s="24"/>
      <c r="O4" s="24"/>
      <c r="P4" s="24"/>
      <c r="Q4" s="24"/>
      <c r="R4" s="24"/>
      <c r="S4" s="24"/>
      <c r="T4" s="24"/>
      <c r="U4" s="24"/>
      <c r="V4" s="24"/>
      <c r="W4" s="24"/>
      <c r="X4" s="24"/>
      <c r="Y4" s="24"/>
      <c r="Z4" s="24"/>
      <c r="AA4" s="24"/>
      <c r="AB4" s="24"/>
      <c r="AC4" s="24"/>
      <c r="AD4" s="24"/>
      <c r="AE4" s="24"/>
      <c r="AF4" s="24"/>
      <c r="AG4" s="24"/>
      <c r="AH4" s="24"/>
      <c r="AI4" s="24"/>
    </row>
    <row r="5" spans="1:48" ht="15" x14ac:dyDescent="0.25">
      <c r="A5" s="17"/>
      <c r="B5" s="14"/>
      <c r="C5" s="33"/>
      <c r="D5" s="5"/>
      <c r="E5" s="5"/>
      <c r="F5" s="5"/>
      <c r="G5" s="24"/>
      <c r="H5" s="24"/>
      <c r="I5" s="24"/>
      <c r="J5" s="24"/>
      <c r="K5" s="24"/>
      <c r="L5" s="5"/>
      <c r="M5" s="24"/>
      <c r="N5" s="24"/>
      <c r="O5" s="24"/>
      <c r="P5" s="24"/>
      <c r="Q5" s="24"/>
      <c r="R5" s="24"/>
      <c r="S5" s="24"/>
      <c r="T5" s="24"/>
      <c r="U5" s="24"/>
      <c r="V5" s="24"/>
      <c r="W5" s="24"/>
      <c r="X5" s="24"/>
      <c r="Y5" s="24"/>
      <c r="Z5" s="24"/>
      <c r="AA5" s="24"/>
      <c r="AB5" s="24"/>
      <c r="AC5" s="24"/>
      <c r="AD5" s="24"/>
      <c r="AE5" s="24"/>
      <c r="AF5" s="24"/>
      <c r="AG5" s="24"/>
      <c r="AH5" s="24"/>
      <c r="AI5" s="24"/>
    </row>
    <row r="6" spans="1:48" s="7" customFormat="1" ht="21" customHeight="1" x14ac:dyDescent="0.2">
      <c r="B6" s="40" t="s">
        <v>235</v>
      </c>
      <c r="C6" s="9"/>
      <c r="D6" s="10"/>
      <c r="E6" s="10"/>
      <c r="F6" s="8"/>
      <c r="G6" s="8"/>
      <c r="H6" s="8"/>
      <c r="I6" s="8"/>
      <c r="J6" s="8"/>
      <c r="K6" s="8"/>
      <c r="L6" s="10"/>
      <c r="M6" s="8"/>
      <c r="N6" s="8"/>
      <c r="O6" s="8"/>
      <c r="P6" s="8"/>
      <c r="Q6" s="8"/>
      <c r="R6" s="8"/>
      <c r="S6" s="8"/>
      <c r="T6" s="8"/>
      <c r="U6" s="8"/>
      <c r="V6" s="8"/>
      <c r="W6" s="8"/>
      <c r="X6" s="8"/>
      <c r="Y6" s="8"/>
      <c r="Z6" s="8"/>
      <c r="AA6" s="8"/>
      <c r="AB6" s="8"/>
      <c r="AC6" s="8"/>
      <c r="AD6" s="8"/>
      <c r="AE6" s="8"/>
      <c r="AF6" s="8"/>
      <c r="AG6" s="8"/>
      <c r="AH6" s="8"/>
      <c r="AI6" s="8"/>
    </row>
    <row r="7" spans="1:48" s="7" customFormat="1" ht="21" customHeight="1" x14ac:dyDescent="0.2">
      <c r="B7" s="40" t="s">
        <v>253</v>
      </c>
      <c r="C7" s="9"/>
      <c r="D7" s="10"/>
      <c r="E7" s="10"/>
      <c r="F7" s="8"/>
      <c r="G7" s="8"/>
      <c r="H7" s="8"/>
      <c r="I7" s="8"/>
      <c r="J7" s="8"/>
      <c r="K7" s="8"/>
      <c r="L7" s="10"/>
      <c r="M7" s="8"/>
      <c r="N7" s="8"/>
      <c r="O7" s="8"/>
      <c r="P7" s="8"/>
      <c r="Q7" s="8"/>
      <c r="R7" s="8"/>
      <c r="S7" s="8"/>
      <c r="T7" s="8"/>
      <c r="U7" s="8"/>
      <c r="V7" s="8"/>
      <c r="W7" s="8"/>
      <c r="X7" s="8"/>
      <c r="Y7" s="8"/>
      <c r="Z7" s="8"/>
      <c r="AA7" s="8"/>
      <c r="AB7" s="8"/>
      <c r="AC7" s="8"/>
      <c r="AD7" s="8"/>
      <c r="AE7" s="8"/>
      <c r="AF7" s="8"/>
      <c r="AG7" s="8"/>
      <c r="AH7" s="8"/>
      <c r="AI7" s="8"/>
    </row>
    <row r="8" spans="1:48" s="7" customFormat="1" ht="21" customHeight="1" x14ac:dyDescent="0.2">
      <c r="B8" s="40" t="s">
        <v>296</v>
      </c>
      <c r="C8" s="9"/>
      <c r="D8" s="10"/>
      <c r="E8" s="10"/>
      <c r="F8" s="8"/>
      <c r="G8" s="8"/>
      <c r="H8" s="8"/>
      <c r="I8" s="8"/>
      <c r="J8" s="8"/>
      <c r="K8" s="8"/>
      <c r="L8" s="10"/>
      <c r="M8" s="8"/>
      <c r="N8" s="8"/>
      <c r="O8" s="8"/>
      <c r="P8" s="8"/>
      <c r="Q8" s="8"/>
      <c r="R8" s="8"/>
      <c r="S8" s="8"/>
      <c r="T8" s="8"/>
      <c r="U8" s="8"/>
      <c r="V8" s="8"/>
      <c r="W8" s="8"/>
      <c r="X8" s="8"/>
      <c r="Y8" s="8"/>
      <c r="Z8" s="8"/>
      <c r="AA8" s="8"/>
      <c r="AB8" s="8"/>
      <c r="AC8" s="8"/>
      <c r="AD8" s="8"/>
      <c r="AE8" s="8"/>
      <c r="AF8" s="8"/>
      <c r="AG8" s="8"/>
      <c r="AH8" s="8"/>
      <c r="AI8" s="8"/>
    </row>
    <row r="9" spans="1:48" s="7" customFormat="1" ht="21" customHeight="1" x14ac:dyDescent="0.2">
      <c r="B9" s="40" t="s">
        <v>254</v>
      </c>
      <c r="C9" s="9"/>
      <c r="D9" s="10"/>
      <c r="E9" s="10"/>
      <c r="F9" s="8"/>
      <c r="G9" s="8"/>
      <c r="H9" s="8"/>
      <c r="I9" s="8"/>
      <c r="J9" s="8"/>
      <c r="K9" s="8"/>
      <c r="L9" s="10"/>
      <c r="M9" s="8"/>
      <c r="N9" s="8"/>
      <c r="O9" s="8"/>
      <c r="P9" s="8"/>
      <c r="Q9" s="8"/>
      <c r="R9" s="8"/>
      <c r="S9" s="8"/>
      <c r="T9" s="8"/>
      <c r="U9" s="8"/>
      <c r="V9" s="8"/>
      <c r="W9" s="8"/>
      <c r="X9" s="8"/>
      <c r="Y9" s="8"/>
      <c r="Z9" s="8"/>
      <c r="AA9" s="8"/>
      <c r="AB9" s="8"/>
      <c r="AC9" s="8"/>
      <c r="AD9" s="8"/>
      <c r="AE9" s="8"/>
      <c r="AF9" s="8"/>
      <c r="AG9" s="8"/>
      <c r="AH9" s="8"/>
      <c r="AI9" s="8"/>
    </row>
    <row r="10" spans="1:48" s="7" customFormat="1" ht="21" customHeight="1" x14ac:dyDescent="0.2">
      <c r="B10" s="40" t="s">
        <v>234</v>
      </c>
      <c r="C10" s="9"/>
      <c r="D10" s="10"/>
      <c r="E10" s="10"/>
      <c r="F10" s="8"/>
      <c r="G10" s="8"/>
      <c r="H10" s="8"/>
      <c r="I10" s="8"/>
      <c r="J10" s="8"/>
      <c r="K10" s="8"/>
      <c r="L10" s="10"/>
      <c r="M10" s="8"/>
      <c r="N10" s="8"/>
      <c r="O10" s="8"/>
      <c r="P10" s="8"/>
      <c r="Q10" s="8"/>
      <c r="R10" s="8"/>
      <c r="S10" s="8"/>
      <c r="T10" s="8"/>
      <c r="U10" s="8"/>
      <c r="V10" s="8"/>
      <c r="W10" s="8"/>
      <c r="X10" s="8"/>
      <c r="Y10" s="8"/>
      <c r="Z10" s="8"/>
      <c r="AA10" s="8"/>
      <c r="AB10" s="8"/>
      <c r="AC10" s="8"/>
      <c r="AD10" s="8"/>
      <c r="AE10" s="8"/>
      <c r="AF10" s="8"/>
      <c r="AG10" s="8"/>
      <c r="AH10" s="8"/>
      <c r="AI10" s="8"/>
    </row>
    <row r="11" spans="1:48" s="7" customFormat="1" ht="21" customHeight="1" x14ac:dyDescent="0.2">
      <c r="B11" s="41"/>
      <c r="C11" s="9"/>
      <c r="D11" s="10"/>
      <c r="E11" s="10"/>
      <c r="F11" s="8"/>
      <c r="G11" s="8"/>
      <c r="H11" s="8"/>
      <c r="I11" s="8"/>
      <c r="J11" s="8"/>
      <c r="K11" s="8"/>
      <c r="L11" s="10"/>
      <c r="M11" s="8"/>
      <c r="N11" s="8"/>
      <c r="O11" s="8"/>
      <c r="P11" s="8"/>
      <c r="Q11" s="8"/>
      <c r="R11" s="8"/>
      <c r="S11" s="8"/>
      <c r="T11" s="8"/>
      <c r="U11" s="8"/>
      <c r="V11" s="8"/>
      <c r="W11" s="8"/>
      <c r="X11" s="8"/>
      <c r="Y11" s="8"/>
      <c r="Z11" s="8"/>
      <c r="AA11" s="8"/>
      <c r="AB11" s="8"/>
      <c r="AC11" s="8"/>
      <c r="AD11" s="8"/>
      <c r="AE11" s="8"/>
      <c r="AF11" s="8"/>
      <c r="AG11" s="8"/>
      <c r="AH11" s="8"/>
      <c r="AI11" s="8"/>
    </row>
    <row r="12" spans="1:48" s="7" customFormat="1" ht="45.75" customHeight="1" x14ac:dyDescent="0.2">
      <c r="B12" s="151" t="s">
        <v>255</v>
      </c>
      <c r="C12" s="150" t="s">
        <v>302</v>
      </c>
      <c r="D12" s="10"/>
      <c r="E12" s="10"/>
      <c r="F12" s="8"/>
      <c r="G12" s="8"/>
      <c r="H12" s="8"/>
      <c r="I12" s="8"/>
      <c r="J12" s="8"/>
      <c r="K12" s="8"/>
      <c r="L12" s="10"/>
      <c r="M12" s="8"/>
      <c r="N12" s="8"/>
      <c r="O12" s="8"/>
      <c r="P12" s="8"/>
      <c r="Q12" s="8"/>
      <c r="R12" s="8"/>
      <c r="S12" s="8"/>
      <c r="T12" s="8"/>
      <c r="U12" s="8"/>
      <c r="V12" s="8"/>
      <c r="W12" s="8"/>
      <c r="X12" s="8"/>
      <c r="Y12" s="8"/>
      <c r="Z12" s="8"/>
      <c r="AA12" s="8"/>
      <c r="AB12" s="8"/>
      <c r="AC12" s="8"/>
      <c r="AD12" s="8"/>
      <c r="AE12" s="8"/>
      <c r="AF12" s="8"/>
      <c r="AG12" s="8"/>
      <c r="AH12" s="8"/>
      <c r="AI12" s="8"/>
    </row>
    <row r="13" spans="1:48" s="7" customFormat="1" ht="12" customHeight="1" x14ac:dyDescent="0.2">
      <c r="B13" s="8"/>
      <c r="C13" s="9"/>
      <c r="D13" s="10"/>
      <c r="E13" s="10"/>
      <c r="F13" s="8"/>
      <c r="G13" s="8"/>
      <c r="H13" s="8"/>
      <c r="I13" s="8"/>
      <c r="J13" s="8"/>
      <c r="K13" s="8"/>
      <c r="L13" s="10"/>
      <c r="M13" s="8"/>
      <c r="N13" s="8"/>
      <c r="O13" s="8"/>
      <c r="P13" s="8"/>
      <c r="Q13" s="8"/>
      <c r="R13" s="8"/>
      <c r="S13" s="8"/>
      <c r="T13" s="8"/>
      <c r="U13" s="8"/>
      <c r="V13" s="8"/>
      <c r="W13" s="8"/>
      <c r="X13" s="8"/>
      <c r="Y13" s="8"/>
      <c r="Z13" s="8"/>
      <c r="AA13" s="8"/>
      <c r="AB13" s="8"/>
      <c r="AC13" s="8"/>
      <c r="AD13" s="8"/>
      <c r="AE13" s="8"/>
      <c r="AF13" s="8"/>
      <c r="AG13" s="8"/>
      <c r="AH13" s="8"/>
      <c r="AI13" s="8"/>
    </row>
    <row r="14" spans="1:48" s="7" customFormat="1" ht="12" customHeight="1" x14ac:dyDescent="0.2">
      <c r="B14" s="8"/>
      <c r="C14" s="9"/>
      <c r="D14" s="10"/>
      <c r="E14" s="10"/>
      <c r="F14" s="8"/>
      <c r="G14" s="8"/>
      <c r="H14" s="8"/>
      <c r="I14" s="8"/>
      <c r="J14" s="8"/>
      <c r="K14" s="8"/>
      <c r="L14" s="10"/>
      <c r="M14" s="8"/>
      <c r="N14" s="8"/>
      <c r="O14" s="8"/>
      <c r="P14" s="8"/>
      <c r="Q14" s="8"/>
      <c r="R14" s="8"/>
      <c r="S14" s="8"/>
      <c r="T14" s="8"/>
      <c r="U14" s="8"/>
      <c r="V14" s="8"/>
      <c r="W14" s="8"/>
      <c r="X14" s="8"/>
      <c r="Y14" s="8"/>
      <c r="Z14" s="8"/>
      <c r="AA14" s="8"/>
      <c r="AB14" s="8"/>
      <c r="AC14" s="8"/>
      <c r="AD14" s="8"/>
      <c r="AE14" s="8"/>
      <c r="AF14" s="8"/>
      <c r="AG14" s="8"/>
      <c r="AH14" s="8"/>
      <c r="AI14" s="8"/>
    </row>
    <row r="15" spans="1:48" s="7" customFormat="1" ht="33" customHeight="1" x14ac:dyDescent="0.2">
      <c r="B15" s="362" t="s">
        <v>222</v>
      </c>
      <c r="C15" s="362"/>
      <c r="D15" s="362"/>
      <c r="E15" s="362"/>
      <c r="F15" s="362"/>
      <c r="G15" s="362"/>
      <c r="H15" s="362"/>
      <c r="I15" s="362"/>
      <c r="J15" s="362"/>
      <c r="K15" s="362"/>
      <c r="L15" s="362"/>
      <c r="M15" s="362"/>
      <c r="N15" s="362"/>
      <c r="O15" s="362"/>
      <c r="P15" s="363"/>
      <c r="Q15" s="360" t="s">
        <v>215</v>
      </c>
      <c r="R15" s="361"/>
      <c r="S15" s="361"/>
      <c r="T15" s="361"/>
      <c r="U15" s="361"/>
      <c r="V15" s="361"/>
      <c r="W15" s="361"/>
      <c r="X15" s="361"/>
      <c r="Y15" s="361"/>
      <c r="Z15" s="361"/>
      <c r="AA15" s="361"/>
      <c r="AB15" s="361"/>
      <c r="AC15" s="361"/>
      <c r="AD15" s="361"/>
      <c r="AE15" s="361"/>
      <c r="AF15" s="361"/>
      <c r="AG15" s="361"/>
      <c r="AH15" s="361"/>
      <c r="AI15" s="361"/>
      <c r="AJ15" s="361"/>
      <c r="AK15" s="361"/>
      <c r="AL15" s="361"/>
      <c r="AM15" s="361"/>
      <c r="AN15" s="361"/>
      <c r="AO15" s="361"/>
      <c r="AP15" s="361"/>
      <c r="AQ15" s="361"/>
      <c r="AR15" s="361"/>
      <c r="AS15" s="361"/>
      <c r="AT15" s="361"/>
      <c r="AU15" s="361"/>
      <c r="AV15" s="361"/>
    </row>
    <row r="16" spans="1:48" s="7" customFormat="1" ht="155.25" customHeight="1" x14ac:dyDescent="0.2">
      <c r="B16" s="50" t="s">
        <v>265</v>
      </c>
      <c r="C16" s="35" t="s">
        <v>217</v>
      </c>
      <c r="D16" s="35" t="s">
        <v>240</v>
      </c>
      <c r="E16" s="35" t="s">
        <v>241</v>
      </c>
      <c r="F16" s="35" t="s">
        <v>242</v>
      </c>
      <c r="G16" s="35" t="s">
        <v>173</v>
      </c>
      <c r="H16" s="35" t="s">
        <v>170</v>
      </c>
      <c r="I16" s="35" t="s">
        <v>169</v>
      </c>
      <c r="J16" s="35" t="s">
        <v>188</v>
      </c>
      <c r="K16" s="35" t="s">
        <v>172</v>
      </c>
      <c r="L16" s="35" t="s">
        <v>223</v>
      </c>
      <c r="M16" s="35" t="s">
        <v>243</v>
      </c>
      <c r="N16" s="35" t="s">
        <v>74</v>
      </c>
      <c r="O16" s="35" t="s">
        <v>171</v>
      </c>
      <c r="P16" s="34" t="s">
        <v>292</v>
      </c>
      <c r="Q16" s="45" t="s">
        <v>189</v>
      </c>
      <c r="R16" s="46" t="s">
        <v>92</v>
      </c>
      <c r="S16" s="46" t="s">
        <v>90</v>
      </c>
      <c r="T16" s="46" t="s">
        <v>77</v>
      </c>
      <c r="U16" s="46" t="s">
        <v>190</v>
      </c>
      <c r="V16" s="46" t="s">
        <v>185</v>
      </c>
      <c r="W16" s="46" t="s">
        <v>191</v>
      </c>
      <c r="X16" s="46" t="s">
        <v>192</v>
      </c>
      <c r="Y16" s="46" t="s">
        <v>193</v>
      </c>
      <c r="Z16" s="46" t="s">
        <v>150</v>
      </c>
      <c r="AA16" s="46" t="s">
        <v>194</v>
      </c>
      <c r="AB16" s="46" t="s">
        <v>195</v>
      </c>
      <c r="AC16" s="46" t="s">
        <v>196</v>
      </c>
      <c r="AD16" s="46" t="s">
        <v>197</v>
      </c>
      <c r="AE16" s="46" t="s">
        <v>198</v>
      </c>
      <c r="AF16" s="46" t="s">
        <v>199</v>
      </c>
      <c r="AG16" s="46" t="s">
        <v>200</v>
      </c>
      <c r="AH16" s="46" t="s">
        <v>201</v>
      </c>
      <c r="AI16" s="46" t="s">
        <v>202</v>
      </c>
      <c r="AJ16" s="46" t="s">
        <v>203</v>
      </c>
      <c r="AK16" s="46" t="s">
        <v>204</v>
      </c>
      <c r="AL16" s="46" t="s">
        <v>236</v>
      </c>
      <c r="AM16" s="46" t="s">
        <v>205</v>
      </c>
      <c r="AN16" s="46" t="s">
        <v>206</v>
      </c>
      <c r="AO16" s="46" t="s">
        <v>207</v>
      </c>
      <c r="AP16" s="46" t="s">
        <v>208</v>
      </c>
      <c r="AQ16" s="46" t="s">
        <v>209</v>
      </c>
      <c r="AR16" s="46" t="s">
        <v>213</v>
      </c>
      <c r="AS16" s="46" t="s">
        <v>108</v>
      </c>
      <c r="AT16" s="46" t="s">
        <v>237</v>
      </c>
      <c r="AU16" s="47" t="s">
        <v>210</v>
      </c>
      <c r="AV16" s="29" t="s">
        <v>211</v>
      </c>
    </row>
    <row r="17" spans="1:48" s="7" customFormat="1" ht="201.75" customHeight="1" x14ac:dyDescent="0.2">
      <c r="A17" s="69"/>
      <c r="B17" s="51" t="s">
        <v>227</v>
      </c>
      <c r="C17" s="36" t="s">
        <v>226</v>
      </c>
      <c r="D17" s="36" t="s">
        <v>228</v>
      </c>
      <c r="E17" s="36" t="s">
        <v>249</v>
      </c>
      <c r="F17" s="36" t="s">
        <v>250</v>
      </c>
      <c r="G17" s="36" t="s">
        <v>233</v>
      </c>
      <c r="H17" s="37" t="s">
        <v>286</v>
      </c>
      <c r="I17" s="36" t="s">
        <v>288</v>
      </c>
      <c r="J17" s="37" t="s">
        <v>224</v>
      </c>
      <c r="K17" s="38" t="s">
        <v>232</v>
      </c>
      <c r="L17" s="36" t="s">
        <v>291</v>
      </c>
      <c r="M17" s="36" t="s">
        <v>248</v>
      </c>
      <c r="N17" s="36" t="s">
        <v>225</v>
      </c>
      <c r="O17" s="36" t="s">
        <v>246</v>
      </c>
      <c r="P17" s="36" t="s">
        <v>293</v>
      </c>
      <c r="Q17" s="48" t="s">
        <v>231</v>
      </c>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9"/>
      <c r="AV17" s="39"/>
    </row>
    <row r="18" spans="1:48" s="7" customFormat="1" ht="141.75" customHeight="1" x14ac:dyDescent="0.2">
      <c r="A18" s="70" t="s">
        <v>180</v>
      </c>
      <c r="B18" s="73" t="s">
        <v>239</v>
      </c>
      <c r="C18" s="74" t="s">
        <v>1</v>
      </c>
      <c r="D18" s="74" t="s">
        <v>174</v>
      </c>
      <c r="E18" s="74" t="s">
        <v>175</v>
      </c>
      <c r="F18" s="74" t="s">
        <v>229</v>
      </c>
      <c r="G18" s="75" t="s">
        <v>176</v>
      </c>
      <c r="H18" s="76">
        <v>42522</v>
      </c>
      <c r="I18" s="75">
        <v>132</v>
      </c>
      <c r="J18" s="76">
        <f>IF(ISBLANK('Instructions and Descriptions'!$H$17:$H$19),"",'Instructions and Descriptions'!$H$17:$H$19-'Instructions and Descriptions'!$I$17:$I$19)</f>
        <v>42390</v>
      </c>
      <c r="K18" s="77">
        <v>0.05</v>
      </c>
      <c r="L18" s="75" t="b">
        <v>1</v>
      </c>
      <c r="M18" s="75" t="s">
        <v>251</v>
      </c>
      <c r="N18" s="75" t="s">
        <v>178</v>
      </c>
      <c r="O18" s="75" t="s">
        <v>179</v>
      </c>
      <c r="P18" s="78" t="s">
        <v>252</v>
      </c>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v>42384</v>
      </c>
      <c r="AS18" s="76"/>
      <c r="AT18" s="76"/>
      <c r="AU18" s="76"/>
      <c r="AV18" s="79"/>
    </row>
    <row r="19" spans="1:48" s="7" customFormat="1" ht="141.75" customHeight="1" x14ac:dyDescent="0.2">
      <c r="A19" s="69"/>
      <c r="B19" s="80" t="s">
        <v>238</v>
      </c>
      <c r="C19" s="81" t="s">
        <v>1</v>
      </c>
      <c r="D19" s="81" t="s">
        <v>174</v>
      </c>
      <c r="E19" s="81" t="s">
        <v>183</v>
      </c>
      <c r="F19" s="81" t="s">
        <v>230</v>
      </c>
      <c r="G19" s="82" t="s">
        <v>176</v>
      </c>
      <c r="H19" s="83">
        <v>42522</v>
      </c>
      <c r="I19" s="82">
        <v>102</v>
      </c>
      <c r="J19" s="83">
        <f>IF(ISBLANK('Instructions and Descriptions'!$H$17:$H$19),"",'Instructions and Descriptions'!$H$17:$H$19-'Instructions and Descriptions'!$I$17:$I$19)</f>
        <v>42420</v>
      </c>
      <c r="K19" s="84">
        <v>0</v>
      </c>
      <c r="L19" s="82" t="b">
        <v>0</v>
      </c>
      <c r="M19" s="82" t="s">
        <v>251</v>
      </c>
      <c r="N19" s="82" t="s">
        <v>221</v>
      </c>
      <c r="O19" s="82" t="s">
        <v>179</v>
      </c>
      <c r="P19" s="82" t="s">
        <v>252</v>
      </c>
      <c r="Q19" s="85"/>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t="s">
        <v>212</v>
      </c>
      <c r="AQ19" s="83"/>
      <c r="AR19" s="83">
        <v>42308</v>
      </c>
      <c r="AS19" s="83"/>
      <c r="AT19" s="83"/>
      <c r="AU19" s="83"/>
      <c r="AV19" s="86"/>
    </row>
    <row r="20" spans="1:48" s="7" customFormat="1" ht="12" customHeight="1" x14ac:dyDescent="0.2">
      <c r="B20" s="87"/>
      <c r="C20" s="88"/>
      <c r="D20" s="89"/>
      <c r="E20" s="89"/>
      <c r="F20" s="87"/>
      <c r="G20" s="87"/>
      <c r="H20" s="87"/>
      <c r="I20" s="87"/>
      <c r="J20" s="87"/>
      <c r="K20" s="87"/>
      <c r="L20" s="89"/>
      <c r="M20" s="87"/>
      <c r="N20" s="87"/>
      <c r="O20" s="87"/>
      <c r="P20" s="87"/>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6"/>
    </row>
    <row r="21" spans="1:48" s="7" customFormat="1" ht="12" customHeight="1" x14ac:dyDescent="0.2">
      <c r="B21" s="87"/>
      <c r="C21" s="88"/>
      <c r="D21" s="89"/>
      <c r="E21" s="89"/>
      <c r="F21" s="87"/>
      <c r="G21" s="87"/>
      <c r="H21" s="87"/>
      <c r="I21" s="87"/>
      <c r="J21" s="87"/>
      <c r="K21" s="87"/>
      <c r="L21" s="89"/>
      <c r="M21" s="87"/>
      <c r="N21" s="87"/>
      <c r="O21" s="87"/>
      <c r="P21" s="87"/>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6"/>
    </row>
    <row r="22" spans="1:48" s="7" customFormat="1" ht="12" customHeight="1" x14ac:dyDescent="0.2">
      <c r="B22" s="90"/>
      <c r="C22" s="91"/>
      <c r="D22" s="92"/>
      <c r="E22" s="92"/>
      <c r="F22" s="90"/>
      <c r="G22" s="90"/>
      <c r="H22" s="90"/>
      <c r="I22" s="90"/>
      <c r="J22" s="90"/>
      <c r="K22" s="90"/>
      <c r="L22" s="92"/>
      <c r="M22" s="90"/>
      <c r="N22" s="90"/>
      <c r="O22" s="90"/>
      <c r="P22" s="90"/>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4"/>
    </row>
    <row r="23" spans="1:48" s="7" customFormat="1" ht="12" customHeight="1" x14ac:dyDescent="0.2">
      <c r="B23" s="8"/>
      <c r="C23" s="9"/>
      <c r="D23" s="10"/>
      <c r="E23" s="10"/>
      <c r="F23" s="8"/>
      <c r="G23" s="8"/>
      <c r="H23" s="8"/>
      <c r="I23" s="8"/>
      <c r="J23" s="8"/>
      <c r="K23" s="8"/>
      <c r="L23" s="10"/>
      <c r="M23" s="8"/>
      <c r="N23" s="8"/>
      <c r="O23" s="8"/>
      <c r="P23" s="32"/>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8"/>
    </row>
    <row r="24" spans="1:48" s="7" customFormat="1" ht="12" customHeight="1" x14ac:dyDescent="0.2">
      <c r="B24" s="8"/>
      <c r="C24" s="9"/>
      <c r="D24" s="10"/>
      <c r="E24" s="10"/>
      <c r="F24" s="8"/>
      <c r="G24" s="8"/>
      <c r="H24" s="8"/>
      <c r="I24" s="8"/>
      <c r="J24" s="8"/>
      <c r="K24" s="8"/>
      <c r="L24" s="10"/>
      <c r="M24" s="8"/>
      <c r="N24" s="8"/>
      <c r="O24" s="8"/>
      <c r="P24" s="8"/>
      <c r="Q24" s="8"/>
      <c r="R24" s="8"/>
      <c r="S24" s="8"/>
      <c r="T24" s="8"/>
      <c r="U24" s="8"/>
      <c r="V24" s="8"/>
      <c r="W24" s="8"/>
      <c r="X24" s="8"/>
      <c r="Y24" s="8"/>
      <c r="Z24" s="8"/>
      <c r="AA24" s="8"/>
      <c r="AB24" s="8"/>
      <c r="AC24" s="8"/>
      <c r="AD24" s="8"/>
      <c r="AE24" s="8"/>
      <c r="AF24" s="8"/>
      <c r="AG24" s="8"/>
      <c r="AH24" s="8"/>
      <c r="AI24" s="8"/>
    </row>
    <row r="25" spans="1:48" s="7" customFormat="1" ht="12" customHeight="1" x14ac:dyDescent="0.2">
      <c r="B25" s="8"/>
      <c r="C25" s="9"/>
      <c r="D25" s="10"/>
      <c r="E25" s="10"/>
      <c r="F25" s="8"/>
      <c r="G25" s="8"/>
      <c r="H25" s="8"/>
      <c r="I25" s="8"/>
      <c r="J25" s="8"/>
      <c r="K25" s="8"/>
      <c r="L25" s="10"/>
      <c r="M25" s="8"/>
      <c r="N25" s="8"/>
      <c r="O25" s="8"/>
      <c r="P25" s="8"/>
      <c r="Q25" s="8"/>
      <c r="R25" s="8"/>
      <c r="S25" s="8"/>
      <c r="T25" s="8"/>
      <c r="U25" s="8"/>
      <c r="V25" s="8"/>
      <c r="W25" s="8"/>
      <c r="X25" s="8"/>
      <c r="Y25" s="8"/>
      <c r="Z25" s="8"/>
      <c r="AA25" s="8"/>
      <c r="AB25" s="8"/>
      <c r="AC25" s="8"/>
      <c r="AD25" s="8"/>
      <c r="AE25" s="8"/>
      <c r="AF25" s="8"/>
      <c r="AG25" s="8"/>
      <c r="AH25" s="8"/>
      <c r="AI25" s="8"/>
    </row>
    <row r="26" spans="1:48" s="7" customFormat="1" ht="12" customHeight="1" x14ac:dyDescent="0.2">
      <c r="B26" s="8"/>
      <c r="C26" s="9"/>
      <c r="D26" s="10"/>
      <c r="E26" s="10"/>
      <c r="F26" s="8"/>
      <c r="G26" s="8"/>
      <c r="H26" s="8"/>
      <c r="I26" s="8"/>
      <c r="J26" s="8"/>
      <c r="K26" s="8"/>
      <c r="L26" s="10"/>
      <c r="M26" s="8"/>
      <c r="N26" s="8"/>
      <c r="O26" s="8"/>
      <c r="P26" s="8"/>
      <c r="Q26" s="8"/>
      <c r="R26" s="8"/>
      <c r="S26" s="8"/>
      <c r="T26" s="8"/>
      <c r="U26" s="8"/>
      <c r="V26" s="8"/>
      <c r="W26" s="8"/>
      <c r="X26" s="8"/>
      <c r="Y26" s="8"/>
      <c r="Z26" s="8"/>
      <c r="AA26" s="8"/>
      <c r="AB26" s="8"/>
      <c r="AC26" s="8"/>
      <c r="AD26" s="8"/>
      <c r="AE26" s="8"/>
      <c r="AF26" s="8"/>
      <c r="AG26" s="8"/>
      <c r="AH26" s="8"/>
      <c r="AI26" s="8"/>
    </row>
    <row r="27" spans="1:48" s="7" customFormat="1" ht="21" customHeight="1" x14ac:dyDescent="0.2">
      <c r="A27" s="69"/>
      <c r="B27" s="42" t="s">
        <v>256</v>
      </c>
      <c r="C27" s="152" t="s">
        <v>301</v>
      </c>
      <c r="D27" s="10"/>
      <c r="E27" s="10"/>
      <c r="F27" s="8"/>
      <c r="G27" s="8"/>
      <c r="H27" s="8"/>
      <c r="I27" s="8"/>
      <c r="J27" s="8"/>
      <c r="K27" s="8"/>
      <c r="L27" s="10"/>
      <c r="M27" s="8"/>
      <c r="N27" s="8"/>
      <c r="O27" s="8"/>
      <c r="P27" s="8"/>
      <c r="Q27" s="8"/>
      <c r="R27" s="8"/>
      <c r="S27" s="8"/>
      <c r="T27" s="8"/>
      <c r="U27" s="8"/>
      <c r="V27" s="8"/>
      <c r="W27" s="8"/>
      <c r="X27" s="8"/>
      <c r="Y27" s="8"/>
      <c r="Z27" s="8"/>
      <c r="AA27" s="8"/>
      <c r="AB27" s="8"/>
      <c r="AC27" s="8"/>
      <c r="AD27" s="8"/>
      <c r="AE27" s="8"/>
      <c r="AF27" s="8"/>
      <c r="AG27" s="8"/>
      <c r="AH27" s="8"/>
      <c r="AI27" s="8"/>
    </row>
    <row r="28" spans="1:48" s="7" customFormat="1" ht="15" customHeight="1" x14ac:dyDescent="0.2">
      <c r="B28" s="42"/>
      <c r="C28" s="9"/>
      <c r="D28" s="10"/>
      <c r="E28" s="10"/>
      <c r="F28" s="8"/>
      <c r="G28" s="8"/>
      <c r="H28" s="8"/>
      <c r="I28" s="8"/>
      <c r="J28" s="8"/>
      <c r="K28" s="8"/>
      <c r="L28" s="10"/>
      <c r="M28" s="8"/>
      <c r="N28" s="8"/>
      <c r="O28" s="8"/>
      <c r="P28" s="8"/>
      <c r="Q28" s="8"/>
      <c r="R28" s="8"/>
      <c r="S28" s="8"/>
      <c r="T28" s="8"/>
      <c r="U28" s="8"/>
      <c r="V28" s="8"/>
      <c r="W28" s="8"/>
      <c r="X28" s="8"/>
      <c r="Y28" s="8"/>
      <c r="Z28" s="8"/>
      <c r="AA28" s="8"/>
      <c r="AB28" s="8"/>
      <c r="AC28" s="8"/>
      <c r="AD28" s="8"/>
      <c r="AE28" s="8"/>
      <c r="AF28" s="8"/>
      <c r="AG28" s="8"/>
      <c r="AH28" s="8"/>
      <c r="AI28" s="8"/>
    </row>
    <row r="29" spans="1:48" s="7" customFormat="1" ht="12" customHeight="1" x14ac:dyDescent="0.2">
      <c r="B29" s="8"/>
      <c r="C29" s="9"/>
      <c r="D29" s="10"/>
      <c r="E29" s="10"/>
      <c r="F29" s="8"/>
      <c r="G29" s="26"/>
      <c r="H29" s="8"/>
      <c r="I29" s="8"/>
      <c r="J29" s="8"/>
      <c r="K29" s="8"/>
      <c r="L29" s="10"/>
      <c r="M29" s="8"/>
      <c r="N29" s="8"/>
      <c r="O29" s="8"/>
      <c r="P29" s="8"/>
      <c r="Q29" s="8"/>
      <c r="R29" s="8"/>
      <c r="S29" s="8"/>
      <c r="T29" s="8"/>
      <c r="U29" s="8"/>
      <c r="V29" s="8"/>
      <c r="W29" s="8"/>
      <c r="X29" s="8"/>
      <c r="Y29" s="8"/>
      <c r="Z29" s="8"/>
      <c r="AA29" s="8"/>
      <c r="AB29" s="8"/>
      <c r="AC29" s="8"/>
      <c r="AD29" s="8"/>
      <c r="AE29" s="8"/>
      <c r="AF29" s="8"/>
      <c r="AG29" s="8"/>
      <c r="AH29" s="8"/>
      <c r="AI29" s="8"/>
    </row>
    <row r="30" spans="1:48" s="7" customFormat="1" ht="34.5" customHeight="1" x14ac:dyDescent="0.2">
      <c r="B30" s="362" t="s">
        <v>214</v>
      </c>
      <c r="C30" s="362"/>
      <c r="D30" s="362"/>
      <c r="E30" s="362"/>
      <c r="F30" s="362"/>
      <c r="G30" s="362"/>
      <c r="H30" s="362"/>
      <c r="I30" s="362"/>
      <c r="J30" s="362"/>
      <c r="K30" s="362"/>
      <c r="L30" s="362"/>
      <c r="M30" s="362"/>
      <c r="N30" s="362"/>
      <c r="O30" s="362"/>
      <c r="P30" s="363"/>
      <c r="Q30" s="364" t="s">
        <v>215</v>
      </c>
      <c r="R30" s="365"/>
      <c r="S30" s="365"/>
      <c r="T30" s="365"/>
      <c r="U30" s="365"/>
      <c r="V30" s="365"/>
      <c r="W30" s="365"/>
      <c r="X30" s="365"/>
      <c r="Y30" s="365"/>
      <c r="Z30" s="365"/>
      <c r="AA30" s="365"/>
      <c r="AB30" s="365"/>
      <c r="AC30" s="365"/>
      <c r="AD30" s="365"/>
      <c r="AE30" s="365"/>
      <c r="AF30" s="365"/>
      <c r="AG30" s="365"/>
      <c r="AH30" s="365"/>
      <c r="AI30" s="365"/>
      <c r="AJ30" s="365"/>
      <c r="AK30" s="365"/>
      <c r="AL30" s="365"/>
      <c r="AM30" s="365"/>
      <c r="AN30" s="365"/>
      <c r="AO30" s="365"/>
      <c r="AP30" s="365"/>
      <c r="AQ30" s="365"/>
      <c r="AR30" s="365"/>
      <c r="AS30" s="365"/>
      <c r="AT30" s="365"/>
      <c r="AU30" s="365"/>
      <c r="AV30" s="365"/>
    </row>
    <row r="31" spans="1:48" s="11" customFormat="1" ht="126.75" customHeight="1" x14ac:dyDescent="0.2">
      <c r="B31" s="137" t="s">
        <v>218</v>
      </c>
      <c r="C31" s="138" t="s">
        <v>240</v>
      </c>
      <c r="D31" s="138" t="s">
        <v>241</v>
      </c>
      <c r="E31" s="139" t="s">
        <v>219</v>
      </c>
      <c r="F31" s="139" t="s">
        <v>173</v>
      </c>
      <c r="G31" s="139" t="s">
        <v>216</v>
      </c>
      <c r="H31" s="139" t="s">
        <v>170</v>
      </c>
      <c r="I31" s="139" t="s">
        <v>169</v>
      </c>
      <c r="J31" s="139" t="s">
        <v>188</v>
      </c>
      <c r="K31" s="139" t="s">
        <v>172</v>
      </c>
      <c r="L31" s="139" t="s">
        <v>223</v>
      </c>
      <c r="M31" s="138" t="s">
        <v>243</v>
      </c>
      <c r="N31" s="139" t="s">
        <v>74</v>
      </c>
      <c r="O31" s="139" t="s">
        <v>171</v>
      </c>
      <c r="P31" s="138" t="s">
        <v>295</v>
      </c>
      <c r="Q31" s="140" t="s">
        <v>189</v>
      </c>
      <c r="R31" s="140" t="s">
        <v>92</v>
      </c>
      <c r="S31" s="140" t="s">
        <v>90</v>
      </c>
      <c r="T31" s="140" t="s">
        <v>77</v>
      </c>
      <c r="U31" s="140" t="s">
        <v>190</v>
      </c>
      <c r="V31" s="140" t="s">
        <v>185</v>
      </c>
      <c r="W31" s="140" t="s">
        <v>191</v>
      </c>
      <c r="X31" s="140" t="s">
        <v>192</v>
      </c>
      <c r="Y31" s="140" t="s">
        <v>193</v>
      </c>
      <c r="Z31" s="140" t="s">
        <v>150</v>
      </c>
      <c r="AA31" s="140" t="s">
        <v>194</v>
      </c>
      <c r="AB31" s="140" t="s">
        <v>195</v>
      </c>
      <c r="AC31" s="140" t="s">
        <v>196</v>
      </c>
      <c r="AD31" s="140" t="s">
        <v>197</v>
      </c>
      <c r="AE31" s="140" t="s">
        <v>198</v>
      </c>
      <c r="AF31" s="140" t="s">
        <v>199</v>
      </c>
      <c r="AG31" s="140" t="s">
        <v>200</v>
      </c>
      <c r="AH31" s="140" t="s">
        <v>201</v>
      </c>
      <c r="AI31" s="140" t="s">
        <v>202</v>
      </c>
      <c r="AJ31" s="140" t="s">
        <v>203</v>
      </c>
      <c r="AK31" s="140" t="s">
        <v>204</v>
      </c>
      <c r="AL31" s="140" t="s">
        <v>236</v>
      </c>
      <c r="AM31" s="140" t="s">
        <v>205</v>
      </c>
      <c r="AN31" s="140" t="s">
        <v>206</v>
      </c>
      <c r="AO31" s="140" t="s">
        <v>207</v>
      </c>
      <c r="AP31" s="140" t="s">
        <v>208</v>
      </c>
      <c r="AQ31" s="140" t="s">
        <v>209</v>
      </c>
      <c r="AR31" s="140" t="s">
        <v>213</v>
      </c>
      <c r="AS31" s="140" t="s">
        <v>108</v>
      </c>
      <c r="AT31" s="140" t="s">
        <v>237</v>
      </c>
      <c r="AU31" s="140" t="s">
        <v>210</v>
      </c>
      <c r="AV31" s="141" t="s">
        <v>211</v>
      </c>
    </row>
    <row r="32" spans="1:48" s="25" customFormat="1" ht="174.75" customHeight="1" x14ac:dyDescent="0.2">
      <c r="B32" s="51" t="s">
        <v>279</v>
      </c>
      <c r="C32" s="36" t="s">
        <v>228</v>
      </c>
      <c r="D32" s="43" t="s">
        <v>249</v>
      </c>
      <c r="E32" s="36" t="s">
        <v>280</v>
      </c>
      <c r="F32" s="36" t="s">
        <v>233</v>
      </c>
      <c r="G32" s="36" t="s">
        <v>281</v>
      </c>
      <c r="H32" s="44" t="s">
        <v>287</v>
      </c>
      <c r="I32" s="36" t="s">
        <v>289</v>
      </c>
      <c r="J32" s="37" t="s">
        <v>224</v>
      </c>
      <c r="K32" s="38" t="s">
        <v>232</v>
      </c>
      <c r="L32" s="43" t="s">
        <v>290</v>
      </c>
      <c r="M32" s="43" t="s">
        <v>248</v>
      </c>
      <c r="N32" s="36" t="s">
        <v>225</v>
      </c>
      <c r="O32" s="43" t="s">
        <v>246</v>
      </c>
      <c r="P32" s="36" t="s">
        <v>294</v>
      </c>
      <c r="Q32" s="48" t="s">
        <v>231</v>
      </c>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71"/>
    </row>
    <row r="33" spans="1:48" s="25" customFormat="1" ht="75" x14ac:dyDescent="0.2">
      <c r="B33" s="135" t="s">
        <v>257</v>
      </c>
      <c r="C33" s="74" t="s">
        <v>174</v>
      </c>
      <c r="D33" s="74" t="s">
        <v>175</v>
      </c>
      <c r="E33" s="74" t="s">
        <v>177</v>
      </c>
      <c r="F33" s="74" t="s">
        <v>176</v>
      </c>
      <c r="G33" s="75" t="b">
        <v>0</v>
      </c>
      <c r="H33" s="76">
        <v>42420</v>
      </c>
      <c r="I33" s="75">
        <v>30</v>
      </c>
      <c r="J33" s="76">
        <f>IF(ISBLANK('Instructions and Descriptions'!$H33),"",'Instructions and Descriptions'!$H33-'Instructions and Descriptions'!$I33)</f>
        <v>42390</v>
      </c>
      <c r="K33" s="77">
        <v>0.05</v>
      </c>
      <c r="L33" s="75" t="b">
        <v>1</v>
      </c>
      <c r="M33" s="75" t="s">
        <v>251</v>
      </c>
      <c r="N33" s="75" t="s">
        <v>178</v>
      </c>
      <c r="O33" s="75" t="s">
        <v>179</v>
      </c>
      <c r="P33" s="78" t="s">
        <v>186</v>
      </c>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9"/>
    </row>
    <row r="34" spans="1:48" s="20" customFormat="1" ht="30" x14ac:dyDescent="0.2">
      <c r="B34" s="136" t="s">
        <v>258</v>
      </c>
      <c r="C34" s="81" t="s">
        <v>174</v>
      </c>
      <c r="D34" s="81" t="s">
        <v>175</v>
      </c>
      <c r="E34" s="81" t="s">
        <v>182</v>
      </c>
      <c r="F34" s="81" t="s">
        <v>176</v>
      </c>
      <c r="G34" s="82" t="b">
        <v>1</v>
      </c>
      <c r="H34" s="83">
        <v>42430</v>
      </c>
      <c r="I34" s="82">
        <v>10</v>
      </c>
      <c r="J34" s="83">
        <f>IF(ISBLANK('Instructions and Descriptions'!$H34),"",'Instructions and Descriptions'!$H34-'Instructions and Descriptions'!$I34)</f>
        <v>42420</v>
      </c>
      <c r="K34" s="84">
        <v>0</v>
      </c>
      <c r="L34" s="82" t="b">
        <v>0</v>
      </c>
      <c r="M34" s="82"/>
      <c r="N34" s="82" t="s">
        <v>178</v>
      </c>
      <c r="O34" s="82" t="s">
        <v>179</v>
      </c>
      <c r="P34" s="82"/>
      <c r="Q34" s="85"/>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t="s">
        <v>212</v>
      </c>
      <c r="AQ34" s="83"/>
      <c r="AR34" s="83"/>
      <c r="AS34" s="83"/>
      <c r="AT34" s="83"/>
      <c r="AU34" s="83"/>
      <c r="AV34" s="86"/>
    </row>
    <row r="35" spans="1:48" s="20" customFormat="1" ht="30" x14ac:dyDescent="0.2">
      <c r="B35" s="136" t="s">
        <v>271</v>
      </c>
      <c r="C35" s="81" t="s">
        <v>174</v>
      </c>
      <c r="D35" s="81" t="s">
        <v>175</v>
      </c>
      <c r="E35" s="81" t="s">
        <v>181</v>
      </c>
      <c r="F35" s="81" t="s">
        <v>176</v>
      </c>
      <c r="G35" s="82" t="b">
        <v>0</v>
      </c>
      <c r="H35" s="83">
        <v>42522</v>
      </c>
      <c r="I35" s="82">
        <v>90</v>
      </c>
      <c r="J35" s="83">
        <f>IF(ISBLANK('Instructions and Descriptions'!$H35),"",'Instructions and Descriptions'!$H35-'Instructions and Descriptions'!$I35)</f>
        <v>42432</v>
      </c>
      <c r="K35" s="84">
        <v>0</v>
      </c>
      <c r="L35" s="82" t="b">
        <v>0</v>
      </c>
      <c r="M35" s="82"/>
      <c r="N35" s="82" t="s">
        <v>178</v>
      </c>
      <c r="O35" s="82" t="s">
        <v>179</v>
      </c>
      <c r="P35" s="82"/>
      <c r="Q35" s="85"/>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6"/>
    </row>
    <row r="36" spans="1:48" s="15" customFormat="1" ht="83.25" customHeight="1" x14ac:dyDescent="0.2">
      <c r="A36" s="69" t="s">
        <v>180</v>
      </c>
      <c r="B36" s="136" t="s">
        <v>269</v>
      </c>
      <c r="C36" s="81" t="s">
        <v>174</v>
      </c>
      <c r="D36" s="81" t="s">
        <v>183</v>
      </c>
      <c r="E36" s="81" t="s">
        <v>177</v>
      </c>
      <c r="F36" s="81" t="s">
        <v>176</v>
      </c>
      <c r="G36" s="82" t="b">
        <v>0</v>
      </c>
      <c r="H36" s="83">
        <v>42449</v>
      </c>
      <c r="I36" s="82">
        <v>30</v>
      </c>
      <c r="J36" s="83">
        <f>IF(ISBLANK('Instructions and Descriptions'!$H36),"",'Instructions and Descriptions'!$H36-'Instructions and Descriptions'!$I36)</f>
        <v>42419</v>
      </c>
      <c r="K36" s="84">
        <v>0.05</v>
      </c>
      <c r="L36" s="82" t="b">
        <v>1</v>
      </c>
      <c r="M36" s="82" t="s">
        <v>251</v>
      </c>
      <c r="N36" s="82" t="s">
        <v>221</v>
      </c>
      <c r="O36" s="82" t="s">
        <v>179</v>
      </c>
      <c r="P36" s="82" t="s">
        <v>186</v>
      </c>
      <c r="Q36" s="85"/>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6"/>
    </row>
    <row r="37" spans="1:48" ht="30" x14ac:dyDescent="0.2">
      <c r="B37" s="136" t="s">
        <v>270</v>
      </c>
      <c r="C37" s="81" t="s">
        <v>174</v>
      </c>
      <c r="D37" s="81" t="s">
        <v>183</v>
      </c>
      <c r="E37" s="81" t="s">
        <v>182</v>
      </c>
      <c r="F37" s="81" t="s">
        <v>176</v>
      </c>
      <c r="G37" s="82" t="b">
        <v>1</v>
      </c>
      <c r="H37" s="83">
        <v>42461</v>
      </c>
      <c r="I37" s="82">
        <v>10</v>
      </c>
      <c r="J37" s="83">
        <f>IF(ISBLANK('Instructions and Descriptions'!$H37),"",'Instructions and Descriptions'!$H37-'Instructions and Descriptions'!$I37)</f>
        <v>42451</v>
      </c>
      <c r="K37" s="84">
        <v>0</v>
      </c>
      <c r="L37" s="82" t="b">
        <v>0</v>
      </c>
      <c r="M37" s="82"/>
      <c r="N37" s="82" t="s">
        <v>221</v>
      </c>
      <c r="O37" s="82" t="s">
        <v>179</v>
      </c>
      <c r="P37" s="82"/>
      <c r="Q37" s="85"/>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6"/>
    </row>
    <row r="38" spans="1:48" ht="30" x14ac:dyDescent="0.2">
      <c r="B38" s="135" t="s">
        <v>272</v>
      </c>
      <c r="C38" s="74" t="s">
        <v>174</v>
      </c>
      <c r="D38" s="74" t="s">
        <v>183</v>
      </c>
      <c r="E38" s="74" t="s">
        <v>184</v>
      </c>
      <c r="F38" s="74" t="s">
        <v>176</v>
      </c>
      <c r="G38" s="75" t="b">
        <v>0</v>
      </c>
      <c r="H38" s="76">
        <v>42522</v>
      </c>
      <c r="I38" s="75">
        <v>60</v>
      </c>
      <c r="J38" s="76">
        <f>IF(ISBLANK('Instructions and Descriptions'!$H38),"",'Instructions and Descriptions'!$H38-'Instructions and Descriptions'!$I38)</f>
        <v>42462</v>
      </c>
      <c r="K38" s="77">
        <v>0</v>
      </c>
      <c r="L38" s="75" t="b">
        <v>0</v>
      </c>
      <c r="M38" s="75"/>
      <c r="N38" s="75" t="s">
        <v>221</v>
      </c>
      <c r="O38" s="75" t="s">
        <v>179</v>
      </c>
      <c r="P38" s="78"/>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9"/>
    </row>
    <row r="39" spans="1:48" ht="15" x14ac:dyDescent="0.2">
      <c r="B39" s="142"/>
      <c r="C39" s="143"/>
      <c r="D39" s="143"/>
      <c r="E39" s="143"/>
      <c r="F39" s="143"/>
      <c r="G39" s="144"/>
      <c r="H39" s="145"/>
      <c r="I39" s="144"/>
      <c r="J39" s="145" t="str">
        <f>IF(ISBLANK('Instructions and Descriptions'!$H39),"",'Instructions and Descriptions'!$H39-'Instructions and Descriptions'!$I39)</f>
        <v/>
      </c>
      <c r="K39" s="146"/>
      <c r="L39" s="144"/>
      <c r="M39" s="144"/>
      <c r="N39" s="144"/>
      <c r="O39" s="144"/>
      <c r="P39" s="144"/>
      <c r="Q39" s="147"/>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8"/>
    </row>
    <row r="44" spans="1:48" ht="18" x14ac:dyDescent="0.2">
      <c r="B44" s="42" t="s">
        <v>268</v>
      </c>
    </row>
    <row r="47" spans="1:48" ht="99.75" customHeight="1" x14ac:dyDescent="0.2">
      <c r="B47" s="61" t="s">
        <v>265</v>
      </c>
      <c r="C47" s="61" t="s">
        <v>266</v>
      </c>
      <c r="D47" s="61" t="s">
        <v>264</v>
      </c>
      <c r="E47" s="61" t="s">
        <v>263</v>
      </c>
      <c r="F47" s="61" t="s">
        <v>262</v>
      </c>
      <c r="G47" s="61" t="s">
        <v>74</v>
      </c>
      <c r="H47" s="61" t="s">
        <v>261</v>
      </c>
      <c r="I47" s="132" t="s">
        <v>260</v>
      </c>
    </row>
    <row r="48" spans="1:48" ht="99" customHeight="1" x14ac:dyDescent="0.2">
      <c r="B48" s="67" t="s">
        <v>273</v>
      </c>
      <c r="C48" s="43" t="s">
        <v>274</v>
      </c>
      <c r="D48" s="68" t="s">
        <v>275</v>
      </c>
      <c r="E48" s="68" t="s">
        <v>276</v>
      </c>
      <c r="F48" s="68" t="s">
        <v>277</v>
      </c>
      <c r="G48" s="68" t="s">
        <v>278</v>
      </c>
      <c r="H48" s="68" t="s">
        <v>285</v>
      </c>
      <c r="I48" s="43" t="s">
        <v>259</v>
      </c>
    </row>
    <row r="49" spans="1:9" ht="42.75" customHeight="1" x14ac:dyDescent="0.2">
      <c r="B49" s="95" t="s">
        <v>238</v>
      </c>
      <c r="C49" s="96" t="s">
        <v>183</v>
      </c>
      <c r="D49" s="97" t="s">
        <v>284</v>
      </c>
      <c r="E49" s="97" t="s">
        <v>152</v>
      </c>
      <c r="F49" s="97" t="s">
        <v>153</v>
      </c>
      <c r="G49" s="98" t="s">
        <v>282</v>
      </c>
      <c r="H49" s="95">
        <v>10000</v>
      </c>
      <c r="I49" s="98" t="s">
        <v>283</v>
      </c>
    </row>
    <row r="50" spans="1:9" ht="30" customHeight="1" x14ac:dyDescent="0.2">
      <c r="A50" s="69" t="s">
        <v>180</v>
      </c>
      <c r="B50" s="66"/>
      <c r="C50" s="133"/>
      <c r="D50" s="65"/>
      <c r="E50" s="65"/>
      <c r="F50" s="65"/>
      <c r="G50" s="63"/>
      <c r="H50" s="134"/>
      <c r="I50" s="63"/>
    </row>
    <row r="10020" spans="151:151" x14ac:dyDescent="0.2">
      <c r="EU10020" s="16" t="s">
        <v>180</v>
      </c>
    </row>
  </sheetData>
  <dataConsolidate/>
  <mergeCells count="4">
    <mergeCell ref="Q15:AV15"/>
    <mergeCell ref="B15:P15"/>
    <mergeCell ref="B30:P30"/>
    <mergeCell ref="Q30:AV30"/>
  </mergeCells>
  <conditionalFormatting sqref="P23:AS23 Q18:AT22">
    <cfRule type="cellIs" dxfId="317" priority="14" operator="equal">
      <formula>42308</formula>
    </cfRule>
  </conditionalFormatting>
  <conditionalFormatting sqref="AU18:AU22">
    <cfRule type="cellIs" dxfId="316" priority="11" operator="equal">
      <formula>42308</formula>
    </cfRule>
  </conditionalFormatting>
  <conditionalFormatting sqref="AU18:AU22">
    <cfRule type="cellIs" dxfId="315" priority="10" operator="equal">
      <formula>42308</formula>
    </cfRule>
  </conditionalFormatting>
  <conditionalFormatting sqref="AV18:AV22">
    <cfRule type="cellIs" dxfId="314" priority="9" operator="equal">
      <formula>42308</formula>
    </cfRule>
  </conditionalFormatting>
  <conditionalFormatting sqref="Q33:AT34 Q38:AT39">
    <cfRule type="cellIs" dxfId="313" priority="8" operator="equal">
      <formula>42308</formula>
    </cfRule>
  </conditionalFormatting>
  <conditionalFormatting sqref="AU33:AU34 AU38:AU39">
    <cfRule type="cellIs" dxfId="312" priority="7" operator="equal">
      <formula>42308</formula>
    </cfRule>
  </conditionalFormatting>
  <conditionalFormatting sqref="AU33:AU34 AU38:AU39">
    <cfRule type="cellIs" dxfId="311" priority="6" operator="equal">
      <formula>42308</formula>
    </cfRule>
  </conditionalFormatting>
  <conditionalFormatting sqref="AV33:AV34 AV38:AV39">
    <cfRule type="cellIs" dxfId="310" priority="5" operator="equal">
      <formula>42308</formula>
    </cfRule>
  </conditionalFormatting>
  <conditionalFormatting sqref="Q35:AT37">
    <cfRule type="cellIs" dxfId="309" priority="4" operator="equal">
      <formula>42308</formula>
    </cfRule>
  </conditionalFormatting>
  <conditionalFormatting sqref="AU35:AU37">
    <cfRule type="cellIs" dxfId="308" priority="3" operator="equal">
      <formula>42308</formula>
    </cfRule>
  </conditionalFormatting>
  <conditionalFormatting sqref="AU35:AU37">
    <cfRule type="cellIs" dxfId="307" priority="2" operator="equal">
      <formula>42308</formula>
    </cfRule>
  </conditionalFormatting>
  <conditionalFormatting sqref="AV35:AV37">
    <cfRule type="cellIs" dxfId="306" priority="1" operator="equal">
      <formula>42308</formula>
    </cfRule>
  </conditionalFormatting>
  <dataValidations count="4">
    <dataValidation type="list" allowBlank="1" showInputMessage="1" showErrorMessage="1" sqref="G18:G19 F33:F38">
      <formula1>"Both, Up. Co., V-A Co."</formula1>
    </dataValidation>
    <dataValidation type="date" allowBlank="1" showInputMessage="1" showErrorMessage="1" sqref="R32:AU39 Q33:Q38 AV32 P23:AS23 Q18:AV22">
      <formula1>42308</formula1>
      <formula2>42735</formula2>
    </dataValidation>
    <dataValidation type="list" allowBlank="1" showInputMessage="1" showErrorMessage="1" sqref="G33:G38 L18:L19 L33:L38">
      <formula1>"TRUE,FALSE"</formula1>
    </dataValidation>
    <dataValidation type="list" allowBlank="1" showInputMessage="1" showErrorMessage="1" sqref="E47:F47 E49:F50">
      <formula1>"Yes, No"</formula1>
    </dataValidation>
  </dataValidations>
  <pageMargins left="0.75" right="0.75" top="1" bottom="1" header="0.5" footer="0.5"/>
  <pageSetup scale="22" fitToWidth="0" orientation="landscape" r:id="rId1"/>
  <headerFooter alignWithMargins="0"/>
  <colBreaks count="1" manualBreakCount="1">
    <brk id="16" max="53" man="1"/>
  </colBreaks>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30"/>
  <sheetViews>
    <sheetView topLeftCell="A16" workbookViewId="0">
      <selection activeCell="I21" sqref="I21"/>
    </sheetView>
  </sheetViews>
  <sheetFormatPr defaultRowHeight="12.75" x14ac:dyDescent="0.2"/>
  <cols>
    <col min="1" max="1" width="13.42578125" customWidth="1"/>
    <col min="2" max="2" width="34.28515625" customWidth="1"/>
    <col min="3" max="3" width="18.42578125" customWidth="1"/>
  </cols>
  <sheetData>
    <row r="1" spans="1:1" ht="15" x14ac:dyDescent="0.2">
      <c r="A1" s="220" t="s">
        <v>627</v>
      </c>
    </row>
    <row r="2" spans="1:1" ht="15" x14ac:dyDescent="0.2">
      <c r="A2" s="221" t="s">
        <v>628</v>
      </c>
    </row>
    <row r="3" spans="1:1" ht="15" x14ac:dyDescent="0.2">
      <c r="A3" s="221" t="s">
        <v>629</v>
      </c>
    </row>
    <row r="4" spans="1:1" ht="15" x14ac:dyDescent="0.2">
      <c r="A4" s="221" t="s">
        <v>630</v>
      </c>
    </row>
    <row r="5" spans="1:1" ht="15" x14ac:dyDescent="0.2">
      <c r="A5" s="221" t="s">
        <v>631</v>
      </c>
    </row>
    <row r="6" spans="1:1" ht="15" x14ac:dyDescent="0.2">
      <c r="A6" s="220" t="s">
        <v>632</v>
      </c>
    </row>
    <row r="7" spans="1:1" ht="15" x14ac:dyDescent="0.2">
      <c r="A7" s="221" t="s">
        <v>628</v>
      </c>
    </row>
    <row r="8" spans="1:1" ht="15" x14ac:dyDescent="0.2">
      <c r="A8" s="221" t="s">
        <v>629</v>
      </c>
    </row>
    <row r="9" spans="1:1" ht="15" x14ac:dyDescent="0.2">
      <c r="A9" s="221" t="s">
        <v>630</v>
      </c>
    </row>
    <row r="10" spans="1:1" ht="15" x14ac:dyDescent="0.2">
      <c r="A10" s="221" t="s">
        <v>633</v>
      </c>
    </row>
    <row r="13" spans="1:1" ht="15" x14ac:dyDescent="0.2">
      <c r="A13" s="222" t="s">
        <v>634</v>
      </c>
    </row>
    <row r="14" spans="1:1" ht="15" x14ac:dyDescent="0.2">
      <c r="A14" s="223" t="s">
        <v>635</v>
      </c>
    </row>
    <row r="15" spans="1:1" ht="15" x14ac:dyDescent="0.2">
      <c r="A15" s="224" t="s">
        <v>636</v>
      </c>
    </row>
    <row r="16" spans="1:1" ht="15" x14ac:dyDescent="0.2">
      <c r="A16" s="224" t="s">
        <v>637</v>
      </c>
    </row>
    <row r="17" spans="1:6" ht="15" x14ac:dyDescent="0.2">
      <c r="A17" s="224" t="s">
        <v>638</v>
      </c>
    </row>
    <row r="18" spans="1:6" ht="15" x14ac:dyDescent="0.2">
      <c r="A18" s="223" t="s">
        <v>639</v>
      </c>
    </row>
    <row r="19" spans="1:6" ht="15" x14ac:dyDescent="0.2">
      <c r="A19" s="224" t="s">
        <v>640</v>
      </c>
    </row>
    <row r="20" spans="1:6" ht="15" x14ac:dyDescent="0.2">
      <c r="A20" s="224" t="s">
        <v>641</v>
      </c>
    </row>
    <row r="22" spans="1:6" ht="15.75" thickBot="1" x14ac:dyDescent="0.25">
      <c r="A22" s="225"/>
    </row>
    <row r="23" spans="1:6" ht="60.75" customHeight="1" thickBot="1" x14ac:dyDescent="0.25">
      <c r="A23" s="226" t="s">
        <v>642</v>
      </c>
      <c r="B23" s="227" t="s">
        <v>643</v>
      </c>
      <c r="C23" s="227" t="s">
        <v>644</v>
      </c>
      <c r="F23" s="232" t="s">
        <v>659</v>
      </c>
    </row>
    <row r="24" spans="1:6" ht="18.75" customHeight="1" thickBot="1" x14ac:dyDescent="0.25">
      <c r="A24" s="228" t="s">
        <v>645</v>
      </c>
      <c r="B24" s="229" t="s">
        <v>646</v>
      </c>
      <c r="C24" s="229" t="s">
        <v>647</v>
      </c>
      <c r="F24" s="232" t="s">
        <v>660</v>
      </c>
    </row>
    <row r="25" spans="1:6" ht="39" customHeight="1" thickBot="1" x14ac:dyDescent="0.25">
      <c r="A25" s="228" t="s">
        <v>611</v>
      </c>
      <c r="B25" s="229" t="s">
        <v>648</v>
      </c>
      <c r="C25" s="229" t="s">
        <v>649</v>
      </c>
    </row>
    <row r="26" spans="1:6" ht="57" customHeight="1" x14ac:dyDescent="0.2">
      <c r="A26" s="372" t="s">
        <v>650</v>
      </c>
      <c r="B26" s="230" t="s">
        <v>651</v>
      </c>
      <c r="C26" s="231" t="s">
        <v>653</v>
      </c>
    </row>
    <row r="27" spans="1:6" ht="54.75" customHeight="1" x14ac:dyDescent="0.2">
      <c r="A27" s="373"/>
      <c r="B27" s="230" t="s">
        <v>652</v>
      </c>
      <c r="C27" s="231"/>
    </row>
    <row r="28" spans="1:6" ht="38.25" customHeight="1" thickBot="1" x14ac:dyDescent="0.25">
      <c r="A28" s="374"/>
      <c r="B28" s="229"/>
      <c r="C28" s="229" t="s">
        <v>654</v>
      </c>
    </row>
    <row r="29" spans="1:6" ht="51.75" customHeight="1" thickBot="1" x14ac:dyDescent="0.25">
      <c r="A29" s="228" t="s">
        <v>655</v>
      </c>
      <c r="B29" s="229" t="s">
        <v>656</v>
      </c>
      <c r="C29" s="229" t="s">
        <v>649</v>
      </c>
    </row>
    <row r="30" spans="1:6" ht="50.25" customHeight="1" thickBot="1" x14ac:dyDescent="0.25">
      <c r="A30" s="228" t="s">
        <v>458</v>
      </c>
      <c r="B30" s="229" t="s">
        <v>657</v>
      </c>
      <c r="C30" s="229" t="s">
        <v>658</v>
      </c>
    </row>
  </sheetData>
  <mergeCells count="1">
    <mergeCell ref="A26:A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outlinePr summaryBelow="0" summaryRight="0"/>
    <pageSetUpPr fitToPage="1"/>
  </sheetPr>
  <dimension ref="A1:FA9988"/>
  <sheetViews>
    <sheetView showGridLines="0" tabSelected="1" zoomScale="70" zoomScaleNormal="70" workbookViewId="0">
      <pane xSplit="1" topLeftCell="AR1" activePane="topRight" state="frozen"/>
      <selection pane="topRight" activeCell="BB12" sqref="BB12"/>
    </sheetView>
  </sheetViews>
  <sheetFormatPr defaultColWidth="9.140625" defaultRowHeight="56.25" customHeight="1" x14ac:dyDescent="0.2"/>
  <cols>
    <col min="1" max="1" width="11.5703125" style="193" customWidth="1"/>
    <col min="2" max="2" width="20.7109375" style="12" customWidth="1"/>
    <col min="3" max="3" width="10.7109375" style="13" customWidth="1"/>
    <col min="4" max="4" width="30.7109375" style="13" customWidth="1"/>
    <col min="5" max="5" width="51" style="13" customWidth="1"/>
    <col min="6" max="6" width="25.42578125" style="13" customWidth="1"/>
    <col min="7" max="7" width="41.140625" style="13" customWidth="1"/>
    <col min="8" max="8" width="16" style="13" customWidth="1"/>
    <col min="9" max="9" width="15.140625" style="12" customWidth="1"/>
    <col min="10" max="10" width="20.7109375" style="345" customWidth="1"/>
    <col min="11" max="13" width="20.7109375" style="12" customWidth="1"/>
    <col min="14" max="14" width="20.7109375" style="13" customWidth="1"/>
    <col min="15" max="15" width="75" style="13" customWidth="1"/>
    <col min="16" max="16" width="20.7109375" style="12" customWidth="1"/>
    <col min="17" max="17" width="15.5703125" style="12" customWidth="1"/>
    <col min="18" max="18" width="47.28515625" style="12" customWidth="1"/>
    <col min="19" max="29" width="5" style="12" customWidth="1"/>
    <col min="30" max="30" width="10.7109375" style="12" bestFit="1" customWidth="1"/>
    <col min="31" max="38" width="5" style="12" customWidth="1"/>
    <col min="39" max="50" width="5" style="16" customWidth="1"/>
    <col min="51" max="51" width="11.7109375" style="202" customWidth="1"/>
    <col min="52" max="52" width="18.7109375" style="16" bestFit="1" customWidth="1"/>
    <col min="53" max="53" width="17.42578125" style="16" bestFit="1" customWidth="1"/>
    <col min="54" max="54" width="21.5703125" style="16" bestFit="1" customWidth="1"/>
    <col min="55" max="56" width="17.28515625" style="16" bestFit="1" customWidth="1"/>
    <col min="57" max="16384" width="9.140625" style="16"/>
  </cols>
  <sheetData>
    <row r="1" spans="1:56" s="21" customFormat="1" ht="38.25" customHeight="1" x14ac:dyDescent="0.35">
      <c r="A1" s="23"/>
      <c r="C1" s="22" t="s">
        <v>167</v>
      </c>
      <c r="I1" s="23"/>
      <c r="J1" s="339"/>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56" ht="12" customHeight="1" x14ac:dyDescent="0.2">
      <c r="A2" s="191"/>
      <c r="B2" s="4"/>
      <c r="C2" s="4"/>
      <c r="D2" s="5"/>
      <c r="E2" s="5"/>
      <c r="F2" s="5"/>
      <c r="G2" s="5"/>
      <c r="H2" s="5"/>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56" ht="10.5" customHeight="1" x14ac:dyDescent="0.2">
      <c r="A3" s="191"/>
      <c r="B3" s="4"/>
      <c r="C3" s="4"/>
      <c r="D3" s="5"/>
      <c r="E3" s="5"/>
      <c r="F3" s="5"/>
      <c r="G3" s="5"/>
      <c r="H3" s="5"/>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56" ht="30.75" customHeight="1" x14ac:dyDescent="0.2">
      <c r="A4" s="191"/>
      <c r="B4" s="6" t="s">
        <v>244</v>
      </c>
      <c r="C4" s="4"/>
      <c r="D4" s="5"/>
      <c r="E4" s="5"/>
      <c r="F4" s="5"/>
      <c r="G4" s="5"/>
      <c r="H4" s="5"/>
      <c r="I4" s="24"/>
      <c r="J4" s="24"/>
      <c r="K4" s="24"/>
      <c r="L4" s="24"/>
      <c r="M4" s="24"/>
      <c r="N4" s="5"/>
      <c r="O4" s="5"/>
      <c r="P4" s="24"/>
      <c r="Q4" s="24"/>
      <c r="R4" s="24"/>
      <c r="S4" s="24"/>
      <c r="T4" s="24"/>
      <c r="U4" s="24"/>
      <c r="V4" s="24"/>
      <c r="W4" s="24"/>
      <c r="X4" s="24"/>
      <c r="Y4" s="24"/>
      <c r="Z4" s="24"/>
      <c r="AA4" s="24"/>
      <c r="AB4" s="24"/>
      <c r="AC4" s="24"/>
      <c r="AD4" s="350"/>
      <c r="AE4" s="24"/>
      <c r="AF4" s="24"/>
      <c r="AG4" s="24"/>
      <c r="AH4" s="24"/>
      <c r="AI4" s="24"/>
      <c r="AJ4" s="24"/>
      <c r="AK4" s="24"/>
      <c r="AL4" s="24"/>
      <c r="BB4" s="202"/>
    </row>
    <row r="5" spans="1:56" ht="21.75" customHeight="1" x14ac:dyDescent="0.25">
      <c r="A5" s="191"/>
      <c r="B5" s="14" t="s">
        <v>168</v>
      </c>
      <c r="C5" s="33">
        <f ca="1">NOW()</f>
        <v>42415.583404282406</v>
      </c>
      <c r="D5" s="5"/>
      <c r="E5" s="5"/>
      <c r="F5" s="5"/>
      <c r="G5" s="5"/>
      <c r="H5" s="5"/>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56" s="7" customFormat="1" ht="8.25" customHeight="1" x14ac:dyDescent="0.2">
      <c r="A6" s="192"/>
      <c r="B6" s="8"/>
      <c r="C6" s="9"/>
      <c r="D6" s="10"/>
      <c r="E6" s="10"/>
      <c r="F6" s="10"/>
      <c r="G6" s="10"/>
      <c r="H6" s="10"/>
      <c r="I6" s="8"/>
      <c r="J6" s="340"/>
      <c r="K6" s="8"/>
      <c r="L6" s="8"/>
      <c r="M6" s="8"/>
      <c r="N6" s="10"/>
      <c r="O6" s="10"/>
      <c r="P6" s="8"/>
      <c r="Q6" s="8"/>
      <c r="R6" s="8"/>
      <c r="S6" s="8"/>
      <c r="T6" s="8"/>
      <c r="U6" s="8"/>
      <c r="V6" s="8"/>
      <c r="W6" s="8"/>
      <c r="X6" s="8"/>
      <c r="Y6" s="8"/>
      <c r="Z6" s="8"/>
      <c r="AA6" s="8"/>
      <c r="AB6" s="8"/>
      <c r="AC6" s="8"/>
      <c r="AD6" s="8"/>
      <c r="AE6" s="8"/>
      <c r="AF6" s="8"/>
      <c r="AG6" s="8"/>
      <c r="AH6" s="8"/>
      <c r="AI6" s="8"/>
      <c r="AJ6" s="8"/>
      <c r="AK6" s="8"/>
      <c r="AL6" s="8"/>
      <c r="AY6" s="201"/>
    </row>
    <row r="7" spans="1:56" s="7" customFormat="1" ht="6.75" customHeight="1" x14ac:dyDescent="0.2">
      <c r="A7" s="192"/>
      <c r="B7" s="8"/>
      <c r="C7" s="9"/>
      <c r="D7" s="10"/>
      <c r="E7" s="10"/>
      <c r="F7" s="10"/>
      <c r="G7" s="10"/>
      <c r="H7" s="10"/>
      <c r="I7" s="26"/>
      <c r="J7" s="340"/>
      <c r="K7" s="8"/>
      <c r="L7" s="8"/>
      <c r="M7" s="8"/>
      <c r="N7" s="10"/>
      <c r="O7" s="10"/>
      <c r="P7" s="8"/>
      <c r="Q7" s="8"/>
      <c r="R7" s="8"/>
      <c r="S7" s="8"/>
      <c r="T7" s="8"/>
      <c r="U7" s="8"/>
      <c r="V7" s="8"/>
      <c r="W7" s="8"/>
      <c r="X7" s="8"/>
      <c r="Y7" s="8"/>
      <c r="Z7" s="8"/>
      <c r="AA7" s="8"/>
      <c r="AB7" s="8"/>
      <c r="AC7" s="8"/>
      <c r="AD7" s="8"/>
      <c r="AE7" s="8"/>
      <c r="AF7" s="8"/>
      <c r="AG7" s="8"/>
      <c r="AH7" s="8"/>
      <c r="AI7" s="8"/>
      <c r="AJ7" s="8"/>
      <c r="AK7" s="8"/>
      <c r="AL7" s="8"/>
      <c r="AY7" s="201"/>
    </row>
    <row r="8" spans="1:56" s="7" customFormat="1" ht="18" customHeight="1" x14ac:dyDescent="0.2">
      <c r="A8" s="192"/>
      <c r="B8" s="366" t="s">
        <v>245</v>
      </c>
      <c r="C8" s="366"/>
      <c r="D8" s="366"/>
      <c r="E8" s="366"/>
      <c r="F8" s="366"/>
      <c r="G8" s="366"/>
      <c r="H8" s="366"/>
      <c r="I8" s="366"/>
      <c r="J8" s="366"/>
      <c r="K8" s="366"/>
      <c r="L8" s="366"/>
      <c r="M8" s="366"/>
      <c r="N8" s="366"/>
      <c r="O8" s="366"/>
      <c r="P8" s="366"/>
      <c r="Q8" s="366"/>
      <c r="R8" s="367"/>
      <c r="S8" s="368" t="s">
        <v>215</v>
      </c>
      <c r="T8" s="369"/>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9"/>
      <c r="AV8" s="369"/>
      <c r="AW8" s="369"/>
      <c r="AX8" s="370"/>
      <c r="AY8" s="207"/>
    </row>
    <row r="9" spans="1:56" s="11" customFormat="1" ht="56.25" customHeight="1" x14ac:dyDescent="0.2">
      <c r="A9" s="19" t="s">
        <v>297</v>
      </c>
      <c r="B9" s="18" t="s">
        <v>298</v>
      </c>
      <c r="C9" s="19" t="s">
        <v>217</v>
      </c>
      <c r="D9" s="19" t="s">
        <v>240</v>
      </c>
      <c r="E9" s="19" t="s">
        <v>241</v>
      </c>
      <c r="F9" s="19" t="s">
        <v>299</v>
      </c>
      <c r="G9" s="19" t="s">
        <v>242</v>
      </c>
      <c r="H9" s="19" t="s">
        <v>300</v>
      </c>
      <c r="I9" s="19" t="s">
        <v>173</v>
      </c>
      <c r="J9" s="341" t="s">
        <v>170</v>
      </c>
      <c r="K9" s="149" t="s">
        <v>169</v>
      </c>
      <c r="L9" s="19" t="s">
        <v>811</v>
      </c>
      <c r="M9" s="149" t="s">
        <v>172</v>
      </c>
      <c r="N9" s="19" t="s">
        <v>187</v>
      </c>
      <c r="O9" s="19" t="s">
        <v>243</v>
      </c>
      <c r="P9" s="19" t="s">
        <v>74</v>
      </c>
      <c r="Q9" s="149" t="s">
        <v>171</v>
      </c>
      <c r="R9" s="215" t="s">
        <v>625</v>
      </c>
      <c r="S9" s="210" t="s">
        <v>189</v>
      </c>
      <c r="T9" s="211" t="s">
        <v>92</v>
      </c>
      <c r="U9" s="211" t="s">
        <v>90</v>
      </c>
      <c r="V9" s="211" t="s">
        <v>77</v>
      </c>
      <c r="W9" s="211" t="s">
        <v>190</v>
      </c>
      <c r="X9" s="211" t="s">
        <v>185</v>
      </c>
      <c r="Y9" s="211" t="s">
        <v>191</v>
      </c>
      <c r="Z9" s="211" t="s">
        <v>192</v>
      </c>
      <c r="AA9" s="211" t="s">
        <v>193</v>
      </c>
      <c r="AB9" s="211" t="s">
        <v>150</v>
      </c>
      <c r="AC9" s="211" t="s">
        <v>194</v>
      </c>
      <c r="AD9" s="211" t="s">
        <v>195</v>
      </c>
      <c r="AE9" s="211" t="s">
        <v>196</v>
      </c>
      <c r="AF9" s="211" t="s">
        <v>197</v>
      </c>
      <c r="AG9" s="211" t="s">
        <v>198</v>
      </c>
      <c r="AH9" s="211" t="s">
        <v>199</v>
      </c>
      <c r="AI9" s="211" t="s">
        <v>200</v>
      </c>
      <c r="AJ9" s="211" t="s">
        <v>201</v>
      </c>
      <c r="AK9" s="211" t="s">
        <v>202</v>
      </c>
      <c r="AL9" s="211" t="s">
        <v>203</v>
      </c>
      <c r="AM9" s="211" t="s">
        <v>204</v>
      </c>
      <c r="AN9" s="211" t="s">
        <v>236</v>
      </c>
      <c r="AO9" s="211" t="s">
        <v>205</v>
      </c>
      <c r="AP9" s="211" t="s">
        <v>206</v>
      </c>
      <c r="AQ9" s="211" t="s">
        <v>207</v>
      </c>
      <c r="AR9" s="211" t="s">
        <v>208</v>
      </c>
      <c r="AS9" s="211" t="s">
        <v>209</v>
      </c>
      <c r="AT9" s="211" t="s">
        <v>213</v>
      </c>
      <c r="AU9" s="211" t="s">
        <v>108</v>
      </c>
      <c r="AV9" s="211" t="s">
        <v>237</v>
      </c>
      <c r="AW9" s="211" t="s">
        <v>210</v>
      </c>
      <c r="AX9" s="19" t="s">
        <v>211</v>
      </c>
      <c r="AY9" s="200" t="s">
        <v>610</v>
      </c>
      <c r="AZ9" s="359" t="s">
        <v>806</v>
      </c>
      <c r="BA9" s="359" t="s">
        <v>807</v>
      </c>
      <c r="BB9" s="357" t="s">
        <v>808</v>
      </c>
      <c r="BC9" s="357" t="s">
        <v>809</v>
      </c>
      <c r="BD9" s="357" t="s">
        <v>810</v>
      </c>
    </row>
    <row r="10" spans="1:56" s="25" customFormat="1" ht="18" customHeight="1" x14ac:dyDescent="0.2">
      <c r="A10" s="355" t="s">
        <v>303</v>
      </c>
      <c r="B10" s="99" t="s">
        <v>345</v>
      </c>
      <c r="C10" s="100" t="s">
        <v>304</v>
      </c>
      <c r="D10" s="100" t="s">
        <v>305</v>
      </c>
      <c r="E10" s="100" t="s">
        <v>374</v>
      </c>
      <c r="F10" s="100" t="s">
        <v>306</v>
      </c>
      <c r="G10" s="100" t="s">
        <v>401</v>
      </c>
      <c r="H10" s="100" t="s">
        <v>346</v>
      </c>
      <c r="I10" s="101" t="s">
        <v>176</v>
      </c>
      <c r="J10" s="342">
        <v>42582</v>
      </c>
      <c r="K10" s="338">
        <v>212</v>
      </c>
      <c r="L10" s="129">
        <f>IF(ISBLANK(ProjectsTable[[#This Row],[Required Completion Date]]),"",ProjectsTable[[#This Row],[Required Completion Date]]-ProjectsTable[[#This Row],[Days to Accomplish]])</f>
        <v>42370</v>
      </c>
      <c r="M10" s="104">
        <v>0.05</v>
      </c>
      <c r="N10" s="102" t="b">
        <v>1</v>
      </c>
      <c r="O10" s="109" t="s">
        <v>389</v>
      </c>
      <c r="P10" s="102" t="s">
        <v>308</v>
      </c>
      <c r="Q10" s="203" t="s">
        <v>611</v>
      </c>
      <c r="R10" s="105"/>
      <c r="S10" s="156">
        <v>42428</v>
      </c>
      <c r="T10" s="156"/>
      <c r="U10" s="156">
        <v>42490</v>
      </c>
      <c r="V10" s="156"/>
      <c r="W10" s="156"/>
      <c r="X10" s="156">
        <v>42370</v>
      </c>
      <c r="Y10" s="156"/>
      <c r="Z10" s="156">
        <v>42521</v>
      </c>
      <c r="AA10" s="156"/>
      <c r="AB10" s="156">
        <v>42372</v>
      </c>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208">
        <v>29</v>
      </c>
      <c r="AZ10" s="347" t="str">
        <f ca="1">IFERROR(IF(ProjectsTable[[#This Row],[Start Date (Calculated)]]-(TODAY()-WEEKDAY(TODAY())-1)&gt;5,"REVIEW","-"),"")</f>
        <v>-</v>
      </c>
      <c r="BA10" s="347" t="str">
        <f ca="1">IFERROR(IF(ProjectsTable[[#This Row],[Required Completion Date]]-(TODAY()-WEEKDAY(TODAY())-1)&gt;5,"REVIEW","-"),"")</f>
        <v>REVIEW</v>
      </c>
      <c r="BB10" s="347" t="str">
        <f ca="1">IFERROR(IF(ProjectsTable[[#This Row],[% Complete]]&lt;(TODAY()-ProjectsTable[[#This Row],[Start Date (Calculated)]])/ProjectsTable[[#This Row],[Days to Accomplish]],"REVIEW","-"),"")</f>
        <v>REVIEW</v>
      </c>
      <c r="BC10" s="347" t="str">
        <f ca="1">IFERROR(IF(COUNTIFS(TasksTable[[#Data],[Project '#]],ProjectsTable[[#This Row],[Project Number]],TasksTable[[#Data],[For GSS PMO Review?]],"Review")/COUNTIF(TasksTable[[#Data],[Project '#]],ProjectsTable[[#This Row],[Project Number]])&gt;0.25,"REVIEW","-"),"")</f>
        <v>-</v>
      </c>
      <c r="BD10" s="347" t="str">
        <f>IFERROR(IF(OR(ProjectsTable[[#This Row],[Status]]="Off Track",ProjectsTable[[#This Row],[Status]]="At Risk"),"REVIEW","-"),"")</f>
        <v>-</v>
      </c>
    </row>
    <row r="11" spans="1:56" s="20" customFormat="1" ht="18" customHeight="1" x14ac:dyDescent="0.2">
      <c r="A11" s="354" t="s">
        <v>310</v>
      </c>
      <c r="B11" s="106" t="s">
        <v>309</v>
      </c>
      <c r="C11" s="107" t="s">
        <v>304</v>
      </c>
      <c r="D11" s="107" t="s">
        <v>305</v>
      </c>
      <c r="E11" s="107" t="s">
        <v>526</v>
      </c>
      <c r="F11" s="153" t="s">
        <v>402</v>
      </c>
      <c r="G11" s="100" t="s">
        <v>403</v>
      </c>
      <c r="H11" s="107" t="s">
        <v>311</v>
      </c>
      <c r="I11" s="108" t="s">
        <v>176</v>
      </c>
      <c r="J11" s="342">
        <v>42582</v>
      </c>
      <c r="K11" s="155">
        <v>212</v>
      </c>
      <c r="L11" s="129">
        <f>IF(ISBLANK(ProjectsTable[[#This Row],[Required Completion Date]]),"",ProjectsTable[[#This Row],[Required Completion Date]]-ProjectsTable[[#This Row],[Days to Accomplish]])</f>
        <v>42370</v>
      </c>
      <c r="M11" s="111">
        <v>0.05</v>
      </c>
      <c r="N11" s="102" t="b">
        <v>1</v>
      </c>
      <c r="O11" s="109" t="s">
        <v>404</v>
      </c>
      <c r="P11" s="109" t="s">
        <v>312</v>
      </c>
      <c r="Q11" s="203" t="s">
        <v>611</v>
      </c>
      <c r="R11" s="112"/>
      <c r="S11" s="156">
        <v>42428</v>
      </c>
      <c r="T11" s="156"/>
      <c r="U11" s="156">
        <v>42490</v>
      </c>
      <c r="V11" s="156"/>
      <c r="W11" s="156"/>
      <c r="X11" s="156">
        <v>42370</v>
      </c>
      <c r="Y11" s="156"/>
      <c r="Z11" s="156" t="s">
        <v>390</v>
      </c>
      <c r="AA11" s="156"/>
      <c r="AB11" s="156"/>
      <c r="AC11" s="156"/>
      <c r="AD11" s="156"/>
      <c r="AE11" s="156"/>
      <c r="AF11" s="156"/>
      <c r="AG11" s="156"/>
      <c r="AH11" s="156"/>
      <c r="AI11" s="156"/>
      <c r="AJ11" s="156"/>
      <c r="AK11" s="156"/>
      <c r="AL11" s="156"/>
      <c r="AM11" s="156"/>
      <c r="AN11" s="156"/>
      <c r="AO11" s="156"/>
      <c r="AP11" s="156"/>
      <c r="AQ11" s="156"/>
      <c r="AR11" s="156"/>
      <c r="AS11" s="156" t="s">
        <v>212</v>
      </c>
      <c r="AT11" s="156"/>
      <c r="AU11" s="156"/>
      <c r="AV11" s="156"/>
      <c r="AW11" s="156"/>
      <c r="AX11" s="156"/>
      <c r="AY11" s="198">
        <v>20</v>
      </c>
      <c r="AZ11" s="346" t="str">
        <f ca="1">IFERROR(IF(ProjectsTable[[#This Row],[Start Date (Calculated)]]-(TODAY()-WEEKDAY(TODAY())-1)&gt;5,"REVIEW","-"),"")</f>
        <v>-</v>
      </c>
      <c r="BA11" s="346" t="str">
        <f ca="1">IFERROR(IF(ProjectsTable[[#This Row],[Required Completion Date]]-(TODAY()-WEEKDAY(TODAY())-1)&gt;5,"REVIEW","-"),"")</f>
        <v>REVIEW</v>
      </c>
      <c r="BB11" s="346" t="str">
        <f ca="1">IFERROR(IF(ProjectsTable[[#This Row],[% Complete]]&lt;(TODAY()-ProjectsTable[[#This Row],[Start Date (Calculated)]])/ProjectsTable[[#This Row],[Days to Accomplish]],"REVIEW","-"),"")</f>
        <v>REVIEW</v>
      </c>
      <c r="BC11" s="346" t="str">
        <f ca="1">IFERROR(IF(COUNTIFS(TasksTable[[#Data],[Project '#]],ProjectsTable[[#This Row],[Project Number]],TasksTable[[#Data],[For GSS PMO Review?]],"Review")/COUNTIF(TasksTable[[#Data],[Project '#]],ProjectsTable[[#This Row],[Project Number]])&gt;0.25,"REVIEW","-"),"")</f>
        <v>-</v>
      </c>
      <c r="BD11" s="346" t="str">
        <f>IFERROR(IF(OR(ProjectsTable[[#This Row],[Status]]="Off Track",ProjectsTable[[#This Row],[Status]]="At Risk"),"REVIEW","-"),"")</f>
        <v>-</v>
      </c>
    </row>
    <row r="12" spans="1:56" ht="18" customHeight="1" x14ac:dyDescent="0.2">
      <c r="A12" s="354" t="s">
        <v>315</v>
      </c>
      <c r="B12" s="121">
        <v>21</v>
      </c>
      <c r="C12" s="122" t="s">
        <v>304</v>
      </c>
      <c r="D12" s="122" t="s">
        <v>305</v>
      </c>
      <c r="E12" s="122" t="s">
        <v>391</v>
      </c>
      <c r="F12" s="153" t="s">
        <v>314</v>
      </c>
      <c r="G12" s="100" t="s">
        <v>405</v>
      </c>
      <c r="H12" s="122" t="s">
        <v>313</v>
      </c>
      <c r="I12" s="123" t="s">
        <v>176</v>
      </c>
      <c r="J12" s="342">
        <v>42582</v>
      </c>
      <c r="K12" s="155">
        <v>212</v>
      </c>
      <c r="L12" s="129">
        <f>IF(ISBLANK(ProjectsTable[[#This Row],[Required Completion Date]]),"",ProjectsTable[[#This Row],[Required Completion Date]]-ProjectsTable[[#This Row],[Days to Accomplish]])</f>
        <v>42370</v>
      </c>
      <c r="M12" s="111">
        <v>0.05</v>
      </c>
      <c r="N12" s="102" t="b">
        <v>1</v>
      </c>
      <c r="O12" s="109" t="s">
        <v>406</v>
      </c>
      <c r="P12" s="109" t="s">
        <v>312</v>
      </c>
      <c r="Q12" s="203" t="s">
        <v>611</v>
      </c>
      <c r="R12" s="112"/>
      <c r="S12" s="156">
        <v>42428</v>
      </c>
      <c r="T12" s="156"/>
      <c r="U12" s="156">
        <v>42490</v>
      </c>
      <c r="V12" s="156"/>
      <c r="W12" s="156"/>
      <c r="X12" s="156">
        <v>42370</v>
      </c>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98">
        <v>21</v>
      </c>
      <c r="AZ12" s="346" t="str">
        <f ca="1">IFERROR(IF(ProjectsTable[[#This Row],[Start Date (Calculated)]]-(TODAY()-WEEKDAY(TODAY())-1)&gt;5,"REVIEW","-"),"")</f>
        <v>-</v>
      </c>
      <c r="BA12" s="346" t="str">
        <f ca="1">IFERROR(IF(ProjectsTable[[#This Row],[Required Completion Date]]-(TODAY()-WEEKDAY(TODAY())-1)&gt;5,"REVIEW","-"),"")</f>
        <v>REVIEW</v>
      </c>
      <c r="BB12" s="346" t="str">
        <f ca="1">IFERROR(IF(ProjectsTable[[#This Row],[% Complete]]&lt;(TODAY()-ProjectsTable[[#This Row],[Start Date (Calculated)]])/ProjectsTable[[#This Row],[Days to Accomplish]],"REVIEW","-"),"")</f>
        <v>REVIEW</v>
      </c>
      <c r="BC12" s="346" t="str">
        <f ca="1">IFERROR(IF(COUNTIFS(TasksTable[[#Data],[Project '#]],ProjectsTable[[#This Row],[Project Number]],TasksTable[[#Data],[For GSS PMO Review?]],"Review")/COUNTIF(TasksTable[[#Data],[Project '#]],ProjectsTable[[#This Row],[Project Number]])&gt;0.25,"REVIEW","-"),"")</f>
        <v>-</v>
      </c>
      <c r="BD12" s="346" t="str">
        <f>IFERROR(IF(OR(ProjectsTable[[#This Row],[Status]]="Off Track",ProjectsTable[[#This Row],[Status]]="At Risk"),"REVIEW","-"),"")</f>
        <v>-</v>
      </c>
    </row>
    <row r="13" spans="1:56" ht="18" customHeight="1" x14ac:dyDescent="0.2">
      <c r="A13" s="354" t="s">
        <v>316</v>
      </c>
      <c r="B13" s="121" t="s">
        <v>333</v>
      </c>
      <c r="C13" s="122" t="s">
        <v>304</v>
      </c>
      <c r="D13" s="122" t="s">
        <v>602</v>
      </c>
      <c r="E13" s="122" t="s">
        <v>375</v>
      </c>
      <c r="F13" s="153" t="s">
        <v>334</v>
      </c>
      <c r="G13" s="154" t="s">
        <v>332</v>
      </c>
      <c r="H13" s="122" t="s">
        <v>335</v>
      </c>
      <c r="I13" s="123" t="s">
        <v>176</v>
      </c>
      <c r="J13" s="342">
        <v>42582</v>
      </c>
      <c r="K13" s="155">
        <v>60</v>
      </c>
      <c r="L13" s="129">
        <f>IF(ISBLANK(ProjectsTable[[#This Row],[Required Completion Date]]),"",ProjectsTable[[#This Row],[Required Completion Date]]-ProjectsTable[[#This Row],[Days to Accomplish]])</f>
        <v>42522</v>
      </c>
      <c r="M13" s="111">
        <v>0.1</v>
      </c>
      <c r="N13" s="102" t="b">
        <v>1</v>
      </c>
      <c r="O13" s="109" t="s">
        <v>407</v>
      </c>
      <c r="P13" s="109" t="s">
        <v>336</v>
      </c>
      <c r="Q13" s="203" t="s">
        <v>611</v>
      </c>
      <c r="R13" s="112"/>
      <c r="S13" s="156"/>
      <c r="T13" s="156"/>
      <c r="U13" s="156">
        <v>42490</v>
      </c>
      <c r="V13" s="156"/>
      <c r="W13" s="156"/>
      <c r="X13" s="156">
        <v>42370</v>
      </c>
      <c r="Y13" s="156"/>
      <c r="Z13" s="156">
        <v>42490</v>
      </c>
      <c r="AA13" s="156"/>
      <c r="AB13" s="156"/>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98">
        <v>31</v>
      </c>
      <c r="AZ13" s="346" t="str">
        <f ca="1">IFERROR(IF(ProjectsTable[[#This Row],[Start Date (Calculated)]]-(TODAY()-WEEKDAY(TODAY())-1)&gt;5,"REVIEW","-"),"")</f>
        <v>REVIEW</v>
      </c>
      <c r="BA13" s="346" t="str">
        <f ca="1">IFERROR(IF(ProjectsTable[[#This Row],[Required Completion Date]]-(TODAY()-WEEKDAY(TODAY())-1)&gt;5,"REVIEW","-"),"")</f>
        <v>REVIEW</v>
      </c>
      <c r="BB13" s="346" t="str">
        <f ca="1">IFERROR(IF(ProjectsTable[[#This Row],[% Complete]]&lt;(TODAY()-ProjectsTable[[#This Row],[Start Date (Calculated)]])/ProjectsTable[[#This Row],[Days to Accomplish]],"REVIEW","-"),"")</f>
        <v>-</v>
      </c>
      <c r="BC13" s="346" t="str">
        <f ca="1">IFERROR(IF(COUNTIFS(TasksTable[[#Data],[Project '#]],ProjectsTable[[#This Row],[Project Number]],TasksTable[[#Data],[For GSS PMO Review?]],"Review")/COUNTIF(TasksTable[[#Data],[Project '#]],ProjectsTable[[#This Row],[Project Number]])&gt;0.25,"REVIEW","-"),"")</f>
        <v>-</v>
      </c>
      <c r="BD13" s="346" t="str">
        <f>IFERROR(IF(OR(ProjectsTable[[#This Row],[Status]]="Off Track",ProjectsTable[[#This Row],[Status]]="At Risk"),"REVIEW","-"),"")</f>
        <v>-</v>
      </c>
    </row>
    <row r="14" spans="1:56" ht="18" customHeight="1" x14ac:dyDescent="0.2">
      <c r="A14" s="354" t="s">
        <v>317</v>
      </c>
      <c r="B14" s="121">
        <v>47</v>
      </c>
      <c r="C14" s="122" t="s">
        <v>304</v>
      </c>
      <c r="D14" s="122" t="s">
        <v>305</v>
      </c>
      <c r="E14" s="122" t="s">
        <v>376</v>
      </c>
      <c r="F14" s="153" t="s">
        <v>338</v>
      </c>
      <c r="G14" s="100" t="s">
        <v>408</v>
      </c>
      <c r="H14" s="122" t="s">
        <v>337</v>
      </c>
      <c r="I14" s="123" t="s">
        <v>176</v>
      </c>
      <c r="J14" s="342">
        <v>42582</v>
      </c>
      <c r="K14" s="155">
        <v>90</v>
      </c>
      <c r="L14" s="129">
        <f>IF(ISBLANK(ProjectsTable[[#This Row],[Required Completion Date]]),"",ProjectsTable[[#This Row],[Required Completion Date]]-ProjectsTable[[#This Row],[Days to Accomplish]])</f>
        <v>42492</v>
      </c>
      <c r="M14" s="111">
        <v>0.05</v>
      </c>
      <c r="N14" s="102" t="b">
        <v>1</v>
      </c>
      <c r="O14" s="109" t="s">
        <v>409</v>
      </c>
      <c r="P14" s="109" t="s">
        <v>312</v>
      </c>
      <c r="Q14" s="203" t="s">
        <v>611</v>
      </c>
      <c r="R14" s="112"/>
      <c r="S14" s="156">
        <v>42428</v>
      </c>
      <c r="T14" s="156"/>
      <c r="U14" s="156"/>
      <c r="V14" s="156"/>
      <c r="W14" s="156"/>
      <c r="X14" s="156">
        <v>42370</v>
      </c>
      <c r="Y14" s="156"/>
      <c r="Z14" s="156" t="s">
        <v>180</v>
      </c>
      <c r="AA14" s="156"/>
      <c r="AB14" s="156"/>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98"/>
      <c r="AZ14" s="346" t="str">
        <f ca="1">IFERROR(IF(ProjectsTable[[#This Row],[Start Date (Calculated)]]-(TODAY()-WEEKDAY(TODAY())-1)&gt;5,"REVIEW","-"),"")</f>
        <v>REVIEW</v>
      </c>
      <c r="BA14" s="346" t="str">
        <f ca="1">IFERROR(IF(ProjectsTable[[#This Row],[Required Completion Date]]-(TODAY()-WEEKDAY(TODAY())-1)&gt;5,"REVIEW","-"),"")</f>
        <v>REVIEW</v>
      </c>
      <c r="BB14" s="346" t="str">
        <f ca="1">IFERROR(IF(ProjectsTable[[#This Row],[% Complete]]&lt;(TODAY()-ProjectsTable[[#This Row],[Start Date (Calculated)]])/ProjectsTable[[#This Row],[Days to Accomplish]],"REVIEW","-"),"")</f>
        <v>-</v>
      </c>
      <c r="BC14" s="346" t="str">
        <f>IFERROR(IF(COUNTIFS(TasksTable[[#Data],[Project '#]],ProjectsTable[[#This Row],[Project Number]],TasksTable[[#Data],[For GSS PMO Review?]],"Review")/COUNTIF(TasksTable[[#Data],[Project '#]],ProjectsTable[[#This Row],[Project Number]])&gt;0.25,"REVIEW","-"),"")</f>
        <v/>
      </c>
      <c r="BD14" s="346" t="str">
        <f>IFERROR(IF(OR(ProjectsTable[[#This Row],[Status]]="Off Track",ProjectsTable[[#This Row],[Status]]="At Risk"),"REVIEW","-"),"")</f>
        <v>-</v>
      </c>
    </row>
    <row r="15" spans="1:56" ht="18" customHeight="1" x14ac:dyDescent="0.2">
      <c r="A15" s="354" t="s">
        <v>318</v>
      </c>
      <c r="B15" s="121">
        <v>3</v>
      </c>
      <c r="C15" s="122" t="s">
        <v>304</v>
      </c>
      <c r="D15" s="122" t="s">
        <v>305</v>
      </c>
      <c r="E15" s="122" t="s">
        <v>392</v>
      </c>
      <c r="F15" s="153" t="s">
        <v>339</v>
      </c>
      <c r="G15" s="100" t="s">
        <v>410</v>
      </c>
      <c r="H15" s="122" t="s">
        <v>307</v>
      </c>
      <c r="I15" s="123" t="s">
        <v>176</v>
      </c>
      <c r="J15" s="342">
        <v>42582</v>
      </c>
      <c r="K15" s="155">
        <v>212</v>
      </c>
      <c r="L15" s="129">
        <f>IF(ISBLANK(ProjectsTable[[#This Row],[Required Completion Date]]),"",ProjectsTable[[#This Row],[Required Completion Date]]-ProjectsTable[[#This Row],[Days to Accomplish]])</f>
        <v>42370</v>
      </c>
      <c r="M15" s="111">
        <v>0.05</v>
      </c>
      <c r="N15" s="102" t="b">
        <v>1</v>
      </c>
      <c r="O15" s="109" t="s">
        <v>411</v>
      </c>
      <c r="P15" s="109" t="s">
        <v>312</v>
      </c>
      <c r="Q15" s="203" t="s">
        <v>611</v>
      </c>
      <c r="R15" s="112"/>
      <c r="S15" s="156">
        <v>42428</v>
      </c>
      <c r="T15" s="156"/>
      <c r="U15" s="156"/>
      <c r="V15" s="156"/>
      <c r="W15" s="156"/>
      <c r="X15" s="156">
        <v>42370</v>
      </c>
      <c r="Y15" s="156"/>
      <c r="Z15" s="156" t="s">
        <v>180</v>
      </c>
      <c r="AA15" s="156"/>
      <c r="AB15" s="156"/>
      <c r="AC15" s="156"/>
      <c r="AD15" s="156"/>
      <c r="AE15" s="156"/>
      <c r="AF15" s="156"/>
      <c r="AG15" s="156"/>
      <c r="AH15" s="156"/>
      <c r="AI15" s="156"/>
      <c r="AJ15" s="156"/>
      <c r="AK15" s="156"/>
      <c r="AL15" s="156"/>
      <c r="AM15" s="156"/>
      <c r="AN15" s="156"/>
      <c r="AO15" s="156"/>
      <c r="AP15" s="156"/>
      <c r="AQ15" s="156"/>
      <c r="AR15" s="156"/>
      <c r="AS15" s="156"/>
      <c r="AT15" s="156"/>
      <c r="AU15" s="156"/>
      <c r="AV15" s="156"/>
      <c r="AW15" s="156"/>
      <c r="AX15" s="156"/>
      <c r="AY15" s="198">
        <v>12</v>
      </c>
      <c r="AZ15" s="346" t="str">
        <f ca="1">IFERROR(IF(ProjectsTable[[#This Row],[Start Date (Calculated)]]-(TODAY()-WEEKDAY(TODAY())-1)&gt;5,"REVIEW","-"),"")</f>
        <v>-</v>
      </c>
      <c r="BA15" s="346" t="str">
        <f ca="1">IFERROR(IF(ProjectsTable[[#This Row],[Required Completion Date]]-(TODAY()-WEEKDAY(TODAY())-1)&gt;5,"REVIEW","-"),"")</f>
        <v>REVIEW</v>
      </c>
      <c r="BB15" s="346" t="str">
        <f ca="1">IFERROR(IF(ProjectsTable[[#This Row],[% Complete]]&lt;(TODAY()-ProjectsTable[[#This Row],[Start Date (Calculated)]])/ProjectsTable[[#This Row],[Days to Accomplish]],"REVIEW","-"),"")</f>
        <v>REVIEW</v>
      </c>
      <c r="BC15" s="346" t="str">
        <f ca="1">IFERROR(IF(COUNTIFS(TasksTable[[#Data],[Project '#]],ProjectsTable[[#This Row],[Project Number]],TasksTable[[#Data],[For GSS PMO Review?]],"Review")/COUNTIF(TasksTable[[#Data],[Project '#]],ProjectsTable[[#This Row],[Project Number]])&gt;0.25,"REVIEW","-"),"")</f>
        <v>-</v>
      </c>
      <c r="BD15" s="346" t="str">
        <f>IFERROR(IF(OR(ProjectsTable[[#This Row],[Status]]="Off Track",ProjectsTable[[#This Row],[Status]]="At Risk"),"REVIEW","-"),"")</f>
        <v>-</v>
      </c>
    </row>
    <row r="16" spans="1:56" ht="18" customHeight="1" x14ac:dyDescent="0.2">
      <c r="A16" s="354" t="s">
        <v>319</v>
      </c>
      <c r="B16" s="121" t="s">
        <v>340</v>
      </c>
      <c r="C16" s="122" t="s">
        <v>304</v>
      </c>
      <c r="D16" s="122" t="s">
        <v>305</v>
      </c>
      <c r="E16" s="122" t="s">
        <v>377</v>
      </c>
      <c r="F16" s="153" t="s">
        <v>341</v>
      </c>
      <c r="G16" s="100" t="s">
        <v>410</v>
      </c>
      <c r="H16" s="122" t="s">
        <v>311</v>
      </c>
      <c r="I16" s="123" t="s">
        <v>176</v>
      </c>
      <c r="J16" s="342">
        <v>42582</v>
      </c>
      <c r="K16" s="155">
        <v>212</v>
      </c>
      <c r="L16" s="129">
        <f>IF(ISBLANK(ProjectsTable[[#This Row],[Required Completion Date]]),"",ProjectsTable[[#This Row],[Required Completion Date]]-ProjectsTable[[#This Row],[Days to Accomplish]])</f>
        <v>42370</v>
      </c>
      <c r="M16" s="111">
        <v>0.05</v>
      </c>
      <c r="N16" s="102" t="b">
        <v>1</v>
      </c>
      <c r="O16" s="109" t="s">
        <v>412</v>
      </c>
      <c r="P16" s="109" t="s">
        <v>312</v>
      </c>
      <c r="Q16" s="203" t="s">
        <v>611</v>
      </c>
      <c r="R16" s="112"/>
      <c r="S16" s="156">
        <v>42428</v>
      </c>
      <c r="T16" s="156"/>
      <c r="U16" s="156"/>
      <c r="V16" s="156"/>
      <c r="W16" s="156"/>
      <c r="X16" s="156">
        <v>42370</v>
      </c>
      <c r="Y16" s="156"/>
      <c r="Z16" s="156" t="s">
        <v>180</v>
      </c>
      <c r="AA16" s="156"/>
      <c r="AB16" s="156"/>
      <c r="AC16" s="156"/>
      <c r="AD16" s="156"/>
      <c r="AE16" s="156"/>
      <c r="AF16" s="156"/>
      <c r="AG16" s="156"/>
      <c r="AH16" s="156"/>
      <c r="AI16" s="156"/>
      <c r="AJ16" s="156"/>
      <c r="AK16" s="156"/>
      <c r="AL16" s="156"/>
      <c r="AM16" s="156"/>
      <c r="AN16" s="156"/>
      <c r="AO16" s="156"/>
      <c r="AP16" s="156"/>
      <c r="AQ16" s="156"/>
      <c r="AR16" s="156"/>
      <c r="AS16" s="156"/>
      <c r="AT16" s="156"/>
      <c r="AU16" s="156"/>
      <c r="AV16" s="156"/>
      <c r="AW16" s="156"/>
      <c r="AX16" s="156"/>
      <c r="AY16" s="198">
        <v>17</v>
      </c>
      <c r="AZ16" s="346" t="str">
        <f ca="1">IFERROR(IF(ProjectsTable[[#This Row],[Start Date (Calculated)]]-(TODAY()-WEEKDAY(TODAY())-1)&gt;5,"REVIEW","-"),"")</f>
        <v>-</v>
      </c>
      <c r="BA16" s="346" t="str">
        <f ca="1">IFERROR(IF(ProjectsTable[[#This Row],[Required Completion Date]]-(TODAY()-WEEKDAY(TODAY())-1)&gt;5,"REVIEW","-"),"")</f>
        <v>REVIEW</v>
      </c>
      <c r="BB16" s="346" t="str">
        <f ca="1">IFERROR(IF(ProjectsTable[[#This Row],[% Complete]]&lt;(TODAY()-ProjectsTable[[#This Row],[Start Date (Calculated)]])/ProjectsTable[[#This Row],[Days to Accomplish]],"REVIEW","-"),"")</f>
        <v>REVIEW</v>
      </c>
      <c r="BC16" s="346" t="str">
        <f ca="1">IFERROR(IF(COUNTIFS(TasksTable[[#Data],[Project '#]],ProjectsTable[[#This Row],[Project Number]],TasksTable[[#Data],[For GSS PMO Review?]],"Review")/COUNTIF(TasksTable[[#Data],[Project '#]],ProjectsTable[[#This Row],[Project Number]])&gt;0.25,"REVIEW","-"),"")</f>
        <v>-</v>
      </c>
      <c r="BD16" s="346" t="str">
        <f>IFERROR(IF(OR(ProjectsTable[[#This Row],[Status]]="Off Track",ProjectsTable[[#This Row],[Status]]="At Risk"),"REVIEW","-"),"")</f>
        <v>-</v>
      </c>
    </row>
    <row r="17" spans="1:56" ht="18" customHeight="1" x14ac:dyDescent="0.2">
      <c r="A17" s="354" t="s">
        <v>320</v>
      </c>
      <c r="B17" s="121" t="s">
        <v>342</v>
      </c>
      <c r="C17" s="122" t="s">
        <v>304</v>
      </c>
      <c r="D17" s="122" t="s">
        <v>305</v>
      </c>
      <c r="E17" s="122" t="s">
        <v>378</v>
      </c>
      <c r="F17" s="153" t="s">
        <v>343</v>
      </c>
      <c r="G17" s="100" t="s">
        <v>410</v>
      </c>
      <c r="H17" s="122" t="s">
        <v>344</v>
      </c>
      <c r="I17" s="123" t="s">
        <v>176</v>
      </c>
      <c r="J17" s="342">
        <v>42582</v>
      </c>
      <c r="K17" s="155">
        <v>212</v>
      </c>
      <c r="L17" s="129">
        <f>IF(ISBLANK(ProjectsTable[[#This Row],[Required Completion Date]]),"",ProjectsTable[[#This Row],[Required Completion Date]]-ProjectsTable[[#This Row],[Days to Accomplish]])</f>
        <v>42370</v>
      </c>
      <c r="M17" s="111">
        <v>0.05</v>
      </c>
      <c r="N17" s="102" t="b">
        <v>1</v>
      </c>
      <c r="O17" s="109" t="s">
        <v>413</v>
      </c>
      <c r="P17" s="109" t="s">
        <v>312</v>
      </c>
      <c r="Q17" s="203" t="s">
        <v>611</v>
      </c>
      <c r="R17" s="112"/>
      <c r="S17" s="156">
        <v>42428</v>
      </c>
      <c r="T17" s="156"/>
      <c r="U17" s="156"/>
      <c r="V17" s="156"/>
      <c r="W17" s="156"/>
      <c r="X17" s="156">
        <v>42370</v>
      </c>
      <c r="Y17" s="156"/>
      <c r="Z17" s="156"/>
      <c r="AA17" s="156"/>
      <c r="AB17" s="156"/>
      <c r="AC17" s="156"/>
      <c r="AD17" s="156"/>
      <c r="AE17" s="156"/>
      <c r="AF17" s="156"/>
      <c r="AG17" s="156"/>
      <c r="AH17" s="156"/>
      <c r="AI17" s="156"/>
      <c r="AJ17" s="156"/>
      <c r="AK17" s="156"/>
      <c r="AL17" s="156"/>
      <c r="AM17" s="156"/>
      <c r="AN17" s="156"/>
      <c r="AO17" s="156"/>
      <c r="AP17" s="156"/>
      <c r="AQ17" s="156"/>
      <c r="AR17" s="156"/>
      <c r="AS17" s="156"/>
      <c r="AT17" s="156"/>
      <c r="AU17" s="156"/>
      <c r="AV17" s="156"/>
      <c r="AW17" s="156"/>
      <c r="AX17" s="156"/>
      <c r="AY17" s="198">
        <v>18</v>
      </c>
      <c r="AZ17" s="346" t="str">
        <f ca="1">IFERROR(IF(ProjectsTable[[#This Row],[Start Date (Calculated)]]-(TODAY()-WEEKDAY(TODAY())-1)&gt;5,"REVIEW","-"),"")</f>
        <v>-</v>
      </c>
      <c r="BA17" s="346" t="str">
        <f ca="1">IFERROR(IF(ProjectsTable[[#This Row],[Required Completion Date]]-(TODAY()-WEEKDAY(TODAY())-1)&gt;5,"REVIEW","-"),"")</f>
        <v>REVIEW</v>
      </c>
      <c r="BB17" s="346" t="str">
        <f ca="1">IFERROR(IF(ProjectsTable[[#This Row],[% Complete]]&lt;(TODAY()-ProjectsTable[[#This Row],[Start Date (Calculated)]])/ProjectsTable[[#This Row],[Days to Accomplish]],"REVIEW","-"),"")</f>
        <v>REVIEW</v>
      </c>
      <c r="BC17" s="346" t="str">
        <f ca="1">IFERROR(IF(COUNTIFS(TasksTable[[#Data],[Project '#]],ProjectsTable[[#This Row],[Project Number]],TasksTable[[#Data],[For GSS PMO Review?]],"Review")/COUNTIF(TasksTable[[#Data],[Project '#]],ProjectsTable[[#This Row],[Project Number]])&gt;0.25,"REVIEW","-"),"")</f>
        <v>-</v>
      </c>
      <c r="BD17" s="346" t="str">
        <f>IFERROR(IF(OR(ProjectsTable[[#This Row],[Status]]="Off Track",ProjectsTable[[#This Row],[Status]]="At Risk"),"REVIEW","-"),"")</f>
        <v>-</v>
      </c>
    </row>
    <row r="18" spans="1:56" ht="18" customHeight="1" x14ac:dyDescent="0.2">
      <c r="A18" s="354" t="s">
        <v>321</v>
      </c>
      <c r="B18" s="121">
        <v>23</v>
      </c>
      <c r="C18" s="122" t="s">
        <v>304</v>
      </c>
      <c r="D18" s="122" t="s">
        <v>305</v>
      </c>
      <c r="E18" s="122" t="s">
        <v>379</v>
      </c>
      <c r="F18" s="122" t="s">
        <v>347</v>
      </c>
      <c r="G18" s="100" t="s">
        <v>420</v>
      </c>
      <c r="H18" s="122" t="s">
        <v>313</v>
      </c>
      <c r="I18" s="123" t="s">
        <v>176</v>
      </c>
      <c r="J18" s="342">
        <v>42582</v>
      </c>
      <c r="K18" s="155">
        <v>212</v>
      </c>
      <c r="L18" s="129">
        <f>IF(ISBLANK(ProjectsTable[[#This Row],[Required Completion Date]]),"",ProjectsTable[[#This Row],[Required Completion Date]]-ProjectsTable[[#This Row],[Days to Accomplish]])</f>
        <v>42370</v>
      </c>
      <c r="M18" s="111">
        <v>0.05</v>
      </c>
      <c r="N18" s="102" t="b">
        <v>1</v>
      </c>
      <c r="O18" s="109" t="s">
        <v>393</v>
      </c>
      <c r="P18" s="109" t="s">
        <v>336</v>
      </c>
      <c r="Q18" s="203" t="s">
        <v>611</v>
      </c>
      <c r="R18" s="112"/>
      <c r="S18" s="156"/>
      <c r="T18" s="156" t="s">
        <v>180</v>
      </c>
      <c r="U18" s="156"/>
      <c r="V18" s="156"/>
      <c r="W18" s="156"/>
      <c r="X18" s="156">
        <v>42370</v>
      </c>
      <c r="Y18" s="156"/>
      <c r="Z18" s="156"/>
      <c r="AA18" s="156"/>
      <c r="AB18" s="156">
        <v>42430</v>
      </c>
      <c r="AC18" s="156"/>
      <c r="AD18" s="156"/>
      <c r="AE18" s="156"/>
      <c r="AF18" s="156"/>
      <c r="AG18" s="156"/>
      <c r="AH18" s="156"/>
      <c r="AI18" s="156"/>
      <c r="AJ18" s="156"/>
      <c r="AK18" s="156"/>
      <c r="AL18" s="156"/>
      <c r="AM18" s="156"/>
      <c r="AN18" s="156"/>
      <c r="AO18" s="156"/>
      <c r="AP18" s="156"/>
      <c r="AQ18" s="156"/>
      <c r="AR18" s="156"/>
      <c r="AS18" s="156"/>
      <c r="AT18" s="156"/>
      <c r="AU18" s="156"/>
      <c r="AV18" s="156"/>
      <c r="AW18" s="156" t="s">
        <v>180</v>
      </c>
      <c r="AX18" s="156" t="s">
        <v>348</v>
      </c>
      <c r="AY18" s="198">
        <v>23</v>
      </c>
      <c r="AZ18" s="346" t="str">
        <f ca="1">IFERROR(IF(ProjectsTable[[#This Row],[Start Date (Calculated)]]-(TODAY()-WEEKDAY(TODAY())-1)&gt;5,"REVIEW","-"),"")</f>
        <v>-</v>
      </c>
      <c r="BA18" s="346" t="str">
        <f ca="1">IFERROR(IF(ProjectsTable[[#This Row],[Required Completion Date]]-(TODAY()-WEEKDAY(TODAY())-1)&gt;5,"REVIEW","-"),"")</f>
        <v>REVIEW</v>
      </c>
      <c r="BB18" s="346" t="str">
        <f ca="1">IFERROR(IF(ProjectsTable[[#This Row],[% Complete]]&lt;(TODAY()-ProjectsTable[[#This Row],[Start Date (Calculated)]])/ProjectsTable[[#This Row],[Days to Accomplish]],"REVIEW","-"),"")</f>
        <v>REVIEW</v>
      </c>
      <c r="BC18" s="346" t="str">
        <f ca="1">IFERROR(IF(COUNTIFS(TasksTable[[#Data],[Project '#]],ProjectsTable[[#This Row],[Project Number]],TasksTable[[#Data],[For GSS PMO Review?]],"Review")/COUNTIF(TasksTable[[#Data],[Project '#]],ProjectsTable[[#This Row],[Project Number]])&gt;0.25,"REVIEW","-"),"")</f>
        <v>REVIEW</v>
      </c>
      <c r="BD18" s="346" t="str">
        <f>IFERROR(IF(OR(ProjectsTable[[#This Row],[Status]]="Off Track",ProjectsTable[[#This Row],[Status]]="At Risk"),"REVIEW","-"),"")</f>
        <v>-</v>
      </c>
    </row>
    <row r="19" spans="1:56" ht="18" customHeight="1" x14ac:dyDescent="0.2">
      <c r="A19" s="354" t="s">
        <v>322</v>
      </c>
      <c r="B19" s="121" t="s">
        <v>349</v>
      </c>
      <c r="C19" s="122" t="s">
        <v>304</v>
      </c>
      <c r="D19" s="122" t="s">
        <v>305</v>
      </c>
      <c r="E19" s="122" t="s">
        <v>380</v>
      </c>
      <c r="F19" s="153" t="s">
        <v>414</v>
      </c>
      <c r="G19" s="100" t="s">
        <v>405</v>
      </c>
      <c r="H19" s="122" t="s">
        <v>311</v>
      </c>
      <c r="I19" s="123" t="s">
        <v>176</v>
      </c>
      <c r="J19" s="342">
        <v>42582</v>
      </c>
      <c r="K19" s="155">
        <v>212</v>
      </c>
      <c r="L19" s="129">
        <f>IF(ISBLANK(ProjectsTable[[#This Row],[Required Completion Date]]),"",ProjectsTable[[#This Row],[Required Completion Date]]-ProjectsTable[[#This Row],[Days to Accomplish]])</f>
        <v>42370</v>
      </c>
      <c r="M19" s="116">
        <v>0.05</v>
      </c>
      <c r="N19" s="102" t="b">
        <v>1</v>
      </c>
      <c r="O19" s="109" t="s">
        <v>415</v>
      </c>
      <c r="P19" s="114" t="s">
        <v>312</v>
      </c>
      <c r="Q19" s="203" t="s">
        <v>611</v>
      </c>
      <c r="R19" s="114"/>
      <c r="S19" s="156">
        <v>42428</v>
      </c>
      <c r="T19" s="156"/>
      <c r="U19" s="156"/>
      <c r="V19" s="156"/>
      <c r="W19" s="156"/>
      <c r="X19" s="156">
        <v>42370</v>
      </c>
      <c r="Y19" s="156"/>
      <c r="Z19" s="156" t="s">
        <v>180</v>
      </c>
      <c r="AA19" s="156"/>
      <c r="AB19" s="156"/>
      <c r="AC19" s="156"/>
      <c r="AD19" s="156"/>
      <c r="AE19" s="156"/>
      <c r="AF19" s="156"/>
      <c r="AG19" s="156"/>
      <c r="AH19" s="156"/>
      <c r="AI19" s="156"/>
      <c r="AJ19" s="156"/>
      <c r="AK19" s="156"/>
      <c r="AL19" s="156"/>
      <c r="AM19" s="156"/>
      <c r="AN19" s="156"/>
      <c r="AO19" s="156"/>
      <c r="AP19" s="156"/>
      <c r="AQ19" s="156"/>
      <c r="AR19" s="156"/>
      <c r="AS19" s="156"/>
      <c r="AT19" s="156"/>
      <c r="AU19" s="156"/>
      <c r="AV19" s="156"/>
      <c r="AW19" s="156"/>
      <c r="AX19" s="156"/>
      <c r="AY19" s="198">
        <v>24</v>
      </c>
      <c r="AZ19" s="346" t="str">
        <f ca="1">IFERROR(IF(ProjectsTable[[#This Row],[Start Date (Calculated)]]-(TODAY()-WEEKDAY(TODAY())-1)&gt;5,"REVIEW","-"),"")</f>
        <v>-</v>
      </c>
      <c r="BA19" s="346" t="str">
        <f ca="1">IFERROR(IF(ProjectsTable[[#This Row],[Required Completion Date]]-(TODAY()-WEEKDAY(TODAY())-1)&gt;5,"REVIEW","-"),"")</f>
        <v>REVIEW</v>
      </c>
      <c r="BB19" s="346" t="str">
        <f ca="1">IFERROR(IF(ProjectsTable[[#This Row],[% Complete]]&lt;(TODAY()-ProjectsTable[[#This Row],[Start Date (Calculated)]])/ProjectsTable[[#This Row],[Days to Accomplish]],"REVIEW","-"),"")</f>
        <v>REVIEW</v>
      </c>
      <c r="BC19" s="346" t="str">
        <f ca="1">IFERROR(IF(COUNTIFS(TasksTable[[#Data],[Project '#]],ProjectsTable[[#This Row],[Project Number]],TasksTable[[#Data],[For GSS PMO Review?]],"Review")/COUNTIF(TasksTable[[#Data],[Project '#]],ProjectsTable[[#This Row],[Project Number]])&gt;0.25,"REVIEW","-"),"")</f>
        <v>-</v>
      </c>
      <c r="BD19" s="346" t="str">
        <f>IFERROR(IF(OR(ProjectsTable[[#This Row],[Status]]="Off Track",ProjectsTable[[#This Row],[Status]]="At Risk"),"REVIEW","-"),"")</f>
        <v>-</v>
      </c>
    </row>
    <row r="20" spans="1:56" ht="18" customHeight="1" x14ac:dyDescent="0.2">
      <c r="A20" s="354" t="s">
        <v>323</v>
      </c>
      <c r="B20" s="121">
        <v>18</v>
      </c>
      <c r="C20" s="122" t="s">
        <v>304</v>
      </c>
      <c r="D20" s="122" t="s">
        <v>305</v>
      </c>
      <c r="E20" s="122" t="s">
        <v>381</v>
      </c>
      <c r="F20" s="153" t="s">
        <v>416</v>
      </c>
      <c r="G20" s="100" t="s">
        <v>405</v>
      </c>
      <c r="H20" s="122" t="s">
        <v>313</v>
      </c>
      <c r="I20" s="123" t="s">
        <v>176</v>
      </c>
      <c r="J20" s="342">
        <v>42582</v>
      </c>
      <c r="K20" s="155">
        <v>212</v>
      </c>
      <c r="L20" s="129">
        <f>IF(ISBLANK(ProjectsTable[[#This Row],[Required Completion Date]]),"",ProjectsTable[[#This Row],[Required Completion Date]]-ProjectsTable[[#This Row],[Days to Accomplish]])</f>
        <v>42370</v>
      </c>
      <c r="M20" s="116">
        <v>0.05</v>
      </c>
      <c r="N20" s="102" t="b">
        <v>1</v>
      </c>
      <c r="O20" s="109" t="s">
        <v>417</v>
      </c>
      <c r="P20" s="114" t="s">
        <v>312</v>
      </c>
      <c r="Q20" s="203" t="s">
        <v>611</v>
      </c>
      <c r="R20" s="114"/>
      <c r="S20" s="156">
        <v>42428</v>
      </c>
      <c r="T20" s="156"/>
      <c r="U20" s="156">
        <v>42490</v>
      </c>
      <c r="V20" s="156"/>
      <c r="W20" s="156"/>
      <c r="X20" s="156">
        <v>42370</v>
      </c>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98">
        <v>19</v>
      </c>
      <c r="AZ20" s="346" t="str">
        <f ca="1">IFERROR(IF(ProjectsTable[[#This Row],[Start Date (Calculated)]]-(TODAY()-WEEKDAY(TODAY())-1)&gt;5,"REVIEW","-"),"")</f>
        <v>-</v>
      </c>
      <c r="BA20" s="346" t="str">
        <f ca="1">IFERROR(IF(ProjectsTable[[#This Row],[Required Completion Date]]-(TODAY()-WEEKDAY(TODAY())-1)&gt;5,"REVIEW","-"),"")</f>
        <v>REVIEW</v>
      </c>
      <c r="BB20" s="346" t="str">
        <f ca="1">IFERROR(IF(ProjectsTable[[#This Row],[% Complete]]&lt;(TODAY()-ProjectsTable[[#This Row],[Start Date (Calculated)]])/ProjectsTable[[#This Row],[Days to Accomplish]],"REVIEW","-"),"")</f>
        <v>REVIEW</v>
      </c>
      <c r="BC20" s="346" t="str">
        <f ca="1">IFERROR(IF(COUNTIFS(TasksTable[[#Data],[Project '#]],ProjectsTable[[#This Row],[Project Number]],TasksTable[[#Data],[For GSS PMO Review?]],"Review")/COUNTIF(TasksTable[[#Data],[Project '#]],ProjectsTable[[#This Row],[Project Number]])&gt;0.25,"REVIEW","-"),"")</f>
        <v>-</v>
      </c>
      <c r="BD20" s="346" t="str">
        <f>IFERROR(IF(OR(ProjectsTable[[#This Row],[Status]]="Off Track",ProjectsTable[[#This Row],[Status]]="At Risk"),"REVIEW","-"),"")</f>
        <v>-</v>
      </c>
    </row>
    <row r="21" spans="1:56" ht="18" customHeight="1" x14ac:dyDescent="0.2">
      <c r="A21" s="354" t="s">
        <v>324</v>
      </c>
      <c r="B21" s="121" t="s">
        <v>350</v>
      </c>
      <c r="C21" s="122" t="s">
        <v>304</v>
      </c>
      <c r="D21" s="194" t="s">
        <v>305</v>
      </c>
      <c r="E21" s="122" t="s">
        <v>382</v>
      </c>
      <c r="F21" s="153" t="s">
        <v>351</v>
      </c>
      <c r="G21" s="100" t="s">
        <v>420</v>
      </c>
      <c r="H21" s="122" t="s">
        <v>352</v>
      </c>
      <c r="I21" s="123" t="s">
        <v>176</v>
      </c>
      <c r="J21" s="342">
        <v>42582</v>
      </c>
      <c r="K21" s="155">
        <v>212</v>
      </c>
      <c r="L21" s="129">
        <f>IF(ISBLANK(ProjectsTable[[#This Row],[Required Completion Date]]),"",ProjectsTable[[#This Row],[Required Completion Date]]-ProjectsTable[[#This Row],[Days to Accomplish]])</f>
        <v>42370</v>
      </c>
      <c r="M21" s="116">
        <v>0.05</v>
      </c>
      <c r="N21" s="102" t="b">
        <v>1</v>
      </c>
      <c r="O21" s="109" t="s">
        <v>394</v>
      </c>
      <c r="P21" s="114" t="s">
        <v>308</v>
      </c>
      <c r="Q21" s="203" t="s">
        <v>611</v>
      </c>
      <c r="R21" s="114"/>
      <c r="S21" s="156">
        <v>42428</v>
      </c>
      <c r="T21" s="156"/>
      <c r="U21" s="156">
        <v>42490</v>
      </c>
      <c r="V21" s="156"/>
      <c r="W21" s="156"/>
      <c r="X21" s="156">
        <v>42370</v>
      </c>
      <c r="Y21" s="156"/>
      <c r="Z21" s="156" t="s">
        <v>180</v>
      </c>
      <c r="AA21" s="156"/>
      <c r="AB21" s="156"/>
      <c r="AC21" s="156"/>
      <c r="AD21" s="156"/>
      <c r="AE21" s="156"/>
      <c r="AF21" s="156"/>
      <c r="AG21" s="156"/>
      <c r="AH21" s="156"/>
      <c r="AI21" s="156"/>
      <c r="AJ21" s="156"/>
      <c r="AK21" s="156"/>
      <c r="AL21" s="156"/>
      <c r="AM21" s="156"/>
      <c r="AN21" s="156"/>
      <c r="AO21" s="156"/>
      <c r="AP21" s="156"/>
      <c r="AQ21" s="156"/>
      <c r="AR21" s="156"/>
      <c r="AS21" s="156"/>
      <c r="AT21" s="156"/>
      <c r="AU21" s="156"/>
      <c r="AV21" s="156"/>
      <c r="AW21" s="156"/>
      <c r="AX21" s="156"/>
      <c r="AY21" s="198">
        <v>15</v>
      </c>
      <c r="AZ21" s="346" t="str">
        <f ca="1">IFERROR(IF(ProjectsTable[[#This Row],[Start Date (Calculated)]]-(TODAY()-WEEKDAY(TODAY())-1)&gt;5,"REVIEW","-"),"")</f>
        <v>-</v>
      </c>
      <c r="BA21" s="346" t="str">
        <f ca="1">IFERROR(IF(ProjectsTable[[#This Row],[Required Completion Date]]-(TODAY()-WEEKDAY(TODAY())-1)&gt;5,"REVIEW","-"),"")</f>
        <v>REVIEW</v>
      </c>
      <c r="BB21" s="346" t="str">
        <f ca="1">IFERROR(IF(ProjectsTable[[#This Row],[% Complete]]&lt;(TODAY()-ProjectsTable[[#This Row],[Start Date (Calculated)]])/ProjectsTable[[#This Row],[Days to Accomplish]],"REVIEW","-"),"")</f>
        <v>REVIEW</v>
      </c>
      <c r="BC21" s="346" t="str">
        <f ca="1">IFERROR(IF(COUNTIFS(TasksTable[[#Data],[Project '#]],ProjectsTable[[#This Row],[Project Number]],TasksTable[[#Data],[For GSS PMO Review?]],"Review")/COUNTIF(TasksTable[[#Data],[Project '#]],ProjectsTable[[#This Row],[Project Number]])&gt;0.25,"REVIEW","-"),"")</f>
        <v>-</v>
      </c>
      <c r="BD21" s="346" t="str">
        <f>IFERROR(IF(OR(ProjectsTable[[#This Row],[Status]]="Off Track",ProjectsTable[[#This Row],[Status]]="At Risk"),"REVIEW","-"),"")</f>
        <v>-</v>
      </c>
    </row>
    <row r="22" spans="1:56" ht="18" customHeight="1" x14ac:dyDescent="0.2">
      <c r="A22" s="354" t="s">
        <v>325</v>
      </c>
      <c r="B22" s="121" t="s">
        <v>354</v>
      </c>
      <c r="C22" s="122" t="s">
        <v>304</v>
      </c>
      <c r="D22" s="195" t="s">
        <v>305</v>
      </c>
      <c r="E22" s="122" t="s">
        <v>395</v>
      </c>
      <c r="F22" s="153" t="s">
        <v>353</v>
      </c>
      <c r="G22" s="100" t="s">
        <v>418</v>
      </c>
      <c r="H22" s="122" t="s">
        <v>355</v>
      </c>
      <c r="I22" s="123" t="s">
        <v>176</v>
      </c>
      <c r="J22" s="342">
        <v>42582</v>
      </c>
      <c r="K22" s="155">
        <v>212</v>
      </c>
      <c r="L22" s="129">
        <f>IF(ISBLANK(ProjectsTable[[#This Row],[Required Completion Date]]),"",ProjectsTable[[#This Row],[Required Completion Date]]-ProjectsTable[[#This Row],[Days to Accomplish]])</f>
        <v>42370</v>
      </c>
      <c r="M22" s="116">
        <v>0.05</v>
      </c>
      <c r="N22" s="102" t="b">
        <v>1</v>
      </c>
      <c r="O22" s="109" t="s">
        <v>396</v>
      </c>
      <c r="P22" s="114" t="s">
        <v>356</v>
      </c>
      <c r="Q22" s="203" t="s">
        <v>611</v>
      </c>
      <c r="R22" s="114"/>
      <c r="S22" s="156"/>
      <c r="T22" s="156"/>
      <c r="U22" s="156"/>
      <c r="V22" s="156"/>
      <c r="W22" s="156"/>
      <c r="X22" s="156">
        <v>42370</v>
      </c>
      <c r="Y22" s="156"/>
      <c r="Z22" s="156" t="s">
        <v>180</v>
      </c>
      <c r="AA22" s="156"/>
      <c r="AB22" s="156"/>
      <c r="AC22" s="156"/>
      <c r="AD22" s="156"/>
      <c r="AE22" s="156"/>
      <c r="AF22" s="156"/>
      <c r="AG22" s="156"/>
      <c r="AH22" s="156"/>
      <c r="AI22" s="156"/>
      <c r="AJ22" s="156"/>
      <c r="AK22" s="156"/>
      <c r="AL22" s="156"/>
      <c r="AM22" s="156"/>
      <c r="AN22" s="156"/>
      <c r="AO22" s="156"/>
      <c r="AP22" s="156"/>
      <c r="AQ22" s="156"/>
      <c r="AR22" s="156"/>
      <c r="AS22" s="156"/>
      <c r="AT22" s="156"/>
      <c r="AU22" s="156"/>
      <c r="AV22" s="156"/>
      <c r="AW22" s="156"/>
      <c r="AX22" s="156"/>
      <c r="AY22" s="198">
        <v>28</v>
      </c>
      <c r="AZ22" s="346" t="str">
        <f ca="1">IFERROR(IF(ProjectsTable[[#This Row],[Start Date (Calculated)]]-(TODAY()-WEEKDAY(TODAY())-1)&gt;5,"REVIEW","-"),"")</f>
        <v>-</v>
      </c>
      <c r="BA22" s="346" t="str">
        <f ca="1">IFERROR(IF(ProjectsTable[[#This Row],[Required Completion Date]]-(TODAY()-WEEKDAY(TODAY())-1)&gt;5,"REVIEW","-"),"")</f>
        <v>REVIEW</v>
      </c>
      <c r="BB22" s="346" t="str">
        <f ca="1">IFERROR(IF(ProjectsTable[[#This Row],[% Complete]]&lt;(TODAY()-ProjectsTable[[#This Row],[Start Date (Calculated)]])/ProjectsTable[[#This Row],[Days to Accomplish]],"REVIEW","-"),"")</f>
        <v>REVIEW</v>
      </c>
      <c r="BC22" s="346" t="str">
        <f ca="1">IFERROR(IF(COUNTIFS(TasksTable[[#Data],[Project '#]],ProjectsTable[[#This Row],[Project Number]],TasksTable[[#Data],[For GSS PMO Review?]],"Review")/COUNTIF(TasksTable[[#Data],[Project '#]],ProjectsTable[[#This Row],[Project Number]])&gt;0.25,"REVIEW","-"),"")</f>
        <v>-</v>
      </c>
      <c r="BD22" s="346" t="str">
        <f>IFERROR(IF(OR(ProjectsTable[[#This Row],[Status]]="Off Track",ProjectsTable[[#This Row],[Status]]="At Risk"),"REVIEW","-"),"")</f>
        <v>-</v>
      </c>
    </row>
    <row r="23" spans="1:56" ht="18" customHeight="1" x14ac:dyDescent="0.2">
      <c r="A23" s="354" t="s">
        <v>326</v>
      </c>
      <c r="B23" s="121" t="s">
        <v>357</v>
      </c>
      <c r="C23" s="122" t="s">
        <v>304</v>
      </c>
      <c r="D23" s="196" t="s">
        <v>305</v>
      </c>
      <c r="E23" s="122" t="s">
        <v>383</v>
      </c>
      <c r="F23" s="153" t="s">
        <v>358</v>
      </c>
      <c r="G23" s="100" t="s">
        <v>420</v>
      </c>
      <c r="H23" s="122" t="s">
        <v>359</v>
      </c>
      <c r="I23" s="123" t="s">
        <v>176</v>
      </c>
      <c r="J23" s="342">
        <v>42582</v>
      </c>
      <c r="K23" s="155">
        <v>60</v>
      </c>
      <c r="L23" s="129">
        <f>IF(ISBLANK(ProjectsTable[[#This Row],[Required Completion Date]]),"",ProjectsTable[[#This Row],[Required Completion Date]]-ProjectsTable[[#This Row],[Days to Accomplish]])</f>
        <v>42522</v>
      </c>
      <c r="M23" s="116">
        <v>0.15</v>
      </c>
      <c r="N23" s="102" t="b">
        <v>1</v>
      </c>
      <c r="O23" s="109" t="s">
        <v>397</v>
      </c>
      <c r="P23" s="114" t="s">
        <v>336</v>
      </c>
      <c r="Q23" s="203" t="s">
        <v>611</v>
      </c>
      <c r="R23" s="114"/>
      <c r="S23" s="156"/>
      <c r="T23" s="156"/>
      <c r="U23" s="156">
        <v>42490</v>
      </c>
      <c r="V23" s="156"/>
      <c r="W23" s="156"/>
      <c r="X23" s="156">
        <v>42370</v>
      </c>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c r="AW23" s="156"/>
      <c r="AX23" s="156"/>
      <c r="AY23" s="198">
        <v>3</v>
      </c>
      <c r="AZ23" s="346" t="str">
        <f ca="1">IFERROR(IF(ProjectsTable[[#This Row],[Start Date (Calculated)]]-(TODAY()-WEEKDAY(TODAY())-1)&gt;5,"REVIEW","-"),"")</f>
        <v>REVIEW</v>
      </c>
      <c r="BA23" s="346" t="str">
        <f ca="1">IFERROR(IF(ProjectsTable[[#This Row],[Required Completion Date]]-(TODAY()-WEEKDAY(TODAY())-1)&gt;5,"REVIEW","-"),"")</f>
        <v>REVIEW</v>
      </c>
      <c r="BB23" s="346" t="str">
        <f ca="1">IFERROR(IF(ProjectsTable[[#This Row],[% Complete]]&lt;(TODAY()-ProjectsTable[[#This Row],[Start Date (Calculated)]])/ProjectsTable[[#This Row],[Days to Accomplish]],"REVIEW","-"),"")</f>
        <v>-</v>
      </c>
      <c r="BC23" s="346" t="str">
        <f ca="1">IFERROR(IF(COUNTIFS(TasksTable[[#Data],[Project '#]],ProjectsTable[[#This Row],[Project Number]],TasksTable[[#Data],[For GSS PMO Review?]],"Review")/COUNTIF(TasksTable[[#Data],[Project '#]],ProjectsTable[[#This Row],[Project Number]])&gt;0.25,"REVIEW","-"),"")</f>
        <v>REVIEW</v>
      </c>
      <c r="BD23" s="346" t="str">
        <f>IFERROR(IF(OR(ProjectsTable[[#This Row],[Status]]="Off Track",ProjectsTable[[#This Row],[Status]]="At Risk"),"REVIEW","-"),"")</f>
        <v>-</v>
      </c>
    </row>
    <row r="24" spans="1:56" ht="18" customHeight="1" x14ac:dyDescent="0.2">
      <c r="A24" s="354" t="s">
        <v>327</v>
      </c>
      <c r="B24" s="121" t="s">
        <v>360</v>
      </c>
      <c r="C24" s="122" t="s">
        <v>304</v>
      </c>
      <c r="D24" s="122" t="s">
        <v>604</v>
      </c>
      <c r="E24" s="122" t="s">
        <v>384</v>
      </c>
      <c r="F24" s="153" t="s">
        <v>361</v>
      </c>
      <c r="G24" s="100" t="s">
        <v>420</v>
      </c>
      <c r="H24" s="122" t="s">
        <v>352</v>
      </c>
      <c r="I24" s="123" t="s">
        <v>176</v>
      </c>
      <c r="J24" s="342">
        <v>42582</v>
      </c>
      <c r="K24" s="155">
        <v>212</v>
      </c>
      <c r="L24" s="129">
        <f>IF(ISBLANK(ProjectsTable[[#This Row],[Required Completion Date]]),"",ProjectsTable[[#This Row],[Required Completion Date]]-ProjectsTable[[#This Row],[Days to Accomplish]])</f>
        <v>42370</v>
      </c>
      <c r="M24" s="116">
        <v>0.05</v>
      </c>
      <c r="N24" s="102" t="b">
        <v>1</v>
      </c>
      <c r="O24" s="109" t="s">
        <v>398</v>
      </c>
      <c r="P24" s="114" t="s">
        <v>308</v>
      </c>
      <c r="Q24" s="203" t="s">
        <v>611</v>
      </c>
      <c r="R24" s="114"/>
      <c r="S24" s="156">
        <v>42428</v>
      </c>
      <c r="T24" s="156"/>
      <c r="U24" s="156">
        <v>42490</v>
      </c>
      <c r="V24" s="156"/>
      <c r="W24" s="156"/>
      <c r="X24" s="156">
        <v>42370</v>
      </c>
      <c r="Y24" s="156"/>
      <c r="Z24" s="156" t="s">
        <v>180</v>
      </c>
      <c r="AA24" s="156"/>
      <c r="AB24" s="156"/>
      <c r="AC24" s="156"/>
      <c r="AD24" s="156"/>
      <c r="AE24" s="156"/>
      <c r="AF24" s="156"/>
      <c r="AG24" s="156"/>
      <c r="AH24" s="156"/>
      <c r="AI24" s="156"/>
      <c r="AJ24" s="156"/>
      <c r="AK24" s="156"/>
      <c r="AL24" s="156"/>
      <c r="AM24" s="156"/>
      <c r="AN24" s="156"/>
      <c r="AO24" s="156"/>
      <c r="AP24" s="156"/>
      <c r="AQ24" s="156"/>
      <c r="AR24" s="156"/>
      <c r="AS24" s="156"/>
      <c r="AT24" s="156"/>
      <c r="AU24" s="156"/>
      <c r="AV24" s="156"/>
      <c r="AW24" s="156"/>
      <c r="AX24" s="156"/>
      <c r="AY24" s="198">
        <v>17</v>
      </c>
      <c r="AZ24" s="346" t="str">
        <f ca="1">IFERROR(IF(ProjectsTable[[#This Row],[Start Date (Calculated)]]-(TODAY()-WEEKDAY(TODAY())-1)&gt;5,"REVIEW","-"),"")</f>
        <v>-</v>
      </c>
      <c r="BA24" s="346" t="str">
        <f ca="1">IFERROR(IF(ProjectsTable[[#This Row],[Required Completion Date]]-(TODAY()-WEEKDAY(TODAY())-1)&gt;5,"REVIEW","-"),"")</f>
        <v>REVIEW</v>
      </c>
      <c r="BB24" s="346" t="str">
        <f ca="1">IFERROR(IF(ProjectsTable[[#This Row],[% Complete]]&lt;(TODAY()-ProjectsTable[[#This Row],[Start Date (Calculated)]])/ProjectsTable[[#This Row],[Days to Accomplish]],"REVIEW","-"),"")</f>
        <v>REVIEW</v>
      </c>
      <c r="BC24" s="346" t="str">
        <f ca="1">IFERROR(IF(COUNTIFS(TasksTable[[#Data],[Project '#]],ProjectsTable[[#This Row],[Project Number]],TasksTable[[#Data],[For GSS PMO Review?]],"Review")/COUNTIF(TasksTable[[#Data],[Project '#]],ProjectsTable[[#This Row],[Project Number]])&gt;0.25,"REVIEW","-"),"")</f>
        <v>REVIEW</v>
      </c>
      <c r="BD24" s="346" t="str">
        <f>IFERROR(IF(OR(ProjectsTable[[#This Row],[Status]]="Off Track",ProjectsTable[[#This Row],[Status]]="At Risk"),"REVIEW","-"),"")</f>
        <v>-</v>
      </c>
    </row>
    <row r="25" spans="1:56" ht="18" customHeight="1" x14ac:dyDescent="0.2">
      <c r="A25" s="354" t="s">
        <v>328</v>
      </c>
      <c r="B25" s="121" t="s">
        <v>362</v>
      </c>
      <c r="C25" s="122" t="s">
        <v>304</v>
      </c>
      <c r="D25" s="122" t="s">
        <v>603</v>
      </c>
      <c r="E25" s="122" t="s">
        <v>385</v>
      </c>
      <c r="F25" s="153" t="s">
        <v>363</v>
      </c>
      <c r="G25" s="100" t="s">
        <v>419</v>
      </c>
      <c r="H25" s="122" t="s">
        <v>359</v>
      </c>
      <c r="I25" s="123" t="s">
        <v>176</v>
      </c>
      <c r="J25" s="342">
        <v>42582</v>
      </c>
      <c r="K25" s="155">
        <v>120</v>
      </c>
      <c r="L25" s="129">
        <f>IF(ISBLANK(ProjectsTable[[#This Row],[Required Completion Date]]),"",ProjectsTable[[#This Row],[Required Completion Date]]-ProjectsTable[[#This Row],[Days to Accomplish]])</f>
        <v>42462</v>
      </c>
      <c r="M25" s="116">
        <v>0.05</v>
      </c>
      <c r="N25" s="102" t="b">
        <v>1</v>
      </c>
      <c r="O25" s="109" t="s">
        <v>399</v>
      </c>
      <c r="P25" s="114" t="s">
        <v>356</v>
      </c>
      <c r="Q25" s="203" t="s">
        <v>611</v>
      </c>
      <c r="R25" s="114"/>
      <c r="S25" s="156"/>
      <c r="T25" s="156"/>
      <c r="U25" s="156"/>
      <c r="V25" s="156"/>
      <c r="W25" s="156"/>
      <c r="X25" s="156">
        <v>42370</v>
      </c>
      <c r="Y25" s="156"/>
      <c r="Z25" s="156">
        <v>42521</v>
      </c>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c r="AW25" s="156"/>
      <c r="AX25" s="156"/>
      <c r="AY25" s="198">
        <v>22</v>
      </c>
      <c r="AZ25" s="346" t="str">
        <f ca="1">IFERROR(IF(ProjectsTable[[#This Row],[Start Date (Calculated)]]-(TODAY()-WEEKDAY(TODAY())-1)&gt;5,"REVIEW","-"),"")</f>
        <v>REVIEW</v>
      </c>
      <c r="BA25" s="346" t="str">
        <f ca="1">IFERROR(IF(ProjectsTable[[#This Row],[Required Completion Date]]-(TODAY()-WEEKDAY(TODAY())-1)&gt;5,"REVIEW","-"),"")</f>
        <v>REVIEW</v>
      </c>
      <c r="BB25" s="346" t="str">
        <f ca="1">IFERROR(IF(ProjectsTable[[#This Row],[% Complete]]&lt;(TODAY()-ProjectsTable[[#This Row],[Start Date (Calculated)]])/ProjectsTable[[#This Row],[Days to Accomplish]],"REVIEW","-"),"")</f>
        <v>-</v>
      </c>
      <c r="BC25" s="346" t="str">
        <f ca="1">IFERROR(IF(COUNTIFS(TasksTable[[#Data],[Project '#]],ProjectsTable[[#This Row],[Project Number]],TasksTable[[#Data],[For GSS PMO Review?]],"Review")/COUNTIF(TasksTable[[#Data],[Project '#]],ProjectsTable[[#This Row],[Project Number]])&gt;0.25,"REVIEW","-"),"")</f>
        <v>-</v>
      </c>
      <c r="BD25" s="346" t="str">
        <f>IFERROR(IF(OR(ProjectsTable[[#This Row],[Status]]="Off Track",ProjectsTable[[#This Row],[Status]]="At Risk"),"REVIEW","-"),"")</f>
        <v>-</v>
      </c>
    </row>
    <row r="26" spans="1:56" ht="18" customHeight="1" x14ac:dyDescent="0.2">
      <c r="A26" s="354" t="s">
        <v>329</v>
      </c>
      <c r="B26" s="121" t="s">
        <v>365</v>
      </c>
      <c r="C26" s="122" t="s">
        <v>304</v>
      </c>
      <c r="D26" s="122" t="s">
        <v>602</v>
      </c>
      <c r="E26" s="122" t="s">
        <v>386</v>
      </c>
      <c r="F26" s="153" t="s">
        <v>364</v>
      </c>
      <c r="G26" s="100" t="s">
        <v>420</v>
      </c>
      <c r="H26" s="122" t="s">
        <v>359</v>
      </c>
      <c r="I26" s="123" t="s">
        <v>176</v>
      </c>
      <c r="J26" s="342">
        <v>42582</v>
      </c>
      <c r="K26" s="155">
        <v>90</v>
      </c>
      <c r="L26" s="129">
        <f>IF(ISBLANK(ProjectsTable[[#This Row],[Required Completion Date]]),"",ProjectsTable[[#This Row],[Required Completion Date]]-ProjectsTable[[#This Row],[Days to Accomplish]])</f>
        <v>42492</v>
      </c>
      <c r="M26" s="116">
        <v>0.05</v>
      </c>
      <c r="N26" s="102" t="b">
        <v>1</v>
      </c>
      <c r="O26" s="109" t="s">
        <v>421</v>
      </c>
      <c r="P26" s="114" t="s">
        <v>336</v>
      </c>
      <c r="Q26" s="203" t="s">
        <v>611</v>
      </c>
      <c r="R26" s="114"/>
      <c r="S26" s="156"/>
      <c r="T26" s="156"/>
      <c r="U26" s="156">
        <v>42490</v>
      </c>
      <c r="V26" s="156"/>
      <c r="W26" s="156"/>
      <c r="X26" s="156">
        <v>42370</v>
      </c>
      <c r="Y26" s="156"/>
      <c r="Z26" s="156"/>
      <c r="AA26" s="156"/>
      <c r="AB26" s="156">
        <v>42430</v>
      </c>
      <c r="AC26" s="156"/>
      <c r="AD26" s="156"/>
      <c r="AE26" s="156"/>
      <c r="AF26" s="156"/>
      <c r="AG26" s="156"/>
      <c r="AH26" s="156"/>
      <c r="AI26" s="156"/>
      <c r="AJ26" s="156"/>
      <c r="AK26" s="156"/>
      <c r="AL26" s="156"/>
      <c r="AM26" s="156"/>
      <c r="AN26" s="156"/>
      <c r="AO26" s="156"/>
      <c r="AP26" s="156"/>
      <c r="AQ26" s="156"/>
      <c r="AR26" s="156"/>
      <c r="AS26" s="156"/>
      <c r="AT26" s="156"/>
      <c r="AU26" s="156"/>
      <c r="AV26" s="156"/>
      <c r="AW26" s="156"/>
      <c r="AX26" s="156"/>
      <c r="AY26" s="198">
        <v>21</v>
      </c>
      <c r="AZ26" s="346" t="str">
        <f ca="1">IFERROR(IF(ProjectsTable[[#This Row],[Start Date (Calculated)]]-(TODAY()-WEEKDAY(TODAY())-1)&gt;5,"REVIEW","-"),"")</f>
        <v>REVIEW</v>
      </c>
      <c r="BA26" s="346" t="str">
        <f ca="1">IFERROR(IF(ProjectsTable[[#This Row],[Required Completion Date]]-(TODAY()-WEEKDAY(TODAY())-1)&gt;5,"REVIEW","-"),"")</f>
        <v>REVIEW</v>
      </c>
      <c r="BB26" s="346" t="str">
        <f ca="1">IFERROR(IF(ProjectsTable[[#This Row],[% Complete]]&lt;(TODAY()-ProjectsTable[[#This Row],[Start Date (Calculated)]])/ProjectsTable[[#This Row],[Days to Accomplish]],"REVIEW","-"),"")</f>
        <v>-</v>
      </c>
      <c r="BC26" s="346" t="str">
        <f ca="1">IFERROR(IF(COUNTIFS(TasksTable[[#Data],[Project '#]],ProjectsTable[[#This Row],[Project Number]],TasksTable[[#Data],[For GSS PMO Review?]],"Review")/COUNTIF(TasksTable[[#Data],[Project '#]],ProjectsTable[[#This Row],[Project Number]])&gt;0.25,"REVIEW","-"),"")</f>
        <v>-</v>
      </c>
      <c r="BD26" s="346" t="str">
        <f>IFERROR(IF(OR(ProjectsTable[[#This Row],[Status]]="Off Track",ProjectsTable[[#This Row],[Status]]="At Risk"),"REVIEW","-"),"")</f>
        <v>-</v>
      </c>
    </row>
    <row r="27" spans="1:56" ht="18" customHeight="1" x14ac:dyDescent="0.2">
      <c r="A27" s="354" t="s">
        <v>330</v>
      </c>
      <c r="B27" s="121" t="s">
        <v>367</v>
      </c>
      <c r="C27" s="122" t="s">
        <v>304</v>
      </c>
      <c r="D27" s="197" t="s">
        <v>305</v>
      </c>
      <c r="E27" s="122" t="s">
        <v>387</v>
      </c>
      <c r="F27" s="153" t="s">
        <v>366</v>
      </c>
      <c r="G27" s="100" t="s">
        <v>420</v>
      </c>
      <c r="H27" s="122" t="s">
        <v>359</v>
      </c>
      <c r="I27" s="123" t="s">
        <v>176</v>
      </c>
      <c r="J27" s="342">
        <v>42582</v>
      </c>
      <c r="K27" s="155">
        <v>90</v>
      </c>
      <c r="L27" s="129">
        <f>IF(ISBLANK(ProjectsTable[[#This Row],[Required Completion Date]]),"",ProjectsTable[[#This Row],[Required Completion Date]]-ProjectsTable[[#This Row],[Days to Accomplish]])</f>
        <v>42492</v>
      </c>
      <c r="M27" s="116">
        <v>0.05</v>
      </c>
      <c r="N27" s="102" t="b">
        <v>1</v>
      </c>
      <c r="O27" s="109" t="s">
        <v>400</v>
      </c>
      <c r="P27" s="114" t="s">
        <v>308</v>
      </c>
      <c r="Q27" s="203" t="s">
        <v>611</v>
      </c>
      <c r="R27" s="114"/>
      <c r="S27" s="156">
        <v>42428</v>
      </c>
      <c r="T27" s="156"/>
      <c r="U27" s="156">
        <v>42490</v>
      </c>
      <c r="V27" s="156"/>
      <c r="W27" s="156"/>
      <c r="X27" s="156">
        <v>42370</v>
      </c>
      <c r="Y27" s="156"/>
      <c r="Z27" s="156">
        <v>42521</v>
      </c>
      <c r="AA27" s="156"/>
      <c r="AB27" s="156">
        <v>42551</v>
      </c>
      <c r="AC27" s="156"/>
      <c r="AD27" s="156"/>
      <c r="AE27" s="156"/>
      <c r="AF27" s="156"/>
      <c r="AG27" s="156"/>
      <c r="AH27" s="156"/>
      <c r="AI27" s="156"/>
      <c r="AJ27" s="156"/>
      <c r="AK27" s="156"/>
      <c r="AL27" s="156"/>
      <c r="AM27" s="156"/>
      <c r="AN27" s="156"/>
      <c r="AO27" s="156"/>
      <c r="AP27" s="156"/>
      <c r="AQ27" s="156"/>
      <c r="AR27" s="156"/>
      <c r="AS27" s="156"/>
      <c r="AT27" s="156"/>
      <c r="AU27" s="156"/>
      <c r="AV27" s="156"/>
      <c r="AW27" s="156"/>
      <c r="AX27" s="156"/>
      <c r="AY27" s="198">
        <v>27</v>
      </c>
      <c r="AZ27" s="346" t="str">
        <f ca="1">IFERROR(IF(ProjectsTable[[#This Row],[Start Date (Calculated)]]-(TODAY()-WEEKDAY(TODAY())-1)&gt;5,"REVIEW","-"),"")</f>
        <v>REVIEW</v>
      </c>
      <c r="BA27" s="346" t="str">
        <f ca="1">IFERROR(IF(ProjectsTable[[#This Row],[Required Completion Date]]-(TODAY()-WEEKDAY(TODAY())-1)&gt;5,"REVIEW","-"),"")</f>
        <v>REVIEW</v>
      </c>
      <c r="BB27" s="346" t="str">
        <f ca="1">IFERROR(IF(ProjectsTable[[#This Row],[% Complete]]&lt;(TODAY()-ProjectsTable[[#This Row],[Start Date (Calculated)]])/ProjectsTable[[#This Row],[Days to Accomplish]],"REVIEW","-"),"")</f>
        <v>-</v>
      </c>
      <c r="BC27" s="346" t="str">
        <f ca="1">IFERROR(IF(COUNTIFS(TasksTable[[#Data],[Project '#]],ProjectsTable[[#This Row],[Project Number]],TasksTable[[#Data],[For GSS PMO Review?]],"Review")/COUNTIF(TasksTable[[#Data],[Project '#]],ProjectsTable[[#This Row],[Project Number]])&gt;0.25,"REVIEW","-"),"")</f>
        <v>-</v>
      </c>
      <c r="BD27" s="346" t="str">
        <f>IFERROR(IF(OR(ProjectsTable[[#This Row],[Status]]="Off Track",ProjectsTable[[#This Row],[Status]]="At Risk"),"REVIEW","-"),"")</f>
        <v>-</v>
      </c>
    </row>
    <row r="28" spans="1:56" ht="18" customHeight="1" x14ac:dyDescent="0.2">
      <c r="A28" s="354" t="s">
        <v>331</v>
      </c>
      <c r="B28" s="125" t="s">
        <v>368</v>
      </c>
      <c r="C28" s="122" t="s">
        <v>304</v>
      </c>
      <c r="D28" s="126" t="s">
        <v>369</v>
      </c>
      <c r="E28" s="126" t="s">
        <v>388</v>
      </c>
      <c r="F28" s="126" t="s">
        <v>370</v>
      </c>
      <c r="G28" s="126" t="s">
        <v>371</v>
      </c>
      <c r="H28" s="126" t="s">
        <v>313</v>
      </c>
      <c r="I28" s="127" t="s">
        <v>176</v>
      </c>
      <c r="J28" s="342">
        <v>42582</v>
      </c>
      <c r="K28" s="155">
        <v>120</v>
      </c>
      <c r="L28" s="129">
        <f>IF(ISBLANK(ProjectsTable[[#This Row],[Required Completion Date]]),"",ProjectsTable[[#This Row],[Required Completion Date]]-ProjectsTable[[#This Row],[Days to Accomplish]])</f>
        <v>42462</v>
      </c>
      <c r="M28" s="118">
        <v>0.05</v>
      </c>
      <c r="N28" s="102" t="b">
        <v>1</v>
      </c>
      <c r="O28" s="117" t="s">
        <v>372</v>
      </c>
      <c r="P28" s="117" t="s">
        <v>373</v>
      </c>
      <c r="Q28" s="203" t="s">
        <v>601</v>
      </c>
      <c r="R28" s="119"/>
      <c r="S28" s="120"/>
      <c r="T28" s="119"/>
      <c r="U28" s="119"/>
      <c r="V28" s="119"/>
      <c r="W28" s="119"/>
      <c r="X28" s="156" t="s">
        <v>422</v>
      </c>
      <c r="Y28" s="119"/>
      <c r="Z28" s="119"/>
      <c r="AA28" s="119"/>
      <c r="AB28" s="119"/>
      <c r="AC28" s="119"/>
      <c r="AD28" s="119"/>
      <c r="AE28" s="119"/>
      <c r="AF28" s="119"/>
      <c r="AG28" s="156">
        <v>42400</v>
      </c>
      <c r="AH28" s="119"/>
      <c r="AI28" s="119"/>
      <c r="AJ28" s="119"/>
      <c r="AK28" s="119"/>
      <c r="AL28" s="119"/>
      <c r="AM28" s="119"/>
      <c r="AN28" s="130"/>
      <c r="AO28" s="119"/>
      <c r="AP28" s="119"/>
      <c r="AQ28" s="119"/>
      <c r="AR28" s="119"/>
      <c r="AS28" s="119"/>
      <c r="AT28" s="117"/>
      <c r="AU28" s="117"/>
      <c r="AV28" s="131"/>
      <c r="AW28" s="117"/>
      <c r="AX28" s="119"/>
      <c r="AY28" s="198"/>
      <c r="AZ28" s="346" t="str">
        <f ca="1">IFERROR(IF(ProjectsTable[[#This Row],[Start Date (Calculated)]]-(TODAY()-WEEKDAY(TODAY())-1)&gt;5,"REVIEW","-"),"")</f>
        <v>REVIEW</v>
      </c>
      <c r="BA28" s="346" t="str">
        <f ca="1">IFERROR(IF(ProjectsTable[[#This Row],[Required Completion Date]]-(TODAY()-WEEKDAY(TODAY())-1)&gt;5,"REVIEW","-"),"")</f>
        <v>REVIEW</v>
      </c>
      <c r="BB28" s="346" t="str">
        <f ca="1">IFERROR(IF(ProjectsTable[[#This Row],[% Complete]]&lt;(TODAY()-ProjectsTable[[#This Row],[Start Date (Calculated)]])/ProjectsTable[[#This Row],[Days to Accomplish]],"REVIEW","-"),"")</f>
        <v>-</v>
      </c>
      <c r="BC28" s="346" t="str">
        <f>IFERROR(IF(COUNTIFS(TasksTable[[#Data],[Project '#]],ProjectsTable[[#This Row],[Project Number]],TasksTable[[#Data],[For GSS PMO Review?]],"Review")/COUNTIF(TasksTable[[#Data],[Project '#]],ProjectsTable[[#This Row],[Project Number]])&gt;0.25,"REVIEW","-"),"")</f>
        <v/>
      </c>
      <c r="BD28" s="346" t="str">
        <f>IFERROR(IF(OR(ProjectsTable[[#This Row],[Status]]="Off Track",ProjectsTable[[#This Row],[Status]]="At Risk"),"REVIEW","-"),"")</f>
        <v>-</v>
      </c>
    </row>
    <row r="29" spans="1:56" ht="66" customHeight="1" x14ac:dyDescent="0.2">
      <c r="A29" s="354"/>
      <c r="B29" s="121"/>
      <c r="C29" s="122"/>
      <c r="D29" s="122"/>
      <c r="E29" s="122"/>
      <c r="F29" s="122"/>
      <c r="G29" s="122"/>
      <c r="H29" s="122"/>
      <c r="I29" s="123"/>
      <c r="J29" s="343"/>
      <c r="K29" s="124"/>
      <c r="L29" s="129"/>
      <c r="M29" s="116"/>
      <c r="N29" s="102"/>
      <c r="O29" s="114"/>
      <c r="P29" s="114"/>
      <c r="Q29" s="114"/>
      <c r="R29" s="114"/>
      <c r="S29" s="115"/>
      <c r="T29" s="114"/>
      <c r="U29" s="114"/>
      <c r="V29" s="114"/>
      <c r="W29" s="114"/>
      <c r="X29" s="114"/>
      <c r="Y29" s="114"/>
      <c r="Z29" s="114"/>
      <c r="AA29" s="114"/>
      <c r="AB29" s="114"/>
      <c r="AC29" s="114"/>
      <c r="AD29" s="114"/>
      <c r="AE29" s="114"/>
      <c r="AF29" s="114"/>
      <c r="AG29" s="114"/>
      <c r="AH29" s="114"/>
      <c r="AI29" s="114"/>
      <c r="AJ29" s="114"/>
      <c r="AK29" s="114"/>
      <c r="AL29" s="114"/>
      <c r="AM29" s="114"/>
      <c r="AN29" s="112"/>
      <c r="AO29" s="114"/>
      <c r="AP29" s="114"/>
      <c r="AQ29" s="114"/>
      <c r="AR29" s="114"/>
      <c r="AS29" s="114"/>
      <c r="AT29" s="114"/>
      <c r="AU29" s="114"/>
      <c r="AV29" s="112"/>
      <c r="AW29" s="114"/>
      <c r="AX29" s="114"/>
      <c r="AY29" s="198"/>
      <c r="AZ29" s="346" t="str">
        <f ca="1">IFERROR(IF(ProjectsTable[[#This Row],[Start Date (Calculated)]]-(TODAY()-WEEKDAY(TODAY())-1)&gt;5,"REVIEW","-"),"")</f>
        <v>-</v>
      </c>
      <c r="BA29" s="346" t="str">
        <f ca="1">IFERROR(IF(ProjectsTable[[#This Row],[Required Completion Date]]-(TODAY()-WEEKDAY(TODAY())-1)&gt;5,"REVIEW","-"),"")</f>
        <v>-</v>
      </c>
      <c r="BB29" s="346" t="str">
        <f ca="1">IFERROR(IF(ProjectsTable[[#This Row],[% Complete]]&lt;(TODAY()-ProjectsTable[[#This Row],[Start Date (Calculated)]])/ProjectsTable[[#This Row],[Days to Accomplish]],"REVIEW","-"),"")</f>
        <v/>
      </c>
      <c r="BC29" s="346" t="str">
        <f>IFERROR(IF(COUNTIFS(TasksTable[[#Data],[Project '#]],ProjectsTable[[#This Row],[Project Number]],TasksTable[[#Data],[For GSS PMO Review?]],"Review")/COUNTIF(TasksTable[[#Data],[Project '#]],ProjectsTable[[#This Row],[Project Number]])&gt;0.25,"REVIEW","-"),"")</f>
        <v/>
      </c>
      <c r="BD29" s="346" t="str">
        <f>IFERROR(IF(OR(ProjectsTable[[#This Row],[Status]]="Off Track",ProjectsTable[[#This Row],[Status]]="At Risk"),"REVIEW","-"),"")</f>
        <v>-</v>
      </c>
    </row>
    <row r="30" spans="1:56" ht="56.25" customHeight="1" x14ac:dyDescent="0.2">
      <c r="A30" s="354"/>
      <c r="B30" s="121"/>
      <c r="C30" s="122"/>
      <c r="D30" s="122"/>
      <c r="E30" s="122"/>
      <c r="F30" s="122"/>
      <c r="G30" s="122"/>
      <c r="H30" s="122"/>
      <c r="I30" s="123"/>
      <c r="J30" s="343"/>
      <c r="K30" s="124"/>
      <c r="L30" s="129"/>
      <c r="M30" s="116"/>
      <c r="N30" s="102"/>
      <c r="O30" s="114"/>
      <c r="P30" s="114"/>
      <c r="Q30" s="114"/>
      <c r="R30" s="114"/>
      <c r="S30" s="115"/>
      <c r="T30" s="114"/>
      <c r="U30" s="114"/>
      <c r="V30" s="114"/>
      <c r="W30" s="114"/>
      <c r="X30" s="114"/>
      <c r="Y30" s="114"/>
      <c r="Z30" s="114"/>
      <c r="AA30" s="114"/>
      <c r="AB30" s="114"/>
      <c r="AC30" s="114"/>
      <c r="AD30" s="114"/>
      <c r="AE30" s="114"/>
      <c r="AF30" s="114"/>
      <c r="AG30" s="114"/>
      <c r="AH30" s="114"/>
      <c r="AI30" s="114"/>
      <c r="AJ30" s="114"/>
      <c r="AK30" s="114"/>
      <c r="AL30" s="114"/>
      <c r="AM30" s="114"/>
      <c r="AN30" s="112"/>
      <c r="AO30" s="114"/>
      <c r="AP30" s="114"/>
      <c r="AQ30" s="114"/>
      <c r="AR30" s="114"/>
      <c r="AS30" s="114"/>
      <c r="AT30" s="114"/>
      <c r="AU30" s="114"/>
      <c r="AV30" s="112"/>
      <c r="AW30" s="114"/>
      <c r="AX30" s="114"/>
      <c r="AY30" s="198"/>
      <c r="AZ30" s="346" t="str">
        <f ca="1">IFERROR(IF(ProjectsTable[[#This Row],[Start Date (Calculated)]]-(TODAY()-WEEKDAY(TODAY())-1)&gt;5,"REVIEW","-"),"")</f>
        <v>-</v>
      </c>
      <c r="BA30" s="346" t="str">
        <f ca="1">IFERROR(IF(ProjectsTable[[#This Row],[Required Completion Date]]-(TODAY()-WEEKDAY(TODAY())-1)&gt;5,"REVIEW","-"),"")</f>
        <v>-</v>
      </c>
      <c r="BB30" s="346" t="str">
        <f ca="1">IFERROR(IF(ProjectsTable[[#This Row],[% Complete]]&lt;(TODAY()-ProjectsTable[[#This Row],[Start Date (Calculated)]])/ProjectsTable[[#This Row],[Days to Accomplish]],"REVIEW","-"),"")</f>
        <v/>
      </c>
      <c r="BC30" s="346" t="str">
        <f>IFERROR(IF(COUNTIFS(TasksTable[[#Data],[Project '#]],ProjectsTable[[#This Row],[Project Number]],TasksTable[[#Data],[For GSS PMO Review?]],"Review")/COUNTIF(TasksTable[[#Data],[Project '#]],ProjectsTable[[#This Row],[Project Number]])&gt;0.25,"REVIEW","-"),"")</f>
        <v/>
      </c>
      <c r="BD30" s="346" t="str">
        <f>IFERROR(IF(OR(ProjectsTable[[#This Row],[Status]]="Off Track",ProjectsTable[[#This Row],[Status]]="At Risk"),"REVIEW","-"),"")</f>
        <v>-</v>
      </c>
    </row>
    <row r="31" spans="1:56" ht="56.25" customHeight="1" x14ac:dyDescent="0.2">
      <c r="A31" s="354"/>
      <c r="B31" s="121"/>
      <c r="C31" s="122"/>
      <c r="D31" s="122"/>
      <c r="E31" s="122"/>
      <c r="F31" s="122"/>
      <c r="G31" s="122"/>
      <c r="H31" s="122"/>
      <c r="I31" s="123"/>
      <c r="J31" s="343"/>
      <c r="K31" s="124"/>
      <c r="L31" s="129"/>
      <c r="M31" s="116"/>
      <c r="N31" s="114"/>
      <c r="O31" s="114"/>
      <c r="P31" s="114"/>
      <c r="Q31" s="114"/>
      <c r="R31" s="114"/>
      <c r="S31" s="115"/>
      <c r="T31" s="114"/>
      <c r="U31" s="114"/>
      <c r="V31" s="114"/>
      <c r="W31" s="114"/>
      <c r="X31" s="114"/>
      <c r="Y31" s="114"/>
      <c r="Z31" s="114"/>
      <c r="AA31" s="114"/>
      <c r="AB31" s="114"/>
      <c r="AC31" s="114"/>
      <c r="AD31" s="114"/>
      <c r="AE31" s="114"/>
      <c r="AF31" s="114"/>
      <c r="AG31" s="114"/>
      <c r="AH31" s="114"/>
      <c r="AI31" s="114"/>
      <c r="AJ31" s="114"/>
      <c r="AK31" s="114"/>
      <c r="AL31" s="114"/>
      <c r="AM31" s="114"/>
      <c r="AN31" s="112"/>
      <c r="AO31" s="114"/>
      <c r="AP31" s="114"/>
      <c r="AQ31" s="114"/>
      <c r="AR31" s="114"/>
      <c r="AS31" s="114"/>
      <c r="AT31" s="114"/>
      <c r="AU31" s="114"/>
      <c r="AV31" s="112"/>
      <c r="AW31" s="114"/>
      <c r="AX31" s="114"/>
      <c r="AY31" s="198"/>
      <c r="AZ31" s="346" t="str">
        <f ca="1">IFERROR(IF(ProjectsTable[[#This Row],[Start Date (Calculated)]]-(TODAY()-WEEKDAY(TODAY())-1)&gt;5,"REVIEW","-"),"")</f>
        <v>-</v>
      </c>
      <c r="BA31" s="346" t="str">
        <f ca="1">IFERROR(IF(ProjectsTable[[#This Row],[Required Completion Date]]-(TODAY()-WEEKDAY(TODAY())-1)&gt;5,"REVIEW","-"),"")</f>
        <v>-</v>
      </c>
      <c r="BB31" s="346" t="str">
        <f ca="1">IFERROR(IF(ProjectsTable[[#This Row],[% Complete]]&lt;(TODAY()-ProjectsTable[[#This Row],[Start Date (Calculated)]])/ProjectsTable[[#This Row],[Days to Accomplish]],"REVIEW","-"),"")</f>
        <v/>
      </c>
      <c r="BC31" s="346" t="str">
        <f>IFERROR(IF(COUNTIFS(TasksTable[[#Data],[Project '#]],ProjectsTable[[#This Row],[Project Number]],TasksTable[[#Data],[For GSS PMO Review?]],"Review")/COUNTIF(TasksTable[[#Data],[Project '#]],ProjectsTable[[#This Row],[Project Number]])&gt;0.25,"REVIEW","-"),"")</f>
        <v/>
      </c>
      <c r="BD31" s="346" t="str">
        <f>IFERROR(IF(OR(ProjectsTable[[#This Row],[Status]]="Off Track",ProjectsTable[[#This Row],[Status]]="At Risk"),"REVIEW","-"),"")</f>
        <v>-</v>
      </c>
    </row>
    <row r="32" spans="1:56" ht="56.25" customHeight="1" x14ac:dyDescent="0.2">
      <c r="A32" s="354"/>
      <c r="B32" s="121"/>
      <c r="C32" s="122"/>
      <c r="D32" s="122"/>
      <c r="E32" s="122"/>
      <c r="F32" s="122"/>
      <c r="G32" s="122"/>
      <c r="H32" s="122"/>
      <c r="I32" s="123"/>
      <c r="J32" s="343"/>
      <c r="K32" s="124"/>
      <c r="L32" s="129"/>
      <c r="M32" s="116"/>
      <c r="N32" s="114"/>
      <c r="O32" s="114"/>
      <c r="P32" s="114"/>
      <c r="Q32" s="114"/>
      <c r="R32" s="114"/>
      <c r="S32" s="115"/>
      <c r="T32" s="114"/>
      <c r="U32" s="114"/>
      <c r="V32" s="114"/>
      <c r="W32" s="114"/>
      <c r="X32" s="114"/>
      <c r="Y32" s="114"/>
      <c r="Z32" s="114"/>
      <c r="AA32" s="114"/>
      <c r="AB32" s="114"/>
      <c r="AC32" s="114"/>
      <c r="AD32" s="114"/>
      <c r="AE32" s="114"/>
      <c r="AF32" s="114"/>
      <c r="AG32" s="114"/>
      <c r="AH32" s="114"/>
      <c r="AI32" s="114"/>
      <c r="AJ32" s="114"/>
      <c r="AK32" s="114"/>
      <c r="AL32" s="114"/>
      <c r="AM32" s="114"/>
      <c r="AN32" s="112"/>
      <c r="AO32" s="114"/>
      <c r="AP32" s="114"/>
      <c r="AQ32" s="114"/>
      <c r="AR32" s="114"/>
      <c r="AS32" s="114"/>
      <c r="AT32" s="114"/>
      <c r="AU32" s="114"/>
      <c r="AV32" s="112"/>
      <c r="AW32" s="114"/>
      <c r="AX32" s="114"/>
      <c r="AY32" s="198"/>
      <c r="AZ32" s="346" t="str">
        <f ca="1">IFERROR(IF(ProjectsTable[[#This Row],[Start Date (Calculated)]]-(TODAY()-WEEKDAY(TODAY())-1)&gt;5,"REVIEW","-"),"")</f>
        <v>-</v>
      </c>
      <c r="BA32" s="346" t="str">
        <f ca="1">IFERROR(IF(ProjectsTable[[#This Row],[Required Completion Date]]-(TODAY()-WEEKDAY(TODAY())-1)&gt;5,"REVIEW","-"),"")</f>
        <v>-</v>
      </c>
      <c r="BB32" s="346" t="str">
        <f ca="1">IFERROR(IF(ProjectsTable[[#This Row],[% Complete]]&lt;(TODAY()-ProjectsTable[[#This Row],[Start Date (Calculated)]])/ProjectsTable[[#This Row],[Days to Accomplish]],"REVIEW","-"),"")</f>
        <v/>
      </c>
      <c r="BC32" s="346" t="str">
        <f>IFERROR(IF(COUNTIFS(TasksTable[[#Data],[Project '#]],ProjectsTable[[#This Row],[Project Number]],TasksTable[[#Data],[For GSS PMO Review?]],"Review")/COUNTIF(TasksTable[[#Data],[Project '#]],ProjectsTable[[#This Row],[Project Number]])&gt;0.25,"REVIEW","-"),"")</f>
        <v/>
      </c>
      <c r="BD32" s="346" t="str">
        <f>IFERROR(IF(OR(ProjectsTable[[#This Row],[Status]]="Off Track",ProjectsTable[[#This Row],[Status]]="At Risk"),"REVIEW","-"),"")</f>
        <v>-</v>
      </c>
    </row>
    <row r="33" spans="1:56" ht="56.25" customHeight="1" x14ac:dyDescent="0.2">
      <c r="A33" s="354"/>
      <c r="B33" s="121"/>
      <c r="C33" s="122"/>
      <c r="D33" s="122"/>
      <c r="E33" s="122"/>
      <c r="F33" s="122"/>
      <c r="G33" s="122"/>
      <c r="H33" s="122"/>
      <c r="I33" s="123"/>
      <c r="J33" s="343"/>
      <c r="K33" s="124"/>
      <c r="L33" s="129"/>
      <c r="M33" s="116"/>
      <c r="N33" s="114"/>
      <c r="O33" s="114"/>
      <c r="P33" s="114"/>
      <c r="Q33" s="114"/>
      <c r="R33" s="114"/>
      <c r="S33" s="115"/>
      <c r="T33" s="114"/>
      <c r="U33" s="114"/>
      <c r="V33" s="114"/>
      <c r="W33" s="114"/>
      <c r="X33" s="114"/>
      <c r="Y33" s="114"/>
      <c r="Z33" s="114"/>
      <c r="AA33" s="114"/>
      <c r="AB33" s="114"/>
      <c r="AC33" s="114"/>
      <c r="AD33" s="114"/>
      <c r="AE33" s="114"/>
      <c r="AF33" s="114"/>
      <c r="AG33" s="114"/>
      <c r="AH33" s="114"/>
      <c r="AI33" s="114"/>
      <c r="AJ33" s="114"/>
      <c r="AK33" s="114"/>
      <c r="AL33" s="114"/>
      <c r="AM33" s="114"/>
      <c r="AN33" s="112"/>
      <c r="AO33" s="114"/>
      <c r="AP33" s="114"/>
      <c r="AQ33" s="114"/>
      <c r="AR33" s="114"/>
      <c r="AS33" s="114"/>
      <c r="AT33" s="114"/>
      <c r="AU33" s="114"/>
      <c r="AV33" s="112"/>
      <c r="AW33" s="114"/>
      <c r="AX33" s="114"/>
      <c r="AY33" s="198"/>
      <c r="AZ33" s="346" t="str">
        <f ca="1">IFERROR(IF(ProjectsTable[[#This Row],[Start Date (Calculated)]]-(TODAY()-WEEKDAY(TODAY())-1)&gt;5,"REVIEW","-"),"")</f>
        <v>-</v>
      </c>
      <c r="BA33" s="346" t="str">
        <f ca="1">IFERROR(IF(ProjectsTable[[#This Row],[Required Completion Date]]-(TODAY()-WEEKDAY(TODAY())-1)&gt;5,"REVIEW","-"),"")</f>
        <v>-</v>
      </c>
      <c r="BB33" s="346" t="str">
        <f ca="1">IFERROR(IF(ProjectsTable[[#This Row],[% Complete]]&lt;(TODAY()-ProjectsTable[[#This Row],[Start Date (Calculated)]])/ProjectsTable[[#This Row],[Days to Accomplish]],"REVIEW","-"),"")</f>
        <v/>
      </c>
      <c r="BC33" s="346" t="str">
        <f>IFERROR(IF(COUNTIFS(TasksTable[[#Data],[Project '#]],ProjectsTable[[#This Row],[Project Number]],TasksTable[[#Data],[For GSS PMO Review?]],"Review")/COUNTIF(TasksTable[[#Data],[Project '#]],ProjectsTable[[#This Row],[Project Number]])&gt;0.25,"REVIEW","-"),"")</f>
        <v/>
      </c>
      <c r="BD33" s="346" t="str">
        <f>IFERROR(IF(OR(ProjectsTable[[#This Row],[Status]]="Off Track",ProjectsTable[[#This Row],[Status]]="At Risk"),"REVIEW","-"),"")</f>
        <v>-</v>
      </c>
    </row>
    <row r="34" spans="1:56" ht="56.25" customHeight="1" x14ac:dyDescent="0.2">
      <c r="A34" s="354"/>
      <c r="B34" s="121"/>
      <c r="C34" s="122"/>
      <c r="D34" s="122"/>
      <c r="E34" s="122"/>
      <c r="F34" s="122"/>
      <c r="G34" s="122"/>
      <c r="H34" s="122"/>
      <c r="I34" s="123"/>
      <c r="J34" s="343"/>
      <c r="K34" s="124"/>
      <c r="L34" s="129"/>
      <c r="M34" s="116"/>
      <c r="N34" s="114"/>
      <c r="O34" s="114"/>
      <c r="P34" s="114"/>
      <c r="Q34" s="114"/>
      <c r="R34" s="114"/>
      <c r="S34" s="115"/>
      <c r="T34" s="114"/>
      <c r="U34" s="114"/>
      <c r="V34" s="114"/>
      <c r="W34" s="114"/>
      <c r="X34" s="114"/>
      <c r="Y34" s="114"/>
      <c r="Z34" s="114"/>
      <c r="AA34" s="114"/>
      <c r="AB34" s="114"/>
      <c r="AC34" s="114"/>
      <c r="AD34" s="114"/>
      <c r="AE34" s="114"/>
      <c r="AF34" s="114"/>
      <c r="AG34" s="114"/>
      <c r="AH34" s="114"/>
      <c r="AI34" s="114"/>
      <c r="AJ34" s="114"/>
      <c r="AK34" s="114"/>
      <c r="AL34" s="114"/>
      <c r="AM34" s="114"/>
      <c r="AN34" s="112"/>
      <c r="AO34" s="114"/>
      <c r="AP34" s="114"/>
      <c r="AQ34" s="114"/>
      <c r="AR34" s="114"/>
      <c r="AS34" s="114"/>
      <c r="AT34" s="114"/>
      <c r="AU34" s="114"/>
      <c r="AV34" s="112"/>
      <c r="AW34" s="114"/>
      <c r="AX34" s="114"/>
      <c r="AY34" s="198"/>
      <c r="AZ34" s="346" t="str">
        <f ca="1">IFERROR(IF(ProjectsTable[[#This Row],[Start Date (Calculated)]]-(TODAY()-WEEKDAY(TODAY())-1)&gt;5,"REVIEW","-"),"")</f>
        <v>-</v>
      </c>
      <c r="BA34" s="346" t="str">
        <f ca="1">IFERROR(IF(ProjectsTable[[#This Row],[Required Completion Date]]-(TODAY()-WEEKDAY(TODAY())-1)&gt;5,"REVIEW","-"),"")</f>
        <v>-</v>
      </c>
      <c r="BB34" s="346" t="str">
        <f ca="1">IFERROR(IF(ProjectsTable[[#This Row],[% Complete]]&lt;(TODAY()-ProjectsTable[[#This Row],[Start Date (Calculated)]])/ProjectsTable[[#This Row],[Days to Accomplish]],"REVIEW","-"),"")</f>
        <v/>
      </c>
      <c r="BC34" s="346" t="str">
        <f>IFERROR(IF(COUNTIFS(TasksTable[[#Data],[Project '#]],ProjectsTable[[#This Row],[Project Number]],TasksTable[[#Data],[For GSS PMO Review?]],"Review")/COUNTIF(TasksTable[[#Data],[Project '#]],ProjectsTable[[#This Row],[Project Number]])&gt;0.25,"REVIEW","-"),"")</f>
        <v/>
      </c>
      <c r="BD34" s="346" t="str">
        <f>IFERROR(IF(OR(ProjectsTable[[#This Row],[Status]]="Off Track",ProjectsTable[[#This Row],[Status]]="At Risk"),"REVIEW","-"),"")</f>
        <v>-</v>
      </c>
    </row>
    <row r="35" spans="1:56" ht="56.25" customHeight="1" x14ac:dyDescent="0.2">
      <c r="A35" s="356"/>
      <c r="B35" s="125"/>
      <c r="C35" s="126"/>
      <c r="D35" s="126"/>
      <c r="E35" s="126"/>
      <c r="F35" s="126"/>
      <c r="G35" s="126"/>
      <c r="H35" s="126"/>
      <c r="I35" s="127"/>
      <c r="J35" s="344"/>
      <c r="K35" s="128"/>
      <c r="L35" s="129"/>
      <c r="M35" s="118"/>
      <c r="N35" s="117"/>
      <c r="O35" s="117"/>
      <c r="P35" s="117"/>
      <c r="Q35" s="117"/>
      <c r="R35" s="119"/>
      <c r="S35" s="120"/>
      <c r="T35" s="119"/>
      <c r="U35" s="119"/>
      <c r="V35" s="119"/>
      <c r="W35" s="119"/>
      <c r="X35" s="119"/>
      <c r="Y35" s="119"/>
      <c r="Z35" s="119"/>
      <c r="AA35" s="119"/>
      <c r="AB35" s="119"/>
      <c r="AC35" s="119"/>
      <c r="AD35" s="119"/>
      <c r="AE35" s="119"/>
      <c r="AF35" s="119"/>
      <c r="AG35" s="119"/>
      <c r="AH35" s="119"/>
      <c r="AI35" s="119"/>
      <c r="AJ35" s="119"/>
      <c r="AK35" s="119"/>
      <c r="AL35" s="119"/>
      <c r="AM35" s="119"/>
      <c r="AN35" s="130"/>
      <c r="AO35" s="119"/>
      <c r="AP35" s="119"/>
      <c r="AQ35" s="119"/>
      <c r="AR35" s="119"/>
      <c r="AS35" s="119"/>
      <c r="AT35" s="117"/>
      <c r="AU35" s="117"/>
      <c r="AV35" s="131"/>
      <c r="AW35" s="117"/>
      <c r="AX35" s="119"/>
      <c r="AY35" s="209"/>
      <c r="AZ35" s="348" t="str">
        <f ca="1">IFERROR(IF(ProjectsTable[[#This Row],[Start Date (Calculated)]]-(TODAY()-WEEKDAY(TODAY())-1)&gt;5,"REVIEW","-"),"")</f>
        <v>-</v>
      </c>
      <c r="BA35" s="348" t="str">
        <f ca="1">IFERROR(IF(ProjectsTable[[#This Row],[Required Completion Date]]-(TODAY()-WEEKDAY(TODAY())-1)&gt;5,"REVIEW","-"),"")</f>
        <v>-</v>
      </c>
      <c r="BB35" s="348" t="str">
        <f ca="1">IFERROR(IF(ProjectsTable[[#This Row],[% Complete]]&lt;(TODAY()-ProjectsTable[[#This Row],[Start Date (Calculated)]])/ProjectsTable[[#This Row],[Days to Accomplish]],"REVIEW","-"),"")</f>
        <v/>
      </c>
      <c r="BC35" s="348" t="str">
        <f>IFERROR(IF(COUNTIFS(TasksTable[[#Data],[Project '#]],ProjectsTable[[#This Row],[Project Number]],TasksTable[[#Data],[For GSS PMO Review?]],"Review")/COUNTIF(TasksTable[[#Data],[Project '#]],ProjectsTable[[#This Row],[Project Number]])&gt;0.25,"REVIEW","-"),"")</f>
        <v/>
      </c>
      <c r="BD35" s="348" t="str">
        <f>IFERROR(IF(OR(ProjectsTable[[#This Row],[Status]]="Off Track",ProjectsTable[[#This Row],[Status]]="At Risk"),"REVIEW","-"),"")</f>
        <v>-</v>
      </c>
    </row>
    <row r="9988" spans="157:157" ht="56.25" customHeight="1" x14ac:dyDescent="0.2">
      <c r="FA9988" s="16" t="s">
        <v>180</v>
      </c>
    </row>
  </sheetData>
  <dataConsolidate/>
  <mergeCells count="2">
    <mergeCell ref="B8:R8"/>
    <mergeCell ref="S8:AX8"/>
  </mergeCells>
  <conditionalFormatting sqref="S29:AY35">
    <cfRule type="cellIs" dxfId="216" priority="6" operator="equal">
      <formula>42308</formula>
    </cfRule>
  </conditionalFormatting>
  <conditionalFormatting sqref="S10:AY28">
    <cfRule type="cellIs" dxfId="215" priority="2" operator="equal">
      <formula>42308</formula>
    </cfRule>
  </conditionalFormatting>
  <conditionalFormatting sqref="S28:AY28">
    <cfRule type="cellIs" dxfId="214" priority="1" operator="equal">
      <formula>42308</formula>
    </cfRule>
  </conditionalFormatting>
  <dataValidations count="3">
    <dataValidation type="list" allowBlank="1" showInputMessage="1" showErrorMessage="1" sqref="N10:N35">
      <formula1>"TRUE,FALSE"</formula1>
    </dataValidation>
    <dataValidation type="list" allowBlank="1" showInputMessage="1" showErrorMessage="1" sqref="I10:I35">
      <formula1>"Both, Up. Co., V-A Co."</formula1>
    </dataValidation>
    <dataValidation type="list" allowBlank="1" showInputMessage="1" showErrorMessage="1" sqref="Q10:Q28">
      <formula1>"&lt;Select&gt;,Off Track,At Risk,Complete,Not Started,On Track"</formula1>
    </dataValidation>
  </dataValidations>
  <pageMargins left="0.75" right="0.75" top="1" bottom="1" header="0.5" footer="0.5"/>
  <pageSetup scale="65" fitToWidth="0" orientation="landscape"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44"/>
  <sheetViews>
    <sheetView showGridLines="0" workbookViewId="0">
      <selection activeCell="F5" sqref="F5"/>
    </sheetView>
  </sheetViews>
  <sheetFormatPr defaultColWidth="9.140625" defaultRowHeight="12.75" x14ac:dyDescent="0.2"/>
  <cols>
    <col min="1" max="1" width="12" style="57" customWidth="1"/>
    <col min="2" max="2" width="11" style="57" customWidth="1"/>
    <col min="3" max="3" width="10.42578125" style="57" customWidth="1"/>
    <col min="4" max="4" width="11.7109375" style="57" customWidth="1"/>
    <col min="5" max="5" width="12.85546875" style="57" customWidth="1"/>
    <col min="6" max="6" width="44.7109375" style="57" customWidth="1"/>
    <col min="7" max="7" width="29.140625" style="57" customWidth="1"/>
    <col min="8" max="10" width="14.7109375" style="57" customWidth="1"/>
    <col min="11" max="12" width="14" style="57" customWidth="1"/>
    <col min="13" max="14" width="28.140625" style="57" customWidth="1"/>
    <col min="15" max="15" width="14.42578125" style="57" customWidth="1"/>
    <col min="16" max="16" width="12.85546875" style="57" customWidth="1"/>
    <col min="17" max="17" width="11.85546875" style="57" customWidth="1"/>
    <col min="18" max="16384" width="9.140625" style="57"/>
  </cols>
  <sheetData>
    <row r="1" spans="1:17" x14ac:dyDescent="0.2">
      <c r="O1" s="371" t="s">
        <v>620</v>
      </c>
      <c r="P1" s="371"/>
      <c r="Q1" s="371"/>
    </row>
    <row r="2" spans="1:17" ht="63.75" x14ac:dyDescent="0.2">
      <c r="A2" s="204" t="s">
        <v>599</v>
      </c>
      <c r="B2" s="204" t="s">
        <v>297</v>
      </c>
      <c r="C2" s="204" t="s">
        <v>241</v>
      </c>
      <c r="D2" s="204" t="s">
        <v>240</v>
      </c>
      <c r="E2" s="204" t="s">
        <v>605</v>
      </c>
      <c r="F2" s="204" t="s">
        <v>607</v>
      </c>
      <c r="G2" s="204" t="s">
        <v>600</v>
      </c>
      <c r="H2" s="204" t="s">
        <v>608</v>
      </c>
      <c r="I2" s="204" t="s">
        <v>609</v>
      </c>
      <c r="J2" s="204" t="s">
        <v>606</v>
      </c>
      <c r="K2" s="204" t="s">
        <v>618</v>
      </c>
      <c r="L2" s="204" t="s">
        <v>171</v>
      </c>
      <c r="M2" s="205" t="s">
        <v>619</v>
      </c>
      <c r="N2" s="205" t="s">
        <v>624</v>
      </c>
      <c r="O2" s="217" t="s">
        <v>623</v>
      </c>
      <c r="P2" s="218" t="s">
        <v>621</v>
      </c>
      <c r="Q2" s="218" t="s">
        <v>622</v>
      </c>
    </row>
    <row r="3" spans="1:17" ht="51" x14ac:dyDescent="0.2">
      <c r="A3" s="186">
        <v>42383</v>
      </c>
      <c r="B3" s="206" t="s">
        <v>704</v>
      </c>
      <c r="C3" s="206" t="s">
        <v>704</v>
      </c>
      <c r="D3" s="206" t="s">
        <v>704</v>
      </c>
      <c r="E3" s="206" t="s">
        <v>704</v>
      </c>
      <c r="F3" s="264" t="s">
        <v>708</v>
      </c>
      <c r="G3" s="264" t="s">
        <v>705</v>
      </c>
      <c r="H3" s="262">
        <v>0.75</v>
      </c>
      <c r="I3" s="263">
        <v>10</v>
      </c>
      <c r="J3" s="206">
        <f t="shared" ref="J3:J4" si="0">H3*I3</f>
        <v>7.5</v>
      </c>
      <c r="K3" s="206" t="s">
        <v>706</v>
      </c>
      <c r="L3" s="206" t="s">
        <v>707</v>
      </c>
      <c r="M3" s="186"/>
      <c r="N3" s="206" t="s">
        <v>709</v>
      </c>
      <c r="O3" s="216"/>
      <c r="P3" s="219" t="s">
        <v>601</v>
      </c>
      <c r="Q3" s="219" t="s">
        <v>601</v>
      </c>
    </row>
    <row r="4" spans="1:17" ht="51" x14ac:dyDescent="0.2">
      <c r="A4" s="186">
        <v>42383</v>
      </c>
      <c r="B4" s="206" t="s">
        <v>704</v>
      </c>
      <c r="C4" s="206" t="s">
        <v>704</v>
      </c>
      <c r="D4" s="206" t="s">
        <v>704</v>
      </c>
      <c r="E4" s="206" t="s">
        <v>704</v>
      </c>
      <c r="F4" s="265" t="s">
        <v>710</v>
      </c>
      <c r="G4" s="264" t="s">
        <v>711</v>
      </c>
      <c r="H4" s="262">
        <v>0.5</v>
      </c>
      <c r="I4" s="263">
        <v>9</v>
      </c>
      <c r="J4" s="206">
        <f t="shared" si="0"/>
        <v>4.5</v>
      </c>
      <c r="K4" s="206" t="s">
        <v>706</v>
      </c>
      <c r="L4" s="206" t="s">
        <v>707</v>
      </c>
      <c r="M4" s="186"/>
      <c r="N4" s="206" t="s">
        <v>709</v>
      </c>
      <c r="O4" s="216"/>
      <c r="P4" s="219" t="s">
        <v>706</v>
      </c>
      <c r="Q4" s="219" t="s">
        <v>774</v>
      </c>
    </row>
    <row r="5" spans="1:17" ht="63.75" x14ac:dyDescent="0.2">
      <c r="A5" s="186">
        <v>42387</v>
      </c>
      <c r="B5" s="187" t="s">
        <v>704</v>
      </c>
      <c r="C5" s="187" t="s">
        <v>704</v>
      </c>
      <c r="D5" s="187" t="s">
        <v>704</v>
      </c>
      <c r="E5" s="187" t="s">
        <v>704</v>
      </c>
      <c r="F5" s="188" t="s">
        <v>726</v>
      </c>
      <c r="G5" s="188" t="s">
        <v>724</v>
      </c>
      <c r="H5" s="276">
        <v>0.5</v>
      </c>
      <c r="I5" s="188">
        <v>9</v>
      </c>
      <c r="J5" s="188">
        <f t="shared" ref="J5:J44" si="1">H5*I5</f>
        <v>4.5</v>
      </c>
      <c r="K5" s="187" t="s">
        <v>706</v>
      </c>
      <c r="L5" s="206" t="s">
        <v>707</v>
      </c>
      <c r="M5" s="187"/>
      <c r="N5" s="206" t="s">
        <v>709</v>
      </c>
      <c r="O5" s="216"/>
      <c r="P5" s="219" t="s">
        <v>706</v>
      </c>
      <c r="Q5" s="219" t="s">
        <v>774</v>
      </c>
    </row>
    <row r="6" spans="1:17" x14ac:dyDescent="0.2">
      <c r="A6" s="186"/>
      <c r="B6" s="187"/>
      <c r="C6" s="187"/>
      <c r="D6" s="187"/>
      <c r="E6" s="187"/>
      <c r="F6" s="188"/>
      <c r="G6" s="188"/>
      <c r="H6" s="188"/>
      <c r="I6" s="188"/>
      <c r="J6" s="188">
        <f t="shared" si="1"/>
        <v>0</v>
      </c>
      <c r="K6" s="187" t="s">
        <v>601</v>
      </c>
      <c r="L6" s="206" t="s">
        <v>601</v>
      </c>
      <c r="M6" s="187"/>
      <c r="N6" s="206"/>
      <c r="O6" s="216"/>
      <c r="P6" s="219" t="s">
        <v>601</v>
      </c>
      <c r="Q6" s="219" t="s">
        <v>601</v>
      </c>
    </row>
    <row r="7" spans="1:17" x14ac:dyDescent="0.2">
      <c r="A7" s="186"/>
      <c r="B7" s="187"/>
      <c r="C7" s="187"/>
      <c r="D7" s="187"/>
      <c r="E7" s="187"/>
      <c r="F7" s="188"/>
      <c r="G7" s="188"/>
      <c r="H7" s="188"/>
      <c r="I7" s="188"/>
      <c r="J7" s="188">
        <f t="shared" si="1"/>
        <v>0</v>
      </c>
      <c r="K7" s="187" t="s">
        <v>601</v>
      </c>
      <c r="L7" s="206" t="s">
        <v>601</v>
      </c>
      <c r="M7" s="187"/>
      <c r="N7" s="206"/>
      <c r="O7" s="216"/>
      <c r="P7" s="219" t="s">
        <v>601</v>
      </c>
      <c r="Q7" s="219" t="s">
        <v>601</v>
      </c>
    </row>
    <row r="8" spans="1:17" x14ac:dyDescent="0.2">
      <c r="A8" s="186"/>
      <c r="B8" s="187"/>
      <c r="C8" s="187"/>
      <c r="D8" s="187"/>
      <c r="E8" s="187"/>
      <c r="F8" s="188"/>
      <c r="G8" s="188"/>
      <c r="H8" s="188"/>
      <c r="I8" s="188"/>
      <c r="J8" s="188">
        <f t="shared" si="1"/>
        <v>0</v>
      </c>
      <c r="K8" s="187" t="s">
        <v>601</v>
      </c>
      <c r="L8" s="206" t="s">
        <v>601</v>
      </c>
      <c r="M8" s="187"/>
      <c r="N8" s="206"/>
      <c r="O8" s="216"/>
      <c r="P8" s="219" t="s">
        <v>601</v>
      </c>
      <c r="Q8" s="219" t="s">
        <v>601</v>
      </c>
    </row>
    <row r="9" spans="1:17" x14ac:dyDescent="0.2">
      <c r="A9" s="186"/>
      <c r="B9" s="187"/>
      <c r="C9" s="187"/>
      <c r="D9" s="187"/>
      <c r="E9" s="187"/>
      <c r="F9" s="188"/>
      <c r="G9" s="188"/>
      <c r="H9" s="188"/>
      <c r="I9" s="188"/>
      <c r="J9" s="188">
        <f t="shared" si="1"/>
        <v>0</v>
      </c>
      <c r="K9" s="187" t="s">
        <v>601</v>
      </c>
      <c r="L9" s="206" t="s">
        <v>601</v>
      </c>
      <c r="M9" s="187"/>
      <c r="N9" s="206"/>
      <c r="O9" s="216"/>
      <c r="P9" s="219" t="s">
        <v>601</v>
      </c>
      <c r="Q9" s="219" t="s">
        <v>601</v>
      </c>
    </row>
    <row r="10" spans="1:17" x14ac:dyDescent="0.2">
      <c r="A10" s="186"/>
      <c r="B10" s="187"/>
      <c r="C10" s="187"/>
      <c r="D10" s="187"/>
      <c r="E10" s="187"/>
      <c r="F10" s="188"/>
      <c r="G10" s="188"/>
      <c r="H10" s="188"/>
      <c r="I10" s="188"/>
      <c r="J10" s="188">
        <f t="shared" si="1"/>
        <v>0</v>
      </c>
      <c r="K10" s="187" t="s">
        <v>601</v>
      </c>
      <c r="L10" s="206" t="s">
        <v>601</v>
      </c>
      <c r="M10" s="187"/>
      <c r="N10" s="206"/>
      <c r="O10" s="216"/>
      <c r="P10" s="219" t="s">
        <v>601</v>
      </c>
      <c r="Q10" s="219" t="s">
        <v>601</v>
      </c>
    </row>
    <row r="11" spans="1:17" x14ac:dyDescent="0.2">
      <c r="A11" s="186"/>
      <c r="B11" s="187"/>
      <c r="C11" s="187"/>
      <c r="D11" s="187"/>
      <c r="E11" s="187"/>
      <c r="F11" s="188"/>
      <c r="G11" s="188"/>
      <c r="H11" s="188"/>
      <c r="I11" s="188"/>
      <c r="J11" s="188">
        <f t="shared" si="1"/>
        <v>0</v>
      </c>
      <c r="K11" s="187" t="s">
        <v>601</v>
      </c>
      <c r="L11" s="206" t="s">
        <v>601</v>
      </c>
      <c r="M11" s="187"/>
      <c r="N11" s="206"/>
      <c r="O11" s="216"/>
      <c r="P11" s="219" t="s">
        <v>601</v>
      </c>
      <c r="Q11" s="219" t="s">
        <v>601</v>
      </c>
    </row>
    <row r="12" spans="1:17" x14ac:dyDescent="0.2">
      <c r="A12" s="186"/>
      <c r="B12" s="187"/>
      <c r="C12" s="187"/>
      <c r="D12" s="187"/>
      <c r="E12" s="187"/>
      <c r="F12" s="188"/>
      <c r="G12" s="188"/>
      <c r="H12" s="188"/>
      <c r="I12" s="188"/>
      <c r="J12" s="188">
        <f t="shared" si="1"/>
        <v>0</v>
      </c>
      <c r="K12" s="187" t="s">
        <v>601</v>
      </c>
      <c r="L12" s="206" t="s">
        <v>601</v>
      </c>
      <c r="M12" s="187"/>
      <c r="N12" s="206"/>
      <c r="O12" s="216"/>
      <c r="P12" s="219" t="s">
        <v>601</v>
      </c>
      <c r="Q12" s="219" t="s">
        <v>601</v>
      </c>
    </row>
    <row r="13" spans="1:17" x14ac:dyDescent="0.2">
      <c r="A13" s="186"/>
      <c r="B13" s="187"/>
      <c r="C13" s="187"/>
      <c r="D13" s="187"/>
      <c r="E13" s="187"/>
      <c r="F13" s="188"/>
      <c r="G13" s="188"/>
      <c r="H13" s="188"/>
      <c r="I13" s="188"/>
      <c r="J13" s="188">
        <f t="shared" si="1"/>
        <v>0</v>
      </c>
      <c r="K13" s="187" t="s">
        <v>601</v>
      </c>
      <c r="L13" s="206" t="s">
        <v>601</v>
      </c>
      <c r="M13" s="187"/>
      <c r="N13" s="206"/>
      <c r="O13" s="216"/>
      <c r="P13" s="219" t="s">
        <v>601</v>
      </c>
      <c r="Q13" s="219" t="s">
        <v>601</v>
      </c>
    </row>
    <row r="14" spans="1:17" x14ac:dyDescent="0.2">
      <c r="A14" s="186"/>
      <c r="B14" s="187"/>
      <c r="C14" s="187"/>
      <c r="D14" s="187"/>
      <c r="E14" s="187"/>
      <c r="F14" s="188"/>
      <c r="G14" s="188"/>
      <c r="H14" s="188"/>
      <c r="I14" s="188"/>
      <c r="J14" s="188">
        <f t="shared" si="1"/>
        <v>0</v>
      </c>
      <c r="K14" s="187" t="s">
        <v>601</v>
      </c>
      <c r="L14" s="206" t="s">
        <v>601</v>
      </c>
      <c r="M14" s="187"/>
      <c r="N14" s="206"/>
      <c r="O14" s="216"/>
      <c r="P14" s="219" t="s">
        <v>601</v>
      </c>
      <c r="Q14" s="219" t="s">
        <v>601</v>
      </c>
    </row>
    <row r="15" spans="1:17" x14ac:dyDescent="0.2">
      <c r="A15" s="186"/>
      <c r="B15" s="187"/>
      <c r="C15" s="187"/>
      <c r="D15" s="187"/>
      <c r="E15" s="187"/>
      <c r="F15" s="188"/>
      <c r="G15" s="188"/>
      <c r="H15" s="188"/>
      <c r="I15" s="188"/>
      <c r="J15" s="188">
        <f t="shared" si="1"/>
        <v>0</v>
      </c>
      <c r="K15" s="187" t="s">
        <v>601</v>
      </c>
      <c r="L15" s="206" t="s">
        <v>601</v>
      </c>
      <c r="M15" s="187"/>
      <c r="N15" s="206"/>
      <c r="O15" s="216"/>
      <c r="P15" s="219" t="s">
        <v>601</v>
      </c>
      <c r="Q15" s="219" t="s">
        <v>601</v>
      </c>
    </row>
    <row r="16" spans="1:17" x14ac:dyDescent="0.2">
      <c r="A16" s="186"/>
      <c r="B16" s="187"/>
      <c r="C16" s="187"/>
      <c r="D16" s="187"/>
      <c r="E16" s="187"/>
      <c r="F16" s="188"/>
      <c r="G16" s="188"/>
      <c r="H16" s="188"/>
      <c r="I16" s="188"/>
      <c r="J16" s="188">
        <f t="shared" si="1"/>
        <v>0</v>
      </c>
      <c r="K16" s="187" t="s">
        <v>601</v>
      </c>
      <c r="L16" s="206" t="s">
        <v>601</v>
      </c>
      <c r="M16" s="187"/>
      <c r="N16" s="206"/>
      <c r="O16" s="216"/>
      <c r="P16" s="219" t="s">
        <v>601</v>
      </c>
      <c r="Q16" s="219" t="s">
        <v>601</v>
      </c>
    </row>
    <row r="17" spans="1:17" x14ac:dyDescent="0.2">
      <c r="A17" s="186"/>
      <c r="B17" s="187"/>
      <c r="C17" s="187"/>
      <c r="D17" s="187"/>
      <c r="E17" s="187"/>
      <c r="F17" s="188"/>
      <c r="G17" s="188"/>
      <c r="H17" s="188"/>
      <c r="I17" s="188"/>
      <c r="J17" s="188">
        <f t="shared" si="1"/>
        <v>0</v>
      </c>
      <c r="K17" s="187" t="s">
        <v>601</v>
      </c>
      <c r="L17" s="206" t="s">
        <v>601</v>
      </c>
      <c r="M17" s="187"/>
      <c r="N17" s="206"/>
      <c r="O17" s="216"/>
      <c r="P17" s="219" t="s">
        <v>601</v>
      </c>
      <c r="Q17" s="219" t="s">
        <v>601</v>
      </c>
    </row>
    <row r="18" spans="1:17" x14ac:dyDescent="0.2">
      <c r="A18" s="186"/>
      <c r="B18" s="187"/>
      <c r="C18" s="187"/>
      <c r="D18" s="187"/>
      <c r="E18" s="187"/>
      <c r="F18" s="188"/>
      <c r="G18" s="188"/>
      <c r="H18" s="188"/>
      <c r="I18" s="188"/>
      <c r="J18" s="188">
        <f t="shared" si="1"/>
        <v>0</v>
      </c>
      <c r="K18" s="187" t="s">
        <v>601</v>
      </c>
      <c r="L18" s="206" t="s">
        <v>601</v>
      </c>
      <c r="M18" s="187"/>
      <c r="N18" s="206"/>
      <c r="O18" s="216"/>
      <c r="P18" s="219" t="s">
        <v>601</v>
      </c>
      <c r="Q18" s="219" t="s">
        <v>601</v>
      </c>
    </row>
    <row r="19" spans="1:17" x14ac:dyDescent="0.2">
      <c r="A19" s="186"/>
      <c r="B19" s="187"/>
      <c r="C19" s="187"/>
      <c r="D19" s="187"/>
      <c r="E19" s="187"/>
      <c r="F19" s="188"/>
      <c r="G19" s="188"/>
      <c r="H19" s="188"/>
      <c r="I19" s="188"/>
      <c r="J19" s="188">
        <f t="shared" si="1"/>
        <v>0</v>
      </c>
      <c r="K19" s="187" t="s">
        <v>601</v>
      </c>
      <c r="L19" s="206" t="s">
        <v>601</v>
      </c>
      <c r="M19" s="187"/>
      <c r="N19" s="206"/>
      <c r="O19" s="216"/>
      <c r="P19" s="219" t="s">
        <v>601</v>
      </c>
      <c r="Q19" s="219" t="s">
        <v>601</v>
      </c>
    </row>
    <row r="20" spans="1:17" x14ac:dyDescent="0.2">
      <c r="A20" s="186"/>
      <c r="B20" s="187"/>
      <c r="C20" s="187"/>
      <c r="D20" s="187"/>
      <c r="E20" s="187"/>
      <c r="F20" s="188"/>
      <c r="G20" s="188"/>
      <c r="H20" s="188"/>
      <c r="I20" s="188"/>
      <c r="J20" s="188">
        <f t="shared" si="1"/>
        <v>0</v>
      </c>
      <c r="K20" s="187" t="s">
        <v>601</v>
      </c>
      <c r="L20" s="206" t="s">
        <v>601</v>
      </c>
      <c r="M20" s="187"/>
      <c r="N20" s="206"/>
      <c r="O20" s="216"/>
      <c r="P20" s="219" t="s">
        <v>601</v>
      </c>
      <c r="Q20" s="219" t="s">
        <v>601</v>
      </c>
    </row>
    <row r="21" spans="1:17" x14ac:dyDescent="0.2">
      <c r="A21" s="186"/>
      <c r="B21" s="187"/>
      <c r="C21" s="187"/>
      <c r="D21" s="187"/>
      <c r="E21" s="187"/>
      <c r="F21" s="188"/>
      <c r="G21" s="188"/>
      <c r="H21" s="188"/>
      <c r="I21" s="188"/>
      <c r="J21" s="188">
        <f t="shared" si="1"/>
        <v>0</v>
      </c>
      <c r="K21" s="187" t="s">
        <v>601</v>
      </c>
      <c r="L21" s="206" t="s">
        <v>601</v>
      </c>
      <c r="M21" s="187"/>
      <c r="N21" s="206"/>
      <c r="O21" s="216"/>
      <c r="P21" s="219" t="s">
        <v>601</v>
      </c>
      <c r="Q21" s="219" t="s">
        <v>601</v>
      </c>
    </row>
    <row r="22" spans="1:17" x14ac:dyDescent="0.2">
      <c r="A22" s="186"/>
      <c r="B22" s="187"/>
      <c r="C22" s="187"/>
      <c r="D22" s="187"/>
      <c r="E22" s="187"/>
      <c r="F22" s="188"/>
      <c r="G22" s="188"/>
      <c r="H22" s="188"/>
      <c r="I22" s="188"/>
      <c r="J22" s="188">
        <f t="shared" si="1"/>
        <v>0</v>
      </c>
      <c r="K22" s="187" t="s">
        <v>601</v>
      </c>
      <c r="L22" s="206" t="s">
        <v>601</v>
      </c>
      <c r="M22" s="187"/>
      <c r="N22" s="206"/>
      <c r="O22" s="216"/>
      <c r="P22" s="219" t="s">
        <v>601</v>
      </c>
      <c r="Q22" s="219" t="s">
        <v>601</v>
      </c>
    </row>
    <row r="23" spans="1:17" x14ac:dyDescent="0.2">
      <c r="A23" s="186"/>
      <c r="B23" s="187"/>
      <c r="C23" s="187"/>
      <c r="D23" s="187"/>
      <c r="E23" s="187"/>
      <c r="F23" s="188"/>
      <c r="G23" s="188"/>
      <c r="H23" s="188"/>
      <c r="I23" s="188"/>
      <c r="J23" s="188">
        <f t="shared" si="1"/>
        <v>0</v>
      </c>
      <c r="K23" s="187" t="s">
        <v>601</v>
      </c>
      <c r="L23" s="206" t="s">
        <v>601</v>
      </c>
      <c r="M23" s="187"/>
      <c r="N23" s="206"/>
      <c r="O23" s="216"/>
      <c r="P23" s="219" t="s">
        <v>601</v>
      </c>
      <c r="Q23" s="219" t="s">
        <v>601</v>
      </c>
    </row>
    <row r="24" spans="1:17" x14ac:dyDescent="0.2">
      <c r="A24" s="186"/>
      <c r="B24" s="187"/>
      <c r="C24" s="187"/>
      <c r="D24" s="187"/>
      <c r="E24" s="187"/>
      <c r="F24" s="188"/>
      <c r="G24" s="188"/>
      <c r="H24" s="188"/>
      <c r="I24" s="188"/>
      <c r="J24" s="188">
        <f t="shared" si="1"/>
        <v>0</v>
      </c>
      <c r="K24" s="187" t="s">
        <v>601</v>
      </c>
      <c r="L24" s="206" t="s">
        <v>601</v>
      </c>
      <c r="M24" s="187"/>
      <c r="N24" s="206"/>
      <c r="O24" s="216"/>
      <c r="P24" s="219" t="s">
        <v>601</v>
      </c>
      <c r="Q24" s="219" t="s">
        <v>601</v>
      </c>
    </row>
    <row r="25" spans="1:17" x14ac:dyDescent="0.2">
      <c r="A25" s="186"/>
      <c r="B25" s="187"/>
      <c r="C25" s="187"/>
      <c r="D25" s="187"/>
      <c r="E25" s="187"/>
      <c r="F25" s="188"/>
      <c r="G25" s="188"/>
      <c r="H25" s="188"/>
      <c r="I25" s="188"/>
      <c r="J25" s="188">
        <f t="shared" si="1"/>
        <v>0</v>
      </c>
      <c r="K25" s="187" t="s">
        <v>601</v>
      </c>
      <c r="L25" s="206" t="s">
        <v>601</v>
      </c>
      <c r="M25" s="187"/>
      <c r="N25" s="206"/>
      <c r="O25" s="216"/>
      <c r="P25" s="219" t="s">
        <v>601</v>
      </c>
      <c r="Q25" s="219" t="s">
        <v>601</v>
      </c>
    </row>
    <row r="26" spans="1:17" x14ac:dyDescent="0.2">
      <c r="A26" s="186"/>
      <c r="B26" s="187"/>
      <c r="C26" s="187"/>
      <c r="D26" s="187"/>
      <c r="E26" s="187"/>
      <c r="F26" s="188"/>
      <c r="G26" s="188"/>
      <c r="H26" s="188"/>
      <c r="I26" s="188"/>
      <c r="J26" s="188">
        <f t="shared" si="1"/>
        <v>0</v>
      </c>
      <c r="K26" s="187" t="s">
        <v>601</v>
      </c>
      <c r="L26" s="206" t="s">
        <v>601</v>
      </c>
      <c r="M26" s="187"/>
      <c r="N26" s="206"/>
      <c r="O26" s="216"/>
      <c r="P26" s="219" t="s">
        <v>601</v>
      </c>
      <c r="Q26" s="219" t="s">
        <v>601</v>
      </c>
    </row>
    <row r="27" spans="1:17" x14ac:dyDescent="0.2">
      <c r="A27" s="186"/>
      <c r="B27" s="187"/>
      <c r="C27" s="187"/>
      <c r="D27" s="187"/>
      <c r="E27" s="187"/>
      <c r="F27" s="188"/>
      <c r="G27" s="188"/>
      <c r="H27" s="188"/>
      <c r="I27" s="188"/>
      <c r="J27" s="188">
        <f t="shared" si="1"/>
        <v>0</v>
      </c>
      <c r="K27" s="187" t="s">
        <v>601</v>
      </c>
      <c r="L27" s="206" t="s">
        <v>601</v>
      </c>
      <c r="M27" s="187"/>
      <c r="N27" s="206"/>
      <c r="O27" s="216"/>
      <c r="P27" s="219" t="s">
        <v>601</v>
      </c>
      <c r="Q27" s="219" t="s">
        <v>601</v>
      </c>
    </row>
    <row r="28" spans="1:17" x14ac:dyDescent="0.2">
      <c r="A28" s="186"/>
      <c r="B28" s="187"/>
      <c r="C28" s="187"/>
      <c r="D28" s="187"/>
      <c r="E28" s="187"/>
      <c r="F28" s="188"/>
      <c r="G28" s="188"/>
      <c r="H28" s="188"/>
      <c r="I28" s="188"/>
      <c r="J28" s="188">
        <f t="shared" si="1"/>
        <v>0</v>
      </c>
      <c r="K28" s="187" t="s">
        <v>601</v>
      </c>
      <c r="L28" s="206" t="s">
        <v>601</v>
      </c>
      <c r="M28" s="187"/>
      <c r="N28" s="206"/>
      <c r="O28" s="216"/>
      <c r="P28" s="219" t="s">
        <v>601</v>
      </c>
      <c r="Q28" s="219" t="s">
        <v>601</v>
      </c>
    </row>
    <row r="29" spans="1:17" x14ac:dyDescent="0.2">
      <c r="A29" s="186"/>
      <c r="B29" s="187"/>
      <c r="C29" s="187"/>
      <c r="D29" s="187"/>
      <c r="E29" s="187"/>
      <c r="F29" s="188"/>
      <c r="G29" s="188"/>
      <c r="H29" s="188"/>
      <c r="I29" s="188"/>
      <c r="J29" s="188">
        <f t="shared" si="1"/>
        <v>0</v>
      </c>
      <c r="K29" s="187" t="s">
        <v>601</v>
      </c>
      <c r="L29" s="206" t="s">
        <v>601</v>
      </c>
      <c r="M29" s="187"/>
      <c r="N29" s="206"/>
      <c r="O29" s="216"/>
      <c r="P29" s="219" t="s">
        <v>601</v>
      </c>
      <c r="Q29" s="219" t="s">
        <v>601</v>
      </c>
    </row>
    <row r="30" spans="1:17" x14ac:dyDescent="0.2">
      <c r="A30" s="186"/>
      <c r="B30" s="187"/>
      <c r="C30" s="187"/>
      <c r="D30" s="187"/>
      <c r="E30" s="187"/>
      <c r="F30" s="188"/>
      <c r="G30" s="188"/>
      <c r="H30" s="188"/>
      <c r="I30" s="188"/>
      <c r="J30" s="188">
        <f t="shared" si="1"/>
        <v>0</v>
      </c>
      <c r="K30" s="187" t="s">
        <v>601</v>
      </c>
      <c r="L30" s="206" t="s">
        <v>601</v>
      </c>
      <c r="M30" s="187"/>
      <c r="N30" s="206"/>
      <c r="O30" s="216"/>
      <c r="P30" s="219" t="s">
        <v>601</v>
      </c>
      <c r="Q30" s="219" t="s">
        <v>601</v>
      </c>
    </row>
    <row r="31" spans="1:17" x14ac:dyDescent="0.2">
      <c r="A31" s="186"/>
      <c r="B31" s="187"/>
      <c r="C31" s="187"/>
      <c r="D31" s="187"/>
      <c r="E31" s="187"/>
      <c r="F31" s="188"/>
      <c r="G31" s="188"/>
      <c r="H31" s="188"/>
      <c r="I31" s="188"/>
      <c r="J31" s="188">
        <f t="shared" si="1"/>
        <v>0</v>
      </c>
      <c r="K31" s="187" t="s">
        <v>601</v>
      </c>
      <c r="L31" s="206" t="s">
        <v>601</v>
      </c>
      <c r="M31" s="187"/>
      <c r="N31" s="206"/>
      <c r="O31" s="216"/>
      <c r="P31" s="219" t="s">
        <v>601</v>
      </c>
      <c r="Q31" s="219" t="s">
        <v>601</v>
      </c>
    </row>
    <row r="32" spans="1:17" x14ac:dyDescent="0.2">
      <c r="A32" s="186"/>
      <c r="B32" s="187"/>
      <c r="C32" s="187"/>
      <c r="D32" s="187"/>
      <c r="E32" s="187"/>
      <c r="F32" s="188"/>
      <c r="G32" s="188"/>
      <c r="H32" s="188"/>
      <c r="I32" s="188"/>
      <c r="J32" s="188">
        <f t="shared" si="1"/>
        <v>0</v>
      </c>
      <c r="K32" s="187" t="s">
        <v>601</v>
      </c>
      <c r="L32" s="206" t="s">
        <v>601</v>
      </c>
      <c r="M32" s="187"/>
      <c r="N32" s="206"/>
      <c r="O32" s="216"/>
      <c r="P32" s="219" t="s">
        <v>601</v>
      </c>
      <c r="Q32" s="219" t="s">
        <v>601</v>
      </c>
    </row>
    <row r="33" spans="1:17" x14ac:dyDescent="0.2">
      <c r="A33" s="186"/>
      <c r="B33" s="187"/>
      <c r="C33" s="187"/>
      <c r="D33" s="187"/>
      <c r="E33" s="187"/>
      <c r="F33" s="188"/>
      <c r="G33" s="188"/>
      <c r="H33" s="188"/>
      <c r="I33" s="188"/>
      <c r="J33" s="188">
        <f t="shared" si="1"/>
        <v>0</v>
      </c>
      <c r="K33" s="187" t="s">
        <v>601</v>
      </c>
      <c r="L33" s="206" t="s">
        <v>601</v>
      </c>
      <c r="M33" s="187"/>
      <c r="N33" s="206"/>
      <c r="O33" s="216"/>
      <c r="P33" s="219" t="s">
        <v>601</v>
      </c>
      <c r="Q33" s="219" t="s">
        <v>601</v>
      </c>
    </row>
    <row r="34" spans="1:17" x14ac:dyDescent="0.2">
      <c r="A34" s="186"/>
      <c r="B34" s="187"/>
      <c r="C34" s="187"/>
      <c r="D34" s="187"/>
      <c r="E34" s="187"/>
      <c r="F34" s="188"/>
      <c r="G34" s="188"/>
      <c r="H34" s="188"/>
      <c r="I34" s="188"/>
      <c r="J34" s="188">
        <f t="shared" si="1"/>
        <v>0</v>
      </c>
      <c r="K34" s="187" t="s">
        <v>601</v>
      </c>
      <c r="L34" s="206" t="s">
        <v>601</v>
      </c>
      <c r="M34" s="187"/>
      <c r="N34" s="206"/>
      <c r="O34" s="216"/>
      <c r="P34" s="219" t="s">
        <v>601</v>
      </c>
      <c r="Q34" s="219" t="s">
        <v>601</v>
      </c>
    </row>
    <row r="35" spans="1:17" x14ac:dyDescent="0.2">
      <c r="A35" s="186"/>
      <c r="B35" s="187"/>
      <c r="C35" s="187"/>
      <c r="D35" s="187"/>
      <c r="E35" s="187"/>
      <c r="F35" s="188"/>
      <c r="G35" s="188"/>
      <c r="H35" s="188"/>
      <c r="I35" s="188"/>
      <c r="J35" s="188">
        <f t="shared" si="1"/>
        <v>0</v>
      </c>
      <c r="K35" s="187" t="s">
        <v>601</v>
      </c>
      <c r="L35" s="206" t="s">
        <v>601</v>
      </c>
      <c r="M35" s="187"/>
      <c r="N35" s="206"/>
      <c r="O35" s="216"/>
      <c r="P35" s="219" t="s">
        <v>601</v>
      </c>
      <c r="Q35" s="219" t="s">
        <v>601</v>
      </c>
    </row>
    <row r="36" spans="1:17" x14ac:dyDescent="0.2">
      <c r="A36" s="186"/>
      <c r="B36" s="187"/>
      <c r="C36" s="187"/>
      <c r="D36" s="187"/>
      <c r="E36" s="187"/>
      <c r="F36" s="188"/>
      <c r="G36" s="188"/>
      <c r="H36" s="188"/>
      <c r="I36" s="188"/>
      <c r="J36" s="188">
        <f t="shared" si="1"/>
        <v>0</v>
      </c>
      <c r="K36" s="187" t="s">
        <v>601</v>
      </c>
      <c r="L36" s="206" t="s">
        <v>601</v>
      </c>
      <c r="M36" s="187"/>
      <c r="N36" s="206"/>
      <c r="O36" s="216"/>
      <c r="P36" s="219" t="s">
        <v>601</v>
      </c>
      <c r="Q36" s="219" t="s">
        <v>601</v>
      </c>
    </row>
    <row r="37" spans="1:17" x14ac:dyDescent="0.2">
      <c r="A37" s="186"/>
      <c r="B37" s="187"/>
      <c r="C37" s="187"/>
      <c r="D37" s="187"/>
      <c r="E37" s="187"/>
      <c r="F37" s="188"/>
      <c r="G37" s="188"/>
      <c r="H37" s="188"/>
      <c r="I37" s="188"/>
      <c r="J37" s="188">
        <f t="shared" si="1"/>
        <v>0</v>
      </c>
      <c r="K37" s="187" t="s">
        <v>601</v>
      </c>
      <c r="L37" s="206" t="s">
        <v>601</v>
      </c>
      <c r="M37" s="187"/>
      <c r="N37" s="206"/>
      <c r="O37" s="216"/>
      <c r="P37" s="219" t="s">
        <v>601</v>
      </c>
      <c r="Q37" s="219" t="s">
        <v>601</v>
      </c>
    </row>
    <row r="38" spans="1:17" x14ac:dyDescent="0.2">
      <c r="A38" s="186"/>
      <c r="B38" s="187"/>
      <c r="C38" s="187"/>
      <c r="D38" s="187"/>
      <c r="E38" s="187"/>
      <c r="F38" s="188"/>
      <c r="G38" s="188"/>
      <c r="H38" s="188"/>
      <c r="I38" s="188"/>
      <c r="J38" s="188">
        <f t="shared" si="1"/>
        <v>0</v>
      </c>
      <c r="K38" s="187" t="s">
        <v>601</v>
      </c>
      <c r="L38" s="206" t="s">
        <v>601</v>
      </c>
      <c r="M38" s="187"/>
      <c r="N38" s="206"/>
      <c r="O38" s="216"/>
      <c r="P38" s="219" t="s">
        <v>601</v>
      </c>
      <c r="Q38" s="219" t="s">
        <v>601</v>
      </c>
    </row>
    <row r="39" spans="1:17" x14ac:dyDescent="0.2">
      <c r="A39" s="186"/>
      <c r="B39" s="187"/>
      <c r="C39" s="187"/>
      <c r="D39" s="187"/>
      <c r="E39" s="187"/>
      <c r="F39" s="188"/>
      <c r="G39" s="188"/>
      <c r="H39" s="188"/>
      <c r="I39" s="188"/>
      <c r="J39" s="188">
        <f t="shared" si="1"/>
        <v>0</v>
      </c>
      <c r="K39" s="187" t="s">
        <v>601</v>
      </c>
      <c r="L39" s="206" t="s">
        <v>601</v>
      </c>
      <c r="M39" s="187"/>
      <c r="N39" s="206"/>
      <c r="O39" s="216"/>
      <c r="P39" s="219" t="s">
        <v>601</v>
      </c>
      <c r="Q39" s="219" t="s">
        <v>601</v>
      </c>
    </row>
    <row r="40" spans="1:17" x14ac:dyDescent="0.2">
      <c r="A40" s="186"/>
      <c r="B40" s="187"/>
      <c r="C40" s="187"/>
      <c r="D40" s="187"/>
      <c r="E40" s="187"/>
      <c r="F40" s="188"/>
      <c r="G40" s="188"/>
      <c r="H40" s="188"/>
      <c r="I40" s="188"/>
      <c r="J40" s="188">
        <f t="shared" si="1"/>
        <v>0</v>
      </c>
      <c r="K40" s="187" t="s">
        <v>601</v>
      </c>
      <c r="L40" s="206" t="s">
        <v>601</v>
      </c>
      <c r="M40" s="187"/>
      <c r="N40" s="206"/>
      <c r="O40" s="216"/>
      <c r="P40" s="219" t="s">
        <v>601</v>
      </c>
      <c r="Q40" s="219" t="s">
        <v>601</v>
      </c>
    </row>
    <row r="41" spans="1:17" x14ac:dyDescent="0.2">
      <c r="A41" s="186"/>
      <c r="B41" s="187"/>
      <c r="C41" s="187"/>
      <c r="D41" s="187"/>
      <c r="E41" s="187"/>
      <c r="F41" s="188"/>
      <c r="G41" s="188"/>
      <c r="H41" s="188"/>
      <c r="I41" s="188"/>
      <c r="J41" s="188">
        <f t="shared" si="1"/>
        <v>0</v>
      </c>
      <c r="K41" s="187" t="s">
        <v>601</v>
      </c>
      <c r="L41" s="206" t="s">
        <v>601</v>
      </c>
      <c r="M41" s="187"/>
      <c r="N41" s="206"/>
      <c r="O41" s="216"/>
      <c r="P41" s="219" t="s">
        <v>601</v>
      </c>
      <c r="Q41" s="219" t="s">
        <v>601</v>
      </c>
    </row>
    <row r="42" spans="1:17" x14ac:dyDescent="0.2">
      <c r="A42" s="186"/>
      <c r="B42" s="187"/>
      <c r="C42" s="187"/>
      <c r="D42" s="187"/>
      <c r="E42" s="187"/>
      <c r="F42" s="188"/>
      <c r="G42" s="188"/>
      <c r="H42" s="188"/>
      <c r="I42" s="188"/>
      <c r="J42" s="188">
        <f t="shared" si="1"/>
        <v>0</v>
      </c>
      <c r="K42" s="187" t="s">
        <v>601</v>
      </c>
      <c r="L42" s="206" t="s">
        <v>601</v>
      </c>
      <c r="M42" s="187"/>
      <c r="N42" s="206"/>
      <c r="O42" s="216"/>
      <c r="P42" s="219" t="s">
        <v>601</v>
      </c>
      <c r="Q42" s="219" t="s">
        <v>601</v>
      </c>
    </row>
    <row r="43" spans="1:17" x14ac:dyDescent="0.2">
      <c r="A43" s="186"/>
      <c r="B43" s="187"/>
      <c r="C43" s="187"/>
      <c r="D43" s="187"/>
      <c r="E43" s="187"/>
      <c r="F43" s="188"/>
      <c r="G43" s="188"/>
      <c r="H43" s="188"/>
      <c r="I43" s="188"/>
      <c r="J43" s="188">
        <f t="shared" si="1"/>
        <v>0</v>
      </c>
      <c r="K43" s="187" t="s">
        <v>601</v>
      </c>
      <c r="L43" s="206" t="s">
        <v>601</v>
      </c>
      <c r="M43" s="187"/>
      <c r="N43" s="206"/>
      <c r="O43" s="216"/>
      <c r="P43" s="219" t="s">
        <v>601</v>
      </c>
      <c r="Q43" s="219" t="s">
        <v>601</v>
      </c>
    </row>
    <row r="44" spans="1:17" x14ac:dyDescent="0.2">
      <c r="A44" s="186"/>
      <c r="B44" s="187"/>
      <c r="C44" s="187"/>
      <c r="D44" s="187"/>
      <c r="E44" s="187"/>
      <c r="F44" s="188"/>
      <c r="G44" s="188"/>
      <c r="H44" s="188"/>
      <c r="I44" s="188"/>
      <c r="J44" s="188">
        <f t="shared" si="1"/>
        <v>0</v>
      </c>
      <c r="K44" s="187" t="s">
        <v>601</v>
      </c>
      <c r="L44" s="206" t="s">
        <v>601</v>
      </c>
      <c r="M44" s="187"/>
      <c r="N44" s="206"/>
      <c r="O44" s="216"/>
      <c r="P44" s="219" t="s">
        <v>601</v>
      </c>
      <c r="Q44" s="219" t="s">
        <v>601</v>
      </c>
    </row>
  </sheetData>
  <mergeCells count="1">
    <mergeCell ref="O1:Q1"/>
  </mergeCells>
  <dataValidations count="2">
    <dataValidation type="list" allowBlank="1" showInputMessage="1" showErrorMessage="1" sqref="K3:K44 P3:Q44">
      <formula1>"&lt;Select&gt;,Y,N"</formula1>
    </dataValidation>
    <dataValidation type="list" allowBlank="1" showInputMessage="1" showErrorMessage="1" sqref="L3:L44">
      <formula1>"&lt;Select&gt;,Off Track, At Risk, Complete, Not Started,OnTrack"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2060"/>
    <outlinePr summaryBelow="0" summaryRight="0"/>
    <pageSetUpPr fitToPage="1"/>
  </sheetPr>
  <dimension ref="A1:FA9868"/>
  <sheetViews>
    <sheetView showGridLines="0" zoomScale="60" zoomScaleNormal="60" workbookViewId="0">
      <selection activeCell="B10" sqref="B10"/>
    </sheetView>
  </sheetViews>
  <sheetFormatPr defaultColWidth="9.140625" defaultRowHeight="30" customHeight="1" x14ac:dyDescent="0.2"/>
  <cols>
    <col min="1" max="1" width="6.140625" style="16" customWidth="1"/>
    <col min="2" max="2" width="4.42578125" style="184" customWidth="1"/>
    <col min="3" max="3" width="7.5703125" style="12" customWidth="1"/>
    <col min="4" max="4" width="9.5703125" style="13" customWidth="1"/>
    <col min="5" max="5" width="11.42578125" style="13" customWidth="1"/>
    <col min="6" max="6" width="37.85546875" style="13" customWidth="1"/>
    <col min="7" max="7" width="7.28515625" style="12" customWidth="1"/>
    <col min="8" max="8" width="12" style="12" customWidth="1"/>
    <col min="9" max="9" width="6.7109375" style="12" customWidth="1"/>
    <col min="10" max="10" width="13.140625" style="12" customWidth="1"/>
    <col min="11" max="11" width="7" style="12" customWidth="1"/>
    <col min="12" max="12" width="14" style="12" customWidth="1"/>
    <col min="13" max="13" width="8.42578125" style="12" customWidth="1"/>
    <col min="14" max="14" width="9.7109375" style="13" customWidth="1"/>
    <col min="15" max="15" width="6.42578125" style="13" customWidth="1"/>
    <col min="16" max="16" width="9.85546875" style="12" customWidth="1"/>
    <col min="17" max="17" width="11.140625" style="12" customWidth="1"/>
    <col min="18" max="18" width="9.42578125" style="12" customWidth="1"/>
    <col min="19" max="20" width="11.28515625" style="12" hidden="1" customWidth="1"/>
    <col min="21" max="21" width="12.85546875" style="12" hidden="1" customWidth="1"/>
    <col min="22" max="22" width="12.7109375" style="12" hidden="1" customWidth="1"/>
    <col min="23" max="23" width="11.28515625" style="12" hidden="1" customWidth="1"/>
    <col min="24" max="24" width="13.140625" style="12" hidden="1" customWidth="1"/>
    <col min="25" max="25" width="11.28515625" style="12" hidden="1" customWidth="1"/>
    <col min="26" max="26" width="13.7109375" style="12" hidden="1" customWidth="1"/>
    <col min="27" max="38" width="11.28515625" style="12" hidden="1" customWidth="1"/>
    <col min="39" max="45" width="11.28515625" style="16" hidden="1" customWidth="1"/>
    <col min="46" max="48" width="5" style="16" hidden="1" customWidth="1"/>
    <col min="49" max="49" width="11.140625" style="16" hidden="1" customWidth="1"/>
    <col min="50" max="50" width="6.42578125" style="16" hidden="1" customWidth="1"/>
    <col min="51" max="51" width="15" style="202" customWidth="1"/>
    <col min="52" max="52" width="13" style="202" customWidth="1"/>
    <col min="53" max="53" width="10.28515625" style="299" customWidth="1"/>
    <col min="54" max="54" width="5.85546875" style="202" customWidth="1"/>
    <col min="55" max="55" width="7.42578125" style="202" customWidth="1"/>
    <col min="56" max="56" width="5.42578125" style="202" customWidth="1"/>
    <col min="57" max="57" width="18.5703125" style="16" customWidth="1"/>
    <col min="58" max="59" width="8.28515625" style="16" customWidth="1"/>
    <col min="60" max="60" width="8.140625" style="16" customWidth="1"/>
    <col min="61" max="61" width="7.85546875" style="16" customWidth="1"/>
    <col min="62" max="62" width="10.42578125" style="16" customWidth="1"/>
    <col min="63" max="63" width="9" style="16" customWidth="1"/>
    <col min="64" max="64" width="10.85546875" style="16" customWidth="1"/>
    <col min="65" max="67" width="9.140625" style="16"/>
    <col min="68" max="68" width="9.140625" style="16" customWidth="1"/>
    <col min="69" max="69" width="23" style="16" bestFit="1" customWidth="1"/>
    <col min="70" max="70" width="22.7109375" style="16" bestFit="1" customWidth="1"/>
    <col min="71" max="71" width="23" style="16" bestFit="1" customWidth="1"/>
    <col min="72" max="16384" width="9.140625" style="16"/>
  </cols>
  <sheetData>
    <row r="1" spans="1:71" s="21" customFormat="1" ht="14.25" customHeight="1" x14ac:dyDescent="0.35">
      <c r="B1" s="177"/>
      <c r="D1" s="22" t="s">
        <v>167</v>
      </c>
      <c r="H1" s="23"/>
      <c r="I1" s="23"/>
      <c r="J1" s="23"/>
      <c r="K1" s="23"/>
      <c r="L1" s="23"/>
      <c r="M1" s="23"/>
      <c r="P1" s="23"/>
      <c r="Q1" s="23"/>
      <c r="R1" s="23"/>
      <c r="S1" s="23"/>
      <c r="T1" s="23"/>
      <c r="U1" s="23"/>
      <c r="V1" s="23"/>
      <c r="W1" s="23"/>
      <c r="X1" s="23"/>
      <c r="Y1" s="23"/>
      <c r="Z1" s="23"/>
      <c r="AA1" s="23"/>
      <c r="AB1" s="23"/>
      <c r="AC1" s="23"/>
      <c r="AD1" s="23"/>
      <c r="AE1" s="23"/>
      <c r="AF1" s="23"/>
      <c r="AG1" s="23"/>
      <c r="AH1" s="23"/>
      <c r="AI1" s="23"/>
      <c r="AJ1" s="23"/>
      <c r="AK1" s="23"/>
      <c r="AL1" s="23"/>
    </row>
    <row r="2" spans="1:71" ht="6.75" customHeight="1" x14ac:dyDescent="0.2">
      <c r="A2" s="17"/>
      <c r="B2" s="178"/>
      <c r="C2" s="4"/>
      <c r="D2" s="4"/>
      <c r="E2" s="5"/>
      <c r="F2" s="5"/>
      <c r="G2" s="5"/>
      <c r="H2" s="24"/>
      <c r="I2" s="24"/>
      <c r="J2" s="24"/>
      <c r="K2" s="24"/>
      <c r="L2" s="24"/>
      <c r="M2" s="24"/>
      <c r="N2" s="5"/>
      <c r="O2" s="5"/>
      <c r="P2" s="24"/>
      <c r="Q2" s="24"/>
      <c r="R2" s="24"/>
      <c r="S2" s="24"/>
      <c r="T2" s="24"/>
      <c r="U2" s="24"/>
      <c r="V2" s="24"/>
      <c r="W2" s="24"/>
      <c r="X2" s="24"/>
      <c r="Y2" s="24"/>
      <c r="Z2" s="24"/>
      <c r="AA2" s="24"/>
      <c r="AB2" s="24"/>
      <c r="AC2" s="24"/>
      <c r="AD2" s="24"/>
      <c r="AE2" s="24"/>
      <c r="AF2" s="24"/>
      <c r="AG2" s="24"/>
      <c r="AH2" s="24"/>
      <c r="AI2" s="24"/>
      <c r="AJ2" s="24"/>
      <c r="AK2" s="24"/>
      <c r="AL2" s="24"/>
    </row>
    <row r="3" spans="1:71" ht="6.75" customHeight="1" x14ac:dyDescent="0.2">
      <c r="A3" s="17"/>
      <c r="B3" s="178"/>
      <c r="C3" s="4"/>
      <c r="D3" s="4"/>
      <c r="E3" s="5"/>
      <c r="F3" s="5"/>
      <c r="G3" s="5"/>
      <c r="H3" s="24"/>
      <c r="I3" s="24"/>
      <c r="J3" s="24"/>
      <c r="K3" s="24"/>
      <c r="L3" s="24"/>
      <c r="M3" s="24"/>
      <c r="N3" s="5"/>
      <c r="O3" s="5"/>
      <c r="P3" s="24"/>
      <c r="Q3" s="24"/>
      <c r="R3" s="24"/>
      <c r="S3" s="24"/>
      <c r="T3" s="24"/>
      <c r="U3" s="24"/>
      <c r="V3" s="24"/>
      <c r="W3" s="24"/>
      <c r="X3" s="24"/>
      <c r="Y3" s="24"/>
      <c r="Z3" s="24"/>
      <c r="AA3" s="24"/>
      <c r="AB3" s="24"/>
      <c r="AC3" s="24"/>
      <c r="AD3" s="24"/>
      <c r="AE3" s="24"/>
      <c r="AF3" s="24"/>
      <c r="AG3" s="24"/>
      <c r="AH3" s="24"/>
      <c r="AI3" s="24"/>
      <c r="AJ3" s="24"/>
      <c r="AK3" s="24"/>
      <c r="AL3" s="24"/>
    </row>
    <row r="4" spans="1:71" ht="30" customHeight="1" x14ac:dyDescent="0.2">
      <c r="A4" s="17"/>
      <c r="B4" s="179"/>
      <c r="C4" s="6" t="s">
        <v>247</v>
      </c>
      <c r="D4" s="4"/>
      <c r="E4" s="5"/>
      <c r="F4" s="5"/>
      <c r="G4" s="5"/>
      <c r="H4" s="24"/>
      <c r="I4" s="24"/>
      <c r="J4" s="24"/>
      <c r="K4" s="24"/>
      <c r="L4" s="24"/>
      <c r="M4" s="24"/>
      <c r="N4" s="5"/>
      <c r="O4" s="5"/>
      <c r="P4" s="24"/>
      <c r="Q4" s="24"/>
      <c r="R4" s="24"/>
      <c r="S4" s="24"/>
      <c r="T4" s="24"/>
      <c r="U4" s="24"/>
      <c r="V4" s="24"/>
      <c r="W4" s="24"/>
      <c r="X4" s="24"/>
      <c r="Y4" s="24"/>
      <c r="Z4" s="24"/>
      <c r="AA4" s="24"/>
      <c r="AB4" s="24"/>
      <c r="AC4" s="24"/>
      <c r="AD4" s="24"/>
      <c r="AE4" s="24"/>
      <c r="AF4" s="24"/>
      <c r="AG4" s="24"/>
      <c r="AH4" s="24"/>
      <c r="AI4" s="24"/>
      <c r="AJ4" s="24"/>
      <c r="AK4" s="24"/>
      <c r="AL4" s="24"/>
    </row>
    <row r="5" spans="1:71" ht="20.25" customHeight="1" x14ac:dyDescent="0.25">
      <c r="A5" s="17"/>
      <c r="B5" s="180"/>
      <c r="C5" s="14" t="s">
        <v>168</v>
      </c>
      <c r="D5" s="33">
        <f ca="1">NOW()</f>
        <v>42415.583404282406</v>
      </c>
      <c r="E5" s="5"/>
      <c r="F5" s="5"/>
      <c r="G5" s="5"/>
      <c r="H5" s="24"/>
      <c r="I5" s="24"/>
      <c r="J5" s="24"/>
      <c r="K5" s="24"/>
      <c r="L5" s="24"/>
      <c r="M5" s="24"/>
      <c r="N5" s="5"/>
      <c r="O5" s="5"/>
      <c r="P5" s="24"/>
      <c r="Q5" s="24"/>
      <c r="R5" s="24"/>
      <c r="S5" s="24"/>
      <c r="T5" s="24"/>
      <c r="U5" s="24"/>
      <c r="V5" s="24"/>
      <c r="W5" s="24"/>
      <c r="X5" s="24"/>
      <c r="Y5" s="24"/>
      <c r="Z5" s="24"/>
      <c r="AA5" s="24"/>
      <c r="AB5" s="24"/>
      <c r="AC5" s="24"/>
      <c r="AD5" s="24"/>
      <c r="AE5" s="24"/>
      <c r="AF5" s="24"/>
      <c r="AG5" s="24"/>
      <c r="AH5" s="24"/>
      <c r="AI5" s="24"/>
      <c r="AJ5" s="24"/>
      <c r="AK5" s="24"/>
      <c r="AL5" s="24"/>
    </row>
    <row r="6" spans="1:71" s="7" customFormat="1" ht="6.75" customHeight="1" x14ac:dyDescent="0.2">
      <c r="B6" s="181"/>
      <c r="C6" s="8"/>
      <c r="D6" s="9"/>
      <c r="E6" s="10"/>
      <c r="F6" s="10"/>
      <c r="G6" s="8"/>
      <c r="H6" s="8"/>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c r="AY6" s="201"/>
      <c r="AZ6" s="201"/>
      <c r="BA6" s="300"/>
      <c r="BB6" s="201"/>
      <c r="BC6" s="201"/>
      <c r="BD6" s="201"/>
    </row>
    <row r="7" spans="1:71" s="7" customFormat="1" ht="6.75" customHeight="1" x14ac:dyDescent="0.2">
      <c r="B7" s="181"/>
      <c r="C7" s="8"/>
      <c r="D7" s="9"/>
      <c r="E7" s="10"/>
      <c r="F7" s="10"/>
      <c r="G7" s="8"/>
      <c r="H7" s="26"/>
      <c r="I7" s="8"/>
      <c r="J7" s="8"/>
      <c r="K7" s="8"/>
      <c r="L7" s="8"/>
      <c r="M7" s="8"/>
      <c r="N7" s="10"/>
      <c r="O7" s="10"/>
      <c r="P7" s="8"/>
      <c r="Q7" s="8"/>
      <c r="R7" s="8"/>
      <c r="S7" s="8"/>
      <c r="T7" s="8"/>
      <c r="U7" s="8"/>
      <c r="V7" s="8"/>
      <c r="W7" s="8"/>
      <c r="X7" s="8"/>
      <c r="Y7" s="8"/>
      <c r="Z7" s="8"/>
      <c r="AA7" s="8"/>
      <c r="AB7" s="8"/>
      <c r="AC7" s="8"/>
      <c r="AD7" s="8"/>
      <c r="AE7" s="8"/>
      <c r="AF7" s="8"/>
      <c r="AG7" s="8"/>
      <c r="AH7" s="8"/>
      <c r="AI7" s="8"/>
      <c r="AJ7" s="8"/>
      <c r="AK7" s="8"/>
      <c r="AL7" s="8"/>
      <c r="AY7" s="201"/>
      <c r="AZ7" s="201"/>
      <c r="BA7" s="300"/>
      <c r="BB7" s="201"/>
      <c r="BC7" s="201"/>
      <c r="BD7" s="201"/>
    </row>
    <row r="8" spans="1:71" s="7" customFormat="1" ht="30" customHeight="1" x14ac:dyDescent="0.2">
      <c r="B8" s="182"/>
      <c r="C8" s="366" t="s">
        <v>214</v>
      </c>
      <c r="D8" s="366"/>
      <c r="E8" s="366"/>
      <c r="F8" s="366"/>
      <c r="G8" s="366"/>
      <c r="H8" s="366"/>
      <c r="I8" s="366"/>
      <c r="J8" s="366"/>
      <c r="K8" s="366"/>
      <c r="L8" s="366"/>
      <c r="M8" s="366"/>
      <c r="N8" s="366"/>
      <c r="O8" s="366"/>
      <c r="P8" s="366"/>
      <c r="Q8" s="366"/>
      <c r="R8" s="367"/>
      <c r="S8" s="368" t="s">
        <v>215</v>
      </c>
      <c r="T8" s="369"/>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9"/>
      <c r="AV8" s="369"/>
      <c r="AW8" s="369"/>
      <c r="AX8" s="370"/>
      <c r="AY8" s="207"/>
      <c r="AZ8" s="212"/>
      <c r="BA8" s="298"/>
      <c r="BB8" s="212"/>
      <c r="BC8" s="212"/>
      <c r="BD8" s="212"/>
    </row>
    <row r="9" spans="1:71" s="11" customFormat="1" ht="75" customHeight="1" x14ac:dyDescent="0.2">
      <c r="B9" s="353" t="s">
        <v>598</v>
      </c>
      <c r="C9" s="18" t="s">
        <v>812</v>
      </c>
      <c r="D9" s="19" t="s">
        <v>813</v>
      </c>
      <c r="E9" s="19" t="s">
        <v>241</v>
      </c>
      <c r="F9" s="19" t="s">
        <v>219</v>
      </c>
      <c r="G9" s="19" t="s">
        <v>173</v>
      </c>
      <c r="H9" s="19" t="s">
        <v>216</v>
      </c>
      <c r="I9" s="149" t="s">
        <v>805</v>
      </c>
      <c r="J9" s="149" t="s">
        <v>170</v>
      </c>
      <c r="K9" s="149" t="s">
        <v>169</v>
      </c>
      <c r="L9" s="19" t="s">
        <v>811</v>
      </c>
      <c r="M9" s="149" t="s">
        <v>172</v>
      </c>
      <c r="N9" s="19" t="s">
        <v>187</v>
      </c>
      <c r="O9" s="19" t="s">
        <v>243</v>
      </c>
      <c r="P9" s="19" t="s">
        <v>74</v>
      </c>
      <c r="Q9" s="149" t="s">
        <v>171</v>
      </c>
      <c r="R9" s="213" t="s">
        <v>617</v>
      </c>
      <c r="S9" s="30" t="s">
        <v>189</v>
      </c>
      <c r="T9" s="31" t="s">
        <v>92</v>
      </c>
      <c r="U9" s="31" t="s">
        <v>90</v>
      </c>
      <c r="V9" s="31" t="s">
        <v>77</v>
      </c>
      <c r="W9" s="31" t="s">
        <v>190</v>
      </c>
      <c r="X9" s="31" t="s">
        <v>185</v>
      </c>
      <c r="Y9" s="31" t="s">
        <v>191</v>
      </c>
      <c r="Z9" s="31" t="s">
        <v>192</v>
      </c>
      <c r="AA9" s="31" t="s">
        <v>193</v>
      </c>
      <c r="AB9" s="31" t="s">
        <v>150</v>
      </c>
      <c r="AC9" s="31" t="s">
        <v>194</v>
      </c>
      <c r="AD9" s="31" t="s">
        <v>195</v>
      </c>
      <c r="AE9" s="31" t="s">
        <v>196</v>
      </c>
      <c r="AF9" s="31" t="s">
        <v>197</v>
      </c>
      <c r="AG9" s="31" t="s">
        <v>198</v>
      </c>
      <c r="AH9" s="31" t="s">
        <v>199</v>
      </c>
      <c r="AI9" s="31" t="s">
        <v>200</v>
      </c>
      <c r="AJ9" s="31" t="s">
        <v>201</v>
      </c>
      <c r="AK9" s="31" t="s">
        <v>202</v>
      </c>
      <c r="AL9" s="31" t="s">
        <v>203</v>
      </c>
      <c r="AM9" s="31" t="s">
        <v>204</v>
      </c>
      <c r="AN9" s="31" t="s">
        <v>236</v>
      </c>
      <c r="AO9" s="31" t="s">
        <v>205</v>
      </c>
      <c r="AP9" s="31" t="s">
        <v>206</v>
      </c>
      <c r="AQ9" s="31" t="s">
        <v>207</v>
      </c>
      <c r="AR9" s="31" t="s">
        <v>208</v>
      </c>
      <c r="AS9" s="31" t="s">
        <v>209</v>
      </c>
      <c r="AT9" s="31" t="s">
        <v>213</v>
      </c>
      <c r="AU9" s="31" t="s">
        <v>108</v>
      </c>
      <c r="AV9" s="31" t="s">
        <v>237</v>
      </c>
      <c r="AW9" s="31" t="s">
        <v>210</v>
      </c>
      <c r="AX9" s="29" t="s">
        <v>211</v>
      </c>
      <c r="AY9" s="19" t="s">
        <v>626</v>
      </c>
      <c r="AZ9" s="19" t="s">
        <v>612</v>
      </c>
      <c r="BA9" s="19" t="s">
        <v>613</v>
      </c>
      <c r="BB9" s="19" t="s">
        <v>614</v>
      </c>
      <c r="BC9" s="19" t="s">
        <v>615</v>
      </c>
      <c r="BD9" s="19" t="s">
        <v>616</v>
      </c>
      <c r="BE9" s="295" t="s">
        <v>799</v>
      </c>
      <c r="BF9" s="295" t="s">
        <v>782</v>
      </c>
      <c r="BG9" s="295" t="s">
        <v>783</v>
      </c>
      <c r="BH9" s="295" t="s">
        <v>784</v>
      </c>
      <c r="BI9" s="308" t="s">
        <v>785</v>
      </c>
      <c r="BJ9" s="308" t="s">
        <v>786</v>
      </c>
      <c r="BK9" s="308" t="s">
        <v>787</v>
      </c>
      <c r="BL9" s="308" t="s">
        <v>788</v>
      </c>
      <c r="BM9" s="295" t="s">
        <v>789</v>
      </c>
      <c r="BN9" s="295" t="s">
        <v>790</v>
      </c>
      <c r="BO9" s="295" t="s">
        <v>791</v>
      </c>
      <c r="BP9" s="295" t="s">
        <v>794</v>
      </c>
      <c r="BQ9" s="358" t="s">
        <v>806</v>
      </c>
      <c r="BR9" s="358" t="s">
        <v>807</v>
      </c>
      <c r="BS9" s="358" t="s">
        <v>808</v>
      </c>
    </row>
    <row r="10" spans="1:71" ht="30" customHeight="1" x14ac:dyDescent="0.2">
      <c r="A10" s="25">
        <v>5</v>
      </c>
      <c r="B10" s="351" t="str">
        <f>VLOOKUP(TasksTable[[#This Row],[Day 1 Project
Name]],Sheet1!$A$1:$B$19,2,FALSE)</f>
        <v>EFAS16</v>
      </c>
      <c r="C10" s="161" t="str">
        <f>CONCATENATE(B10,"_",TasksTable[[#This Row],[Day 1 Project
Name]],"_",A10)</f>
        <v>EFAS16_EFAS16_PSC_5</v>
      </c>
      <c r="D10" s="100" t="str">
        <f>VLOOKUP(B10,Sheet1!$B$1:$C$19,2,FALSE)</f>
        <v>Istvan Katus_Procurement Services</v>
      </c>
      <c r="E10" s="100" t="s">
        <v>385</v>
      </c>
      <c r="F10" s="107" t="s">
        <v>425</v>
      </c>
      <c r="G10" s="162" t="s">
        <v>176</v>
      </c>
      <c r="H10" s="109" t="b">
        <v>0</v>
      </c>
      <c r="I10" s="158"/>
      <c r="J10" s="158">
        <v>42400</v>
      </c>
      <c r="K10" s="162">
        <v>27</v>
      </c>
      <c r="L10" s="159">
        <f>+TasksTable[[#This Row],[Required Completion Date]]-TasksTable[[#This Row],[Days to Accomplish]]</f>
        <v>42373</v>
      </c>
      <c r="M10" s="163">
        <v>1</v>
      </c>
      <c r="N10" s="102" t="b">
        <v>0</v>
      </c>
      <c r="O10" s="164"/>
      <c r="P10" s="102" t="s">
        <v>356</v>
      </c>
      <c r="Q10" s="203" t="s">
        <v>458</v>
      </c>
      <c r="R10" s="165"/>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5"/>
      <c r="AS10" s="165"/>
      <c r="AT10" s="165"/>
      <c r="AU10" s="165"/>
      <c r="AV10" s="165"/>
      <c r="AW10" s="165"/>
      <c r="AX10" s="165"/>
      <c r="AY10" s="199" t="str">
        <f ca="1">IF(AND(TasksTable[[#This Row],[Status]]&lt;&gt;"On Track",TasksTable[[#This Row],[Start Date (Calculated)]]&lt;TODAY()+7),"Review","No  Review")</f>
        <v>Review</v>
      </c>
      <c r="AZ10" s="114">
        <v>15</v>
      </c>
      <c r="BA10" s="114" t="s">
        <v>697</v>
      </c>
      <c r="BB10" s="114"/>
      <c r="BC10" s="114"/>
      <c r="BD10" s="114"/>
      <c r="BE10" s="303" t="s">
        <v>800</v>
      </c>
      <c r="BF10" s="303">
        <v>15</v>
      </c>
      <c r="BG10" s="303"/>
      <c r="BH10" s="303"/>
      <c r="BI10" s="303"/>
      <c r="BJ10" s="303"/>
      <c r="BK10" s="303"/>
      <c r="BL10" s="303"/>
      <c r="BM10" s="303"/>
      <c r="BN10" s="303"/>
      <c r="BO10" s="305"/>
      <c r="BP10" s="303">
        <f>SUM(BF10:BO10)</f>
        <v>15</v>
      </c>
      <c r="BQ10" s="347" t="str">
        <f ca="1">IFERROR(IF(TasksTable[[#This Row],[Start Date (Calculated)]]-(TODAY()-WEEKDAY(TODAY())-1)&gt;5,"REVIEW","-"),"")</f>
        <v>-</v>
      </c>
      <c r="BR10" s="347" t="str">
        <f ca="1">IFERROR(IF(TasksTable[[#This Row],[Required Completion Date]]-(TODAY()-WEEKDAY(TODAY())-1)&gt;5,"REVIEW","-"),"")</f>
        <v>-</v>
      </c>
      <c r="BS10" s="347" t="str">
        <f ca="1">IFERROR(IF(TasksTable[[#This Row],[% Complete]]&lt;(TODAY()-TasksTable[[#This Row],[Start Date (Calculated)]])/TasksTable[[#This Row],[Days to Accomplish]],"REVIEW","-"),"")</f>
        <v>REVIEW</v>
      </c>
    </row>
    <row r="11" spans="1:71" ht="30" customHeight="1" x14ac:dyDescent="0.2">
      <c r="A11" s="25">
        <v>6</v>
      </c>
      <c r="B11" s="190" t="str">
        <f>VLOOKUP(TasksTable[[#This Row],[Day 1 Project
Name]],Sheet1!$A$1:$B$19,2,FALSE)</f>
        <v>EFAS16</v>
      </c>
      <c r="C11" s="161" t="str">
        <f>CONCATENATE(B11,"_",TasksTable[[#This Row],[Day 1 Project
Name]],"_",A11)</f>
        <v>EFAS16_EFAS16_PSC_6</v>
      </c>
      <c r="D11" s="100" t="str">
        <f>VLOOKUP(B11,Sheet1!$B$1:$C$19,2,FALSE)</f>
        <v>Istvan Katus_Procurement Services</v>
      </c>
      <c r="E11" s="100" t="s">
        <v>385</v>
      </c>
      <c r="F11" s="166" t="s">
        <v>426</v>
      </c>
      <c r="G11" s="162" t="s">
        <v>176</v>
      </c>
      <c r="H11" s="164" t="b">
        <v>0</v>
      </c>
      <c r="I11" s="158"/>
      <c r="J11" s="158">
        <v>42400</v>
      </c>
      <c r="K11" s="162">
        <v>27</v>
      </c>
      <c r="L11" s="159">
        <f>+TasksTable[[#This Row],[Required Completion Date]]-TasksTable[[#This Row],[Days to Accomplish]]</f>
        <v>42373</v>
      </c>
      <c r="M11" s="163">
        <v>1</v>
      </c>
      <c r="N11" s="102" t="b">
        <v>0</v>
      </c>
      <c r="O11" s="164"/>
      <c r="P11" s="102" t="s">
        <v>356</v>
      </c>
      <c r="Q11" s="203" t="s">
        <v>458</v>
      </c>
      <c r="R11" s="165"/>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5"/>
      <c r="AS11" s="165"/>
      <c r="AT11" s="165"/>
      <c r="AU11" s="165"/>
      <c r="AV11" s="165"/>
      <c r="AW11" s="165"/>
      <c r="AX11" s="165"/>
      <c r="AY11" s="199" t="str">
        <f ca="1">IF(AND(TasksTable[[#This Row],[Status]]&lt;&gt;"On Track",TasksTable[[#This Row],[Start Date (Calculated)]]&lt;TODAY()+7),"Review","No  Review")</f>
        <v>Review</v>
      </c>
      <c r="AZ11" s="114">
        <v>48</v>
      </c>
      <c r="BA11" s="114" t="s">
        <v>697</v>
      </c>
      <c r="BB11" s="114"/>
      <c r="BC11" s="114"/>
      <c r="BD11" s="114"/>
      <c r="BE11" s="169" t="s">
        <v>800</v>
      </c>
      <c r="BF11" s="169">
        <v>48</v>
      </c>
      <c r="BG11" s="169"/>
      <c r="BH11" s="169"/>
      <c r="BI11" s="169"/>
      <c r="BJ11" s="169"/>
      <c r="BK11" s="169"/>
      <c r="BL11" s="169"/>
      <c r="BM11" s="169"/>
      <c r="BN11" s="169"/>
      <c r="BO11" s="259"/>
      <c r="BP11" s="303">
        <f t="shared" ref="BP11:BP74" si="0">SUM(BF11:BO11)</f>
        <v>48</v>
      </c>
      <c r="BQ11" s="349" t="str">
        <f ca="1">IFERROR(IF(TasksTable[[#This Row],[Start Date (Calculated)]]-(TODAY()-WEEKDAY(TODAY())-1)&gt;5,"REVIEW","-"),"")</f>
        <v>-</v>
      </c>
      <c r="BR11" s="349" t="str">
        <f ca="1">IFERROR(IF(TasksTable[[#This Row],[Required Completion Date]]-(TODAY()-WEEKDAY(TODAY())-1)&gt;5,"REVIEW","-"),"")</f>
        <v>-</v>
      </c>
      <c r="BS11" s="349" t="str">
        <f ca="1">IFERROR(IF(TasksTable[[#This Row],[% Complete]]&lt;(TODAY()-TasksTable[[#This Row],[Start Date (Calculated)]])/TasksTable[[#This Row],[Days to Accomplish]],"REVIEW","-"),"")</f>
        <v>REVIEW</v>
      </c>
    </row>
    <row r="12" spans="1:71" ht="30" customHeight="1" x14ac:dyDescent="0.2">
      <c r="A12" s="25">
        <v>8</v>
      </c>
      <c r="B12" s="190" t="str">
        <f>VLOOKUP(TasksTable[[#This Row],[Day 1 Project
Name]],Sheet1!$A$1:$B$19,2,FALSE)</f>
        <v>EFAS16</v>
      </c>
      <c r="C12" s="167" t="str">
        <f>CONCATENATE(B12,"_",TasksTable[[#This Row],[Day 1 Project
Name]],"_",A12)</f>
        <v>EFAS16_EFAS16_PSC_8</v>
      </c>
      <c r="D12" s="100" t="str">
        <f>VLOOKUP(B12,Sheet1!$B$1:$C$19,2,FALSE)</f>
        <v>Istvan Katus_Procurement Services</v>
      </c>
      <c r="E12" s="100" t="s">
        <v>385</v>
      </c>
      <c r="F12" s="107" t="s">
        <v>427</v>
      </c>
      <c r="G12" s="162" t="s">
        <v>176</v>
      </c>
      <c r="H12" s="109" t="b">
        <v>0</v>
      </c>
      <c r="I12" s="170"/>
      <c r="J12" s="170">
        <v>42460</v>
      </c>
      <c r="K12" s="162">
        <v>87</v>
      </c>
      <c r="L12" s="159">
        <f>+TasksTable[[#This Row],[Required Completion Date]]-TasksTable[[#This Row],[Days to Accomplish]]</f>
        <v>42373</v>
      </c>
      <c r="M12" s="168">
        <v>0.25</v>
      </c>
      <c r="N12" s="102" t="b">
        <v>0</v>
      </c>
      <c r="O12" s="169"/>
      <c r="P12" s="102" t="s">
        <v>356</v>
      </c>
      <c r="Q12" s="203" t="s">
        <v>611</v>
      </c>
      <c r="R12" s="169"/>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9"/>
      <c r="AS12" s="169"/>
      <c r="AT12" s="169"/>
      <c r="AU12" s="169"/>
      <c r="AV12" s="169"/>
      <c r="AW12" s="169"/>
      <c r="AX12" s="169"/>
      <c r="AY12" s="199" t="str">
        <f ca="1">IF(AND(TasksTable[[#This Row],[Status]]&lt;&gt;"On Track",TasksTable[[#This Row],[Start Date (Calculated)]]&lt;TODAY()+7),"Review","No  Review")</f>
        <v>No  Review</v>
      </c>
      <c r="AZ12" s="114">
        <v>80</v>
      </c>
      <c r="BA12" s="114" t="s">
        <v>697</v>
      </c>
      <c r="BB12" s="114"/>
      <c r="BC12" s="114"/>
      <c r="BD12" s="114"/>
      <c r="BE12" s="169" t="s">
        <v>800</v>
      </c>
      <c r="BF12" s="169">
        <v>26</v>
      </c>
      <c r="BG12" s="169">
        <v>27</v>
      </c>
      <c r="BH12" s="169">
        <v>27</v>
      </c>
      <c r="BI12" s="169"/>
      <c r="BJ12" s="169"/>
      <c r="BK12" s="169"/>
      <c r="BL12" s="169"/>
      <c r="BM12" s="169"/>
      <c r="BN12" s="169"/>
      <c r="BO12" s="259"/>
      <c r="BP12" s="303">
        <f t="shared" si="0"/>
        <v>80</v>
      </c>
      <c r="BQ12" s="349" t="str">
        <f ca="1">IFERROR(IF(TasksTable[[#This Row],[Start Date (Calculated)]]-(TODAY()-WEEKDAY(TODAY())-1)&gt;5,"REVIEW","-"),"")</f>
        <v>-</v>
      </c>
      <c r="BR12" s="349" t="str">
        <f ca="1">IFERROR(IF(TasksTable[[#This Row],[Required Completion Date]]-(TODAY()-WEEKDAY(TODAY())-1)&gt;5,"REVIEW","-"),"")</f>
        <v>REVIEW</v>
      </c>
      <c r="BS12" s="349" t="str">
        <f ca="1">IFERROR(IF(TasksTable[[#This Row],[% Complete]]&lt;(TODAY()-TasksTable[[#This Row],[Start Date (Calculated)]])/TasksTable[[#This Row],[Days to Accomplish]],"REVIEW","-"),"")</f>
        <v>REVIEW</v>
      </c>
    </row>
    <row r="13" spans="1:71" ht="30" customHeight="1" x14ac:dyDescent="0.2">
      <c r="A13" s="25">
        <v>14</v>
      </c>
      <c r="B13" s="190" t="str">
        <f>VLOOKUP(TasksTable[[#This Row],[Day 1 Project
Name]],Sheet1!$A$1:$B$19,2,FALSE)</f>
        <v>EFAS16</v>
      </c>
      <c r="C13" s="190" t="str">
        <f>CONCATENATE(B13,"_",TasksTable[[#This Row],[Day 1 Project
Name]],"_",A13)</f>
        <v>EFAS16_EFAS16_PSC_14</v>
      </c>
      <c r="D13" s="100" t="str">
        <f>VLOOKUP(B13,Sheet1!$B$1:$C$19,2,FALSE)</f>
        <v>Istvan Katus_Procurement Services</v>
      </c>
      <c r="E13" s="100" t="s">
        <v>385</v>
      </c>
      <c r="F13" s="107" t="s">
        <v>428</v>
      </c>
      <c r="G13" s="171" t="s">
        <v>176</v>
      </c>
      <c r="H13" s="109" t="b">
        <v>0</v>
      </c>
      <c r="I13" s="158"/>
      <c r="J13" s="158">
        <v>42415</v>
      </c>
      <c r="K13" s="171">
        <v>30</v>
      </c>
      <c r="L13" s="159">
        <f>+TasksTable[[#This Row],[Required Completion Date]]-TasksTable[[#This Row],[Days to Accomplish]]</f>
        <v>42385</v>
      </c>
      <c r="M13" s="116">
        <v>0.5</v>
      </c>
      <c r="N13" s="102" t="b">
        <v>0</v>
      </c>
      <c r="O13" s="114"/>
      <c r="P13" s="102" t="s">
        <v>356</v>
      </c>
      <c r="Q13" s="203" t="s">
        <v>611</v>
      </c>
      <c r="R13" s="114"/>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14"/>
      <c r="AS13" s="114"/>
      <c r="AT13" s="114"/>
      <c r="AU13" s="114"/>
      <c r="AV13" s="114"/>
      <c r="AW13" s="114"/>
      <c r="AX13" s="114"/>
      <c r="AY13" s="199" t="str">
        <f ca="1">IF(AND(TasksTable[[#This Row],[Status]]&lt;&gt;"On Track",TasksTable[[#This Row],[Start Date (Calculated)]]&lt;TODAY()+7),"Review","No  Review")</f>
        <v>No  Review</v>
      </c>
      <c r="AZ13" s="114">
        <v>8</v>
      </c>
      <c r="BA13" s="114" t="s">
        <v>697</v>
      </c>
      <c r="BB13" s="114"/>
      <c r="BC13" s="114"/>
      <c r="BD13" s="114"/>
      <c r="BE13" s="169" t="s">
        <v>800</v>
      </c>
      <c r="BF13" s="169">
        <v>4</v>
      </c>
      <c r="BG13" s="169">
        <v>4</v>
      </c>
      <c r="BH13" s="169"/>
      <c r="BI13" s="169"/>
      <c r="BJ13" s="169"/>
      <c r="BK13" s="169"/>
      <c r="BL13" s="169"/>
      <c r="BM13" s="169"/>
      <c r="BN13" s="169"/>
      <c r="BO13" s="259"/>
      <c r="BP13" s="303">
        <f t="shared" si="0"/>
        <v>8</v>
      </c>
      <c r="BQ13" s="349" t="str">
        <f ca="1">IFERROR(IF(TasksTable[[#This Row],[Start Date (Calculated)]]-(TODAY()-WEEKDAY(TODAY())-1)&gt;5,"REVIEW","-"),"")</f>
        <v>-</v>
      </c>
      <c r="BR13" s="349" t="str">
        <f ca="1">IFERROR(IF(TasksTable[[#This Row],[Required Completion Date]]-(TODAY()-WEEKDAY(TODAY())-1)&gt;5,"REVIEW","-"),"")</f>
        <v>-</v>
      </c>
      <c r="BS13" s="349" t="str">
        <f ca="1">IFERROR(IF(TasksTable[[#This Row],[% Complete]]&lt;(TODAY()-TasksTable[[#This Row],[Start Date (Calculated)]])/TasksTable[[#This Row],[Days to Accomplish]],"REVIEW","-"),"")</f>
        <v>REVIEW</v>
      </c>
    </row>
    <row r="14" spans="1:71" ht="30" customHeight="1" x14ac:dyDescent="0.2">
      <c r="A14" s="25">
        <v>16</v>
      </c>
      <c r="B14" s="190" t="str">
        <f>VLOOKUP(TasksTable[[#This Row],[Day 1 Project
Name]],Sheet1!$A$1:$B$19,2,FALSE)</f>
        <v>EFAS16</v>
      </c>
      <c r="C14" s="190" t="str">
        <f>CONCATENATE(B14,"_",TasksTable[[#This Row],[Day 1 Project
Name]],"_",A14)</f>
        <v>EFAS16_EFAS16_PSC_16</v>
      </c>
      <c r="D14" s="100" t="str">
        <f>VLOOKUP(B14,Sheet1!$B$1:$C$19,2,FALSE)</f>
        <v>Istvan Katus_Procurement Services</v>
      </c>
      <c r="E14" s="100" t="s">
        <v>385</v>
      </c>
      <c r="F14" s="107" t="s">
        <v>429</v>
      </c>
      <c r="G14" s="171" t="s">
        <v>176</v>
      </c>
      <c r="H14" s="164" t="b">
        <v>0</v>
      </c>
      <c r="I14" s="158"/>
      <c r="J14" s="158">
        <v>42490</v>
      </c>
      <c r="K14" s="171">
        <v>1</v>
      </c>
      <c r="L14" s="159">
        <f>+TasksTable[[#This Row],[Required Completion Date]]-TasksTable[[#This Row],[Days to Accomplish]]</f>
        <v>42489</v>
      </c>
      <c r="M14" s="116">
        <v>0</v>
      </c>
      <c r="N14" s="102" t="b">
        <v>0</v>
      </c>
      <c r="O14" s="114"/>
      <c r="P14" s="102" t="s">
        <v>356</v>
      </c>
      <c r="Q14" s="203" t="s">
        <v>179</v>
      </c>
      <c r="R14" s="114"/>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14"/>
      <c r="AS14" s="114"/>
      <c r="AT14" s="114"/>
      <c r="AU14" s="114"/>
      <c r="AV14" s="114"/>
      <c r="AW14" s="114"/>
      <c r="AX14" s="114"/>
      <c r="AY14" s="199" t="str">
        <f ca="1">IF(AND(TasksTable[[#This Row],[Status]]&lt;&gt;"On Track",TasksTable[[#This Row],[Start Date (Calculated)]]&lt;TODAY()+7),"Review","No  Review")</f>
        <v>No  Review</v>
      </c>
      <c r="AZ14" s="114">
        <v>2</v>
      </c>
      <c r="BA14" s="114" t="s">
        <v>697</v>
      </c>
      <c r="BB14" s="114"/>
      <c r="BC14" s="114"/>
      <c r="BD14" s="114"/>
      <c r="BE14" s="169" t="s">
        <v>800</v>
      </c>
      <c r="BF14" s="169"/>
      <c r="BG14" s="169"/>
      <c r="BH14" s="169"/>
      <c r="BI14" s="169">
        <v>2</v>
      </c>
      <c r="BJ14" s="169"/>
      <c r="BK14" s="169"/>
      <c r="BL14" s="169"/>
      <c r="BM14" s="169"/>
      <c r="BN14" s="169"/>
      <c r="BO14" s="259"/>
      <c r="BP14" s="303">
        <f t="shared" si="0"/>
        <v>2</v>
      </c>
      <c r="BQ14" s="349" t="str">
        <f ca="1">IFERROR(IF(TasksTable[[#This Row],[Start Date (Calculated)]]-(TODAY()-WEEKDAY(TODAY())-1)&gt;5,"REVIEW","-"),"")</f>
        <v>REVIEW</v>
      </c>
      <c r="BR14" s="349" t="str">
        <f ca="1">IFERROR(IF(TasksTable[[#This Row],[Required Completion Date]]-(TODAY()-WEEKDAY(TODAY())-1)&gt;5,"REVIEW","-"),"")</f>
        <v>REVIEW</v>
      </c>
      <c r="BS14" s="349" t="str">
        <f ca="1">IFERROR(IF(TasksTable[[#This Row],[% Complete]]&lt;(TODAY()-TasksTable[[#This Row],[Start Date (Calculated)]])/TasksTable[[#This Row],[Days to Accomplish]],"REVIEW","-"),"")</f>
        <v>-</v>
      </c>
    </row>
    <row r="15" spans="1:71" ht="30" customHeight="1" x14ac:dyDescent="0.2">
      <c r="A15" s="25">
        <v>21</v>
      </c>
      <c r="B15" s="190" t="str">
        <f>VLOOKUP(TasksTable[[#This Row],[Day 1 Project
Name]],Sheet1!$A$1:$B$19,2,FALSE)</f>
        <v>EFAS16</v>
      </c>
      <c r="C15" s="190" t="str">
        <f>CONCATENATE(B15,"_",TasksTable[[#This Row],[Day 1 Project
Name]],"_",A15)</f>
        <v>EFAS16_EFAS16_PSC_21</v>
      </c>
      <c r="D15" s="100" t="str">
        <f>VLOOKUP(B15,Sheet1!$B$1:$C$19,2,FALSE)</f>
        <v>Istvan Katus_Procurement Services</v>
      </c>
      <c r="E15" s="100" t="s">
        <v>385</v>
      </c>
      <c r="F15" s="107" t="s">
        <v>430</v>
      </c>
      <c r="G15" s="171" t="s">
        <v>176</v>
      </c>
      <c r="H15" s="109" t="b">
        <v>0</v>
      </c>
      <c r="I15" s="158"/>
      <c r="J15" s="158">
        <v>42460</v>
      </c>
      <c r="K15" s="171">
        <v>30</v>
      </c>
      <c r="L15" s="159">
        <f>+TasksTable[[#This Row],[Required Completion Date]]-TasksTable[[#This Row],[Days to Accomplish]]</f>
        <v>42430</v>
      </c>
      <c r="M15" s="116">
        <v>0</v>
      </c>
      <c r="N15" s="102" t="b">
        <v>1</v>
      </c>
      <c r="O15" s="114" t="s">
        <v>431</v>
      </c>
      <c r="P15" s="102" t="s">
        <v>356</v>
      </c>
      <c r="Q15" s="203" t="s">
        <v>179</v>
      </c>
      <c r="R15" s="114"/>
      <c r="S15" s="160"/>
      <c r="T15" s="160"/>
      <c r="U15" s="160"/>
      <c r="V15" s="160"/>
      <c r="W15" s="160"/>
      <c r="X15" s="160"/>
      <c r="Y15" s="160"/>
      <c r="Z15" s="160">
        <v>42460</v>
      </c>
      <c r="AA15" s="160"/>
      <c r="AB15" s="160"/>
      <c r="AC15" s="160"/>
      <c r="AD15" s="160"/>
      <c r="AE15" s="160"/>
      <c r="AF15" s="160"/>
      <c r="AG15" s="160"/>
      <c r="AH15" s="160"/>
      <c r="AI15" s="160"/>
      <c r="AJ15" s="160"/>
      <c r="AK15" s="160"/>
      <c r="AL15" s="160"/>
      <c r="AM15" s="160"/>
      <c r="AN15" s="160"/>
      <c r="AO15" s="160"/>
      <c r="AP15" s="160"/>
      <c r="AQ15" s="160"/>
      <c r="AR15" s="114"/>
      <c r="AS15" s="114"/>
      <c r="AT15" s="114"/>
      <c r="AU15" s="114"/>
      <c r="AV15" s="114"/>
      <c r="AW15" s="114"/>
      <c r="AX15" s="114"/>
      <c r="AY15" s="199" t="str">
        <f ca="1">IF(AND(TasksTable[[#This Row],[Status]]&lt;&gt;"On Track",TasksTable[[#This Row],[Start Date (Calculated)]]&lt;TODAY()+7),"Review","No  Review")</f>
        <v>No  Review</v>
      </c>
      <c r="AZ15" s="114">
        <v>4</v>
      </c>
      <c r="BA15" s="114" t="s">
        <v>697</v>
      </c>
      <c r="BB15" s="114"/>
      <c r="BC15" s="114"/>
      <c r="BD15" s="114"/>
      <c r="BE15" s="169" t="s">
        <v>800</v>
      </c>
      <c r="BF15" s="169"/>
      <c r="BG15" s="169"/>
      <c r="BH15" s="169">
        <v>4</v>
      </c>
      <c r="BI15" s="169"/>
      <c r="BJ15" s="169"/>
      <c r="BK15" s="169"/>
      <c r="BL15" s="169"/>
      <c r="BM15" s="169"/>
      <c r="BN15" s="169"/>
      <c r="BO15" s="259"/>
      <c r="BP15" s="303">
        <f t="shared" si="0"/>
        <v>4</v>
      </c>
      <c r="BQ15" s="349" t="str">
        <f ca="1">IFERROR(IF(TasksTable[[#This Row],[Start Date (Calculated)]]-(TODAY()-WEEKDAY(TODAY())-1)&gt;5,"REVIEW","-"),"")</f>
        <v>REVIEW</v>
      </c>
      <c r="BR15" s="349" t="str">
        <f ca="1">IFERROR(IF(TasksTable[[#This Row],[Required Completion Date]]-(TODAY()-WEEKDAY(TODAY())-1)&gt;5,"REVIEW","-"),"")</f>
        <v>REVIEW</v>
      </c>
      <c r="BS15" s="349" t="str">
        <f ca="1">IFERROR(IF(TasksTable[[#This Row],[% Complete]]&lt;(TODAY()-TasksTable[[#This Row],[Start Date (Calculated)]])/TasksTable[[#This Row],[Days to Accomplish]],"REVIEW","-"),"")</f>
        <v>-</v>
      </c>
    </row>
    <row r="16" spans="1:71" ht="30" customHeight="1" x14ac:dyDescent="0.2">
      <c r="A16" s="25">
        <v>22</v>
      </c>
      <c r="B16" s="190" t="str">
        <f>VLOOKUP(TasksTable[[#This Row],[Day 1 Project
Name]],Sheet1!$A$1:$B$19,2,FALSE)</f>
        <v>EFAS16</v>
      </c>
      <c r="C16" s="190" t="str">
        <f>CONCATENATE(B16,"_",TasksTable[[#This Row],[Day 1 Project
Name]],"_",A16)</f>
        <v>EFAS16_EFAS16_PSC_22</v>
      </c>
      <c r="D16" s="100" t="str">
        <f>VLOOKUP(B16,Sheet1!$B$1:$C$19,2,FALSE)</f>
        <v>Istvan Katus_Procurement Services</v>
      </c>
      <c r="E16" s="100" t="s">
        <v>385</v>
      </c>
      <c r="F16" s="107" t="s">
        <v>728</v>
      </c>
      <c r="G16" s="171" t="s">
        <v>176</v>
      </c>
      <c r="H16" s="109" t="b">
        <v>1</v>
      </c>
      <c r="I16" s="158"/>
      <c r="J16" s="158">
        <v>42415</v>
      </c>
      <c r="K16" s="171">
        <v>5</v>
      </c>
      <c r="L16" s="159">
        <f>+TasksTable[[#This Row],[Required Completion Date]]-TasksTable[[#This Row],[Days to Accomplish]]</f>
        <v>42410</v>
      </c>
      <c r="M16" s="116">
        <v>0</v>
      </c>
      <c r="N16" s="203" t="b">
        <v>1</v>
      </c>
      <c r="O16" s="114" t="s">
        <v>729</v>
      </c>
      <c r="P16" s="102" t="s">
        <v>356</v>
      </c>
      <c r="Q16" s="203" t="s">
        <v>179</v>
      </c>
      <c r="R16" s="114" t="s">
        <v>729</v>
      </c>
      <c r="S16" s="160"/>
      <c r="T16" s="160"/>
      <c r="U16" s="160"/>
      <c r="V16" s="160"/>
      <c r="W16" s="160"/>
      <c r="X16" s="160"/>
      <c r="Y16" s="160"/>
      <c r="Z16" s="160">
        <f>J16</f>
        <v>42415</v>
      </c>
      <c r="AA16" s="160"/>
      <c r="AB16" s="160"/>
      <c r="AC16" s="160"/>
      <c r="AD16" s="160"/>
      <c r="AE16" s="160"/>
      <c r="AF16" s="160"/>
      <c r="AG16" s="160"/>
      <c r="AH16" s="160"/>
      <c r="AI16" s="160"/>
      <c r="AJ16" s="160"/>
      <c r="AK16" s="160"/>
      <c r="AL16" s="160"/>
      <c r="AM16" s="160"/>
      <c r="AN16" s="160"/>
      <c r="AO16" s="160"/>
      <c r="AP16" s="160"/>
      <c r="AQ16" s="160"/>
      <c r="AR16" s="114"/>
      <c r="AS16" s="114"/>
      <c r="AT16" s="114"/>
      <c r="AU16" s="114"/>
      <c r="AV16" s="114"/>
      <c r="AW16" s="114"/>
      <c r="AX16" s="114"/>
      <c r="AY16" s="199" t="str">
        <f ca="1">IF(AND(TasksTable[[#This Row],[Status]]&lt;&gt;"On Track",TasksTable[[#This Row],[Start Date (Calculated)]]&lt;TODAY()+7),"Review","No  Review")</f>
        <v>Review</v>
      </c>
      <c r="AZ16" s="114">
        <v>8</v>
      </c>
      <c r="BA16" s="114" t="s">
        <v>697</v>
      </c>
      <c r="BB16" s="114"/>
      <c r="BC16" s="114"/>
      <c r="BD16" s="114"/>
      <c r="BE16" s="169" t="s">
        <v>800</v>
      </c>
      <c r="BF16" s="169"/>
      <c r="BG16" s="169">
        <v>8</v>
      </c>
      <c r="BH16" s="169"/>
      <c r="BI16" s="169"/>
      <c r="BJ16" s="169"/>
      <c r="BK16" s="169"/>
      <c r="BL16" s="169"/>
      <c r="BM16" s="169"/>
      <c r="BN16" s="169"/>
      <c r="BO16" s="259"/>
      <c r="BP16" s="303">
        <f t="shared" si="0"/>
        <v>8</v>
      </c>
      <c r="BQ16" s="349" t="str">
        <f ca="1">IFERROR(IF(TasksTable[[#This Row],[Start Date (Calculated)]]-(TODAY()-WEEKDAY(TODAY())-1)&gt;5,"REVIEW","-"),"")</f>
        <v>-</v>
      </c>
      <c r="BR16" s="349" t="str">
        <f ca="1">IFERROR(IF(TasksTable[[#This Row],[Required Completion Date]]-(TODAY()-WEEKDAY(TODAY())-1)&gt;5,"REVIEW","-"),"")</f>
        <v>-</v>
      </c>
      <c r="BS16" s="349" t="str">
        <f ca="1">IFERROR(IF(TasksTable[[#This Row],[% Complete]]&lt;(TODAY()-TasksTable[[#This Row],[Start Date (Calculated)]])/TasksTable[[#This Row],[Days to Accomplish]],"REVIEW","-"),"")</f>
        <v>REVIEW</v>
      </c>
    </row>
    <row r="17" spans="1:71" ht="30" customHeight="1" x14ac:dyDescent="0.2">
      <c r="A17" s="25">
        <v>23</v>
      </c>
      <c r="B17" s="190" t="str">
        <f>VLOOKUP(TasksTable[[#This Row],[Day 1 Project
Name]],Sheet1!$A$1:$B$19,2,FALSE)</f>
        <v>EFAS16</v>
      </c>
      <c r="C17" s="190" t="str">
        <f>CONCATENATE(B17,"_",TasksTable[[#This Row],[Day 1 Project
Name]],"_",A17)</f>
        <v>EFAS16_EFAS16_PSC_23</v>
      </c>
      <c r="D17" s="100" t="str">
        <f>VLOOKUP(B17,Sheet1!$B$1:$C$19,2,FALSE)</f>
        <v>Istvan Katus_Procurement Services</v>
      </c>
      <c r="E17" s="100" t="s">
        <v>385</v>
      </c>
      <c r="F17" s="107" t="s">
        <v>432</v>
      </c>
      <c r="G17" s="171" t="s">
        <v>424</v>
      </c>
      <c r="H17" s="109" t="b">
        <v>0</v>
      </c>
      <c r="I17" s="158"/>
      <c r="J17" s="158">
        <v>42490</v>
      </c>
      <c r="K17" s="171">
        <v>29</v>
      </c>
      <c r="L17" s="159">
        <f>+TasksTable[[#This Row],[Required Completion Date]]-TasksTable[[#This Row],[Days to Accomplish]]</f>
        <v>42461</v>
      </c>
      <c r="M17" s="116">
        <v>0</v>
      </c>
      <c r="N17" s="102" t="b">
        <v>1</v>
      </c>
      <c r="O17" s="114" t="s">
        <v>433</v>
      </c>
      <c r="P17" s="102" t="s">
        <v>356</v>
      </c>
      <c r="Q17" s="203" t="s">
        <v>179</v>
      </c>
      <c r="R17" s="114"/>
      <c r="S17" s="160"/>
      <c r="T17" s="160"/>
      <c r="U17" s="160"/>
      <c r="V17" s="160"/>
      <c r="W17" s="160"/>
      <c r="X17" s="160">
        <v>42461</v>
      </c>
      <c r="Y17" s="160"/>
      <c r="Z17" s="160"/>
      <c r="AA17" s="160"/>
      <c r="AB17" s="160"/>
      <c r="AC17" s="160"/>
      <c r="AD17" s="160"/>
      <c r="AE17" s="160"/>
      <c r="AF17" s="160"/>
      <c r="AG17" s="160"/>
      <c r="AH17" s="160"/>
      <c r="AI17" s="160"/>
      <c r="AJ17" s="160"/>
      <c r="AK17" s="160"/>
      <c r="AL17" s="160"/>
      <c r="AM17" s="160"/>
      <c r="AN17" s="160"/>
      <c r="AO17" s="160"/>
      <c r="AP17" s="160"/>
      <c r="AQ17" s="160"/>
      <c r="AR17" s="114"/>
      <c r="AS17" s="114"/>
      <c r="AT17" s="114"/>
      <c r="AU17" s="114"/>
      <c r="AV17" s="114"/>
      <c r="AW17" s="114"/>
      <c r="AX17" s="114"/>
      <c r="AY17" s="199" t="str">
        <f ca="1">IF(AND(TasksTable[[#This Row],[Status]]&lt;&gt;"On Track",TasksTable[[#This Row],[Start Date (Calculated)]]&lt;TODAY()+7),"Review","No  Review")</f>
        <v>No  Review</v>
      </c>
      <c r="AZ17" s="114">
        <v>8</v>
      </c>
      <c r="BA17" s="114" t="s">
        <v>697</v>
      </c>
      <c r="BB17" s="114"/>
      <c r="BC17" s="114"/>
      <c r="BD17" s="114"/>
      <c r="BE17" s="169" t="s">
        <v>802</v>
      </c>
      <c r="BF17" s="169"/>
      <c r="BG17" s="169"/>
      <c r="BH17" s="169"/>
      <c r="BI17" s="169">
        <v>8</v>
      </c>
      <c r="BJ17" s="169"/>
      <c r="BK17" s="169"/>
      <c r="BL17" s="169"/>
      <c r="BM17" s="169"/>
      <c r="BN17" s="169"/>
      <c r="BO17" s="259"/>
      <c r="BP17" s="303">
        <f t="shared" si="0"/>
        <v>8</v>
      </c>
      <c r="BQ17" s="349" t="str">
        <f ca="1">IFERROR(IF(TasksTable[[#This Row],[Start Date (Calculated)]]-(TODAY()-WEEKDAY(TODAY())-1)&gt;5,"REVIEW","-"),"")</f>
        <v>REVIEW</v>
      </c>
      <c r="BR17" s="349" t="str">
        <f ca="1">IFERROR(IF(TasksTable[[#This Row],[Required Completion Date]]-(TODAY()-WEEKDAY(TODAY())-1)&gt;5,"REVIEW","-"),"")</f>
        <v>REVIEW</v>
      </c>
      <c r="BS17" s="349" t="str">
        <f ca="1">IFERROR(IF(TasksTable[[#This Row],[% Complete]]&lt;(TODAY()-TasksTable[[#This Row],[Start Date (Calculated)]])/TasksTable[[#This Row],[Days to Accomplish]],"REVIEW","-"),"")</f>
        <v>-</v>
      </c>
    </row>
    <row r="18" spans="1:71" ht="30" customHeight="1" x14ac:dyDescent="0.2">
      <c r="A18" s="25">
        <v>24</v>
      </c>
      <c r="B18" s="190" t="str">
        <f>VLOOKUP(TasksTable[[#This Row],[Day 1 Project
Name]],Sheet1!$A$1:$B$19,2,FALSE)</f>
        <v>EFAS16</v>
      </c>
      <c r="C18" s="190" t="str">
        <f>CONCATENATE(B18,"_",TasksTable[[#This Row],[Day 1 Project
Name]],"_",A18)</f>
        <v>EFAS16_EFAS16_PSC_24</v>
      </c>
      <c r="D18" s="100" t="str">
        <f>VLOOKUP(B18,Sheet1!$B$1:$C$19,2,FALSE)</f>
        <v>Istvan Katus_Procurement Services</v>
      </c>
      <c r="E18" s="100" t="s">
        <v>385</v>
      </c>
      <c r="F18" s="107" t="s">
        <v>434</v>
      </c>
      <c r="G18" s="171" t="s">
        <v>176</v>
      </c>
      <c r="H18" s="109" t="b">
        <v>0</v>
      </c>
      <c r="I18" s="158"/>
      <c r="J18" s="158">
        <v>42490</v>
      </c>
      <c r="K18" s="171">
        <v>29</v>
      </c>
      <c r="L18" s="159">
        <f>+TasksTable[[#This Row],[Required Completion Date]]-TasksTable[[#This Row],[Days to Accomplish]]</f>
        <v>42461</v>
      </c>
      <c r="M18" s="116">
        <v>0</v>
      </c>
      <c r="N18" s="102" t="b">
        <v>0</v>
      </c>
      <c r="O18" s="114"/>
      <c r="P18" s="102" t="s">
        <v>356</v>
      </c>
      <c r="Q18" s="203" t="s">
        <v>179</v>
      </c>
      <c r="R18" s="114"/>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14"/>
      <c r="AS18" s="114"/>
      <c r="AT18" s="114"/>
      <c r="AU18" s="114"/>
      <c r="AV18" s="114"/>
      <c r="AW18" s="114"/>
      <c r="AX18" s="114"/>
      <c r="AY18" s="199" t="str">
        <f ca="1">IF(AND(TasksTable[[#This Row],[Status]]&lt;&gt;"On Track",TasksTable[[#This Row],[Start Date (Calculated)]]&lt;TODAY()+7),"Review","No  Review")</f>
        <v>No  Review</v>
      </c>
      <c r="AZ18" s="114">
        <v>40</v>
      </c>
      <c r="BA18" s="114" t="s">
        <v>697</v>
      </c>
      <c r="BB18" s="114"/>
      <c r="BC18" s="114"/>
      <c r="BD18" s="114"/>
      <c r="BE18" s="169" t="s">
        <v>800</v>
      </c>
      <c r="BF18" s="169"/>
      <c r="BG18" s="169"/>
      <c r="BH18" s="169"/>
      <c r="BI18" s="169">
        <v>40</v>
      </c>
      <c r="BJ18" s="169"/>
      <c r="BK18" s="169"/>
      <c r="BL18" s="169"/>
      <c r="BM18" s="169"/>
      <c r="BN18" s="169"/>
      <c r="BO18" s="259"/>
      <c r="BP18" s="303">
        <f t="shared" si="0"/>
        <v>40</v>
      </c>
      <c r="BQ18" s="349" t="str">
        <f ca="1">IFERROR(IF(TasksTable[[#This Row],[Start Date (Calculated)]]-(TODAY()-WEEKDAY(TODAY())-1)&gt;5,"REVIEW","-"),"")</f>
        <v>REVIEW</v>
      </c>
      <c r="BR18" s="349" t="str">
        <f ca="1">IFERROR(IF(TasksTable[[#This Row],[Required Completion Date]]-(TODAY()-WEEKDAY(TODAY())-1)&gt;5,"REVIEW","-"),"")</f>
        <v>REVIEW</v>
      </c>
      <c r="BS18" s="349" t="str">
        <f ca="1">IFERROR(IF(TasksTable[[#This Row],[% Complete]]&lt;(TODAY()-TasksTable[[#This Row],[Start Date (Calculated)]])/TasksTable[[#This Row],[Days to Accomplish]],"REVIEW","-"),"")</f>
        <v>-</v>
      </c>
    </row>
    <row r="19" spans="1:71" ht="30" customHeight="1" x14ac:dyDescent="0.2">
      <c r="A19" s="25">
        <v>25</v>
      </c>
      <c r="B19" s="190" t="str">
        <f>VLOOKUP(TasksTable[[#This Row],[Day 1 Project
Name]],Sheet1!$A$1:$B$19,2,FALSE)</f>
        <v>EFAS16</v>
      </c>
      <c r="C19" s="190" t="str">
        <f>CONCATENATE(B19,"_",TasksTable[[#This Row],[Day 1 Project
Name]],"_",A19)</f>
        <v>EFAS16_EFAS16_PSC_25</v>
      </c>
      <c r="D19" s="100" t="str">
        <f>VLOOKUP(B19,Sheet1!$B$1:$C$19,2,FALSE)</f>
        <v>Istvan Katus_Procurement Services</v>
      </c>
      <c r="E19" s="100" t="s">
        <v>385</v>
      </c>
      <c r="F19" s="107" t="s">
        <v>435</v>
      </c>
      <c r="G19" s="171" t="s">
        <v>176</v>
      </c>
      <c r="H19" s="109" t="b">
        <v>0</v>
      </c>
      <c r="I19" s="158"/>
      <c r="J19" s="158">
        <v>42490</v>
      </c>
      <c r="K19" s="171">
        <v>29</v>
      </c>
      <c r="L19" s="159">
        <f>+TasksTable[[#This Row],[Required Completion Date]]-TasksTable[[#This Row],[Days to Accomplish]]</f>
        <v>42461</v>
      </c>
      <c r="M19" s="116">
        <v>0</v>
      </c>
      <c r="N19" s="102" t="b">
        <v>0</v>
      </c>
      <c r="O19" s="114"/>
      <c r="P19" s="102" t="s">
        <v>356</v>
      </c>
      <c r="Q19" s="203" t="s">
        <v>179</v>
      </c>
      <c r="R19" s="114"/>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14"/>
      <c r="AS19" s="114"/>
      <c r="AT19" s="114"/>
      <c r="AU19" s="114"/>
      <c r="AV19" s="114"/>
      <c r="AW19" s="114"/>
      <c r="AX19" s="114"/>
      <c r="AY19" s="199" t="str">
        <f ca="1">IF(AND(TasksTable[[#This Row],[Status]]&lt;&gt;"On Track",TasksTable[[#This Row],[Start Date (Calculated)]]&lt;TODAY()+7),"Review","No  Review")</f>
        <v>No  Review</v>
      </c>
      <c r="AZ19" s="114">
        <v>270</v>
      </c>
      <c r="BA19" s="114" t="s">
        <v>697</v>
      </c>
      <c r="BB19" s="114"/>
      <c r="BC19" s="114"/>
      <c r="BD19" s="114"/>
      <c r="BE19" s="169" t="s">
        <v>800</v>
      </c>
      <c r="BF19" s="169"/>
      <c r="BG19" s="169"/>
      <c r="BH19" s="169">
        <v>150</v>
      </c>
      <c r="BI19" s="169">
        <v>120</v>
      </c>
      <c r="BJ19" s="169"/>
      <c r="BK19" s="169"/>
      <c r="BL19" s="169"/>
      <c r="BM19" s="169"/>
      <c r="BN19" s="169"/>
      <c r="BO19" s="259"/>
      <c r="BP19" s="303">
        <f t="shared" si="0"/>
        <v>270</v>
      </c>
      <c r="BQ19" s="349" t="str">
        <f ca="1">IFERROR(IF(TasksTable[[#This Row],[Start Date (Calculated)]]-(TODAY()-WEEKDAY(TODAY())-1)&gt;5,"REVIEW","-"),"")</f>
        <v>REVIEW</v>
      </c>
      <c r="BR19" s="349" t="str">
        <f ca="1">IFERROR(IF(TasksTable[[#This Row],[Required Completion Date]]-(TODAY()-WEEKDAY(TODAY())-1)&gt;5,"REVIEW","-"),"")</f>
        <v>REVIEW</v>
      </c>
      <c r="BS19" s="349" t="str">
        <f ca="1">IFERROR(IF(TasksTable[[#This Row],[% Complete]]&lt;(TODAY()-TasksTable[[#This Row],[Start Date (Calculated)]])/TasksTable[[#This Row],[Days to Accomplish]],"REVIEW","-"),"")</f>
        <v>-</v>
      </c>
    </row>
    <row r="20" spans="1:71" ht="30" customHeight="1" x14ac:dyDescent="0.2">
      <c r="A20" s="25">
        <v>26</v>
      </c>
      <c r="B20" s="190" t="str">
        <f>VLOOKUP(TasksTable[[#This Row],[Day 1 Project
Name]],Sheet1!$A$1:$B$19,2,FALSE)</f>
        <v>EFAS16</v>
      </c>
      <c r="C20" s="190" t="str">
        <f>CONCATENATE(B20,"_",TasksTable[[#This Row],[Day 1 Project
Name]],"_",A20)</f>
        <v>EFAS16_EFAS16_PSC_26</v>
      </c>
      <c r="D20" s="100" t="str">
        <f>VLOOKUP(B20,Sheet1!$B$1:$C$19,2,FALSE)</f>
        <v>Istvan Katus_Procurement Services</v>
      </c>
      <c r="E20" s="100" t="s">
        <v>385</v>
      </c>
      <c r="F20" s="107" t="s">
        <v>436</v>
      </c>
      <c r="G20" s="171" t="s">
        <v>176</v>
      </c>
      <c r="H20" s="109" t="b">
        <v>0</v>
      </c>
      <c r="I20" s="158"/>
      <c r="J20" s="158">
        <v>42521</v>
      </c>
      <c r="K20" s="171">
        <v>60</v>
      </c>
      <c r="L20" s="159">
        <f>+TasksTable[[#This Row],[Required Completion Date]]-TasksTable[[#This Row],[Days to Accomplish]]</f>
        <v>42461</v>
      </c>
      <c r="M20" s="116">
        <v>0</v>
      </c>
      <c r="N20" s="102" t="b">
        <v>0</v>
      </c>
      <c r="O20" s="114"/>
      <c r="P20" s="102" t="s">
        <v>356</v>
      </c>
      <c r="Q20" s="203" t="s">
        <v>179</v>
      </c>
      <c r="R20" s="114"/>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14"/>
      <c r="AS20" s="114"/>
      <c r="AT20" s="114"/>
      <c r="AU20" s="114"/>
      <c r="AV20" s="114"/>
      <c r="AW20" s="114"/>
      <c r="AX20" s="114"/>
      <c r="AY20" s="199" t="str">
        <f ca="1">IF(AND(TasksTable[[#This Row],[Status]]&lt;&gt;"On Track",TasksTable[[#This Row],[Start Date (Calculated)]]&lt;TODAY()+7),"Review","No  Review")</f>
        <v>No  Review</v>
      </c>
      <c r="AZ20" s="114">
        <v>150</v>
      </c>
      <c r="BA20" s="114" t="s">
        <v>697</v>
      </c>
      <c r="BB20" s="114"/>
      <c r="BC20" s="114"/>
      <c r="BD20" s="114"/>
      <c r="BE20" s="169" t="s">
        <v>800</v>
      </c>
      <c r="BF20" s="169"/>
      <c r="BG20" s="169"/>
      <c r="BH20" s="169"/>
      <c r="BI20" s="169">
        <v>70</v>
      </c>
      <c r="BJ20" s="169">
        <v>80</v>
      </c>
      <c r="BK20" s="169"/>
      <c r="BL20" s="169"/>
      <c r="BM20" s="169"/>
      <c r="BN20" s="169"/>
      <c r="BO20" s="259"/>
      <c r="BP20" s="303">
        <f t="shared" si="0"/>
        <v>150</v>
      </c>
      <c r="BQ20" s="349" t="str">
        <f ca="1">IFERROR(IF(TasksTable[[#This Row],[Start Date (Calculated)]]-(TODAY()-WEEKDAY(TODAY())-1)&gt;5,"REVIEW","-"),"")</f>
        <v>REVIEW</v>
      </c>
      <c r="BR20" s="349" t="str">
        <f ca="1">IFERROR(IF(TasksTable[[#This Row],[Required Completion Date]]-(TODAY()-WEEKDAY(TODAY())-1)&gt;5,"REVIEW","-"),"")</f>
        <v>REVIEW</v>
      </c>
      <c r="BS20" s="349" t="str">
        <f ca="1">IFERROR(IF(TasksTable[[#This Row],[% Complete]]&lt;(TODAY()-TasksTable[[#This Row],[Start Date (Calculated)]])/TasksTable[[#This Row],[Days to Accomplish]],"REVIEW","-"),"")</f>
        <v>-</v>
      </c>
    </row>
    <row r="21" spans="1:71" ht="30" customHeight="1" x14ac:dyDescent="0.2">
      <c r="A21" s="25">
        <v>27</v>
      </c>
      <c r="B21" s="190" t="str">
        <f>VLOOKUP(TasksTable[[#This Row],[Day 1 Project
Name]],Sheet1!$A$1:$B$19,2,FALSE)</f>
        <v>EFAS16</v>
      </c>
      <c r="C21" s="190" t="str">
        <f>CONCATENATE(B21,"_",TasksTable[[#This Row],[Day 1 Project
Name]],"_",A21)</f>
        <v>EFAS16_EFAS16_PSC_27</v>
      </c>
      <c r="D21" s="100" t="str">
        <f>VLOOKUP(B21,Sheet1!$B$1:$C$19,2,FALSE)</f>
        <v>Istvan Katus_Procurement Services</v>
      </c>
      <c r="E21" s="100" t="s">
        <v>385</v>
      </c>
      <c r="F21" s="107" t="s">
        <v>437</v>
      </c>
      <c r="G21" s="171" t="s">
        <v>176</v>
      </c>
      <c r="H21" s="109" t="b">
        <v>0</v>
      </c>
      <c r="I21" s="158"/>
      <c r="J21" s="158">
        <v>42475</v>
      </c>
      <c r="K21" s="171">
        <v>14</v>
      </c>
      <c r="L21" s="159">
        <f>+TasksTable[[#This Row],[Required Completion Date]]-TasksTable[[#This Row],[Days to Accomplish]]</f>
        <v>42461</v>
      </c>
      <c r="M21" s="116">
        <v>0</v>
      </c>
      <c r="N21" s="102" t="b">
        <v>0</v>
      </c>
      <c r="O21" s="114"/>
      <c r="P21" s="102" t="s">
        <v>356</v>
      </c>
      <c r="Q21" s="203" t="s">
        <v>179</v>
      </c>
      <c r="R21" s="114"/>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14"/>
      <c r="AS21" s="114"/>
      <c r="AT21" s="114"/>
      <c r="AU21" s="114"/>
      <c r="AV21" s="114"/>
      <c r="AW21" s="114"/>
      <c r="AX21" s="114"/>
      <c r="AY21" s="199" t="str">
        <f ca="1">IF(AND(TasksTable[[#This Row],[Status]]&lt;&gt;"On Track",TasksTable[[#This Row],[Start Date (Calculated)]]&lt;TODAY()+7),"Review","No  Review")</f>
        <v>No  Review</v>
      </c>
      <c r="AZ21" s="114">
        <v>2</v>
      </c>
      <c r="BA21" s="114" t="s">
        <v>697</v>
      </c>
      <c r="BB21" s="114"/>
      <c r="BC21" s="114"/>
      <c r="BD21" s="114"/>
      <c r="BE21" s="169" t="s">
        <v>801</v>
      </c>
      <c r="BF21" s="169"/>
      <c r="BG21" s="169"/>
      <c r="BH21" s="169"/>
      <c r="BI21" s="169">
        <v>2</v>
      </c>
      <c r="BJ21" s="169"/>
      <c r="BK21" s="169"/>
      <c r="BL21" s="169"/>
      <c r="BM21" s="169"/>
      <c r="BN21" s="169"/>
      <c r="BO21" s="259"/>
      <c r="BP21" s="303">
        <f t="shared" si="0"/>
        <v>2</v>
      </c>
      <c r="BQ21" s="349" t="str">
        <f ca="1">IFERROR(IF(TasksTable[[#This Row],[Start Date (Calculated)]]-(TODAY()-WEEKDAY(TODAY())-1)&gt;5,"REVIEW","-"),"")</f>
        <v>REVIEW</v>
      </c>
      <c r="BR21" s="349" t="str">
        <f ca="1">IFERROR(IF(TasksTable[[#This Row],[Required Completion Date]]-(TODAY()-WEEKDAY(TODAY())-1)&gt;5,"REVIEW","-"),"")</f>
        <v>REVIEW</v>
      </c>
      <c r="BS21" s="349" t="str">
        <f ca="1">IFERROR(IF(TasksTable[[#This Row],[% Complete]]&lt;(TODAY()-TasksTable[[#This Row],[Start Date (Calculated)]])/TasksTable[[#This Row],[Days to Accomplish]],"REVIEW","-"),"")</f>
        <v>-</v>
      </c>
    </row>
    <row r="22" spans="1:71" ht="30" customHeight="1" x14ac:dyDescent="0.2">
      <c r="A22" s="25">
        <v>28</v>
      </c>
      <c r="B22" s="190" t="str">
        <f>VLOOKUP(TasksTable[[#This Row],[Day 1 Project
Name]],Sheet1!$A$1:$B$19,2,FALSE)</f>
        <v>EFAS16</v>
      </c>
      <c r="C22" s="190" t="str">
        <f>CONCATENATE(B22,"_",TasksTable[[#This Row],[Day 1 Project
Name]],"_",A22)</f>
        <v>EFAS16_EFAS16_PSC_28</v>
      </c>
      <c r="D22" s="100" t="str">
        <f>VLOOKUP(B22,Sheet1!$B$1:$C$19,2,FALSE)</f>
        <v>Istvan Katus_Procurement Services</v>
      </c>
      <c r="E22" s="100" t="s">
        <v>385</v>
      </c>
      <c r="F22" s="107" t="s">
        <v>438</v>
      </c>
      <c r="G22" s="171" t="s">
        <v>176</v>
      </c>
      <c r="H22" s="109" t="b">
        <v>0</v>
      </c>
      <c r="I22" s="158"/>
      <c r="J22" s="158">
        <v>42485</v>
      </c>
      <c r="K22" s="171">
        <v>10</v>
      </c>
      <c r="L22" s="172">
        <f>+J22-K22</f>
        <v>42475</v>
      </c>
      <c r="M22" s="116">
        <v>0</v>
      </c>
      <c r="N22" s="102" t="b">
        <v>1</v>
      </c>
      <c r="O22" s="114" t="s">
        <v>439</v>
      </c>
      <c r="P22" s="102" t="s">
        <v>356</v>
      </c>
      <c r="Q22" s="203" t="s">
        <v>179</v>
      </c>
      <c r="R22" s="114"/>
      <c r="S22" s="160"/>
      <c r="T22" s="160"/>
      <c r="U22" s="160"/>
      <c r="V22" s="160"/>
      <c r="W22" s="160"/>
      <c r="X22" s="160">
        <v>42475</v>
      </c>
      <c r="Y22" s="160"/>
      <c r="Z22" s="160"/>
      <c r="AA22" s="160"/>
      <c r="AB22" s="160"/>
      <c r="AC22" s="160"/>
      <c r="AD22" s="160"/>
      <c r="AE22" s="160"/>
      <c r="AF22" s="160"/>
      <c r="AG22" s="160"/>
      <c r="AH22" s="160"/>
      <c r="AI22" s="160"/>
      <c r="AJ22" s="160"/>
      <c r="AK22" s="160"/>
      <c r="AL22" s="160"/>
      <c r="AM22" s="160"/>
      <c r="AN22" s="160"/>
      <c r="AO22" s="160"/>
      <c r="AP22" s="160"/>
      <c r="AQ22" s="160"/>
      <c r="AR22" s="114"/>
      <c r="AS22" s="114"/>
      <c r="AT22" s="114"/>
      <c r="AU22" s="114"/>
      <c r="AV22" s="114"/>
      <c r="AW22" s="114"/>
      <c r="AX22" s="114"/>
      <c r="AY22" s="199" t="str">
        <f ca="1">IF(AND(TasksTable[[#This Row],[Status]]&lt;&gt;"On Track",TasksTable[[#This Row],[Start Date (Calculated)]]&lt;TODAY()+7),"Review","No  Review")</f>
        <v>No  Review</v>
      </c>
      <c r="AZ22" s="114">
        <v>8</v>
      </c>
      <c r="BA22" s="114" t="s">
        <v>697</v>
      </c>
      <c r="BB22" s="114"/>
      <c r="BC22" s="114"/>
      <c r="BD22" s="114"/>
      <c r="BE22" s="169" t="s">
        <v>802</v>
      </c>
      <c r="BF22" s="169"/>
      <c r="BG22" s="169"/>
      <c r="BH22" s="169"/>
      <c r="BI22" s="169">
        <v>8</v>
      </c>
      <c r="BJ22" s="169"/>
      <c r="BK22" s="169"/>
      <c r="BL22" s="169"/>
      <c r="BM22" s="169"/>
      <c r="BN22" s="169"/>
      <c r="BO22" s="259"/>
      <c r="BP22" s="303">
        <f t="shared" si="0"/>
        <v>8</v>
      </c>
      <c r="BQ22" s="349" t="str">
        <f ca="1">IFERROR(IF(TasksTable[[#This Row],[Start Date (Calculated)]]-(TODAY()-WEEKDAY(TODAY())-1)&gt;5,"REVIEW","-"),"")</f>
        <v>REVIEW</v>
      </c>
      <c r="BR22" s="349" t="str">
        <f ca="1">IFERROR(IF(TasksTable[[#This Row],[Required Completion Date]]-(TODAY()-WEEKDAY(TODAY())-1)&gt;5,"REVIEW","-"),"")</f>
        <v>REVIEW</v>
      </c>
      <c r="BS22" s="349" t="str">
        <f ca="1">IFERROR(IF(TasksTable[[#This Row],[% Complete]]&lt;(TODAY()-TasksTable[[#This Row],[Start Date (Calculated)]])/TasksTable[[#This Row],[Days to Accomplish]],"REVIEW","-"),"")</f>
        <v>-</v>
      </c>
    </row>
    <row r="23" spans="1:71" ht="30" customHeight="1" x14ac:dyDescent="0.2">
      <c r="A23" s="25">
        <v>29</v>
      </c>
      <c r="B23" s="190" t="str">
        <f>VLOOKUP(TasksTable[[#This Row],[Day 1 Project
Name]],Sheet1!$A$1:$B$19,2,FALSE)</f>
        <v>EFAS16</v>
      </c>
      <c r="C23" s="190" t="str">
        <f>CONCATENATE(B23,"_",TasksTable[[#This Row],[Day 1 Project
Name]],"_",A23)</f>
        <v>EFAS16_EFAS16_PSC_29</v>
      </c>
      <c r="D23" s="100" t="str">
        <f>VLOOKUP(B23,Sheet1!$B$1:$C$19,2,FALSE)</f>
        <v>Istvan Katus_Procurement Services</v>
      </c>
      <c r="E23" s="100" t="s">
        <v>385</v>
      </c>
      <c r="F23" s="107" t="s">
        <v>752</v>
      </c>
      <c r="G23" s="171" t="s">
        <v>176</v>
      </c>
      <c r="H23" s="164" t="b">
        <v>1</v>
      </c>
      <c r="I23" s="158"/>
      <c r="J23" s="158">
        <v>42510</v>
      </c>
      <c r="K23" s="171">
        <v>32</v>
      </c>
      <c r="L23" s="172">
        <f t="shared" ref="L23:L29" si="1">+J23-K23</f>
        <v>42478</v>
      </c>
      <c r="M23" s="116">
        <v>0</v>
      </c>
      <c r="N23" s="102" t="b">
        <v>1</v>
      </c>
      <c r="O23" s="114" t="s">
        <v>440</v>
      </c>
      <c r="P23" s="157" t="s">
        <v>356</v>
      </c>
      <c r="Q23" s="203" t="s">
        <v>179</v>
      </c>
      <c r="R23" s="114"/>
      <c r="S23" s="160"/>
      <c r="T23" s="160"/>
      <c r="U23" s="160"/>
      <c r="V23" s="160"/>
      <c r="W23" s="160"/>
      <c r="X23" s="158">
        <v>42517</v>
      </c>
      <c r="Y23" s="160"/>
      <c r="Z23" s="160"/>
      <c r="AA23" s="160"/>
      <c r="AB23" s="160"/>
      <c r="AC23" s="160"/>
      <c r="AD23" s="160"/>
      <c r="AE23" s="160"/>
      <c r="AF23" s="160"/>
      <c r="AG23" s="160"/>
      <c r="AH23" s="160"/>
      <c r="AI23" s="160"/>
      <c r="AJ23" s="160"/>
      <c r="AK23" s="160"/>
      <c r="AL23" s="160"/>
      <c r="AM23" s="160"/>
      <c r="AN23" s="160"/>
      <c r="AO23" s="160"/>
      <c r="AP23" s="160"/>
      <c r="AQ23" s="160"/>
      <c r="AR23" s="114"/>
      <c r="AS23" s="114"/>
      <c r="AT23" s="114"/>
      <c r="AU23" s="114"/>
      <c r="AV23" s="114"/>
      <c r="AW23" s="114"/>
      <c r="AX23" s="114"/>
      <c r="AY23" s="199" t="str">
        <f ca="1">IF(AND(TasksTable[[#This Row],[Status]]&lt;&gt;"On Track",TasksTable[[#This Row],[Start Date (Calculated)]]&lt;TODAY()+7),"Review","No  Review")</f>
        <v>No  Review</v>
      </c>
      <c r="AZ23" s="114">
        <v>140</v>
      </c>
      <c r="BA23" s="114" t="s">
        <v>697</v>
      </c>
      <c r="BB23" s="114"/>
      <c r="BC23" s="114"/>
      <c r="BD23" s="114"/>
      <c r="BE23" s="169" t="s">
        <v>801</v>
      </c>
      <c r="BF23" s="169"/>
      <c r="BG23" s="169"/>
      <c r="BH23" s="169"/>
      <c r="BI23" s="169">
        <v>70</v>
      </c>
      <c r="BJ23" s="169">
        <v>70</v>
      </c>
      <c r="BK23" s="169"/>
      <c r="BL23" s="169"/>
      <c r="BM23" s="169"/>
      <c r="BN23" s="169"/>
      <c r="BO23" s="259"/>
      <c r="BP23" s="303">
        <f t="shared" si="0"/>
        <v>140</v>
      </c>
      <c r="BQ23" s="349" t="str">
        <f ca="1">IFERROR(IF(TasksTable[[#This Row],[Start Date (Calculated)]]-(TODAY()-WEEKDAY(TODAY())-1)&gt;5,"REVIEW","-"),"")</f>
        <v>REVIEW</v>
      </c>
      <c r="BR23" s="349" t="str">
        <f ca="1">IFERROR(IF(TasksTable[[#This Row],[Required Completion Date]]-(TODAY()-WEEKDAY(TODAY())-1)&gt;5,"REVIEW","-"),"")</f>
        <v>REVIEW</v>
      </c>
      <c r="BS23" s="349" t="str">
        <f ca="1">IFERROR(IF(TasksTable[[#This Row],[% Complete]]&lt;(TODAY()-TasksTable[[#This Row],[Start Date (Calculated)]])/TasksTable[[#This Row],[Days to Accomplish]],"REVIEW","-"),"")</f>
        <v>-</v>
      </c>
    </row>
    <row r="24" spans="1:71" ht="30" customHeight="1" x14ac:dyDescent="0.2">
      <c r="A24" s="25">
        <v>31</v>
      </c>
      <c r="B24" s="190" t="str">
        <f>VLOOKUP(TasksTable[[#This Row],[Day 1 Project
Name]],Sheet1!$A$1:$B$19,2,FALSE)</f>
        <v>EFAS16</v>
      </c>
      <c r="C24" s="190" t="str">
        <f>CONCATENATE(B24,"_",TasksTable[[#This Row],[Day 1 Project
Name]],"_",A24)</f>
        <v>EFAS16_EFAS16_PSC_31</v>
      </c>
      <c r="D24" s="100" t="str">
        <f>VLOOKUP(B24,Sheet1!$B$1:$C$19,2,FALSE)</f>
        <v>Istvan Katus_Procurement Services</v>
      </c>
      <c r="E24" s="100" t="s">
        <v>385</v>
      </c>
      <c r="F24" s="107" t="s">
        <v>735</v>
      </c>
      <c r="G24" s="171" t="s">
        <v>176</v>
      </c>
      <c r="H24" s="164" t="b">
        <v>1</v>
      </c>
      <c r="I24" s="158"/>
      <c r="J24" s="158">
        <v>42559</v>
      </c>
      <c r="K24" s="171">
        <v>46</v>
      </c>
      <c r="L24" s="172">
        <f t="shared" si="1"/>
        <v>42513</v>
      </c>
      <c r="M24" s="116">
        <v>0</v>
      </c>
      <c r="N24" s="102" t="b">
        <v>1</v>
      </c>
      <c r="O24" s="114" t="s">
        <v>440</v>
      </c>
      <c r="P24" s="157" t="s">
        <v>356</v>
      </c>
      <c r="Q24" s="203" t="s">
        <v>179</v>
      </c>
      <c r="R24" s="114"/>
      <c r="S24" s="160"/>
      <c r="T24" s="160"/>
      <c r="U24" s="160"/>
      <c r="V24" s="160"/>
      <c r="W24" s="160"/>
      <c r="X24" s="158">
        <v>42559</v>
      </c>
      <c r="Y24" s="160"/>
      <c r="Z24" s="160"/>
      <c r="AA24" s="160"/>
      <c r="AB24" s="160"/>
      <c r="AC24" s="160"/>
      <c r="AD24" s="160"/>
      <c r="AE24" s="160"/>
      <c r="AF24" s="160"/>
      <c r="AG24" s="160"/>
      <c r="AH24" s="160"/>
      <c r="AI24" s="160"/>
      <c r="AJ24" s="160"/>
      <c r="AK24" s="160"/>
      <c r="AL24" s="160"/>
      <c r="AM24" s="160"/>
      <c r="AN24" s="160"/>
      <c r="AO24" s="160"/>
      <c r="AP24" s="160"/>
      <c r="AQ24" s="160"/>
      <c r="AR24" s="114"/>
      <c r="AS24" s="114"/>
      <c r="AT24" s="114"/>
      <c r="AU24" s="114"/>
      <c r="AV24" s="114"/>
      <c r="AW24" s="114"/>
      <c r="AX24" s="114"/>
      <c r="AY24" s="199" t="str">
        <f ca="1">IF(AND(TasksTable[[#This Row],[Status]]&lt;&gt;"On Track",TasksTable[[#This Row],[Start Date (Calculated)]]&lt;TODAY()+7),"Review","No  Review")</f>
        <v>No  Review</v>
      </c>
      <c r="AZ24" s="114">
        <v>358</v>
      </c>
      <c r="BA24" s="114" t="s">
        <v>697</v>
      </c>
      <c r="BB24" s="114"/>
      <c r="BC24" s="114"/>
      <c r="BD24" s="114"/>
      <c r="BE24" s="169" t="s">
        <v>801</v>
      </c>
      <c r="BF24" s="169"/>
      <c r="BG24" s="169"/>
      <c r="BH24" s="169"/>
      <c r="BI24" s="169"/>
      <c r="BJ24" s="169">
        <v>80</v>
      </c>
      <c r="BK24" s="169">
        <v>250</v>
      </c>
      <c r="BL24" s="169">
        <v>28</v>
      </c>
      <c r="BM24" s="169"/>
      <c r="BN24" s="169"/>
      <c r="BO24" s="259"/>
      <c r="BP24" s="303">
        <f t="shared" si="0"/>
        <v>358</v>
      </c>
      <c r="BQ24" s="349" t="str">
        <f ca="1">IFERROR(IF(TasksTable[[#This Row],[Start Date (Calculated)]]-(TODAY()-WEEKDAY(TODAY())-1)&gt;5,"REVIEW","-"),"")</f>
        <v>REVIEW</v>
      </c>
      <c r="BR24" s="349" t="str">
        <f ca="1">IFERROR(IF(TasksTable[[#This Row],[Required Completion Date]]-(TODAY()-WEEKDAY(TODAY())-1)&gt;5,"REVIEW","-"),"")</f>
        <v>REVIEW</v>
      </c>
      <c r="BS24" s="349" t="str">
        <f ca="1">IFERROR(IF(TasksTable[[#This Row],[% Complete]]&lt;(TODAY()-TasksTable[[#This Row],[Start Date (Calculated)]])/TasksTable[[#This Row],[Days to Accomplish]],"REVIEW","-"),"")</f>
        <v>-</v>
      </c>
    </row>
    <row r="25" spans="1:71" ht="30" customHeight="1" x14ac:dyDescent="0.2">
      <c r="A25" s="25">
        <v>32</v>
      </c>
      <c r="B25" s="190" t="str">
        <f>VLOOKUP(TasksTable[[#This Row],[Day 1 Project
Name]],Sheet1!$A$1:$B$19,2,FALSE)</f>
        <v>EFAS16</v>
      </c>
      <c r="C25" s="190" t="str">
        <f>CONCATENATE(B25,"_",TasksTable[[#This Row],[Day 1 Project
Name]],"_",A25)</f>
        <v>EFAS16_EFAS16_PSC_32</v>
      </c>
      <c r="D25" s="100" t="str">
        <f>VLOOKUP(B25,Sheet1!$B$1:$C$19,2,FALSE)</f>
        <v>Istvan Katus_Procurement Services</v>
      </c>
      <c r="E25" s="100" t="s">
        <v>385</v>
      </c>
      <c r="F25" s="107" t="s">
        <v>442</v>
      </c>
      <c r="G25" s="171" t="s">
        <v>176</v>
      </c>
      <c r="H25" s="109" t="b">
        <v>0</v>
      </c>
      <c r="I25" s="158"/>
      <c r="J25" s="158">
        <v>42566</v>
      </c>
      <c r="K25" s="171">
        <v>44</v>
      </c>
      <c r="L25" s="172">
        <f t="shared" si="1"/>
        <v>42522</v>
      </c>
      <c r="M25" s="116">
        <v>0</v>
      </c>
      <c r="N25" s="203" t="b">
        <v>0</v>
      </c>
      <c r="O25" s="114"/>
      <c r="P25" s="157" t="s">
        <v>356</v>
      </c>
      <c r="Q25" s="203" t="s">
        <v>179</v>
      </c>
      <c r="R25" s="114"/>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14"/>
      <c r="AS25" s="114"/>
      <c r="AT25" s="114"/>
      <c r="AU25" s="114"/>
      <c r="AV25" s="114"/>
      <c r="AW25" s="114"/>
      <c r="AX25" s="114"/>
      <c r="AY25" s="199" t="str">
        <f ca="1">IF(AND(TasksTable[[#This Row],[Status]]&lt;&gt;"On Track",TasksTable[[#This Row],[Start Date (Calculated)]]&lt;TODAY()+7),"Review","No  Review")</f>
        <v>No  Review</v>
      </c>
      <c r="AZ25" s="114">
        <v>48</v>
      </c>
      <c r="BA25" s="114" t="s">
        <v>697</v>
      </c>
      <c r="BB25" s="114"/>
      <c r="BC25" s="114"/>
      <c r="BD25" s="114"/>
      <c r="BE25" s="303" t="s">
        <v>800</v>
      </c>
      <c r="BF25" s="169"/>
      <c r="BG25" s="169"/>
      <c r="BH25" s="169"/>
      <c r="BI25" s="169"/>
      <c r="BJ25" s="169"/>
      <c r="BK25" s="169">
        <v>35</v>
      </c>
      <c r="BL25" s="169">
        <v>13</v>
      </c>
      <c r="BM25" s="169"/>
      <c r="BN25" s="169"/>
      <c r="BO25" s="259"/>
      <c r="BP25" s="303">
        <f t="shared" si="0"/>
        <v>48</v>
      </c>
      <c r="BQ25" s="349" t="str">
        <f ca="1">IFERROR(IF(TasksTable[[#This Row],[Start Date (Calculated)]]-(TODAY()-WEEKDAY(TODAY())-1)&gt;5,"REVIEW","-"),"")</f>
        <v>REVIEW</v>
      </c>
      <c r="BR25" s="349" t="str">
        <f ca="1">IFERROR(IF(TasksTable[[#This Row],[Required Completion Date]]-(TODAY()-WEEKDAY(TODAY())-1)&gt;5,"REVIEW","-"),"")</f>
        <v>REVIEW</v>
      </c>
      <c r="BS25" s="349" t="str">
        <f ca="1">IFERROR(IF(TasksTable[[#This Row],[% Complete]]&lt;(TODAY()-TasksTable[[#This Row],[Start Date (Calculated)]])/TasksTable[[#This Row],[Days to Accomplish]],"REVIEW","-"),"")</f>
        <v>-</v>
      </c>
    </row>
    <row r="26" spans="1:71" s="202" customFormat="1" ht="30" customHeight="1" x14ac:dyDescent="0.2">
      <c r="A26" s="25"/>
      <c r="B26" s="190" t="str">
        <f>VLOOKUP(TasksTable[[#This Row],[Day 1 Project
Name]],Sheet1!$A$1:$B$19,2,FALSE)</f>
        <v>EFAS16</v>
      </c>
      <c r="C26" s="233" t="str">
        <f>CONCATENATE(B26,"_",TasksTable[[#This Row],[Day 1 Project
Name]],"_",A26)</f>
        <v>EFAS16_EFAS16_PSC_</v>
      </c>
      <c r="D26" s="234" t="str">
        <f>VLOOKUP(B26,Sheet1!$B$1:$C$19,2,FALSE)</f>
        <v>Istvan Katus_Procurement Services</v>
      </c>
      <c r="E26" s="100" t="s">
        <v>385</v>
      </c>
      <c r="F26" s="235" t="s">
        <v>676</v>
      </c>
      <c r="G26" s="236" t="s">
        <v>460</v>
      </c>
      <c r="H26" s="237" t="b">
        <v>0</v>
      </c>
      <c r="I26" s="158"/>
      <c r="J26" s="158">
        <v>42551</v>
      </c>
      <c r="K26" s="236">
        <v>15</v>
      </c>
      <c r="L26" s="172">
        <f t="shared" si="1"/>
        <v>42536</v>
      </c>
      <c r="M26" s="241">
        <v>0</v>
      </c>
      <c r="N26" s="238" t="b">
        <v>1</v>
      </c>
      <c r="O26" s="239" t="s">
        <v>678</v>
      </c>
      <c r="P26" s="157" t="s">
        <v>356</v>
      </c>
      <c r="Q26" s="203" t="s">
        <v>179</v>
      </c>
      <c r="R26" s="239"/>
      <c r="S26" s="240"/>
      <c r="T26" s="240"/>
      <c r="U26" s="240"/>
      <c r="V26" s="240"/>
      <c r="W26" s="240"/>
      <c r="X26" s="158">
        <v>42536</v>
      </c>
      <c r="Y26" s="240"/>
      <c r="Z26" s="240"/>
      <c r="AA26" s="240"/>
      <c r="AB26" s="240"/>
      <c r="AC26" s="240"/>
      <c r="AD26" s="240"/>
      <c r="AE26" s="240"/>
      <c r="AF26" s="240"/>
      <c r="AG26" s="240"/>
      <c r="AH26" s="240"/>
      <c r="AI26" s="240"/>
      <c r="AJ26" s="240"/>
      <c r="AK26" s="240"/>
      <c r="AL26" s="240"/>
      <c r="AM26" s="240"/>
      <c r="AN26" s="240"/>
      <c r="AO26" s="240"/>
      <c r="AP26" s="240"/>
      <c r="AQ26" s="240"/>
      <c r="AR26" s="239"/>
      <c r="AS26" s="239"/>
      <c r="AT26" s="239"/>
      <c r="AU26" s="239"/>
      <c r="AV26" s="239"/>
      <c r="AW26" s="239"/>
      <c r="AX26" s="239"/>
      <c r="AY26" s="239" t="str">
        <f ca="1">IF(AND(TasksTable[[#This Row],[Status]]&lt;&gt;"On Track",TasksTable[[#This Row],[Start Date (Calculated)]]&lt;TODAY()+7),"Review","No  Review")</f>
        <v>No  Review</v>
      </c>
      <c r="AZ26" s="233">
        <v>56</v>
      </c>
      <c r="BA26" s="114" t="s">
        <v>697</v>
      </c>
      <c r="BB26" s="233"/>
      <c r="BC26" s="239"/>
      <c r="BD26" s="239"/>
      <c r="BE26" s="169" t="s">
        <v>802</v>
      </c>
      <c r="BF26" s="169"/>
      <c r="BG26" s="169"/>
      <c r="BH26" s="169"/>
      <c r="BI26" s="169"/>
      <c r="BJ26" s="169"/>
      <c r="BK26" s="169">
        <v>56</v>
      </c>
      <c r="BL26" s="169"/>
      <c r="BM26" s="169"/>
      <c r="BN26" s="169"/>
      <c r="BO26" s="259"/>
      <c r="BP26" s="303">
        <f t="shared" si="0"/>
        <v>56</v>
      </c>
      <c r="BQ26" s="349" t="str">
        <f ca="1">IFERROR(IF(TasksTable[[#This Row],[Start Date (Calculated)]]-(TODAY()-WEEKDAY(TODAY())-1)&gt;5,"REVIEW","-"),"")</f>
        <v>REVIEW</v>
      </c>
      <c r="BR26" s="349" t="str">
        <f ca="1">IFERROR(IF(TasksTable[[#This Row],[Required Completion Date]]-(TODAY()-WEEKDAY(TODAY())-1)&gt;5,"REVIEW","-"),"")</f>
        <v>REVIEW</v>
      </c>
      <c r="BS26" s="349" t="str">
        <f ca="1">IFERROR(IF(TasksTable[[#This Row],[% Complete]]&lt;(TODAY()-TasksTable[[#This Row],[Start Date (Calculated)]])/TasksTable[[#This Row],[Days to Accomplish]],"REVIEW","-"),"")</f>
        <v>-</v>
      </c>
    </row>
    <row r="27" spans="1:71" s="202" customFormat="1" ht="30" customHeight="1" x14ac:dyDescent="0.2">
      <c r="A27" s="25"/>
      <c r="B27" s="190" t="str">
        <f>VLOOKUP(TasksTable[[#This Row],[Day 1 Project
Name]],Sheet1!$A$1:$B$19,2,FALSE)</f>
        <v>EFAS16</v>
      </c>
      <c r="C27" s="233" t="str">
        <f>CONCATENATE(B27,"_",TasksTable[[#This Row],[Day 1 Project
Name]],"_",A27)</f>
        <v>EFAS16_EFAS16_PSC_</v>
      </c>
      <c r="D27" s="234" t="str">
        <f>VLOOKUP(B27,Sheet1!$B$1:$C$19,2,FALSE)</f>
        <v>Istvan Katus_Procurement Services</v>
      </c>
      <c r="E27" s="100" t="s">
        <v>385</v>
      </c>
      <c r="F27" s="235" t="s">
        <v>677</v>
      </c>
      <c r="G27" s="236" t="s">
        <v>460</v>
      </c>
      <c r="H27" s="237" t="b">
        <v>0</v>
      </c>
      <c r="I27" s="158"/>
      <c r="J27" s="158">
        <v>42551</v>
      </c>
      <c r="K27" s="236">
        <v>15</v>
      </c>
      <c r="L27" s="172">
        <f t="shared" si="1"/>
        <v>42536</v>
      </c>
      <c r="M27" s="241">
        <v>0</v>
      </c>
      <c r="N27" s="238" t="b">
        <v>1</v>
      </c>
      <c r="O27" s="239" t="s">
        <v>678</v>
      </c>
      <c r="P27" s="157" t="s">
        <v>356</v>
      </c>
      <c r="Q27" s="203" t="s">
        <v>179</v>
      </c>
      <c r="R27" s="239"/>
      <c r="S27" s="240"/>
      <c r="T27" s="240"/>
      <c r="U27" s="240"/>
      <c r="V27" s="240"/>
      <c r="W27" s="240"/>
      <c r="X27" s="158">
        <v>42536</v>
      </c>
      <c r="Y27" s="240"/>
      <c r="Z27" s="240"/>
      <c r="AA27" s="240"/>
      <c r="AB27" s="240"/>
      <c r="AC27" s="240"/>
      <c r="AD27" s="240"/>
      <c r="AE27" s="240"/>
      <c r="AF27" s="240"/>
      <c r="AG27" s="240"/>
      <c r="AH27" s="240"/>
      <c r="AI27" s="240"/>
      <c r="AJ27" s="240"/>
      <c r="AK27" s="240"/>
      <c r="AL27" s="240"/>
      <c r="AM27" s="240"/>
      <c r="AN27" s="240"/>
      <c r="AO27" s="240"/>
      <c r="AP27" s="240"/>
      <c r="AQ27" s="240"/>
      <c r="AR27" s="239"/>
      <c r="AS27" s="239"/>
      <c r="AT27" s="239"/>
      <c r="AU27" s="239"/>
      <c r="AV27" s="239"/>
      <c r="AW27" s="239"/>
      <c r="AX27" s="239"/>
      <c r="AY27" s="239" t="str">
        <f ca="1">IF(AND(TasksTable[[#This Row],[Status]]&lt;&gt;"On Track",TasksTable[[#This Row],[Start Date (Calculated)]]&lt;TODAY()+7),"Review","No  Review")</f>
        <v>No  Review</v>
      </c>
      <c r="AZ27" s="233">
        <v>90</v>
      </c>
      <c r="BA27" s="114" t="s">
        <v>697</v>
      </c>
      <c r="BB27" s="233"/>
      <c r="BC27" s="239"/>
      <c r="BD27" s="239"/>
      <c r="BE27" s="169" t="s">
        <v>802</v>
      </c>
      <c r="BF27" s="169"/>
      <c r="BG27" s="169"/>
      <c r="BH27" s="169"/>
      <c r="BI27" s="169"/>
      <c r="BJ27" s="169"/>
      <c r="BK27" s="169">
        <v>90</v>
      </c>
      <c r="BL27" s="169"/>
      <c r="BM27" s="169"/>
      <c r="BN27" s="169"/>
      <c r="BO27" s="259"/>
      <c r="BP27" s="303">
        <f t="shared" si="0"/>
        <v>90</v>
      </c>
      <c r="BQ27" s="349" t="str">
        <f ca="1">IFERROR(IF(TasksTable[[#This Row],[Start Date (Calculated)]]-(TODAY()-WEEKDAY(TODAY())-1)&gt;5,"REVIEW","-"),"")</f>
        <v>REVIEW</v>
      </c>
      <c r="BR27" s="349" t="str">
        <f ca="1">IFERROR(IF(TasksTable[[#This Row],[Required Completion Date]]-(TODAY()-WEEKDAY(TODAY())-1)&gt;5,"REVIEW","-"),"")</f>
        <v>REVIEW</v>
      </c>
      <c r="BS27" s="349" t="str">
        <f ca="1">IFERROR(IF(TasksTable[[#This Row],[% Complete]]&lt;(TODAY()-TasksTable[[#This Row],[Start Date (Calculated)]])/TasksTable[[#This Row],[Days to Accomplish]],"REVIEW","-"),"")</f>
        <v>-</v>
      </c>
    </row>
    <row r="28" spans="1:71" ht="30" customHeight="1" x14ac:dyDescent="0.2">
      <c r="A28" s="25">
        <v>33</v>
      </c>
      <c r="B28" s="190" t="str">
        <f>VLOOKUP(TasksTable[[#This Row],[Day 1 Project
Name]],Sheet1!$A$1:$B$19,2,FALSE)</f>
        <v>EFAS16</v>
      </c>
      <c r="C28" s="190" t="str">
        <f>CONCATENATE(B28,"_",TasksTable[[#This Row],[Day 1 Project
Name]],"_",A28)</f>
        <v>EFAS16_EFAS16_PSC_33</v>
      </c>
      <c r="D28" s="100" t="str">
        <f>VLOOKUP(B28,Sheet1!$B$1:$C$19,2,FALSE)</f>
        <v>Istvan Katus_Procurement Services</v>
      </c>
      <c r="E28" s="100" t="s">
        <v>385</v>
      </c>
      <c r="F28" s="107" t="s">
        <v>444</v>
      </c>
      <c r="G28" s="171" t="s">
        <v>176</v>
      </c>
      <c r="H28" s="109" t="b">
        <v>0</v>
      </c>
      <c r="I28" s="158"/>
      <c r="J28" s="158">
        <v>42582</v>
      </c>
      <c r="K28" s="171">
        <v>30</v>
      </c>
      <c r="L28" s="172">
        <f t="shared" si="1"/>
        <v>42552</v>
      </c>
      <c r="M28" s="116">
        <v>0</v>
      </c>
      <c r="N28" s="102" t="b">
        <v>1</v>
      </c>
      <c r="O28" s="114" t="s">
        <v>445</v>
      </c>
      <c r="P28" s="157" t="s">
        <v>356</v>
      </c>
      <c r="Q28" s="203" t="s">
        <v>179</v>
      </c>
      <c r="R28" s="114"/>
      <c r="S28" s="160"/>
      <c r="T28" s="160"/>
      <c r="U28" s="160"/>
      <c r="V28" s="160"/>
      <c r="W28" s="160"/>
      <c r="X28" s="160">
        <v>42566</v>
      </c>
      <c r="Y28" s="160"/>
      <c r="Z28" s="160"/>
      <c r="AA28" s="160"/>
      <c r="AB28" s="160"/>
      <c r="AC28" s="160"/>
      <c r="AD28" s="160"/>
      <c r="AE28" s="160"/>
      <c r="AF28" s="160"/>
      <c r="AG28" s="160"/>
      <c r="AH28" s="160"/>
      <c r="AI28" s="160"/>
      <c r="AJ28" s="160"/>
      <c r="AK28" s="160"/>
      <c r="AL28" s="160"/>
      <c r="AM28" s="160"/>
      <c r="AN28" s="160"/>
      <c r="AO28" s="160"/>
      <c r="AP28" s="160"/>
      <c r="AQ28" s="160"/>
      <c r="AR28" s="114"/>
      <c r="AS28" s="114"/>
      <c r="AT28" s="114"/>
      <c r="AU28" s="114"/>
      <c r="AV28" s="114"/>
      <c r="AW28" s="114"/>
      <c r="AX28" s="114"/>
      <c r="AY28" s="199" t="str">
        <f ca="1">IF(AND(TasksTable[[#This Row],[Status]]&lt;&gt;"On Track",TasksTable[[#This Row],[Start Date (Calculated)]]&lt;TODAY()+7),"Review","No  Review")</f>
        <v>No  Review</v>
      </c>
      <c r="AZ28" s="114">
        <v>8</v>
      </c>
      <c r="BA28" s="114" t="s">
        <v>697</v>
      </c>
      <c r="BB28" s="114"/>
      <c r="BC28" s="114"/>
      <c r="BD28" s="114"/>
      <c r="BE28" s="169" t="s">
        <v>800</v>
      </c>
      <c r="BF28" s="169"/>
      <c r="BG28" s="169"/>
      <c r="BH28" s="169"/>
      <c r="BI28" s="169"/>
      <c r="BJ28" s="169"/>
      <c r="BK28" s="169"/>
      <c r="BL28" s="169">
        <v>8</v>
      </c>
      <c r="BM28" s="169"/>
      <c r="BN28" s="169"/>
      <c r="BO28" s="259"/>
      <c r="BP28" s="303">
        <f t="shared" si="0"/>
        <v>8</v>
      </c>
      <c r="BQ28" s="349" t="str">
        <f ca="1">IFERROR(IF(TasksTable[[#This Row],[Start Date (Calculated)]]-(TODAY()-WEEKDAY(TODAY())-1)&gt;5,"REVIEW","-"),"")</f>
        <v>REVIEW</v>
      </c>
      <c r="BR28" s="349" t="str">
        <f ca="1">IFERROR(IF(TasksTable[[#This Row],[Required Completion Date]]-(TODAY()-WEEKDAY(TODAY())-1)&gt;5,"REVIEW","-"),"")</f>
        <v>REVIEW</v>
      </c>
      <c r="BS28" s="349" t="str">
        <f ca="1">IFERROR(IF(TasksTable[[#This Row],[% Complete]]&lt;(TODAY()-TasksTable[[#This Row],[Start Date (Calculated)]])/TasksTable[[#This Row],[Days to Accomplish]],"REVIEW","-"),"")</f>
        <v>-</v>
      </c>
    </row>
    <row r="29" spans="1:71" s="202" customFormat="1" ht="30" customHeight="1" x14ac:dyDescent="0.2">
      <c r="A29" s="25"/>
      <c r="B29" s="190" t="str">
        <f>VLOOKUP(TasksTable[[#This Row],[Day 1 Project
Name]],Sheet1!$A$1:$B$19,2,FALSE)</f>
        <v>EFAS16</v>
      </c>
      <c r="C29" s="233" t="str">
        <f>CONCATENATE(B29,"_",TasksTable[[#This Row],[Day 1 Project
Name]],"_",A29)</f>
        <v>EFAS16_EFAS16_PSC_</v>
      </c>
      <c r="D29" s="234" t="str">
        <f>VLOOKUP(B29,Sheet1!$B$1:$C$19,2,FALSE)</f>
        <v>Istvan Katus_Procurement Services</v>
      </c>
      <c r="E29" s="100" t="s">
        <v>385</v>
      </c>
      <c r="F29" s="235" t="s">
        <v>679</v>
      </c>
      <c r="G29" s="236" t="s">
        <v>176</v>
      </c>
      <c r="H29" s="237" t="b">
        <v>0</v>
      </c>
      <c r="I29" s="158"/>
      <c r="J29" s="158">
        <v>42582</v>
      </c>
      <c r="K29" s="236">
        <v>30</v>
      </c>
      <c r="L29" s="172">
        <f t="shared" si="1"/>
        <v>42552</v>
      </c>
      <c r="M29" s="241">
        <v>0</v>
      </c>
      <c r="N29" s="238" t="b">
        <v>1</v>
      </c>
      <c r="O29" s="239" t="s">
        <v>680</v>
      </c>
      <c r="P29" s="157" t="s">
        <v>356</v>
      </c>
      <c r="Q29" s="203" t="s">
        <v>179</v>
      </c>
      <c r="R29" s="239"/>
      <c r="S29" s="240"/>
      <c r="T29" s="240"/>
      <c r="U29" s="240"/>
      <c r="V29" s="240"/>
      <c r="W29" s="240"/>
      <c r="X29" s="158">
        <v>42552</v>
      </c>
      <c r="Y29" s="240"/>
      <c r="Z29" s="240"/>
      <c r="AA29" s="240"/>
      <c r="AB29" s="240"/>
      <c r="AC29" s="240"/>
      <c r="AD29" s="240"/>
      <c r="AE29" s="240"/>
      <c r="AF29" s="240"/>
      <c r="AG29" s="240"/>
      <c r="AH29" s="240"/>
      <c r="AI29" s="240"/>
      <c r="AJ29" s="240"/>
      <c r="AK29" s="240"/>
      <c r="AL29" s="240"/>
      <c r="AM29" s="240"/>
      <c r="AN29" s="240"/>
      <c r="AO29" s="240"/>
      <c r="AP29" s="240"/>
      <c r="AQ29" s="240"/>
      <c r="AR29" s="239"/>
      <c r="AS29" s="239"/>
      <c r="AT29" s="239"/>
      <c r="AU29" s="239"/>
      <c r="AV29" s="239"/>
      <c r="AW29" s="239"/>
      <c r="AX29" s="239"/>
      <c r="AY29" s="239" t="str">
        <f ca="1">IF(AND(TasksTable[[#This Row],[Status]]&lt;&gt;"On Track",TasksTable[[#This Row],[Start Date (Calculated)]]&lt;TODAY()+7),"Review","No  Review")</f>
        <v>No  Review</v>
      </c>
      <c r="AZ29" s="233">
        <v>80</v>
      </c>
      <c r="BA29" s="114" t="s">
        <v>697</v>
      </c>
      <c r="BB29" s="233"/>
      <c r="BC29" s="239"/>
      <c r="BD29" s="239"/>
      <c r="BE29" s="169" t="s">
        <v>802</v>
      </c>
      <c r="BF29" s="169"/>
      <c r="BG29" s="169"/>
      <c r="BH29" s="169"/>
      <c r="BI29" s="169"/>
      <c r="BJ29" s="169"/>
      <c r="BK29" s="169"/>
      <c r="BL29" s="169">
        <v>80</v>
      </c>
      <c r="BM29" s="169"/>
      <c r="BN29" s="169"/>
      <c r="BO29" s="259"/>
      <c r="BP29" s="303">
        <f t="shared" si="0"/>
        <v>80</v>
      </c>
      <c r="BQ29" s="349" t="str">
        <f ca="1">IFERROR(IF(TasksTable[[#This Row],[Start Date (Calculated)]]-(TODAY()-WEEKDAY(TODAY())-1)&gt;5,"REVIEW","-"),"")</f>
        <v>REVIEW</v>
      </c>
      <c r="BR29" s="349" t="str">
        <f ca="1">IFERROR(IF(TasksTable[[#This Row],[Required Completion Date]]-(TODAY()-WEEKDAY(TODAY())-1)&gt;5,"REVIEW","-"),"")</f>
        <v>REVIEW</v>
      </c>
      <c r="BS29" s="349" t="str">
        <f ca="1">IFERROR(IF(TasksTable[[#This Row],[% Complete]]&lt;(TODAY()-TasksTable[[#This Row],[Start Date (Calculated)]])/TasksTable[[#This Row],[Days to Accomplish]],"REVIEW","-"),"")</f>
        <v>-</v>
      </c>
    </row>
    <row r="30" spans="1:71" ht="30" customHeight="1" x14ac:dyDescent="0.2">
      <c r="A30" s="25">
        <v>35</v>
      </c>
      <c r="B30" s="190" t="str">
        <f>VLOOKUP(TasksTable[[#This Row],[Day 1 Project
Name]],Sheet1!$A$1:$B$19,2,FALSE)</f>
        <v>EFAS16</v>
      </c>
      <c r="C30" s="190" t="str">
        <f>CONCATENATE(B30,"_",TasksTable[[#This Row],[Day 1 Project
Name]],"_",A30)</f>
        <v>EFAS16_EFAS16_PSC_35</v>
      </c>
      <c r="D30" s="100" t="str">
        <f>VLOOKUP(B30,Sheet1!$B$1:$C$19,2,FALSE)</f>
        <v>Istvan Katus_Procurement Services</v>
      </c>
      <c r="E30" s="100" t="s">
        <v>385</v>
      </c>
      <c r="F30" s="107" t="s">
        <v>472</v>
      </c>
      <c r="G30" s="171" t="s">
        <v>176</v>
      </c>
      <c r="H30" s="164" t="b">
        <v>0</v>
      </c>
      <c r="I30" s="158"/>
      <c r="J30" s="158">
        <v>42588</v>
      </c>
      <c r="K30" s="171">
        <v>3</v>
      </c>
      <c r="L30" s="172">
        <f t="shared" ref="L30:L56" si="2">+J30-K30</f>
        <v>42585</v>
      </c>
      <c r="M30" s="116">
        <v>0</v>
      </c>
      <c r="N30" s="102" t="b">
        <v>1</v>
      </c>
      <c r="O30" s="114" t="s">
        <v>473</v>
      </c>
      <c r="P30" s="157" t="s">
        <v>356</v>
      </c>
      <c r="Q30" s="203" t="s">
        <v>179</v>
      </c>
      <c r="R30" s="114"/>
      <c r="S30" s="160"/>
      <c r="T30" s="160"/>
      <c r="U30" s="160"/>
      <c r="V30" s="160"/>
      <c r="W30" s="160"/>
      <c r="X30" s="160">
        <f>J30</f>
        <v>42588</v>
      </c>
      <c r="Y30" s="160"/>
      <c r="Z30" s="160"/>
      <c r="AA30" s="160"/>
      <c r="AB30" s="160"/>
      <c r="AC30" s="160"/>
      <c r="AD30" s="160"/>
      <c r="AE30" s="160"/>
      <c r="AF30" s="160"/>
      <c r="AG30" s="160"/>
      <c r="AH30" s="160"/>
      <c r="AI30" s="160"/>
      <c r="AJ30" s="160"/>
      <c r="AK30" s="160"/>
      <c r="AL30" s="160"/>
      <c r="AM30" s="160"/>
      <c r="AN30" s="160"/>
      <c r="AO30" s="160"/>
      <c r="AP30" s="160"/>
      <c r="AQ30" s="160"/>
      <c r="AR30" s="114"/>
      <c r="AS30" s="114"/>
      <c r="AT30" s="114"/>
      <c r="AU30" s="114"/>
      <c r="AV30" s="114"/>
      <c r="AW30" s="173">
        <v>42588</v>
      </c>
      <c r="AX30" s="114" t="s">
        <v>474</v>
      </c>
      <c r="AY30" s="199" t="str">
        <f ca="1">IF(AND(TasksTable[[#This Row],[Status]]&lt;&gt;"On Track",TasksTable[[#This Row],[Start Date (Calculated)]]&lt;TODAY()+7),"Review","No  Review")</f>
        <v>No  Review</v>
      </c>
      <c r="AZ30" s="114">
        <v>24</v>
      </c>
      <c r="BA30" s="114" t="s">
        <v>697</v>
      </c>
      <c r="BB30" s="114"/>
      <c r="BC30" s="114"/>
      <c r="BD30" s="114"/>
      <c r="BE30" s="169" t="s">
        <v>210</v>
      </c>
      <c r="BF30" s="169"/>
      <c r="BG30" s="169"/>
      <c r="BH30" s="169"/>
      <c r="BI30" s="169"/>
      <c r="BJ30" s="169"/>
      <c r="BK30" s="169"/>
      <c r="BL30" s="169"/>
      <c r="BM30" s="169">
        <v>24</v>
      </c>
      <c r="BN30" s="169"/>
      <c r="BO30" s="259"/>
      <c r="BP30" s="303">
        <f t="shared" si="0"/>
        <v>24</v>
      </c>
      <c r="BQ30" s="349" t="str">
        <f ca="1">IFERROR(IF(TasksTable[[#This Row],[Start Date (Calculated)]]-(TODAY()-WEEKDAY(TODAY())-1)&gt;5,"REVIEW","-"),"")</f>
        <v>REVIEW</v>
      </c>
      <c r="BR30" s="349" t="str">
        <f ca="1">IFERROR(IF(TasksTable[[#This Row],[Required Completion Date]]-(TODAY()-WEEKDAY(TODAY())-1)&gt;5,"REVIEW","-"),"")</f>
        <v>REVIEW</v>
      </c>
      <c r="BS30" s="349" t="str">
        <f ca="1">IFERROR(IF(TasksTable[[#This Row],[% Complete]]&lt;(TODAY()-TasksTable[[#This Row],[Start Date (Calculated)]])/TasksTable[[#This Row],[Days to Accomplish]],"REVIEW","-"),"")</f>
        <v>-</v>
      </c>
    </row>
    <row r="31" spans="1:71" ht="30" customHeight="1" x14ac:dyDescent="0.2">
      <c r="A31" s="25">
        <v>5</v>
      </c>
      <c r="B31" s="190" t="str">
        <f>VLOOKUP(TasksTable[[#This Row],[Day 1 Project
Name]],Sheet1!$A$1:$B$19,2,FALSE)</f>
        <v>EFAS13</v>
      </c>
      <c r="C31" s="190" t="str">
        <f>CONCATENATE(B31,"_",TasksTable[[#This Row],[Day 1 Project
Name]],"_",A31)</f>
        <v>EFAS13_EFAS13_Master Data Management_5</v>
      </c>
      <c r="D31" s="100" t="str">
        <f>VLOOKUP(B31,Sheet1!$B$1:$C$19,2,FALSE)</f>
        <v>Istvan Katus_Finance</v>
      </c>
      <c r="E31" s="100" t="s">
        <v>395</v>
      </c>
      <c r="F31" s="107" t="s">
        <v>425</v>
      </c>
      <c r="G31" s="171" t="s">
        <v>176</v>
      </c>
      <c r="H31" s="109" t="b">
        <v>0</v>
      </c>
      <c r="I31" s="158"/>
      <c r="J31" s="158">
        <v>42400</v>
      </c>
      <c r="K31" s="171">
        <v>27</v>
      </c>
      <c r="L31" s="172">
        <f t="shared" si="2"/>
        <v>42373</v>
      </c>
      <c r="M31" s="116">
        <v>1</v>
      </c>
      <c r="N31" s="102" t="b">
        <v>0</v>
      </c>
      <c r="O31" s="114"/>
      <c r="P31" s="157" t="s">
        <v>356</v>
      </c>
      <c r="Q31" s="203" t="s">
        <v>458</v>
      </c>
      <c r="R31" s="114"/>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14"/>
      <c r="AS31" s="114"/>
      <c r="AT31" s="114"/>
      <c r="AU31" s="114"/>
      <c r="AV31" s="114"/>
      <c r="AW31" s="114"/>
      <c r="AX31" s="114"/>
      <c r="AY31" s="199" t="str">
        <f ca="1">IF(AND(TasksTable[[#This Row],[Status]]&lt;&gt;"On Track",TasksTable[[#This Row],[Start Date (Calculated)]]&lt;TODAY()+7),"Review","No  Review")</f>
        <v>Review</v>
      </c>
      <c r="AZ31" s="114">
        <v>15</v>
      </c>
      <c r="BA31" s="114" t="s">
        <v>698</v>
      </c>
      <c r="BB31" s="114"/>
      <c r="BC31" s="114"/>
      <c r="BD31" s="114"/>
      <c r="BE31" s="303" t="s">
        <v>800</v>
      </c>
      <c r="BF31" s="169">
        <v>15</v>
      </c>
      <c r="BG31" s="169"/>
      <c r="BH31" s="169"/>
      <c r="BI31" s="169"/>
      <c r="BJ31" s="169"/>
      <c r="BK31" s="169"/>
      <c r="BL31" s="169"/>
      <c r="BM31" s="169"/>
      <c r="BN31" s="169"/>
      <c r="BO31" s="259"/>
      <c r="BP31" s="303">
        <f t="shared" si="0"/>
        <v>15</v>
      </c>
      <c r="BQ31" s="349" t="str">
        <f ca="1">IFERROR(IF(TasksTable[[#This Row],[Start Date (Calculated)]]-(TODAY()-WEEKDAY(TODAY())-1)&gt;5,"REVIEW","-"),"")</f>
        <v>-</v>
      </c>
      <c r="BR31" s="349" t="str">
        <f ca="1">IFERROR(IF(TasksTable[[#This Row],[Required Completion Date]]-(TODAY()-WEEKDAY(TODAY())-1)&gt;5,"REVIEW","-"),"")</f>
        <v>-</v>
      </c>
      <c r="BS31" s="349" t="str">
        <f ca="1">IFERROR(IF(TasksTable[[#This Row],[% Complete]]&lt;(TODAY()-TasksTable[[#This Row],[Start Date (Calculated)]])/TasksTable[[#This Row],[Days to Accomplish]],"REVIEW","-"),"")</f>
        <v>REVIEW</v>
      </c>
    </row>
    <row r="32" spans="1:71" ht="30" customHeight="1" x14ac:dyDescent="0.2">
      <c r="A32" s="25">
        <v>6</v>
      </c>
      <c r="B32" s="190" t="str">
        <f>VLOOKUP(TasksTable[[#This Row],[Day 1 Project
Name]],Sheet1!$A$1:$B$19,2,FALSE)</f>
        <v>EFAS13</v>
      </c>
      <c r="C32" s="190" t="str">
        <f>CONCATENATE(B32,"_",TasksTable[[#This Row],[Day 1 Project
Name]],"_",A32)</f>
        <v>EFAS13_EFAS13_Master Data Management_6</v>
      </c>
      <c r="D32" s="100" t="str">
        <f>VLOOKUP(B32,Sheet1!$B$1:$C$19,2,FALSE)</f>
        <v>Istvan Katus_Finance</v>
      </c>
      <c r="E32" s="100" t="s">
        <v>395</v>
      </c>
      <c r="F32" s="107" t="s">
        <v>426</v>
      </c>
      <c r="G32" s="171" t="s">
        <v>176</v>
      </c>
      <c r="H32" s="164" t="b">
        <v>0</v>
      </c>
      <c r="I32" s="158"/>
      <c r="J32" s="158">
        <v>42400</v>
      </c>
      <c r="K32" s="171">
        <v>27</v>
      </c>
      <c r="L32" s="172">
        <f t="shared" si="2"/>
        <v>42373</v>
      </c>
      <c r="M32" s="116">
        <v>1</v>
      </c>
      <c r="N32" s="102" t="b">
        <v>0</v>
      </c>
      <c r="O32" s="114"/>
      <c r="P32" s="102" t="s">
        <v>356</v>
      </c>
      <c r="Q32" s="203" t="s">
        <v>458</v>
      </c>
      <c r="R32" s="114"/>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14"/>
      <c r="AS32" s="114"/>
      <c r="AT32" s="114"/>
      <c r="AU32" s="114"/>
      <c r="AV32" s="114"/>
      <c r="AW32" s="114"/>
      <c r="AX32" s="114"/>
      <c r="AY32" s="199" t="str">
        <f ca="1">IF(AND(TasksTable[[#This Row],[Status]]&lt;&gt;"On Track",TasksTable[[#This Row],[Start Date (Calculated)]]&lt;TODAY()+7),"Review","No  Review")</f>
        <v>Review</v>
      </c>
      <c r="AZ32" s="114">
        <v>36</v>
      </c>
      <c r="BA32" s="114" t="s">
        <v>698</v>
      </c>
      <c r="BB32" s="114"/>
      <c r="BC32" s="114"/>
      <c r="BD32" s="114"/>
      <c r="BE32" s="169" t="s">
        <v>800</v>
      </c>
      <c r="BF32" s="169">
        <v>36</v>
      </c>
      <c r="BG32" s="169"/>
      <c r="BH32" s="169"/>
      <c r="BI32" s="169"/>
      <c r="BJ32" s="169"/>
      <c r="BK32" s="169"/>
      <c r="BL32" s="169"/>
      <c r="BM32" s="169"/>
      <c r="BN32" s="169"/>
      <c r="BO32" s="259"/>
      <c r="BP32" s="303">
        <f t="shared" si="0"/>
        <v>36</v>
      </c>
      <c r="BQ32" s="349" t="str">
        <f ca="1">IFERROR(IF(TasksTable[[#This Row],[Start Date (Calculated)]]-(TODAY()-WEEKDAY(TODAY())-1)&gt;5,"REVIEW","-"),"")</f>
        <v>-</v>
      </c>
      <c r="BR32" s="349" t="str">
        <f ca="1">IFERROR(IF(TasksTable[[#This Row],[Required Completion Date]]-(TODAY()-WEEKDAY(TODAY())-1)&gt;5,"REVIEW","-"),"")</f>
        <v>-</v>
      </c>
      <c r="BS32" s="349" t="str">
        <f ca="1">IFERROR(IF(TasksTable[[#This Row],[% Complete]]&lt;(TODAY()-TasksTable[[#This Row],[Start Date (Calculated)]])/TasksTable[[#This Row],[Days to Accomplish]],"REVIEW","-"),"")</f>
        <v>REVIEW</v>
      </c>
    </row>
    <row r="33" spans="1:71" ht="30" customHeight="1" x14ac:dyDescent="0.2">
      <c r="A33" s="25">
        <v>8</v>
      </c>
      <c r="B33" s="190" t="str">
        <f>VLOOKUP(TasksTable[[#This Row],[Day 1 Project
Name]],Sheet1!$A$1:$B$19,2,FALSE)</f>
        <v>EFAS13</v>
      </c>
      <c r="C33" s="190" t="str">
        <f>CONCATENATE(B33,"_",TasksTable[[#This Row],[Day 1 Project
Name]],"_",A33)</f>
        <v>EFAS13_EFAS13_Master Data Management_8</v>
      </c>
      <c r="D33" s="100" t="str">
        <f>VLOOKUP(B33,Sheet1!$B$1:$C$19,2,FALSE)</f>
        <v>Istvan Katus_Finance</v>
      </c>
      <c r="E33" s="100" t="s">
        <v>395</v>
      </c>
      <c r="F33" s="107" t="s">
        <v>446</v>
      </c>
      <c r="G33" s="171" t="s">
        <v>176</v>
      </c>
      <c r="H33" s="109" t="b">
        <v>0</v>
      </c>
      <c r="I33" s="158"/>
      <c r="J33" s="158">
        <v>42460</v>
      </c>
      <c r="K33" s="171">
        <v>87</v>
      </c>
      <c r="L33" s="172">
        <f t="shared" si="2"/>
        <v>42373</v>
      </c>
      <c r="M33" s="116">
        <v>0.25</v>
      </c>
      <c r="N33" s="102" t="b">
        <v>0</v>
      </c>
      <c r="O33" s="114"/>
      <c r="P33" s="102" t="s">
        <v>356</v>
      </c>
      <c r="Q33" s="203" t="s">
        <v>611</v>
      </c>
      <c r="R33" s="114"/>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14"/>
      <c r="AS33" s="114"/>
      <c r="AT33" s="114"/>
      <c r="AU33" s="114"/>
      <c r="AV33" s="114"/>
      <c r="AW33" s="114"/>
      <c r="AX33" s="114"/>
      <c r="AY33" s="199" t="str">
        <f ca="1">IF(AND(TasksTable[[#This Row],[Status]]&lt;&gt;"On Track",TasksTable[[#This Row],[Start Date (Calculated)]]&lt;TODAY()+7),"Review","No  Review")</f>
        <v>No  Review</v>
      </c>
      <c r="AZ33" s="114">
        <v>80</v>
      </c>
      <c r="BA33" s="114" t="s">
        <v>698</v>
      </c>
      <c r="BB33" s="114"/>
      <c r="BC33" s="114"/>
      <c r="BD33" s="114"/>
      <c r="BE33" s="169" t="s">
        <v>800</v>
      </c>
      <c r="BF33" s="169">
        <v>26</v>
      </c>
      <c r="BG33" s="169">
        <v>27</v>
      </c>
      <c r="BH33" s="169">
        <v>27</v>
      </c>
      <c r="BI33" s="169"/>
      <c r="BJ33" s="169"/>
      <c r="BK33" s="169"/>
      <c r="BL33" s="169"/>
      <c r="BM33" s="169"/>
      <c r="BN33" s="169"/>
      <c r="BO33" s="259"/>
      <c r="BP33" s="303">
        <f t="shared" si="0"/>
        <v>80</v>
      </c>
      <c r="BQ33" s="349" t="str">
        <f ca="1">IFERROR(IF(TasksTable[[#This Row],[Start Date (Calculated)]]-(TODAY()-WEEKDAY(TODAY())-1)&gt;5,"REVIEW","-"),"")</f>
        <v>-</v>
      </c>
      <c r="BR33" s="349" t="str">
        <f ca="1">IFERROR(IF(TasksTable[[#This Row],[Required Completion Date]]-(TODAY()-WEEKDAY(TODAY())-1)&gt;5,"REVIEW","-"),"")</f>
        <v>REVIEW</v>
      </c>
      <c r="BS33" s="349" t="str">
        <f ca="1">IFERROR(IF(TasksTable[[#This Row],[% Complete]]&lt;(TODAY()-TasksTable[[#This Row],[Start Date (Calculated)]])/TasksTable[[#This Row],[Days to Accomplish]],"REVIEW","-"),"")</f>
        <v>REVIEW</v>
      </c>
    </row>
    <row r="34" spans="1:71" ht="30" customHeight="1" x14ac:dyDescent="0.2">
      <c r="A34" s="25">
        <v>14</v>
      </c>
      <c r="B34" s="190" t="str">
        <f>VLOOKUP(TasksTable[[#This Row],[Day 1 Project
Name]],Sheet1!$A$1:$B$19,2,FALSE)</f>
        <v>EFAS13</v>
      </c>
      <c r="C34" s="190" t="str">
        <f>CONCATENATE(B34,"_",TasksTable[[#This Row],[Day 1 Project
Name]],"_",A34)</f>
        <v>EFAS13_EFAS13_Master Data Management_14</v>
      </c>
      <c r="D34" s="100" t="str">
        <f>VLOOKUP(B34,Sheet1!$B$1:$C$19,2,FALSE)</f>
        <v>Istvan Katus_Finance</v>
      </c>
      <c r="E34" s="100" t="s">
        <v>395</v>
      </c>
      <c r="F34" s="107" t="s">
        <v>428</v>
      </c>
      <c r="G34" s="171" t="s">
        <v>176</v>
      </c>
      <c r="H34" s="109" t="b">
        <v>0</v>
      </c>
      <c r="I34" s="158"/>
      <c r="J34" s="158">
        <v>42415</v>
      </c>
      <c r="K34" s="171">
        <v>30</v>
      </c>
      <c r="L34" s="172">
        <f t="shared" si="2"/>
        <v>42385</v>
      </c>
      <c r="M34" s="116">
        <v>0.5</v>
      </c>
      <c r="N34" s="102" t="b">
        <v>0</v>
      </c>
      <c r="O34" s="114"/>
      <c r="P34" s="102" t="s">
        <v>356</v>
      </c>
      <c r="Q34" s="203" t="s">
        <v>611</v>
      </c>
      <c r="R34" s="114"/>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14"/>
      <c r="AS34" s="114"/>
      <c r="AT34" s="114"/>
      <c r="AU34" s="114"/>
      <c r="AV34" s="114"/>
      <c r="AW34" s="114"/>
      <c r="AX34" s="114"/>
      <c r="AY34" s="199" t="str">
        <f ca="1">IF(AND(TasksTable[[#This Row],[Status]]&lt;&gt;"On Track",TasksTable[[#This Row],[Start Date (Calculated)]]&lt;TODAY()+7),"Review","No  Review")</f>
        <v>No  Review</v>
      </c>
      <c r="AZ34" s="114">
        <v>16</v>
      </c>
      <c r="BA34" s="114" t="s">
        <v>698</v>
      </c>
      <c r="BB34" s="114"/>
      <c r="BC34" s="114"/>
      <c r="BD34" s="114"/>
      <c r="BE34" s="169" t="s">
        <v>800</v>
      </c>
      <c r="BF34" s="169">
        <v>8</v>
      </c>
      <c r="BG34" s="169">
        <v>8</v>
      </c>
      <c r="BH34" s="169"/>
      <c r="BI34" s="169"/>
      <c r="BJ34" s="169"/>
      <c r="BK34" s="169"/>
      <c r="BL34" s="169"/>
      <c r="BM34" s="169"/>
      <c r="BN34" s="169"/>
      <c r="BO34" s="259"/>
      <c r="BP34" s="303">
        <f t="shared" si="0"/>
        <v>16</v>
      </c>
      <c r="BQ34" s="349" t="str">
        <f ca="1">IFERROR(IF(TasksTable[[#This Row],[Start Date (Calculated)]]-(TODAY()-WEEKDAY(TODAY())-1)&gt;5,"REVIEW","-"),"")</f>
        <v>-</v>
      </c>
      <c r="BR34" s="349" t="str">
        <f ca="1">IFERROR(IF(TasksTable[[#This Row],[Required Completion Date]]-(TODAY()-WEEKDAY(TODAY())-1)&gt;5,"REVIEW","-"),"")</f>
        <v>-</v>
      </c>
      <c r="BS34" s="349" t="str">
        <f ca="1">IFERROR(IF(TasksTable[[#This Row],[% Complete]]&lt;(TODAY()-TasksTable[[#This Row],[Start Date (Calculated)]])/TasksTable[[#This Row],[Days to Accomplish]],"REVIEW","-"),"")</f>
        <v>REVIEW</v>
      </c>
    </row>
    <row r="35" spans="1:71" ht="30" customHeight="1" x14ac:dyDescent="0.2">
      <c r="A35" s="25">
        <v>16</v>
      </c>
      <c r="B35" s="190" t="str">
        <f>VLOOKUP(TasksTable[[#This Row],[Day 1 Project
Name]],Sheet1!$A$1:$B$19,2,FALSE)</f>
        <v>EFAS13</v>
      </c>
      <c r="C35" s="190" t="str">
        <f>CONCATENATE(B35,"_",TasksTable[[#This Row],[Day 1 Project
Name]],"_",A35)</f>
        <v>EFAS13_EFAS13_Master Data Management_16</v>
      </c>
      <c r="D35" s="100" t="str">
        <f>VLOOKUP(B35,Sheet1!$B$1:$C$19,2,FALSE)</f>
        <v>Istvan Katus_Finance</v>
      </c>
      <c r="E35" s="100" t="s">
        <v>395</v>
      </c>
      <c r="F35" s="107" t="s">
        <v>429</v>
      </c>
      <c r="G35" s="171" t="s">
        <v>176</v>
      </c>
      <c r="H35" s="164" t="b">
        <v>0</v>
      </c>
      <c r="I35" s="158"/>
      <c r="J35" s="158">
        <v>42490</v>
      </c>
      <c r="K35" s="171">
        <v>1</v>
      </c>
      <c r="L35" s="172">
        <f t="shared" si="2"/>
        <v>42489</v>
      </c>
      <c r="M35" s="116">
        <v>0</v>
      </c>
      <c r="N35" s="102" t="b">
        <v>0</v>
      </c>
      <c r="O35" s="114"/>
      <c r="P35" s="102" t="s">
        <v>356</v>
      </c>
      <c r="Q35" s="203" t="s">
        <v>179</v>
      </c>
      <c r="R35" s="114"/>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14"/>
      <c r="AS35" s="114"/>
      <c r="AT35" s="114"/>
      <c r="AU35" s="114"/>
      <c r="AV35" s="114"/>
      <c r="AW35" s="114"/>
      <c r="AX35" s="114"/>
      <c r="AY35" s="199" t="str">
        <f ca="1">IF(AND(TasksTable[[#This Row],[Status]]&lt;&gt;"On Track",TasksTable[[#This Row],[Start Date (Calculated)]]&lt;TODAY()+7),"Review","No  Review")</f>
        <v>No  Review</v>
      </c>
      <c r="AZ35" s="114">
        <v>2</v>
      </c>
      <c r="BA35" s="114" t="s">
        <v>698</v>
      </c>
      <c r="BB35" s="114"/>
      <c r="BC35" s="114"/>
      <c r="BD35" s="114"/>
      <c r="BE35" s="169" t="s">
        <v>800</v>
      </c>
      <c r="BF35" s="169"/>
      <c r="BG35" s="169"/>
      <c r="BH35" s="169"/>
      <c r="BI35" s="169">
        <v>2</v>
      </c>
      <c r="BJ35" s="169"/>
      <c r="BK35" s="169"/>
      <c r="BL35" s="169"/>
      <c r="BM35" s="169"/>
      <c r="BN35" s="169"/>
      <c r="BO35" s="259"/>
      <c r="BP35" s="303">
        <f t="shared" si="0"/>
        <v>2</v>
      </c>
      <c r="BQ35" s="349" t="str">
        <f ca="1">IFERROR(IF(TasksTable[[#This Row],[Start Date (Calculated)]]-(TODAY()-WEEKDAY(TODAY())-1)&gt;5,"REVIEW","-"),"")</f>
        <v>REVIEW</v>
      </c>
      <c r="BR35" s="349" t="str">
        <f ca="1">IFERROR(IF(TasksTable[[#This Row],[Required Completion Date]]-(TODAY()-WEEKDAY(TODAY())-1)&gt;5,"REVIEW","-"),"")</f>
        <v>REVIEW</v>
      </c>
      <c r="BS35" s="349" t="str">
        <f ca="1">IFERROR(IF(TasksTable[[#This Row],[% Complete]]&lt;(TODAY()-TasksTable[[#This Row],[Start Date (Calculated)]])/TasksTable[[#This Row],[Days to Accomplish]],"REVIEW","-"),"")</f>
        <v>-</v>
      </c>
    </row>
    <row r="36" spans="1:71" ht="30" customHeight="1" x14ac:dyDescent="0.2">
      <c r="A36" s="25">
        <v>19</v>
      </c>
      <c r="B36" s="190" t="str">
        <f>VLOOKUP(TasksTable[[#This Row],[Day 1 Project
Name]],Sheet1!$A$1:$B$19,2,FALSE)</f>
        <v>EFAS13</v>
      </c>
      <c r="C36" s="190" t="str">
        <f>CONCATENATE(B36,"_",TasksTable[[#This Row],[Day 1 Project
Name]],"_",A36)</f>
        <v>EFAS13_EFAS13_Master Data Management_19</v>
      </c>
      <c r="D36" s="100" t="str">
        <f>VLOOKUP(B36,Sheet1!$B$1:$C$19,2,FALSE)</f>
        <v>Istvan Katus_Finance</v>
      </c>
      <c r="E36" s="100" t="s">
        <v>395</v>
      </c>
      <c r="F36" s="107" t="s">
        <v>447</v>
      </c>
      <c r="G36" s="171" t="s">
        <v>424</v>
      </c>
      <c r="H36" s="109" t="b">
        <v>0</v>
      </c>
      <c r="I36" s="158"/>
      <c r="J36" s="158">
        <v>42429</v>
      </c>
      <c r="K36" s="171">
        <v>28</v>
      </c>
      <c r="L36" s="172">
        <f t="shared" si="2"/>
        <v>42401</v>
      </c>
      <c r="M36" s="116">
        <v>0.05</v>
      </c>
      <c r="N36" s="102" t="b">
        <v>0</v>
      </c>
      <c r="O36" s="114"/>
      <c r="P36" s="102" t="s">
        <v>356</v>
      </c>
      <c r="Q36" s="203" t="s">
        <v>611</v>
      </c>
      <c r="R36" s="114"/>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14"/>
      <c r="AS36" s="114"/>
      <c r="AT36" s="114"/>
      <c r="AU36" s="114"/>
      <c r="AV36" s="114"/>
      <c r="AW36" s="114"/>
      <c r="AX36" s="114"/>
      <c r="AY36" s="199" t="str">
        <f ca="1">IF(AND(TasksTable[[#This Row],[Status]]&lt;&gt;"On Track",TasksTable[[#This Row],[Start Date (Calculated)]]&lt;TODAY()+7),"Review","No  Review")</f>
        <v>No  Review</v>
      </c>
      <c r="AZ36" s="114">
        <v>32</v>
      </c>
      <c r="BA36" s="114" t="s">
        <v>698</v>
      </c>
      <c r="BB36" s="114"/>
      <c r="BC36" s="114"/>
      <c r="BD36" s="114"/>
      <c r="BE36" s="169" t="s">
        <v>800</v>
      </c>
      <c r="BF36" s="169"/>
      <c r="BG36" s="169">
        <v>32</v>
      </c>
      <c r="BH36" s="169"/>
      <c r="BI36" s="169"/>
      <c r="BJ36" s="169"/>
      <c r="BK36" s="169"/>
      <c r="BL36" s="169"/>
      <c r="BM36" s="169"/>
      <c r="BN36" s="169"/>
      <c r="BO36" s="259"/>
      <c r="BP36" s="303">
        <f t="shared" si="0"/>
        <v>32</v>
      </c>
      <c r="BQ36" s="349" t="str">
        <f ca="1">IFERROR(IF(TasksTable[[#This Row],[Start Date (Calculated)]]-(TODAY()-WEEKDAY(TODAY())-1)&gt;5,"REVIEW","-"),"")</f>
        <v>-</v>
      </c>
      <c r="BR36" s="349" t="str">
        <f ca="1">IFERROR(IF(TasksTable[[#This Row],[Required Completion Date]]-(TODAY()-WEEKDAY(TODAY())-1)&gt;5,"REVIEW","-"),"")</f>
        <v>REVIEW</v>
      </c>
      <c r="BS36" s="349" t="str">
        <f ca="1">IFERROR(IF(TasksTable[[#This Row],[% Complete]]&lt;(TODAY()-TasksTable[[#This Row],[Start Date (Calculated)]])/TasksTable[[#This Row],[Days to Accomplish]],"REVIEW","-"),"")</f>
        <v>REVIEW</v>
      </c>
    </row>
    <row r="37" spans="1:71" ht="30" customHeight="1" x14ac:dyDescent="0.2">
      <c r="A37" s="25">
        <v>20</v>
      </c>
      <c r="B37" s="190" t="str">
        <f>VLOOKUP(TasksTable[[#This Row],[Day 1 Project
Name]],Sheet1!$A$1:$B$19,2,FALSE)</f>
        <v>EFAS13</v>
      </c>
      <c r="C37" s="190" t="str">
        <f>CONCATENATE(B37,"_",TasksTable[[#This Row],[Day 1 Project
Name]],"_",A37)</f>
        <v>EFAS13_EFAS13_Master Data Management_20</v>
      </c>
      <c r="D37" s="100" t="str">
        <f>VLOOKUP(B37,Sheet1!$B$1:$C$19,2,FALSE)</f>
        <v>Istvan Katus_Finance</v>
      </c>
      <c r="E37" s="100" t="s">
        <v>395</v>
      </c>
      <c r="F37" s="107" t="s">
        <v>448</v>
      </c>
      <c r="G37" s="171" t="s">
        <v>424</v>
      </c>
      <c r="H37" s="109" t="b">
        <v>0</v>
      </c>
      <c r="I37" s="158"/>
      <c r="J37" s="158">
        <v>42429</v>
      </c>
      <c r="K37" s="171">
        <v>28</v>
      </c>
      <c r="L37" s="172">
        <f t="shared" si="2"/>
        <v>42401</v>
      </c>
      <c r="M37" s="116">
        <v>0.05</v>
      </c>
      <c r="N37" s="102" t="b">
        <v>0</v>
      </c>
      <c r="O37" s="114"/>
      <c r="P37" s="102" t="s">
        <v>356</v>
      </c>
      <c r="Q37" s="203" t="s">
        <v>611</v>
      </c>
      <c r="R37" s="114"/>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14"/>
      <c r="AS37" s="114"/>
      <c r="AT37" s="114"/>
      <c r="AU37" s="114"/>
      <c r="AV37" s="114"/>
      <c r="AW37" s="114"/>
      <c r="AX37" s="114"/>
      <c r="AY37" s="199" t="str">
        <f ca="1">IF(AND(TasksTable[[#This Row],[Status]]&lt;&gt;"On Track",TasksTable[[#This Row],[Start Date (Calculated)]]&lt;TODAY()+7),"Review","No  Review")</f>
        <v>No  Review</v>
      </c>
      <c r="AZ37" s="114">
        <v>32</v>
      </c>
      <c r="BA37" s="114" t="s">
        <v>698</v>
      </c>
      <c r="BB37" s="114"/>
      <c r="BC37" s="114"/>
      <c r="BD37" s="114"/>
      <c r="BE37" s="169" t="s">
        <v>800</v>
      </c>
      <c r="BF37" s="169"/>
      <c r="BG37" s="169">
        <v>32</v>
      </c>
      <c r="BH37" s="169"/>
      <c r="BI37" s="169"/>
      <c r="BJ37" s="169"/>
      <c r="BK37" s="169"/>
      <c r="BL37" s="169"/>
      <c r="BM37" s="169"/>
      <c r="BN37" s="169"/>
      <c r="BO37" s="259"/>
      <c r="BP37" s="303">
        <f t="shared" si="0"/>
        <v>32</v>
      </c>
      <c r="BQ37" s="349" t="str">
        <f ca="1">IFERROR(IF(TasksTable[[#This Row],[Start Date (Calculated)]]-(TODAY()-WEEKDAY(TODAY())-1)&gt;5,"REVIEW","-"),"")</f>
        <v>-</v>
      </c>
      <c r="BR37" s="349" t="str">
        <f ca="1">IFERROR(IF(TasksTable[[#This Row],[Required Completion Date]]-(TODAY()-WEEKDAY(TODAY())-1)&gt;5,"REVIEW","-"),"")</f>
        <v>REVIEW</v>
      </c>
      <c r="BS37" s="349" t="str">
        <f ca="1">IFERROR(IF(TasksTable[[#This Row],[% Complete]]&lt;(TODAY()-TasksTable[[#This Row],[Start Date (Calculated)]])/TasksTable[[#This Row],[Days to Accomplish]],"REVIEW","-"),"")</f>
        <v>REVIEW</v>
      </c>
    </row>
    <row r="38" spans="1:71" ht="30" customHeight="1" x14ac:dyDescent="0.2">
      <c r="A38" s="25">
        <v>22</v>
      </c>
      <c r="B38" s="190" t="str">
        <f>VLOOKUP(TasksTable[[#This Row],[Day 1 Project
Name]],Sheet1!$A$1:$B$19,2,FALSE)</f>
        <v>EFAS13</v>
      </c>
      <c r="C38" s="190" t="str">
        <f>CONCATENATE(B38,"_",TasksTable[[#This Row],[Day 1 Project
Name]],"_",A38)</f>
        <v>EFAS13_EFAS13_Master Data Management_22</v>
      </c>
      <c r="D38" s="100" t="str">
        <f>VLOOKUP(B38,Sheet1!$B$1:$C$19,2,FALSE)</f>
        <v>Istvan Katus_Finance</v>
      </c>
      <c r="E38" s="100" t="s">
        <v>395</v>
      </c>
      <c r="F38" s="107" t="s">
        <v>728</v>
      </c>
      <c r="G38" s="171" t="s">
        <v>176</v>
      </c>
      <c r="H38" s="109" t="b">
        <v>1</v>
      </c>
      <c r="I38" s="158"/>
      <c r="J38" s="158">
        <v>42415</v>
      </c>
      <c r="K38" s="171">
        <v>5</v>
      </c>
      <c r="L38" s="172">
        <f t="shared" si="2"/>
        <v>42410</v>
      </c>
      <c r="M38" s="116">
        <v>0</v>
      </c>
      <c r="N38" s="203" t="b">
        <v>1</v>
      </c>
      <c r="O38" s="114" t="s">
        <v>729</v>
      </c>
      <c r="P38" s="102" t="s">
        <v>356</v>
      </c>
      <c r="Q38" s="203" t="s">
        <v>179</v>
      </c>
      <c r="R38" s="114" t="s">
        <v>729</v>
      </c>
      <c r="S38" s="160"/>
      <c r="T38" s="160"/>
      <c r="U38" s="160"/>
      <c r="V38" s="160"/>
      <c r="W38" s="160"/>
      <c r="X38" s="160"/>
      <c r="Y38" s="160"/>
      <c r="Z38" s="160">
        <f>J38</f>
        <v>42415</v>
      </c>
      <c r="AA38" s="160"/>
      <c r="AB38" s="160"/>
      <c r="AC38" s="160"/>
      <c r="AD38" s="160"/>
      <c r="AE38" s="160"/>
      <c r="AF38" s="160"/>
      <c r="AG38" s="160"/>
      <c r="AH38" s="160"/>
      <c r="AI38" s="160"/>
      <c r="AJ38" s="160"/>
      <c r="AK38" s="160"/>
      <c r="AL38" s="160"/>
      <c r="AM38" s="160"/>
      <c r="AN38" s="160"/>
      <c r="AO38" s="160"/>
      <c r="AP38" s="160"/>
      <c r="AQ38" s="160"/>
      <c r="AR38" s="114"/>
      <c r="AS38" s="114"/>
      <c r="AT38" s="114"/>
      <c r="AU38" s="114"/>
      <c r="AV38" s="114"/>
      <c r="AW38" s="114"/>
      <c r="AX38" s="114"/>
      <c r="AY38" s="199" t="str">
        <f ca="1">IF(AND(TasksTable[[#This Row],[Status]]&lt;&gt;"On Track",TasksTable[[#This Row],[Start Date (Calculated)]]&lt;TODAY()+7),"Review","No  Review")</f>
        <v>Review</v>
      </c>
      <c r="AZ38" s="114">
        <v>8</v>
      </c>
      <c r="BA38" s="114" t="s">
        <v>698</v>
      </c>
      <c r="BB38" s="114"/>
      <c r="BC38" s="114"/>
      <c r="BD38" s="114"/>
      <c r="BE38" s="169" t="s">
        <v>800</v>
      </c>
      <c r="BF38" s="169"/>
      <c r="BG38" s="169">
        <v>8</v>
      </c>
      <c r="BH38" s="169"/>
      <c r="BI38" s="169"/>
      <c r="BJ38" s="169"/>
      <c r="BK38" s="169"/>
      <c r="BL38" s="169"/>
      <c r="BM38" s="169"/>
      <c r="BN38" s="169"/>
      <c r="BO38" s="259"/>
      <c r="BP38" s="303">
        <f t="shared" si="0"/>
        <v>8</v>
      </c>
      <c r="BQ38" s="349" t="str">
        <f ca="1">IFERROR(IF(TasksTable[[#This Row],[Start Date (Calculated)]]-(TODAY()-WEEKDAY(TODAY())-1)&gt;5,"REVIEW","-"),"")</f>
        <v>-</v>
      </c>
      <c r="BR38" s="349" t="str">
        <f ca="1">IFERROR(IF(TasksTable[[#This Row],[Required Completion Date]]-(TODAY()-WEEKDAY(TODAY())-1)&gt;5,"REVIEW","-"),"")</f>
        <v>-</v>
      </c>
      <c r="BS38" s="349" t="str">
        <f ca="1">IFERROR(IF(TasksTable[[#This Row],[% Complete]]&lt;(TODAY()-TasksTable[[#This Row],[Start Date (Calculated)]])/TasksTable[[#This Row],[Days to Accomplish]],"REVIEW","-"),"")</f>
        <v>REVIEW</v>
      </c>
    </row>
    <row r="39" spans="1:71" ht="30" customHeight="1" x14ac:dyDescent="0.2">
      <c r="A39" s="25">
        <v>24</v>
      </c>
      <c r="B39" s="190" t="str">
        <f>VLOOKUP(TasksTable[[#This Row],[Day 1 Project
Name]],Sheet1!$A$1:$B$19,2,FALSE)</f>
        <v>EFAS13</v>
      </c>
      <c r="C39" s="190" t="str">
        <f>CONCATENATE(B39,"_",TasksTable[[#This Row],[Day 1 Project
Name]],"_",A39)</f>
        <v>EFAS13_EFAS13_Master Data Management_24</v>
      </c>
      <c r="D39" s="100" t="str">
        <f>VLOOKUP(B39,Sheet1!$B$1:$C$19,2,FALSE)</f>
        <v>Istvan Katus_Finance</v>
      </c>
      <c r="E39" s="100" t="s">
        <v>395</v>
      </c>
      <c r="F39" s="107" t="s">
        <v>437</v>
      </c>
      <c r="G39" s="171" t="s">
        <v>424</v>
      </c>
      <c r="H39" s="109" t="b">
        <v>0</v>
      </c>
      <c r="I39" s="158"/>
      <c r="J39" s="158">
        <v>42475</v>
      </c>
      <c r="K39" s="171">
        <v>14</v>
      </c>
      <c r="L39" s="172">
        <f t="shared" si="2"/>
        <v>42461</v>
      </c>
      <c r="M39" s="116">
        <v>0</v>
      </c>
      <c r="N39" s="102" t="b">
        <v>0</v>
      </c>
      <c r="O39" s="114"/>
      <c r="P39" s="102" t="s">
        <v>356</v>
      </c>
      <c r="Q39" s="203" t="s">
        <v>179</v>
      </c>
      <c r="R39" s="114"/>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14"/>
      <c r="AS39" s="114"/>
      <c r="AT39" s="114"/>
      <c r="AU39" s="114"/>
      <c r="AV39" s="114"/>
      <c r="AW39" s="114"/>
      <c r="AX39" s="114"/>
      <c r="AY39" s="199" t="str">
        <f ca="1">IF(AND(TasksTable[[#This Row],[Status]]&lt;&gt;"On Track",TasksTable[[#This Row],[Start Date (Calculated)]]&lt;TODAY()+7),"Review","No  Review")</f>
        <v>No  Review</v>
      </c>
      <c r="AZ39" s="114">
        <v>2</v>
      </c>
      <c r="BA39" s="114" t="s">
        <v>698</v>
      </c>
      <c r="BB39" s="114"/>
      <c r="BC39" s="114"/>
      <c r="BD39" s="114"/>
      <c r="BE39" s="169" t="s">
        <v>801</v>
      </c>
      <c r="BF39" s="169"/>
      <c r="BG39" s="169"/>
      <c r="BH39" s="169"/>
      <c r="BI39" s="169">
        <v>2</v>
      </c>
      <c r="BJ39" s="169"/>
      <c r="BK39" s="169"/>
      <c r="BL39" s="169"/>
      <c r="BM39" s="169"/>
      <c r="BN39" s="169"/>
      <c r="BO39" s="259"/>
      <c r="BP39" s="303">
        <f t="shared" si="0"/>
        <v>2</v>
      </c>
      <c r="BQ39" s="349" t="str">
        <f ca="1">IFERROR(IF(TasksTable[[#This Row],[Start Date (Calculated)]]-(TODAY()-WEEKDAY(TODAY())-1)&gt;5,"REVIEW","-"),"")</f>
        <v>REVIEW</v>
      </c>
      <c r="BR39" s="349" t="str">
        <f ca="1">IFERROR(IF(TasksTable[[#This Row],[Required Completion Date]]-(TODAY()-WEEKDAY(TODAY())-1)&gt;5,"REVIEW","-"),"")</f>
        <v>REVIEW</v>
      </c>
      <c r="BS39" s="349" t="str">
        <f ca="1">IFERROR(IF(TasksTable[[#This Row],[% Complete]]&lt;(TODAY()-TasksTable[[#This Row],[Start Date (Calculated)]])/TasksTable[[#This Row],[Days to Accomplish]],"REVIEW","-"),"")</f>
        <v>-</v>
      </c>
    </row>
    <row r="40" spans="1:71" ht="30" customHeight="1" x14ac:dyDescent="0.2">
      <c r="A40" s="25">
        <v>25</v>
      </c>
      <c r="B40" s="190" t="str">
        <f>VLOOKUP(TasksTable[[#This Row],[Day 1 Project
Name]],Sheet1!$A$1:$B$19,2,FALSE)</f>
        <v>EFAS13</v>
      </c>
      <c r="C40" s="190" t="str">
        <f>CONCATENATE(B40,"_",TasksTable[[#This Row],[Day 1 Project
Name]],"_",A40)</f>
        <v>EFAS13_EFAS13_Master Data Management_25</v>
      </c>
      <c r="D40" s="100" t="str">
        <f>VLOOKUP(B40,Sheet1!$B$1:$C$19,2,FALSE)</f>
        <v>Istvan Katus_Finance</v>
      </c>
      <c r="E40" s="100" t="s">
        <v>395</v>
      </c>
      <c r="F40" s="107" t="s">
        <v>432</v>
      </c>
      <c r="G40" s="171" t="s">
        <v>424</v>
      </c>
      <c r="H40" s="109" t="b">
        <v>0</v>
      </c>
      <c r="I40" s="158"/>
      <c r="J40" s="158">
        <v>42490</v>
      </c>
      <c r="K40" s="171">
        <v>29</v>
      </c>
      <c r="L40" s="172">
        <f t="shared" si="2"/>
        <v>42461</v>
      </c>
      <c r="M40" s="116">
        <v>0</v>
      </c>
      <c r="N40" s="102" t="b">
        <v>1</v>
      </c>
      <c r="O40" s="114" t="s">
        <v>433</v>
      </c>
      <c r="P40" s="102" t="s">
        <v>356</v>
      </c>
      <c r="Q40" s="203" t="s">
        <v>179</v>
      </c>
      <c r="R40" s="114"/>
      <c r="S40" s="160"/>
      <c r="T40" s="160"/>
      <c r="U40" s="160"/>
      <c r="V40" s="160"/>
      <c r="W40" s="160"/>
      <c r="X40" s="160">
        <v>42461</v>
      </c>
      <c r="Y40" s="160"/>
      <c r="Z40" s="160"/>
      <c r="AA40" s="160"/>
      <c r="AB40" s="160"/>
      <c r="AC40" s="160"/>
      <c r="AD40" s="160"/>
      <c r="AE40" s="160"/>
      <c r="AF40" s="160"/>
      <c r="AG40" s="160"/>
      <c r="AH40" s="160"/>
      <c r="AI40" s="160"/>
      <c r="AJ40" s="160"/>
      <c r="AK40" s="160"/>
      <c r="AL40" s="160"/>
      <c r="AM40" s="160"/>
      <c r="AN40" s="160"/>
      <c r="AO40" s="160"/>
      <c r="AP40" s="160"/>
      <c r="AQ40" s="160"/>
      <c r="AR40" s="114"/>
      <c r="AS40" s="114"/>
      <c r="AT40" s="114"/>
      <c r="AU40" s="114"/>
      <c r="AV40" s="114"/>
      <c r="AW40" s="114"/>
      <c r="AX40" s="114"/>
      <c r="AY40" s="199" t="str">
        <f ca="1">IF(AND(TasksTable[[#This Row],[Status]]&lt;&gt;"On Track",TasksTable[[#This Row],[Start Date (Calculated)]]&lt;TODAY()+7),"Review","No  Review")</f>
        <v>No  Review</v>
      </c>
      <c r="AZ40" s="114">
        <v>8</v>
      </c>
      <c r="BA40" s="114" t="s">
        <v>698</v>
      </c>
      <c r="BB40" s="114"/>
      <c r="BC40" s="114"/>
      <c r="BD40" s="114"/>
      <c r="BE40" s="169" t="s">
        <v>802</v>
      </c>
      <c r="BF40" s="169"/>
      <c r="BG40" s="169"/>
      <c r="BH40" s="169"/>
      <c r="BI40" s="169">
        <v>8</v>
      </c>
      <c r="BJ40" s="169"/>
      <c r="BK40" s="169"/>
      <c r="BL40" s="169"/>
      <c r="BM40" s="169"/>
      <c r="BN40" s="169"/>
      <c r="BO40" s="259"/>
      <c r="BP40" s="303">
        <f t="shared" si="0"/>
        <v>8</v>
      </c>
      <c r="BQ40" s="349" t="str">
        <f ca="1">IFERROR(IF(TasksTable[[#This Row],[Start Date (Calculated)]]-(TODAY()-WEEKDAY(TODAY())-1)&gt;5,"REVIEW","-"),"")</f>
        <v>REVIEW</v>
      </c>
      <c r="BR40" s="349" t="str">
        <f ca="1">IFERROR(IF(TasksTable[[#This Row],[Required Completion Date]]-(TODAY()-WEEKDAY(TODAY())-1)&gt;5,"REVIEW","-"),"")</f>
        <v>REVIEW</v>
      </c>
      <c r="BS40" s="349" t="str">
        <f ca="1">IFERROR(IF(TasksTable[[#This Row],[% Complete]]&lt;(TODAY()-TasksTable[[#This Row],[Start Date (Calculated)]])/TasksTable[[#This Row],[Days to Accomplish]],"REVIEW","-"),"")</f>
        <v>-</v>
      </c>
    </row>
    <row r="41" spans="1:71" ht="30" customHeight="1" x14ac:dyDescent="0.2">
      <c r="A41" s="25">
        <v>26</v>
      </c>
      <c r="B41" s="190" t="str">
        <f>VLOOKUP(TasksTable[[#This Row],[Day 1 Project
Name]],Sheet1!$A$1:$B$19,2,FALSE)</f>
        <v>EFAS13</v>
      </c>
      <c r="C41" s="190" t="str">
        <f>CONCATENATE(B41,"_",TasksTable[[#This Row],[Day 1 Project
Name]],"_",A41)</f>
        <v>EFAS13_EFAS13_Master Data Management_26</v>
      </c>
      <c r="D41" s="100" t="str">
        <f>VLOOKUP(B41,Sheet1!$B$1:$C$19,2,FALSE)</f>
        <v>Istvan Katus_Finance</v>
      </c>
      <c r="E41" s="100" t="s">
        <v>395</v>
      </c>
      <c r="F41" s="107" t="s">
        <v>449</v>
      </c>
      <c r="G41" s="171" t="s">
        <v>176</v>
      </c>
      <c r="H41" s="109" t="b">
        <v>0</v>
      </c>
      <c r="I41" s="158"/>
      <c r="J41" s="158">
        <v>42490</v>
      </c>
      <c r="K41" s="171">
        <v>29</v>
      </c>
      <c r="L41" s="172">
        <f t="shared" si="2"/>
        <v>42461</v>
      </c>
      <c r="M41" s="116">
        <v>0</v>
      </c>
      <c r="N41" s="102" t="b">
        <v>0</v>
      </c>
      <c r="O41" s="114"/>
      <c r="P41" s="102" t="s">
        <v>356</v>
      </c>
      <c r="Q41" s="203" t="s">
        <v>179</v>
      </c>
      <c r="R41" s="114"/>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14"/>
      <c r="AS41" s="114"/>
      <c r="AT41" s="114"/>
      <c r="AU41" s="114"/>
      <c r="AV41" s="114"/>
      <c r="AW41" s="114"/>
      <c r="AX41" s="114"/>
      <c r="AY41" s="199" t="str">
        <f ca="1">IF(AND(TasksTable[[#This Row],[Status]]&lt;&gt;"On Track",TasksTable[[#This Row],[Start Date (Calculated)]]&lt;TODAY()+7),"Review","No  Review")</f>
        <v>No  Review</v>
      </c>
      <c r="AZ41" s="114">
        <v>70</v>
      </c>
      <c r="BA41" s="114" t="s">
        <v>698</v>
      </c>
      <c r="BB41" s="114"/>
      <c r="BC41" s="114"/>
      <c r="BD41" s="114"/>
      <c r="BE41" s="169" t="s">
        <v>800</v>
      </c>
      <c r="BF41" s="169"/>
      <c r="BG41" s="169"/>
      <c r="BH41" s="169"/>
      <c r="BI41" s="169">
        <v>70</v>
      </c>
      <c r="BJ41" s="169"/>
      <c r="BK41" s="169"/>
      <c r="BL41" s="169"/>
      <c r="BM41" s="169"/>
      <c r="BN41" s="169"/>
      <c r="BO41" s="259"/>
      <c r="BP41" s="303">
        <f t="shared" si="0"/>
        <v>70</v>
      </c>
      <c r="BQ41" s="349" t="str">
        <f ca="1">IFERROR(IF(TasksTable[[#This Row],[Start Date (Calculated)]]-(TODAY()-WEEKDAY(TODAY())-1)&gt;5,"REVIEW","-"),"")</f>
        <v>REVIEW</v>
      </c>
      <c r="BR41" s="349" t="str">
        <f ca="1">IFERROR(IF(TasksTable[[#This Row],[Required Completion Date]]-(TODAY()-WEEKDAY(TODAY())-1)&gt;5,"REVIEW","-"),"")</f>
        <v>REVIEW</v>
      </c>
      <c r="BS41" s="349" t="str">
        <f ca="1">IFERROR(IF(TasksTable[[#This Row],[% Complete]]&lt;(TODAY()-TasksTable[[#This Row],[Start Date (Calculated)]])/TasksTable[[#This Row],[Days to Accomplish]],"REVIEW","-"),"")</f>
        <v>-</v>
      </c>
    </row>
    <row r="42" spans="1:71" ht="30" customHeight="1" x14ac:dyDescent="0.2">
      <c r="A42" s="25">
        <v>27</v>
      </c>
      <c r="B42" s="190" t="str">
        <f>VLOOKUP(TasksTable[[#This Row],[Day 1 Project
Name]],Sheet1!$A$1:$B$19,2,FALSE)</f>
        <v>EFAS13</v>
      </c>
      <c r="C42" s="190" t="str">
        <f>CONCATENATE(B42,"_",TasksTable[[#This Row],[Day 1 Project
Name]],"_",A42)</f>
        <v>EFAS13_EFAS13_Master Data Management_27</v>
      </c>
      <c r="D42" s="100" t="str">
        <f>VLOOKUP(B42,Sheet1!$B$1:$C$19,2,FALSE)</f>
        <v>Istvan Katus_Finance</v>
      </c>
      <c r="E42" s="100" t="s">
        <v>395</v>
      </c>
      <c r="F42" s="107" t="s">
        <v>450</v>
      </c>
      <c r="G42" s="171" t="s">
        <v>176</v>
      </c>
      <c r="H42" s="109" t="b">
        <v>0</v>
      </c>
      <c r="I42" s="158"/>
      <c r="J42" s="158">
        <v>42490</v>
      </c>
      <c r="K42" s="171">
        <v>29</v>
      </c>
      <c r="L42" s="172">
        <f t="shared" si="2"/>
        <v>42461</v>
      </c>
      <c r="M42" s="116">
        <v>0</v>
      </c>
      <c r="N42" s="102" t="b">
        <v>0</v>
      </c>
      <c r="O42" s="114"/>
      <c r="P42" s="102" t="s">
        <v>356</v>
      </c>
      <c r="Q42" s="203" t="s">
        <v>179</v>
      </c>
      <c r="R42" s="114"/>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14"/>
      <c r="AS42" s="114"/>
      <c r="AT42" s="114"/>
      <c r="AU42" s="114"/>
      <c r="AV42" s="114"/>
      <c r="AW42" s="114"/>
      <c r="AX42" s="114"/>
      <c r="AY42" s="199" t="str">
        <f ca="1">IF(AND(TasksTable[[#This Row],[Status]]&lt;&gt;"On Track",TasksTable[[#This Row],[Start Date (Calculated)]]&lt;TODAY()+7),"Review","No  Review")</f>
        <v>No  Review</v>
      </c>
      <c r="AZ42" s="114">
        <v>96</v>
      </c>
      <c r="BA42" s="114" t="s">
        <v>698</v>
      </c>
      <c r="BB42" s="114"/>
      <c r="BC42" s="114"/>
      <c r="BD42" s="114"/>
      <c r="BE42" s="169" t="s">
        <v>800</v>
      </c>
      <c r="BF42" s="169"/>
      <c r="BG42" s="169"/>
      <c r="BH42" s="169"/>
      <c r="BI42" s="169">
        <v>96</v>
      </c>
      <c r="BJ42" s="169"/>
      <c r="BK42" s="169"/>
      <c r="BL42" s="169"/>
      <c r="BM42" s="169"/>
      <c r="BN42" s="169"/>
      <c r="BO42" s="259"/>
      <c r="BP42" s="303">
        <f t="shared" si="0"/>
        <v>96</v>
      </c>
      <c r="BQ42" s="349" t="str">
        <f ca="1">IFERROR(IF(TasksTable[[#This Row],[Start Date (Calculated)]]-(TODAY()-WEEKDAY(TODAY())-1)&gt;5,"REVIEW","-"),"")</f>
        <v>REVIEW</v>
      </c>
      <c r="BR42" s="349" t="str">
        <f ca="1">IFERROR(IF(TasksTable[[#This Row],[Required Completion Date]]-(TODAY()-WEEKDAY(TODAY())-1)&gt;5,"REVIEW","-"),"")</f>
        <v>REVIEW</v>
      </c>
      <c r="BS42" s="349" t="str">
        <f ca="1">IFERROR(IF(TasksTable[[#This Row],[% Complete]]&lt;(TODAY()-TasksTable[[#This Row],[Start Date (Calculated)]])/TasksTable[[#This Row],[Days to Accomplish]],"REVIEW","-"),"")</f>
        <v>-</v>
      </c>
    </row>
    <row r="43" spans="1:71" ht="30" customHeight="1" x14ac:dyDescent="0.2">
      <c r="A43" s="25">
        <v>28</v>
      </c>
      <c r="B43" s="190" t="str">
        <f>VLOOKUP(TasksTable[[#This Row],[Day 1 Project
Name]],Sheet1!$A$1:$B$19,2,FALSE)</f>
        <v>EFAS13</v>
      </c>
      <c r="C43" s="190" t="str">
        <f>CONCATENATE(B43,"_",TasksTable[[#This Row],[Day 1 Project
Name]],"_",A43)</f>
        <v>EFAS13_EFAS13_Master Data Management_28</v>
      </c>
      <c r="D43" s="100" t="str">
        <f>VLOOKUP(B43,Sheet1!$B$1:$C$19,2,FALSE)</f>
        <v>Istvan Katus_Finance</v>
      </c>
      <c r="E43" s="100" t="s">
        <v>395</v>
      </c>
      <c r="F43" s="107" t="s">
        <v>451</v>
      </c>
      <c r="G43" s="171" t="s">
        <v>176</v>
      </c>
      <c r="H43" s="109" t="b">
        <v>0</v>
      </c>
      <c r="I43" s="158"/>
      <c r="J43" s="158">
        <v>42490</v>
      </c>
      <c r="K43" s="171">
        <v>29</v>
      </c>
      <c r="L43" s="172">
        <f t="shared" si="2"/>
        <v>42461</v>
      </c>
      <c r="M43" s="116">
        <v>0</v>
      </c>
      <c r="N43" s="102" t="b">
        <v>0</v>
      </c>
      <c r="O43" s="114"/>
      <c r="P43" s="102" t="s">
        <v>356</v>
      </c>
      <c r="Q43" s="203" t="s">
        <v>179</v>
      </c>
      <c r="R43" s="114"/>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14"/>
      <c r="AS43" s="114"/>
      <c r="AT43" s="114"/>
      <c r="AU43" s="114"/>
      <c r="AV43" s="114"/>
      <c r="AW43" s="114"/>
      <c r="AX43" s="114"/>
      <c r="AY43" s="199" t="str">
        <f ca="1">IF(AND(TasksTable[[#This Row],[Status]]&lt;&gt;"On Track",TasksTable[[#This Row],[Start Date (Calculated)]]&lt;TODAY()+7),"Review","No  Review")</f>
        <v>No  Review</v>
      </c>
      <c r="AZ43" s="114">
        <v>32</v>
      </c>
      <c r="BA43" s="114" t="s">
        <v>698</v>
      </c>
      <c r="BB43" s="114"/>
      <c r="BC43" s="114"/>
      <c r="BD43" s="114"/>
      <c r="BE43" s="169" t="s">
        <v>800</v>
      </c>
      <c r="BF43" s="169"/>
      <c r="BG43" s="169"/>
      <c r="BH43" s="169"/>
      <c r="BI43" s="169">
        <v>32</v>
      </c>
      <c r="BJ43" s="169"/>
      <c r="BK43" s="169"/>
      <c r="BL43" s="169"/>
      <c r="BM43" s="169"/>
      <c r="BN43" s="169"/>
      <c r="BO43" s="259"/>
      <c r="BP43" s="303">
        <f t="shared" si="0"/>
        <v>32</v>
      </c>
      <c r="BQ43" s="349" t="str">
        <f ca="1">IFERROR(IF(TasksTable[[#This Row],[Start Date (Calculated)]]-(TODAY()-WEEKDAY(TODAY())-1)&gt;5,"REVIEW","-"),"")</f>
        <v>REVIEW</v>
      </c>
      <c r="BR43" s="349" t="str">
        <f ca="1">IFERROR(IF(TasksTable[[#This Row],[Required Completion Date]]-(TODAY()-WEEKDAY(TODAY())-1)&gt;5,"REVIEW","-"),"")</f>
        <v>REVIEW</v>
      </c>
      <c r="BS43" s="349" t="str">
        <f ca="1">IFERROR(IF(TasksTable[[#This Row],[% Complete]]&lt;(TODAY()-TasksTable[[#This Row],[Start Date (Calculated)]])/TasksTable[[#This Row],[Days to Accomplish]],"REVIEW","-"),"")</f>
        <v>-</v>
      </c>
    </row>
    <row r="44" spans="1:71" ht="30" customHeight="1" x14ac:dyDescent="0.2">
      <c r="A44" s="25">
        <v>29</v>
      </c>
      <c r="B44" s="190" t="str">
        <f>VLOOKUP(TasksTable[[#This Row],[Day 1 Project
Name]],Sheet1!$A$1:$B$19,2,FALSE)</f>
        <v>EFAS13</v>
      </c>
      <c r="C44" s="190" t="str">
        <f>CONCATENATE(B44,"_",TasksTable[[#This Row],[Day 1 Project
Name]],"_",A44)</f>
        <v>EFAS13_EFAS13_Master Data Management_29</v>
      </c>
      <c r="D44" s="100" t="str">
        <f>VLOOKUP(B44,Sheet1!$B$1:$C$19,2,FALSE)</f>
        <v>Istvan Katus_Finance</v>
      </c>
      <c r="E44" s="100" t="s">
        <v>395</v>
      </c>
      <c r="F44" s="107" t="s">
        <v>452</v>
      </c>
      <c r="G44" s="171" t="s">
        <v>176</v>
      </c>
      <c r="H44" s="109" t="b">
        <v>0</v>
      </c>
      <c r="I44" s="158"/>
      <c r="J44" s="158">
        <v>42490</v>
      </c>
      <c r="K44" s="171">
        <v>29</v>
      </c>
      <c r="L44" s="172">
        <f t="shared" si="2"/>
        <v>42461</v>
      </c>
      <c r="M44" s="116">
        <v>0</v>
      </c>
      <c r="N44" s="102" t="b">
        <v>0</v>
      </c>
      <c r="O44" s="114"/>
      <c r="P44" s="102" t="s">
        <v>356</v>
      </c>
      <c r="Q44" s="203" t="s">
        <v>179</v>
      </c>
      <c r="R44" s="114"/>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14"/>
      <c r="AS44" s="114"/>
      <c r="AT44" s="114"/>
      <c r="AU44" s="114"/>
      <c r="AV44" s="114"/>
      <c r="AW44" s="114"/>
      <c r="AX44" s="114"/>
      <c r="AY44" s="199" t="str">
        <f ca="1">IF(AND(TasksTable[[#This Row],[Status]]&lt;&gt;"On Track",TasksTable[[#This Row],[Start Date (Calculated)]]&lt;TODAY()+7),"Review","No  Review")</f>
        <v>No  Review</v>
      </c>
      <c r="AZ44" s="114">
        <v>70</v>
      </c>
      <c r="BA44" s="114" t="s">
        <v>698</v>
      </c>
      <c r="BB44" s="114"/>
      <c r="BC44" s="114"/>
      <c r="BD44" s="114"/>
      <c r="BE44" s="169" t="s">
        <v>800</v>
      </c>
      <c r="BF44" s="169"/>
      <c r="BG44" s="169"/>
      <c r="BH44" s="169"/>
      <c r="BI44" s="169">
        <v>70</v>
      </c>
      <c r="BJ44" s="169"/>
      <c r="BK44" s="169"/>
      <c r="BL44" s="169"/>
      <c r="BM44" s="169"/>
      <c r="BN44" s="169"/>
      <c r="BO44" s="259"/>
      <c r="BP44" s="303">
        <f t="shared" si="0"/>
        <v>70</v>
      </c>
      <c r="BQ44" s="349" t="str">
        <f ca="1">IFERROR(IF(TasksTable[[#This Row],[Start Date (Calculated)]]-(TODAY()-WEEKDAY(TODAY())-1)&gt;5,"REVIEW","-"),"")</f>
        <v>REVIEW</v>
      </c>
      <c r="BR44" s="349" t="str">
        <f ca="1">IFERROR(IF(TasksTable[[#This Row],[Required Completion Date]]-(TODAY()-WEEKDAY(TODAY())-1)&gt;5,"REVIEW","-"),"")</f>
        <v>REVIEW</v>
      </c>
      <c r="BS44" s="349" t="str">
        <f ca="1">IFERROR(IF(TasksTable[[#This Row],[% Complete]]&lt;(TODAY()-TasksTable[[#This Row],[Start Date (Calculated)]])/TasksTable[[#This Row],[Days to Accomplish]],"REVIEW","-"),"")</f>
        <v>-</v>
      </c>
    </row>
    <row r="45" spans="1:71" ht="30" customHeight="1" x14ac:dyDescent="0.2">
      <c r="A45" s="25">
        <v>30</v>
      </c>
      <c r="B45" s="190" t="str">
        <f>VLOOKUP(TasksTable[[#This Row],[Day 1 Project
Name]],Sheet1!$A$1:$B$19,2,FALSE)</f>
        <v>EFAS13</v>
      </c>
      <c r="C45" s="190" t="str">
        <f>CONCATENATE(B45,"_",TasksTable[[#This Row],[Day 1 Project
Name]],"_",A45)</f>
        <v>EFAS13_EFAS13_Master Data Management_30</v>
      </c>
      <c r="D45" s="100" t="str">
        <f>VLOOKUP(B45,Sheet1!$B$1:$C$19,2,FALSE)</f>
        <v>Istvan Katus_Finance</v>
      </c>
      <c r="E45" s="100" t="s">
        <v>395</v>
      </c>
      <c r="F45" s="107" t="s">
        <v>453</v>
      </c>
      <c r="G45" s="171" t="s">
        <v>176</v>
      </c>
      <c r="H45" s="109" t="b">
        <v>0</v>
      </c>
      <c r="I45" s="158"/>
      <c r="J45" s="158">
        <v>42490</v>
      </c>
      <c r="K45" s="171">
        <v>29</v>
      </c>
      <c r="L45" s="172">
        <f t="shared" si="2"/>
        <v>42461</v>
      </c>
      <c r="M45" s="116">
        <v>0</v>
      </c>
      <c r="N45" s="102" t="b">
        <v>0</v>
      </c>
      <c r="O45" s="114"/>
      <c r="P45" s="102" t="s">
        <v>356</v>
      </c>
      <c r="Q45" s="203" t="s">
        <v>179</v>
      </c>
      <c r="R45" s="114"/>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14"/>
      <c r="AS45" s="114"/>
      <c r="AT45" s="114"/>
      <c r="AU45" s="114"/>
      <c r="AV45" s="114"/>
      <c r="AW45" s="114"/>
      <c r="AX45" s="114"/>
      <c r="AY45" s="199" t="str">
        <f ca="1">IF(AND(TasksTable[[#This Row],[Status]]&lt;&gt;"On Track",TasksTable[[#This Row],[Start Date (Calculated)]]&lt;TODAY()+7),"Review","No  Review")</f>
        <v>No  Review</v>
      </c>
      <c r="AZ45" s="114">
        <v>70</v>
      </c>
      <c r="BA45" s="114" t="s">
        <v>698</v>
      </c>
      <c r="BB45" s="114"/>
      <c r="BC45" s="114"/>
      <c r="BD45" s="114"/>
      <c r="BE45" s="169" t="s">
        <v>800</v>
      </c>
      <c r="BF45" s="169"/>
      <c r="BG45" s="169"/>
      <c r="BH45" s="169"/>
      <c r="BI45" s="169">
        <v>70</v>
      </c>
      <c r="BJ45" s="169"/>
      <c r="BK45" s="169"/>
      <c r="BL45" s="169"/>
      <c r="BM45" s="169"/>
      <c r="BN45" s="169"/>
      <c r="BO45" s="259"/>
      <c r="BP45" s="303">
        <f t="shared" si="0"/>
        <v>70</v>
      </c>
      <c r="BQ45" s="349" t="str">
        <f ca="1">IFERROR(IF(TasksTable[[#This Row],[Start Date (Calculated)]]-(TODAY()-WEEKDAY(TODAY())-1)&gt;5,"REVIEW","-"),"")</f>
        <v>REVIEW</v>
      </c>
      <c r="BR45" s="349" t="str">
        <f ca="1">IFERROR(IF(TasksTable[[#This Row],[Required Completion Date]]-(TODAY()-WEEKDAY(TODAY())-1)&gt;5,"REVIEW","-"),"")</f>
        <v>REVIEW</v>
      </c>
      <c r="BS45" s="349" t="str">
        <f ca="1">IFERROR(IF(TasksTable[[#This Row],[% Complete]]&lt;(TODAY()-TasksTable[[#This Row],[Start Date (Calculated)]])/TasksTable[[#This Row],[Days to Accomplish]],"REVIEW","-"),"")</f>
        <v>-</v>
      </c>
    </row>
    <row r="46" spans="1:71" ht="30" customHeight="1" x14ac:dyDescent="0.2">
      <c r="A46" s="25">
        <v>31</v>
      </c>
      <c r="B46" s="190" t="str">
        <f>VLOOKUP(TasksTable[[#This Row],[Day 1 Project
Name]],Sheet1!$A$1:$B$19,2,FALSE)</f>
        <v>EFAS13</v>
      </c>
      <c r="C46" s="190" t="str">
        <f>CONCATENATE(B46,"_",TasksTable[[#This Row],[Day 1 Project
Name]],"_",A46)</f>
        <v>EFAS13_EFAS13_Master Data Management_31</v>
      </c>
      <c r="D46" s="100" t="str">
        <f>VLOOKUP(B46,Sheet1!$B$1:$C$19,2,FALSE)</f>
        <v>Istvan Katus_Finance</v>
      </c>
      <c r="E46" s="100" t="s">
        <v>395</v>
      </c>
      <c r="F46" s="107" t="s">
        <v>438</v>
      </c>
      <c r="G46" s="171" t="s">
        <v>424</v>
      </c>
      <c r="H46" s="109" t="b">
        <v>0</v>
      </c>
      <c r="I46" s="158"/>
      <c r="J46" s="158">
        <v>42485</v>
      </c>
      <c r="K46" s="171">
        <v>10</v>
      </c>
      <c r="L46" s="172">
        <f t="shared" si="2"/>
        <v>42475</v>
      </c>
      <c r="M46" s="116">
        <v>0</v>
      </c>
      <c r="N46" s="102" t="b">
        <v>1</v>
      </c>
      <c r="O46" s="114" t="s">
        <v>439</v>
      </c>
      <c r="P46" s="102" t="s">
        <v>356</v>
      </c>
      <c r="Q46" s="203" t="s">
        <v>179</v>
      </c>
      <c r="R46" s="114"/>
      <c r="S46" s="160"/>
      <c r="T46" s="160"/>
      <c r="U46" s="160"/>
      <c r="V46" s="160"/>
      <c r="W46" s="160"/>
      <c r="X46" s="160">
        <v>42475</v>
      </c>
      <c r="Y46" s="160"/>
      <c r="Z46" s="160"/>
      <c r="AA46" s="160"/>
      <c r="AB46" s="160"/>
      <c r="AC46" s="160"/>
      <c r="AD46" s="160"/>
      <c r="AE46" s="160"/>
      <c r="AF46" s="160"/>
      <c r="AG46" s="160"/>
      <c r="AH46" s="160"/>
      <c r="AI46" s="160"/>
      <c r="AJ46" s="160"/>
      <c r="AK46" s="160"/>
      <c r="AL46" s="160"/>
      <c r="AM46" s="160"/>
      <c r="AN46" s="160"/>
      <c r="AO46" s="160"/>
      <c r="AP46" s="160"/>
      <c r="AQ46" s="160"/>
      <c r="AR46" s="114"/>
      <c r="AS46" s="114"/>
      <c r="AT46" s="114"/>
      <c r="AU46" s="114"/>
      <c r="AV46" s="114"/>
      <c r="AW46" s="114"/>
      <c r="AX46" s="114"/>
      <c r="AY46" s="199" t="str">
        <f ca="1">IF(AND(TasksTable[[#This Row],[Status]]&lt;&gt;"On Track",TasksTable[[#This Row],[Start Date (Calculated)]]&lt;TODAY()+7),"Review","No  Review")</f>
        <v>No  Review</v>
      </c>
      <c r="AZ46" s="114">
        <v>8</v>
      </c>
      <c r="BA46" s="114" t="s">
        <v>698</v>
      </c>
      <c r="BB46" s="114"/>
      <c r="BC46" s="114"/>
      <c r="BD46" s="114"/>
      <c r="BE46" s="169" t="s">
        <v>802</v>
      </c>
      <c r="BF46" s="169"/>
      <c r="BG46" s="169"/>
      <c r="BH46" s="169"/>
      <c r="BI46" s="169">
        <v>8</v>
      </c>
      <c r="BJ46" s="169"/>
      <c r="BK46" s="169"/>
      <c r="BL46" s="169"/>
      <c r="BM46" s="169"/>
      <c r="BN46" s="169"/>
      <c r="BO46" s="259"/>
      <c r="BP46" s="303">
        <f t="shared" si="0"/>
        <v>8</v>
      </c>
      <c r="BQ46" s="349" t="str">
        <f ca="1">IFERROR(IF(TasksTable[[#This Row],[Start Date (Calculated)]]-(TODAY()-WEEKDAY(TODAY())-1)&gt;5,"REVIEW","-"),"")</f>
        <v>REVIEW</v>
      </c>
      <c r="BR46" s="349" t="str">
        <f ca="1">IFERROR(IF(TasksTable[[#This Row],[Required Completion Date]]-(TODAY()-WEEKDAY(TODAY())-1)&gt;5,"REVIEW","-"),"")</f>
        <v>REVIEW</v>
      </c>
      <c r="BS46" s="349" t="str">
        <f ca="1">IFERROR(IF(TasksTable[[#This Row],[% Complete]]&lt;(TODAY()-TasksTable[[#This Row],[Start Date (Calculated)]])/TasksTable[[#This Row],[Days to Accomplish]],"REVIEW","-"),"")</f>
        <v>-</v>
      </c>
    </row>
    <row r="47" spans="1:71" ht="30" customHeight="1" x14ac:dyDescent="0.2">
      <c r="A47" s="25">
        <v>32</v>
      </c>
      <c r="B47" s="190" t="str">
        <f>VLOOKUP(TasksTable[[#This Row],[Day 1 Project
Name]],Sheet1!$A$1:$B$19,2,FALSE)</f>
        <v>EFAS13</v>
      </c>
      <c r="C47" s="190" t="str">
        <f>CONCATENATE(B47,"_",TasksTable[[#This Row],[Day 1 Project
Name]],"_",A47)</f>
        <v>EFAS13_EFAS13_Master Data Management_32</v>
      </c>
      <c r="D47" s="100" t="str">
        <f>VLOOKUP(B47,Sheet1!$B$1:$C$19,2,FALSE)</f>
        <v>Istvan Katus_Finance</v>
      </c>
      <c r="E47" s="100" t="s">
        <v>395</v>
      </c>
      <c r="F47" s="107" t="s">
        <v>752</v>
      </c>
      <c r="G47" s="171" t="s">
        <v>176</v>
      </c>
      <c r="H47" s="164" t="b">
        <v>1</v>
      </c>
      <c r="I47" s="158"/>
      <c r="J47" s="158">
        <v>42510</v>
      </c>
      <c r="K47" s="171">
        <v>32</v>
      </c>
      <c r="L47" s="172">
        <f t="shared" si="2"/>
        <v>42478</v>
      </c>
      <c r="M47" s="116">
        <v>0</v>
      </c>
      <c r="N47" s="102" t="b">
        <v>1</v>
      </c>
      <c r="O47" s="114" t="s">
        <v>440</v>
      </c>
      <c r="P47" s="157" t="s">
        <v>356</v>
      </c>
      <c r="Q47" s="203" t="s">
        <v>179</v>
      </c>
      <c r="R47" s="114"/>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14"/>
      <c r="AS47" s="114"/>
      <c r="AT47" s="114"/>
      <c r="AU47" s="114"/>
      <c r="AV47" s="114"/>
      <c r="AW47" s="114"/>
      <c r="AX47" s="114"/>
      <c r="AY47" s="199" t="str">
        <f ca="1">IF(AND(TasksTable[[#This Row],[Status]]&lt;&gt;"On Track",TasksTable[[#This Row],[Start Date (Calculated)]]&lt;TODAY()+7),"Review","No  Review")</f>
        <v>No  Review</v>
      </c>
      <c r="AZ47" s="114">
        <v>230</v>
      </c>
      <c r="BA47" s="114" t="s">
        <v>698</v>
      </c>
      <c r="BB47" s="114"/>
      <c r="BC47" s="114"/>
      <c r="BD47" s="114"/>
      <c r="BE47" s="169" t="s">
        <v>801</v>
      </c>
      <c r="BF47" s="169"/>
      <c r="BG47" s="169"/>
      <c r="BH47" s="169"/>
      <c r="BI47" s="169">
        <v>100</v>
      </c>
      <c r="BJ47" s="169">
        <v>130</v>
      </c>
      <c r="BK47" s="169"/>
      <c r="BL47" s="169"/>
      <c r="BM47" s="169"/>
      <c r="BN47" s="169"/>
      <c r="BO47" s="259"/>
      <c r="BP47" s="303">
        <f t="shared" si="0"/>
        <v>230</v>
      </c>
      <c r="BQ47" s="349" t="str">
        <f ca="1">IFERROR(IF(TasksTable[[#This Row],[Start Date (Calculated)]]-(TODAY()-WEEKDAY(TODAY())-1)&gt;5,"REVIEW","-"),"")</f>
        <v>REVIEW</v>
      </c>
      <c r="BR47" s="349" t="str">
        <f ca="1">IFERROR(IF(TasksTable[[#This Row],[Required Completion Date]]-(TODAY()-WEEKDAY(TODAY())-1)&gt;5,"REVIEW","-"),"")</f>
        <v>REVIEW</v>
      </c>
      <c r="BS47" s="349" t="str">
        <f ca="1">IFERROR(IF(TasksTable[[#This Row],[% Complete]]&lt;(TODAY()-TasksTable[[#This Row],[Start Date (Calculated)]])/TasksTable[[#This Row],[Days to Accomplish]],"REVIEW","-"),"")</f>
        <v>-</v>
      </c>
    </row>
    <row r="48" spans="1:71" ht="30" customHeight="1" x14ac:dyDescent="0.2">
      <c r="A48" s="25">
        <v>33</v>
      </c>
      <c r="B48" s="190" t="str">
        <f>VLOOKUP(TasksTable[[#This Row],[Day 1 Project
Name]],Sheet1!$A$1:$B$19,2,FALSE)</f>
        <v>EFAS13</v>
      </c>
      <c r="C48" s="190" t="str">
        <f>CONCATENATE(B48,"_",TasksTable[[#This Row],[Day 1 Project
Name]],"_",A48)</f>
        <v>EFAS13_EFAS13_Master Data Management_33</v>
      </c>
      <c r="D48" s="100" t="str">
        <f>VLOOKUP(B48,Sheet1!$B$1:$C$19,2,FALSE)</f>
        <v>Istvan Katus_Finance</v>
      </c>
      <c r="E48" s="100" t="s">
        <v>395</v>
      </c>
      <c r="F48" s="107" t="s">
        <v>454</v>
      </c>
      <c r="G48" s="171" t="s">
        <v>176</v>
      </c>
      <c r="H48" s="109" t="b">
        <v>0</v>
      </c>
      <c r="I48" s="158"/>
      <c r="J48" s="158">
        <v>42521</v>
      </c>
      <c r="K48" s="171">
        <v>30</v>
      </c>
      <c r="L48" s="172">
        <f t="shared" si="2"/>
        <v>42491</v>
      </c>
      <c r="M48" s="116">
        <v>0</v>
      </c>
      <c r="N48" s="102" t="b">
        <v>0</v>
      </c>
      <c r="O48" s="114"/>
      <c r="P48" s="102" t="s">
        <v>356</v>
      </c>
      <c r="Q48" s="203" t="s">
        <v>179</v>
      </c>
      <c r="R48" s="114"/>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14"/>
      <c r="AS48" s="114"/>
      <c r="AT48" s="114"/>
      <c r="AU48" s="114"/>
      <c r="AV48" s="114"/>
      <c r="AW48" s="114"/>
      <c r="AX48" s="114"/>
      <c r="AY48" s="199" t="str">
        <f ca="1">IF(AND(TasksTable[[#This Row],[Status]]&lt;&gt;"On Track",TasksTable[[#This Row],[Start Date (Calculated)]]&lt;TODAY()+7),"Review","No  Review")</f>
        <v>No  Review</v>
      </c>
      <c r="AZ48" s="114">
        <v>100</v>
      </c>
      <c r="BA48" s="114" t="s">
        <v>698</v>
      </c>
      <c r="BB48" s="114"/>
      <c r="BC48" s="114"/>
      <c r="BD48" s="114"/>
      <c r="BE48" s="169" t="s">
        <v>800</v>
      </c>
      <c r="BF48" s="169"/>
      <c r="BG48" s="169"/>
      <c r="BH48" s="169"/>
      <c r="BI48" s="169"/>
      <c r="BJ48" s="169">
        <v>100</v>
      </c>
      <c r="BK48" s="169"/>
      <c r="BL48" s="169"/>
      <c r="BM48" s="169"/>
      <c r="BN48" s="169"/>
      <c r="BO48" s="259"/>
      <c r="BP48" s="303">
        <f t="shared" si="0"/>
        <v>100</v>
      </c>
      <c r="BQ48" s="349" t="str">
        <f ca="1">IFERROR(IF(TasksTable[[#This Row],[Start Date (Calculated)]]-(TODAY()-WEEKDAY(TODAY())-1)&gt;5,"REVIEW","-"),"")</f>
        <v>REVIEW</v>
      </c>
      <c r="BR48" s="349" t="str">
        <f ca="1">IFERROR(IF(TasksTable[[#This Row],[Required Completion Date]]-(TODAY()-WEEKDAY(TODAY())-1)&gt;5,"REVIEW","-"),"")</f>
        <v>REVIEW</v>
      </c>
      <c r="BS48" s="349" t="str">
        <f ca="1">IFERROR(IF(TasksTable[[#This Row],[% Complete]]&lt;(TODAY()-TasksTable[[#This Row],[Start Date (Calculated)]])/TasksTable[[#This Row],[Days to Accomplish]],"REVIEW","-"),"")</f>
        <v>-</v>
      </c>
    </row>
    <row r="49" spans="1:71" ht="30" customHeight="1" x14ac:dyDescent="0.2">
      <c r="A49" s="25">
        <v>34</v>
      </c>
      <c r="B49" s="190" t="str">
        <f>VLOOKUP(TasksTable[[#This Row],[Day 1 Project
Name]],Sheet1!$A$1:$B$19,2,FALSE)</f>
        <v>EFAS13</v>
      </c>
      <c r="C49" s="190" t="str">
        <f>CONCATENATE(B49,"_",TasksTable[[#This Row],[Day 1 Project
Name]],"_",A49)</f>
        <v>EFAS13_EFAS13_Master Data Management_34</v>
      </c>
      <c r="D49" s="100" t="str">
        <f>VLOOKUP(B49,Sheet1!$B$1:$C$19,2,FALSE)</f>
        <v>Istvan Katus_Finance</v>
      </c>
      <c r="E49" s="100" t="s">
        <v>395</v>
      </c>
      <c r="F49" s="107" t="s">
        <v>765</v>
      </c>
      <c r="G49" s="171" t="s">
        <v>424</v>
      </c>
      <c r="H49" s="164" t="b">
        <v>0</v>
      </c>
      <c r="I49" s="158"/>
      <c r="J49" s="158">
        <v>42521</v>
      </c>
      <c r="K49" s="171">
        <v>20</v>
      </c>
      <c r="L49" s="172">
        <f t="shared" si="2"/>
        <v>42501</v>
      </c>
      <c r="M49" s="116">
        <v>0</v>
      </c>
      <c r="N49" s="102" t="b">
        <v>1</v>
      </c>
      <c r="O49" s="114" t="s">
        <v>441</v>
      </c>
      <c r="P49" s="102" t="s">
        <v>356</v>
      </c>
      <c r="Q49" s="203" t="s">
        <v>179</v>
      </c>
      <c r="R49" s="114"/>
      <c r="S49" s="160"/>
      <c r="T49" s="160"/>
      <c r="U49" s="160"/>
      <c r="V49" s="160"/>
      <c r="W49" s="160"/>
      <c r="X49" s="160"/>
      <c r="Y49" s="160"/>
      <c r="Z49" s="160">
        <v>42501</v>
      </c>
      <c r="AA49" s="160"/>
      <c r="AB49" s="160"/>
      <c r="AC49" s="160"/>
      <c r="AD49" s="160"/>
      <c r="AE49" s="160"/>
      <c r="AF49" s="160"/>
      <c r="AG49" s="160"/>
      <c r="AH49" s="160"/>
      <c r="AI49" s="160"/>
      <c r="AJ49" s="160"/>
      <c r="AK49" s="160"/>
      <c r="AL49" s="160"/>
      <c r="AM49" s="160"/>
      <c r="AN49" s="160"/>
      <c r="AO49" s="160"/>
      <c r="AP49" s="160"/>
      <c r="AQ49" s="160"/>
      <c r="AR49" s="114"/>
      <c r="AS49" s="114"/>
      <c r="AT49" s="114"/>
      <c r="AU49" s="114"/>
      <c r="AV49" s="114"/>
      <c r="AW49" s="114"/>
      <c r="AX49" s="114"/>
      <c r="AY49" s="199" t="str">
        <f ca="1">IF(AND(TasksTable[[#This Row],[Status]]&lt;&gt;"On Track",TasksTable[[#This Row],[Start Date (Calculated)]]&lt;TODAY()+7),"Review","No  Review")</f>
        <v>No  Review</v>
      </c>
      <c r="AZ49" s="114">
        <v>100</v>
      </c>
      <c r="BA49" s="114" t="s">
        <v>698</v>
      </c>
      <c r="BB49" s="114"/>
      <c r="BC49" s="114"/>
      <c r="BD49" s="114"/>
      <c r="BE49" s="169" t="s">
        <v>800</v>
      </c>
      <c r="BF49" s="169"/>
      <c r="BG49" s="169"/>
      <c r="BH49" s="169"/>
      <c r="BI49" s="169"/>
      <c r="BJ49" s="169">
        <v>100</v>
      </c>
      <c r="BK49" s="169"/>
      <c r="BL49" s="169"/>
      <c r="BM49" s="169"/>
      <c r="BN49" s="169"/>
      <c r="BO49" s="259"/>
      <c r="BP49" s="303">
        <f t="shared" si="0"/>
        <v>100</v>
      </c>
      <c r="BQ49" s="349" t="str">
        <f ca="1">IFERROR(IF(TasksTable[[#This Row],[Start Date (Calculated)]]-(TODAY()-WEEKDAY(TODAY())-1)&gt;5,"REVIEW","-"),"")</f>
        <v>REVIEW</v>
      </c>
      <c r="BR49" s="349" t="str">
        <f ca="1">IFERROR(IF(TasksTable[[#This Row],[Required Completion Date]]-(TODAY()-WEEKDAY(TODAY())-1)&gt;5,"REVIEW","-"),"")</f>
        <v>REVIEW</v>
      </c>
      <c r="BS49" s="349" t="str">
        <f ca="1">IFERROR(IF(TasksTable[[#This Row],[% Complete]]&lt;(TODAY()-TasksTable[[#This Row],[Start Date (Calculated)]])/TasksTable[[#This Row],[Days to Accomplish]],"REVIEW","-"),"")</f>
        <v>-</v>
      </c>
    </row>
    <row r="50" spans="1:71" ht="30" customHeight="1" x14ac:dyDescent="0.2">
      <c r="A50" s="25">
        <v>35</v>
      </c>
      <c r="B50" s="190" t="str">
        <f>VLOOKUP(TasksTable[[#This Row],[Day 1 Project
Name]],Sheet1!$A$1:$B$19,2,FALSE)</f>
        <v>EFAS13</v>
      </c>
      <c r="C50" s="190" t="str">
        <f>CONCATENATE(B50,"_",TasksTable[[#This Row],[Day 1 Project
Name]],"_",A50)</f>
        <v>EFAS13_EFAS13_Master Data Management_35</v>
      </c>
      <c r="D50" s="100" t="str">
        <f>VLOOKUP(B50,Sheet1!$B$1:$C$19,2,FALSE)</f>
        <v>Istvan Katus_Finance</v>
      </c>
      <c r="E50" s="100" t="s">
        <v>395</v>
      </c>
      <c r="F50" s="107" t="s">
        <v>735</v>
      </c>
      <c r="G50" s="171" t="s">
        <v>176</v>
      </c>
      <c r="H50" s="164" t="b">
        <v>1</v>
      </c>
      <c r="I50" s="158"/>
      <c r="J50" s="158">
        <v>42559</v>
      </c>
      <c r="K50" s="171">
        <v>46</v>
      </c>
      <c r="L50" s="172">
        <f t="shared" si="2"/>
        <v>42513</v>
      </c>
      <c r="M50" s="116">
        <v>0</v>
      </c>
      <c r="N50" s="102" t="b">
        <v>1</v>
      </c>
      <c r="O50" s="114" t="s">
        <v>440</v>
      </c>
      <c r="P50" s="157" t="s">
        <v>356</v>
      </c>
      <c r="Q50" s="203" t="s">
        <v>179</v>
      </c>
      <c r="R50" s="114"/>
      <c r="S50" s="160"/>
      <c r="T50" s="160"/>
      <c r="U50" s="160"/>
      <c r="V50" s="160"/>
      <c r="W50" s="160"/>
      <c r="X50" s="158">
        <v>42559</v>
      </c>
      <c r="Y50" s="160"/>
      <c r="Z50" s="160"/>
      <c r="AA50" s="160"/>
      <c r="AB50" s="160"/>
      <c r="AC50" s="160"/>
      <c r="AD50" s="160"/>
      <c r="AE50" s="160"/>
      <c r="AF50" s="160"/>
      <c r="AG50" s="160"/>
      <c r="AH50" s="160"/>
      <c r="AI50" s="160"/>
      <c r="AJ50" s="160"/>
      <c r="AK50" s="160"/>
      <c r="AL50" s="160"/>
      <c r="AM50" s="160"/>
      <c r="AN50" s="160"/>
      <c r="AO50" s="160"/>
      <c r="AP50" s="160"/>
      <c r="AQ50" s="160"/>
      <c r="AR50" s="114"/>
      <c r="AS50" s="114"/>
      <c r="AT50" s="114"/>
      <c r="AU50" s="114"/>
      <c r="AV50" s="114"/>
      <c r="AW50" s="114"/>
      <c r="AX50" s="114"/>
      <c r="AY50" s="199" t="str">
        <f ca="1">IF(AND(TasksTable[[#This Row],[Status]]&lt;&gt;"On Track",TasksTable[[#This Row],[Start Date (Calculated)]]&lt;TODAY()+7),"Review","No  Review")</f>
        <v>No  Review</v>
      </c>
      <c r="AZ50" s="114">
        <v>358</v>
      </c>
      <c r="BA50" s="114" t="s">
        <v>698</v>
      </c>
      <c r="BB50" s="114"/>
      <c r="BC50" s="114"/>
      <c r="BD50" s="114"/>
      <c r="BE50" s="169" t="s">
        <v>801</v>
      </c>
      <c r="BF50" s="169"/>
      <c r="BG50" s="169"/>
      <c r="BH50" s="169"/>
      <c r="BI50" s="169"/>
      <c r="BJ50" s="169">
        <v>80</v>
      </c>
      <c r="BK50" s="169">
        <v>250</v>
      </c>
      <c r="BL50" s="169">
        <v>28</v>
      </c>
      <c r="BM50" s="169"/>
      <c r="BN50" s="169"/>
      <c r="BO50" s="259"/>
      <c r="BP50" s="303">
        <f t="shared" si="0"/>
        <v>358</v>
      </c>
      <c r="BQ50" s="349" t="str">
        <f ca="1">IFERROR(IF(TasksTable[[#This Row],[Start Date (Calculated)]]-(TODAY()-WEEKDAY(TODAY())-1)&gt;5,"REVIEW","-"),"")</f>
        <v>REVIEW</v>
      </c>
      <c r="BR50" s="349" t="str">
        <f ca="1">IFERROR(IF(TasksTable[[#This Row],[Required Completion Date]]-(TODAY()-WEEKDAY(TODAY())-1)&gt;5,"REVIEW","-"),"")</f>
        <v>REVIEW</v>
      </c>
      <c r="BS50" s="349" t="str">
        <f ca="1">IFERROR(IF(TasksTable[[#This Row],[% Complete]]&lt;(TODAY()-TasksTable[[#This Row],[Start Date (Calculated)]])/TasksTable[[#This Row],[Days to Accomplish]],"REVIEW","-"),"")</f>
        <v>-</v>
      </c>
    </row>
    <row r="51" spans="1:71" ht="30" customHeight="1" x14ac:dyDescent="0.2">
      <c r="A51" s="25">
        <v>36</v>
      </c>
      <c r="B51" s="190" t="str">
        <f>VLOOKUP(TasksTable[[#This Row],[Day 1 Project
Name]],Sheet1!$A$1:$B$19,2,FALSE)</f>
        <v>EFAS13</v>
      </c>
      <c r="C51" s="190" t="str">
        <f>CONCATENATE(B51,"_",TasksTable[[#This Row],[Day 1 Project
Name]],"_",A51)</f>
        <v>EFAS13_EFAS13_Master Data Management_36</v>
      </c>
      <c r="D51" s="100" t="str">
        <f>VLOOKUP(B51,Sheet1!$B$1:$C$19,2,FALSE)</f>
        <v>Istvan Katus_Finance</v>
      </c>
      <c r="E51" s="100" t="s">
        <v>395</v>
      </c>
      <c r="F51" s="107" t="s">
        <v>455</v>
      </c>
      <c r="G51" s="171" t="s">
        <v>176</v>
      </c>
      <c r="H51" s="109" t="b">
        <v>0</v>
      </c>
      <c r="I51" s="158"/>
      <c r="J51" s="158">
        <v>42551</v>
      </c>
      <c r="K51" s="171">
        <v>29</v>
      </c>
      <c r="L51" s="172">
        <f t="shared" si="2"/>
        <v>42522</v>
      </c>
      <c r="M51" s="116">
        <v>0</v>
      </c>
      <c r="N51" s="102" t="b">
        <v>0</v>
      </c>
      <c r="O51" s="114"/>
      <c r="P51" s="102" t="s">
        <v>356</v>
      </c>
      <c r="Q51" s="203" t="s">
        <v>179</v>
      </c>
      <c r="R51" s="114"/>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14"/>
      <c r="AS51" s="114"/>
      <c r="AT51" s="114"/>
      <c r="AU51" s="114"/>
      <c r="AV51" s="114"/>
      <c r="AW51" s="114"/>
      <c r="AX51" s="114"/>
      <c r="AY51" s="199" t="str">
        <f ca="1">IF(AND(TasksTable[[#This Row],[Status]]&lt;&gt;"On Track",TasksTable[[#This Row],[Start Date (Calculated)]]&lt;TODAY()+7),"Review","No  Review")</f>
        <v>No  Review</v>
      </c>
      <c r="AZ51" s="114">
        <v>48</v>
      </c>
      <c r="BA51" s="114" t="s">
        <v>698</v>
      </c>
      <c r="BB51" s="114"/>
      <c r="BC51" s="114"/>
      <c r="BD51" s="114"/>
      <c r="BE51" s="169" t="s">
        <v>800</v>
      </c>
      <c r="BF51" s="169"/>
      <c r="BG51" s="169"/>
      <c r="BH51" s="169"/>
      <c r="BI51" s="169"/>
      <c r="BJ51" s="169"/>
      <c r="BK51" s="169">
        <v>48</v>
      </c>
      <c r="BL51" s="169"/>
      <c r="BM51" s="169"/>
      <c r="BN51" s="169"/>
      <c r="BO51" s="259"/>
      <c r="BP51" s="303">
        <f t="shared" si="0"/>
        <v>48</v>
      </c>
      <c r="BQ51" s="349" t="str">
        <f ca="1">IFERROR(IF(TasksTable[[#This Row],[Start Date (Calculated)]]-(TODAY()-WEEKDAY(TODAY())-1)&gt;5,"REVIEW","-"),"")</f>
        <v>REVIEW</v>
      </c>
      <c r="BR51" s="349" t="str">
        <f ca="1">IFERROR(IF(TasksTable[[#This Row],[Required Completion Date]]-(TODAY()-WEEKDAY(TODAY())-1)&gt;5,"REVIEW","-"),"")</f>
        <v>REVIEW</v>
      </c>
      <c r="BS51" s="349" t="str">
        <f ca="1">IFERROR(IF(TasksTable[[#This Row],[% Complete]]&lt;(TODAY()-TasksTable[[#This Row],[Start Date (Calculated)]])/TasksTable[[#This Row],[Days to Accomplish]],"REVIEW","-"),"")</f>
        <v>-</v>
      </c>
    </row>
    <row r="52" spans="1:71" ht="30" customHeight="1" x14ac:dyDescent="0.2">
      <c r="A52" s="25">
        <v>37</v>
      </c>
      <c r="B52" s="190" t="str">
        <f>VLOOKUP(TasksTable[[#This Row],[Day 1 Project
Name]],Sheet1!$A$1:$B$19,2,FALSE)</f>
        <v>EFAS13</v>
      </c>
      <c r="C52" s="190" t="str">
        <f>CONCATENATE(B52,"_",TasksTable[[#This Row],[Day 1 Project
Name]],"_",A52)</f>
        <v>EFAS13_EFAS13_Master Data Management_37</v>
      </c>
      <c r="D52" s="100" t="str">
        <f>VLOOKUP(B52,Sheet1!$B$1:$C$19,2,FALSE)</f>
        <v>Istvan Katus_Finance</v>
      </c>
      <c r="E52" s="100" t="s">
        <v>395</v>
      </c>
      <c r="F52" s="107" t="s">
        <v>456</v>
      </c>
      <c r="G52" s="171" t="s">
        <v>176</v>
      </c>
      <c r="H52" s="109" t="b">
        <v>0</v>
      </c>
      <c r="I52" s="158"/>
      <c r="J52" s="158">
        <v>42551</v>
      </c>
      <c r="K52" s="171">
        <v>29</v>
      </c>
      <c r="L52" s="172">
        <f t="shared" si="2"/>
        <v>42522</v>
      </c>
      <c r="M52" s="116">
        <v>0</v>
      </c>
      <c r="N52" s="102" t="b">
        <v>0</v>
      </c>
      <c r="O52" s="114"/>
      <c r="P52" s="102" t="s">
        <v>356</v>
      </c>
      <c r="Q52" s="203" t="s">
        <v>179</v>
      </c>
      <c r="R52" s="114"/>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14"/>
      <c r="AS52" s="114"/>
      <c r="AT52" s="114"/>
      <c r="AU52" s="114"/>
      <c r="AV52" s="114"/>
      <c r="AW52" s="114"/>
      <c r="AX52" s="114"/>
      <c r="AY52" s="199" t="str">
        <f ca="1">IF(AND(TasksTable[[#This Row],[Status]]&lt;&gt;"On Track",TasksTable[[#This Row],[Start Date (Calculated)]]&lt;TODAY()+7),"Review","No  Review")</f>
        <v>No  Review</v>
      </c>
      <c r="AZ52" s="114">
        <v>32</v>
      </c>
      <c r="BA52" s="114" t="s">
        <v>698</v>
      </c>
      <c r="BB52" s="114"/>
      <c r="BC52" s="114"/>
      <c r="BD52" s="114"/>
      <c r="BE52" s="169" t="s">
        <v>800</v>
      </c>
      <c r="BF52" s="169"/>
      <c r="BG52" s="169"/>
      <c r="BH52" s="169"/>
      <c r="BI52" s="169"/>
      <c r="BJ52" s="169"/>
      <c r="BK52" s="169">
        <v>32</v>
      </c>
      <c r="BL52" s="169"/>
      <c r="BM52" s="169"/>
      <c r="BN52" s="169"/>
      <c r="BO52" s="259"/>
      <c r="BP52" s="303">
        <f t="shared" si="0"/>
        <v>32</v>
      </c>
      <c r="BQ52" s="349" t="str">
        <f ca="1">IFERROR(IF(TasksTable[[#This Row],[Start Date (Calculated)]]-(TODAY()-WEEKDAY(TODAY())-1)&gt;5,"REVIEW","-"),"")</f>
        <v>REVIEW</v>
      </c>
      <c r="BR52" s="349" t="str">
        <f ca="1">IFERROR(IF(TasksTable[[#This Row],[Required Completion Date]]-(TODAY()-WEEKDAY(TODAY())-1)&gt;5,"REVIEW","-"),"")</f>
        <v>REVIEW</v>
      </c>
      <c r="BS52" s="349" t="str">
        <f ca="1">IFERROR(IF(TasksTable[[#This Row],[% Complete]]&lt;(TODAY()-TasksTable[[#This Row],[Start Date (Calculated)]])/TasksTable[[#This Row],[Days to Accomplish]],"REVIEW","-"),"")</f>
        <v>-</v>
      </c>
    </row>
    <row r="53" spans="1:71" ht="30" customHeight="1" x14ac:dyDescent="0.2">
      <c r="A53" s="25">
        <v>38</v>
      </c>
      <c r="B53" s="190" t="str">
        <f>VLOOKUP(TasksTable[[#This Row],[Day 1 Project
Name]],Sheet1!$A$1:$B$19,2,FALSE)</f>
        <v>EFAS13</v>
      </c>
      <c r="C53" s="190" t="str">
        <f>CONCATENATE(B53,"_",TasksTable[[#This Row],[Day 1 Project
Name]],"_",A53)</f>
        <v>EFAS13_EFAS13_Master Data Management_38</v>
      </c>
      <c r="D53" s="100" t="str">
        <f>VLOOKUP(B53,Sheet1!$B$1:$C$19,2,FALSE)</f>
        <v>Istvan Katus_Finance</v>
      </c>
      <c r="E53" s="100" t="s">
        <v>395</v>
      </c>
      <c r="F53" s="107" t="s">
        <v>457</v>
      </c>
      <c r="G53" s="171" t="s">
        <v>176</v>
      </c>
      <c r="H53" s="109" t="b">
        <v>0</v>
      </c>
      <c r="I53" s="158"/>
      <c r="J53" s="158">
        <v>42551</v>
      </c>
      <c r="K53" s="171">
        <v>29</v>
      </c>
      <c r="L53" s="172">
        <f t="shared" si="2"/>
        <v>42522</v>
      </c>
      <c r="M53" s="116">
        <v>0</v>
      </c>
      <c r="N53" s="102" t="b">
        <v>0</v>
      </c>
      <c r="O53" s="114"/>
      <c r="P53" s="102" t="s">
        <v>356</v>
      </c>
      <c r="Q53" s="203" t="s">
        <v>179</v>
      </c>
      <c r="R53" s="114"/>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14"/>
      <c r="AS53" s="114"/>
      <c r="AT53" s="114"/>
      <c r="AU53" s="114"/>
      <c r="AV53" s="114"/>
      <c r="AW53" s="114"/>
      <c r="AX53" s="114"/>
      <c r="AY53" s="199" t="str">
        <f ca="1">IF(AND(TasksTable[[#This Row],[Status]]&lt;&gt;"On Track",TasksTable[[#This Row],[Start Date (Calculated)]]&lt;TODAY()+7),"Review","No  Review")</f>
        <v>No  Review</v>
      </c>
      <c r="AZ53" s="114">
        <v>48</v>
      </c>
      <c r="BA53" s="114" t="s">
        <v>698</v>
      </c>
      <c r="BB53" s="114"/>
      <c r="BC53" s="114"/>
      <c r="BD53" s="114"/>
      <c r="BE53" s="169" t="s">
        <v>800</v>
      </c>
      <c r="BF53" s="169"/>
      <c r="BG53" s="169"/>
      <c r="BH53" s="169"/>
      <c r="BI53" s="169"/>
      <c r="BJ53" s="169"/>
      <c r="BK53" s="169">
        <v>48</v>
      </c>
      <c r="BL53" s="169"/>
      <c r="BM53" s="169"/>
      <c r="BN53" s="169"/>
      <c r="BO53" s="259"/>
      <c r="BP53" s="303">
        <f t="shared" si="0"/>
        <v>48</v>
      </c>
      <c r="BQ53" s="349" t="str">
        <f ca="1">IFERROR(IF(TasksTable[[#This Row],[Start Date (Calculated)]]-(TODAY()-WEEKDAY(TODAY())-1)&gt;5,"REVIEW","-"),"")</f>
        <v>REVIEW</v>
      </c>
      <c r="BR53" s="349" t="str">
        <f ca="1">IFERROR(IF(TasksTable[[#This Row],[Required Completion Date]]-(TODAY()-WEEKDAY(TODAY())-1)&gt;5,"REVIEW","-"),"")</f>
        <v>REVIEW</v>
      </c>
      <c r="BS53" s="349" t="str">
        <f ca="1">IFERROR(IF(TasksTable[[#This Row],[% Complete]]&lt;(TODAY()-TasksTable[[#This Row],[Start Date (Calculated)]])/TasksTable[[#This Row],[Days to Accomplish]],"REVIEW","-"),"")</f>
        <v>-</v>
      </c>
    </row>
    <row r="54" spans="1:71" ht="30" customHeight="1" x14ac:dyDescent="0.2">
      <c r="A54" s="25">
        <v>39</v>
      </c>
      <c r="B54" s="190" t="str">
        <f>VLOOKUP(TasksTable[[#This Row],[Day 1 Project
Name]],Sheet1!$A$1:$B$19,2,FALSE)</f>
        <v>EFAS13</v>
      </c>
      <c r="C54" s="190" t="str">
        <f>CONCATENATE(B54,"_",TasksTable[[#This Row],[Day 1 Project
Name]],"_",A54)</f>
        <v>EFAS13_EFAS13_Master Data Management_39</v>
      </c>
      <c r="D54" s="100" t="str">
        <f>VLOOKUP(B54,Sheet1!$B$1:$C$19,2,FALSE)</f>
        <v>Istvan Katus_Finance</v>
      </c>
      <c r="E54" s="100" t="s">
        <v>395</v>
      </c>
      <c r="F54" s="107" t="s">
        <v>442</v>
      </c>
      <c r="G54" s="171" t="s">
        <v>176</v>
      </c>
      <c r="H54" s="109" t="b">
        <v>0</v>
      </c>
      <c r="I54" s="158"/>
      <c r="J54" s="158">
        <v>42566</v>
      </c>
      <c r="K54" s="171">
        <v>44</v>
      </c>
      <c r="L54" s="172">
        <f t="shared" si="2"/>
        <v>42522</v>
      </c>
      <c r="M54" s="116">
        <v>0</v>
      </c>
      <c r="N54" s="102" t="b">
        <v>0</v>
      </c>
      <c r="O54" s="114"/>
      <c r="P54" s="102" t="s">
        <v>356</v>
      </c>
      <c r="Q54" s="203" t="s">
        <v>179</v>
      </c>
      <c r="R54" s="114"/>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14"/>
      <c r="AS54" s="114"/>
      <c r="AT54" s="114"/>
      <c r="AU54" s="114"/>
      <c r="AV54" s="114"/>
      <c r="AW54" s="114"/>
      <c r="AX54" s="114"/>
      <c r="AY54" s="199" t="str">
        <f ca="1">IF(AND(TasksTable[[#This Row],[Status]]&lt;&gt;"On Track",TasksTable[[#This Row],[Start Date (Calculated)]]&lt;TODAY()+7),"Review","No  Review")</f>
        <v>No  Review</v>
      </c>
      <c r="AZ54" s="114">
        <v>36</v>
      </c>
      <c r="BA54" s="114" t="s">
        <v>697</v>
      </c>
      <c r="BB54" s="114"/>
      <c r="BC54" s="114"/>
      <c r="BD54" s="114"/>
      <c r="BE54" s="303" t="s">
        <v>800</v>
      </c>
      <c r="BF54" s="169"/>
      <c r="BG54" s="169"/>
      <c r="BH54" s="169"/>
      <c r="BI54" s="169"/>
      <c r="BJ54" s="169"/>
      <c r="BK54" s="169">
        <v>25</v>
      </c>
      <c r="BL54" s="169">
        <v>11</v>
      </c>
      <c r="BM54" s="169"/>
      <c r="BN54" s="169"/>
      <c r="BO54" s="259"/>
      <c r="BP54" s="303">
        <f t="shared" si="0"/>
        <v>36</v>
      </c>
      <c r="BQ54" s="349" t="str">
        <f ca="1">IFERROR(IF(TasksTable[[#This Row],[Start Date (Calculated)]]-(TODAY()-WEEKDAY(TODAY())-1)&gt;5,"REVIEW","-"),"")</f>
        <v>REVIEW</v>
      </c>
      <c r="BR54" s="349" t="str">
        <f ca="1">IFERROR(IF(TasksTable[[#This Row],[Required Completion Date]]-(TODAY()-WEEKDAY(TODAY())-1)&gt;5,"REVIEW","-"),"")</f>
        <v>REVIEW</v>
      </c>
      <c r="BS54" s="349" t="str">
        <f ca="1">IFERROR(IF(TasksTable[[#This Row],[% Complete]]&lt;(TODAY()-TasksTable[[#This Row],[Start Date (Calculated)]])/TasksTable[[#This Row],[Days to Accomplish]],"REVIEW","-"),"")</f>
        <v>-</v>
      </c>
    </row>
    <row r="55" spans="1:71" ht="30" customHeight="1" x14ac:dyDescent="0.2">
      <c r="A55" s="25">
        <v>40</v>
      </c>
      <c r="B55" s="190" t="str">
        <f>VLOOKUP(TasksTable[[#This Row],[Day 1 Project
Name]],Sheet1!$A$1:$B$19,2,FALSE)</f>
        <v>EFAS13</v>
      </c>
      <c r="C55" s="190" t="str">
        <f>CONCATENATE(B55,"_",TasksTable[[#This Row],[Day 1 Project
Name]],"_",A55)</f>
        <v>EFAS13_EFAS13_Master Data Management_40</v>
      </c>
      <c r="D55" s="100" t="str">
        <f>VLOOKUP(B55,Sheet1!$B$1:$C$19,2,FALSE)</f>
        <v>Istvan Katus_Finance</v>
      </c>
      <c r="E55" s="100" t="s">
        <v>395</v>
      </c>
      <c r="F55" s="107" t="s">
        <v>444</v>
      </c>
      <c r="G55" s="171" t="s">
        <v>176</v>
      </c>
      <c r="H55" s="109" t="b">
        <v>0</v>
      </c>
      <c r="I55" s="158"/>
      <c r="J55" s="158">
        <v>42582</v>
      </c>
      <c r="K55" s="171">
        <v>30</v>
      </c>
      <c r="L55" s="172">
        <f t="shared" si="2"/>
        <v>42552</v>
      </c>
      <c r="M55" s="116">
        <v>0</v>
      </c>
      <c r="N55" s="102" t="b">
        <v>1</v>
      </c>
      <c r="O55" s="114" t="s">
        <v>445</v>
      </c>
      <c r="P55" s="102" t="s">
        <v>356</v>
      </c>
      <c r="Q55" s="203" t="s">
        <v>179</v>
      </c>
      <c r="R55" s="114"/>
      <c r="S55" s="160"/>
      <c r="T55" s="160"/>
      <c r="U55" s="160"/>
      <c r="V55" s="160"/>
      <c r="W55" s="160"/>
      <c r="X55" s="160">
        <v>42566</v>
      </c>
      <c r="Y55" s="160"/>
      <c r="Z55" s="160"/>
      <c r="AA55" s="160"/>
      <c r="AB55" s="160"/>
      <c r="AC55" s="160"/>
      <c r="AD55" s="160"/>
      <c r="AE55" s="160"/>
      <c r="AF55" s="160"/>
      <c r="AG55" s="160"/>
      <c r="AH55" s="160"/>
      <c r="AI55" s="160"/>
      <c r="AJ55" s="160"/>
      <c r="AK55" s="160"/>
      <c r="AL55" s="160"/>
      <c r="AM55" s="160"/>
      <c r="AN55" s="160"/>
      <c r="AO55" s="160"/>
      <c r="AP55" s="160"/>
      <c r="AQ55" s="160"/>
      <c r="AR55" s="114"/>
      <c r="AS55" s="114"/>
      <c r="AT55" s="114"/>
      <c r="AU55" s="114"/>
      <c r="AV55" s="114"/>
      <c r="AW55" s="114"/>
      <c r="AX55" s="114"/>
      <c r="AY55" s="199" t="str">
        <f ca="1">IF(AND(TasksTable[[#This Row],[Status]]&lt;&gt;"On Track",TasksTable[[#This Row],[Start Date (Calculated)]]&lt;TODAY()+7),"Review","No  Review")</f>
        <v>No  Review</v>
      </c>
      <c r="AZ55" s="114">
        <v>8</v>
      </c>
      <c r="BA55" s="114" t="s">
        <v>698</v>
      </c>
      <c r="BB55" s="114"/>
      <c r="BC55" s="114"/>
      <c r="BD55" s="114"/>
      <c r="BE55" s="169" t="s">
        <v>800</v>
      </c>
      <c r="BF55" s="169"/>
      <c r="BG55" s="169"/>
      <c r="BH55" s="169"/>
      <c r="BI55" s="169"/>
      <c r="BJ55" s="169"/>
      <c r="BK55" s="169"/>
      <c r="BL55" s="169">
        <v>8</v>
      </c>
      <c r="BM55" s="169"/>
      <c r="BN55" s="169"/>
      <c r="BO55" s="259"/>
      <c r="BP55" s="303">
        <f t="shared" si="0"/>
        <v>8</v>
      </c>
      <c r="BQ55" s="349" t="str">
        <f ca="1">IFERROR(IF(TasksTable[[#This Row],[Start Date (Calculated)]]-(TODAY()-WEEKDAY(TODAY())-1)&gt;5,"REVIEW","-"),"")</f>
        <v>REVIEW</v>
      </c>
      <c r="BR55" s="349" t="str">
        <f ca="1">IFERROR(IF(TasksTable[[#This Row],[Required Completion Date]]-(TODAY()-WEEKDAY(TODAY())-1)&gt;5,"REVIEW","-"),"")</f>
        <v>REVIEW</v>
      </c>
      <c r="BS55" s="349" t="str">
        <f ca="1">IFERROR(IF(TasksTable[[#This Row],[% Complete]]&lt;(TODAY()-TasksTable[[#This Row],[Start Date (Calculated)]])/TasksTable[[#This Row],[Days to Accomplish]],"REVIEW","-"),"")</f>
        <v>-</v>
      </c>
    </row>
    <row r="56" spans="1:71" ht="30" customHeight="1" x14ac:dyDescent="0.2">
      <c r="A56" s="25">
        <v>41</v>
      </c>
      <c r="B56" s="190" t="str">
        <f>VLOOKUP(TasksTable[[#This Row],[Day 1 Project
Name]],Sheet1!$A$1:$B$19,2,FALSE)</f>
        <v>EFAS13</v>
      </c>
      <c r="C56" s="190" t="str">
        <f>CONCATENATE(B56,"_",TasksTable[[#This Row],[Day 1 Project
Name]],"_",A56)</f>
        <v>EFAS13_EFAS13_Master Data Management_41</v>
      </c>
      <c r="D56" s="100" t="str">
        <f>VLOOKUP(B56,Sheet1!$B$1:$C$19,2,FALSE)</f>
        <v>Istvan Katus_Finance</v>
      </c>
      <c r="E56" s="100" t="s">
        <v>395</v>
      </c>
      <c r="F56" s="107" t="s">
        <v>496</v>
      </c>
      <c r="G56" s="171" t="s">
        <v>176</v>
      </c>
      <c r="H56" s="109" t="b">
        <v>0</v>
      </c>
      <c r="I56" s="158"/>
      <c r="J56" s="158">
        <v>42628</v>
      </c>
      <c r="K56" s="171">
        <v>5</v>
      </c>
      <c r="L56" s="172">
        <f t="shared" si="2"/>
        <v>42623</v>
      </c>
      <c r="M56" s="116">
        <v>0</v>
      </c>
      <c r="N56" s="102" t="b">
        <v>1</v>
      </c>
      <c r="O56" s="114" t="s">
        <v>443</v>
      </c>
      <c r="P56" s="157" t="s">
        <v>356</v>
      </c>
      <c r="Q56" s="203" t="s">
        <v>179</v>
      </c>
      <c r="R56" s="114"/>
      <c r="S56" s="160"/>
      <c r="T56" s="160"/>
      <c r="U56" s="160"/>
      <c r="V56" s="160"/>
      <c r="W56" s="160"/>
      <c r="X56" s="160"/>
      <c r="Y56" s="160"/>
      <c r="Z56" s="160"/>
      <c r="AA56" s="160"/>
      <c r="AB56" s="160">
        <v>42561</v>
      </c>
      <c r="AC56" s="160"/>
      <c r="AD56" s="160"/>
      <c r="AE56" s="160"/>
      <c r="AF56" s="160"/>
      <c r="AG56" s="160"/>
      <c r="AH56" s="160"/>
      <c r="AI56" s="160"/>
      <c r="AJ56" s="160"/>
      <c r="AK56" s="160"/>
      <c r="AL56" s="160"/>
      <c r="AM56" s="160"/>
      <c r="AN56" s="160"/>
      <c r="AO56" s="160"/>
      <c r="AP56" s="160"/>
      <c r="AQ56" s="160"/>
      <c r="AR56" s="114"/>
      <c r="AS56" s="114"/>
      <c r="AT56" s="114"/>
      <c r="AU56" s="114"/>
      <c r="AV56" s="114"/>
      <c r="AW56" s="114"/>
      <c r="AX56" s="114"/>
      <c r="AY56" s="199" t="str">
        <f ca="1">IF(AND(TasksTable[[#This Row],[Status]]&lt;&gt;"On Track",TasksTable[[#This Row],[Start Date (Calculated)]]&lt;TODAY()+7),"Review","No  Review")</f>
        <v>No  Review</v>
      </c>
      <c r="AZ56" s="114">
        <v>24</v>
      </c>
      <c r="BA56" s="114" t="s">
        <v>698</v>
      </c>
      <c r="BB56" s="114"/>
      <c r="BC56" s="114"/>
      <c r="BD56" s="114"/>
      <c r="BE56" s="169" t="s">
        <v>800</v>
      </c>
      <c r="BF56" s="169"/>
      <c r="BG56" s="169"/>
      <c r="BH56" s="169"/>
      <c r="BI56" s="169"/>
      <c r="BJ56" s="169"/>
      <c r="BK56" s="169"/>
      <c r="BL56" s="169"/>
      <c r="BM56" s="169"/>
      <c r="BN56" s="169">
        <v>24</v>
      </c>
      <c r="BO56" s="259"/>
      <c r="BP56" s="303">
        <f t="shared" si="0"/>
        <v>24</v>
      </c>
      <c r="BQ56" s="349" t="str">
        <f ca="1">IFERROR(IF(TasksTable[[#This Row],[Start Date (Calculated)]]-(TODAY()-WEEKDAY(TODAY())-1)&gt;5,"REVIEW","-"),"")</f>
        <v>REVIEW</v>
      </c>
      <c r="BR56" s="349" t="str">
        <f ca="1">IFERROR(IF(TasksTable[[#This Row],[Required Completion Date]]-(TODAY()-WEEKDAY(TODAY())-1)&gt;5,"REVIEW","-"),"")</f>
        <v>REVIEW</v>
      </c>
      <c r="BS56" s="349" t="str">
        <f ca="1">IFERROR(IF(TasksTable[[#This Row],[% Complete]]&lt;(TODAY()-TasksTable[[#This Row],[Start Date (Calculated)]])/TasksTable[[#This Row],[Days to Accomplish]],"REVIEW","-"),"")</f>
        <v>-</v>
      </c>
    </row>
    <row r="57" spans="1:71" ht="30" customHeight="1" x14ac:dyDescent="0.2">
      <c r="A57" s="25">
        <v>42</v>
      </c>
      <c r="B57" s="190" t="str">
        <f>VLOOKUP(TasksTable[[#This Row],[Day 1 Project
Name]],Sheet1!$A$1:$B$19,2,FALSE)</f>
        <v>EFAS15</v>
      </c>
      <c r="C57" s="280" t="str">
        <f>CONCATENATE(B57,"_",TasksTable[[#This Row],[Day 1 Project
Name]],"_",A57)</f>
        <v>EFAS15_EFAS15_Treasury BackOffice_42</v>
      </c>
      <c r="D57" s="100" t="str">
        <f>VLOOKUP(B57,Sheet1!$B$1:$C$19,2,FALSE)</f>
        <v>Istvan Katus_Treasury</v>
      </c>
      <c r="E57" s="282" t="s">
        <v>384</v>
      </c>
      <c r="F57" s="277" t="s">
        <v>713</v>
      </c>
      <c r="G57" s="278" t="s">
        <v>424</v>
      </c>
      <c r="H57" s="279" t="b">
        <v>1</v>
      </c>
      <c r="I57" s="158"/>
      <c r="J57" s="158">
        <v>42400</v>
      </c>
      <c r="K57" s="278">
        <v>15</v>
      </c>
      <c r="L57" s="115">
        <v>42385</v>
      </c>
      <c r="M57" s="116">
        <v>1</v>
      </c>
      <c r="N57" s="203" t="b">
        <v>0</v>
      </c>
      <c r="O57" s="114"/>
      <c r="P57" s="203" t="s">
        <v>308</v>
      </c>
      <c r="Q57" s="203" t="s">
        <v>458</v>
      </c>
      <c r="R57" s="114"/>
      <c r="S57" s="113"/>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4"/>
      <c r="AS57" s="114"/>
      <c r="AT57" s="114"/>
      <c r="AU57" s="114"/>
      <c r="AV57" s="114"/>
      <c r="AW57" s="114"/>
      <c r="AX57" s="114"/>
      <c r="AY57" s="199" t="str">
        <f ca="1">IF(AND(TasksTable[[#This Row],[Status]]&lt;&gt;"On Track",TasksTable[[#This Row],[Start Date (Calculated)]]&lt;TODAY()+7),"Review","No  Review")</f>
        <v>Review</v>
      </c>
      <c r="AZ57" s="114">
        <v>1</v>
      </c>
      <c r="BA57" s="114" t="s">
        <v>702</v>
      </c>
      <c r="BB57" s="114"/>
      <c r="BC57" s="114"/>
      <c r="BD57" s="114"/>
      <c r="BE57" s="169" t="s">
        <v>800</v>
      </c>
      <c r="BF57" s="169">
        <v>1</v>
      </c>
      <c r="BG57" s="169"/>
      <c r="BH57" s="169"/>
      <c r="BI57" s="169"/>
      <c r="BJ57" s="169"/>
      <c r="BK57" s="169"/>
      <c r="BL57" s="169"/>
      <c r="BM57" s="169"/>
      <c r="BN57" s="169"/>
      <c r="BO57" s="259"/>
      <c r="BP57" s="303">
        <f t="shared" si="0"/>
        <v>1</v>
      </c>
      <c r="BQ57" s="349" t="str">
        <f ca="1">IFERROR(IF(TasksTable[[#This Row],[Start Date (Calculated)]]-(TODAY()-WEEKDAY(TODAY())-1)&gt;5,"REVIEW","-"),"")</f>
        <v>-</v>
      </c>
      <c r="BR57" s="349" t="str">
        <f ca="1">IFERROR(IF(TasksTable[[#This Row],[Required Completion Date]]-(TODAY()-WEEKDAY(TODAY())-1)&gt;5,"REVIEW","-"),"")</f>
        <v>-</v>
      </c>
      <c r="BS57" s="349" t="str">
        <f ca="1">IFERROR(IF(TasksTable[[#This Row],[% Complete]]&lt;(TODAY()-TasksTable[[#This Row],[Start Date (Calculated)]])/TasksTable[[#This Row],[Days to Accomplish]],"REVIEW","-"),"")</f>
        <v>REVIEW</v>
      </c>
    </row>
    <row r="58" spans="1:71" ht="30" customHeight="1" x14ac:dyDescent="0.2">
      <c r="A58" s="25">
        <v>43</v>
      </c>
      <c r="B58" s="190" t="str">
        <f>VLOOKUP(TasksTable[[#This Row],[Day 1 Project
Name]],Sheet1!$A$1:$B$19,2,FALSE)</f>
        <v>EFAS13</v>
      </c>
      <c r="C58" s="190" t="str">
        <f>CONCATENATE(B58,"_",TasksTable[[#This Row],[Day 1 Project
Name]],"_",A58)</f>
        <v>EFAS13_EFAS13_Master Data Management_43</v>
      </c>
      <c r="D58" s="100" t="str">
        <f>VLOOKUP(B58,Sheet1!$B$1:$C$19,2,FALSE)</f>
        <v>Istvan Katus_Finance</v>
      </c>
      <c r="E58" s="100" t="s">
        <v>395</v>
      </c>
      <c r="F58" s="107" t="s">
        <v>472</v>
      </c>
      <c r="G58" s="171" t="s">
        <v>176</v>
      </c>
      <c r="H58" s="164" t="b">
        <v>0</v>
      </c>
      <c r="I58" s="158"/>
      <c r="J58" s="158">
        <v>42588</v>
      </c>
      <c r="K58" s="171">
        <v>3</v>
      </c>
      <c r="L58" s="172">
        <f>+J58-K58</f>
        <v>42585</v>
      </c>
      <c r="M58" s="116">
        <v>0</v>
      </c>
      <c r="N58" s="102" t="b">
        <v>1</v>
      </c>
      <c r="O58" s="114" t="s">
        <v>473</v>
      </c>
      <c r="P58" s="157" t="s">
        <v>356</v>
      </c>
      <c r="Q58" s="203" t="s">
        <v>179</v>
      </c>
      <c r="R58" s="114"/>
      <c r="S58" s="160"/>
      <c r="T58" s="160"/>
      <c r="U58" s="160"/>
      <c r="V58" s="160"/>
      <c r="W58" s="160"/>
      <c r="X58" s="160">
        <f>J58</f>
        <v>42588</v>
      </c>
      <c r="Y58" s="160"/>
      <c r="Z58" s="160"/>
      <c r="AA58" s="160"/>
      <c r="AB58" s="160"/>
      <c r="AC58" s="160"/>
      <c r="AD58" s="160"/>
      <c r="AE58" s="160"/>
      <c r="AF58" s="160"/>
      <c r="AG58" s="160"/>
      <c r="AH58" s="160"/>
      <c r="AI58" s="160"/>
      <c r="AJ58" s="160"/>
      <c r="AK58" s="160"/>
      <c r="AL58" s="160"/>
      <c r="AM58" s="160"/>
      <c r="AN58" s="160"/>
      <c r="AO58" s="160"/>
      <c r="AP58" s="160"/>
      <c r="AQ58" s="160"/>
      <c r="AR58" s="114"/>
      <c r="AS58" s="114"/>
      <c r="AT58" s="114"/>
      <c r="AU58" s="114"/>
      <c r="AV58" s="114"/>
      <c r="AW58" s="173">
        <v>42588</v>
      </c>
      <c r="AX58" s="114" t="s">
        <v>474</v>
      </c>
      <c r="AY58" s="199" t="str">
        <f ca="1">IF(AND(TasksTable[[#This Row],[Status]]&lt;&gt;"On Track",TasksTable[[#This Row],[Start Date (Calculated)]]&lt;TODAY()+7),"Review","No  Review")</f>
        <v>No  Review</v>
      </c>
      <c r="AZ58" s="114">
        <v>24</v>
      </c>
      <c r="BA58" s="114" t="s">
        <v>698</v>
      </c>
      <c r="BB58" s="114"/>
      <c r="BC58" s="114"/>
      <c r="BD58" s="114"/>
      <c r="BE58" s="169" t="s">
        <v>210</v>
      </c>
      <c r="BF58" s="169"/>
      <c r="BG58" s="169"/>
      <c r="BH58" s="169"/>
      <c r="BI58" s="169"/>
      <c r="BJ58" s="169"/>
      <c r="BK58" s="169"/>
      <c r="BL58" s="169"/>
      <c r="BM58" s="169">
        <v>24</v>
      </c>
      <c r="BN58" s="169"/>
      <c r="BO58" s="259"/>
      <c r="BP58" s="303">
        <f t="shared" si="0"/>
        <v>24</v>
      </c>
      <c r="BQ58" s="349" t="str">
        <f ca="1">IFERROR(IF(TasksTable[[#This Row],[Start Date (Calculated)]]-(TODAY()-WEEKDAY(TODAY())-1)&gt;5,"REVIEW","-"),"")</f>
        <v>REVIEW</v>
      </c>
      <c r="BR58" s="349" t="str">
        <f ca="1">IFERROR(IF(TasksTable[[#This Row],[Required Completion Date]]-(TODAY()-WEEKDAY(TODAY())-1)&gt;5,"REVIEW","-"),"")</f>
        <v>REVIEW</v>
      </c>
      <c r="BS58" s="349" t="str">
        <f ca="1">IFERROR(IF(TasksTable[[#This Row],[% Complete]]&lt;(TODAY()-TasksTable[[#This Row],[Start Date (Calculated)]])/TasksTable[[#This Row],[Days to Accomplish]],"REVIEW","-"),"")</f>
        <v>-</v>
      </c>
    </row>
    <row r="59" spans="1:71" ht="58.5" customHeight="1" x14ac:dyDescent="0.2">
      <c r="A59" s="25">
        <v>2</v>
      </c>
      <c r="B59" s="190" t="str">
        <f>VLOOKUP(TasksTable[[#This Row],[Day 1 Project
Name]],Sheet1!$A$1:$B$19,2,FALSE)</f>
        <v>EFAS04</v>
      </c>
      <c r="C59" s="190" t="str">
        <f>CONCATENATE(B59,"_",TasksTable[[#This Row],[Day 1 Project
Name]],"_",A59)</f>
        <v>EFAS04_EFAS04_Compliance_2</v>
      </c>
      <c r="D59" s="100" t="str">
        <f>VLOOKUP(B59,Sheet1!$B$1:$C$19,2,FALSE)</f>
        <v>Istvan Katus_Compliance and Reporting</v>
      </c>
      <c r="E59" s="100" t="s">
        <v>375</v>
      </c>
      <c r="F59" s="107" t="s">
        <v>459</v>
      </c>
      <c r="G59" s="171" t="s">
        <v>460</v>
      </c>
      <c r="H59" s="109" t="b">
        <v>0</v>
      </c>
      <c r="I59" s="158"/>
      <c r="J59" s="158">
        <v>42356</v>
      </c>
      <c r="K59" s="171">
        <v>1</v>
      </c>
      <c r="L59" s="172">
        <f>+J59-K59</f>
        <v>42355</v>
      </c>
      <c r="M59" s="116">
        <v>1</v>
      </c>
      <c r="N59" s="102" t="b">
        <v>0</v>
      </c>
      <c r="O59" s="114"/>
      <c r="P59" s="102" t="s">
        <v>336</v>
      </c>
      <c r="Q59" s="203" t="s">
        <v>458</v>
      </c>
      <c r="R59" s="114"/>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14"/>
      <c r="AS59" s="114"/>
      <c r="AT59" s="114"/>
      <c r="AU59" s="114"/>
      <c r="AV59" s="114"/>
      <c r="AW59" s="114"/>
      <c r="AX59" s="114"/>
      <c r="AY59" s="214" t="s">
        <v>662</v>
      </c>
      <c r="AZ59" s="114">
        <v>1</v>
      </c>
      <c r="BA59" s="114" t="s">
        <v>681</v>
      </c>
      <c r="BB59" s="114"/>
      <c r="BC59" s="114"/>
      <c r="BD59" s="114"/>
      <c r="BE59" s="169" t="s">
        <v>800</v>
      </c>
      <c r="BF59" s="169">
        <v>1</v>
      </c>
      <c r="BG59" s="169"/>
      <c r="BH59" s="169"/>
      <c r="BI59" s="169"/>
      <c r="BJ59" s="169"/>
      <c r="BK59" s="169"/>
      <c r="BL59" s="169"/>
      <c r="BM59" s="169"/>
      <c r="BN59" s="169"/>
      <c r="BO59" s="259"/>
      <c r="BP59" s="303">
        <f t="shared" si="0"/>
        <v>1</v>
      </c>
      <c r="BQ59" s="349" t="str">
        <f ca="1">IFERROR(IF(TasksTable[[#This Row],[Start Date (Calculated)]]-(TODAY()-WEEKDAY(TODAY())-1)&gt;5,"REVIEW","-"),"")</f>
        <v>-</v>
      </c>
      <c r="BR59" s="349" t="str">
        <f ca="1">IFERROR(IF(TasksTable[[#This Row],[Required Completion Date]]-(TODAY()-WEEKDAY(TODAY())-1)&gt;5,"REVIEW","-"),"")</f>
        <v>-</v>
      </c>
      <c r="BS59" s="349" t="str">
        <f ca="1">IFERROR(IF(TasksTable[[#This Row],[% Complete]]&lt;(TODAY()-TasksTable[[#This Row],[Start Date (Calculated)]])/TasksTable[[#This Row],[Days to Accomplish]],"REVIEW","-"),"")</f>
        <v>REVIEW</v>
      </c>
    </row>
    <row r="60" spans="1:71" ht="30" customHeight="1" x14ac:dyDescent="0.2">
      <c r="A60" s="25">
        <v>3</v>
      </c>
      <c r="B60" s="190" t="str">
        <f>VLOOKUP(TasksTable[[#This Row],[Day 1 Project
Name]],Sheet1!$A$1:$B$19,2,FALSE)</f>
        <v>EFAS15</v>
      </c>
      <c r="C60" s="280" t="str">
        <f>CONCATENATE(B60,"_",TasksTable[[#This Row],[Day 1 Project
Name]],"_",A60)</f>
        <v>EFAS15_EFAS15_Treasury BackOffice_3</v>
      </c>
      <c r="D60" s="100" t="str">
        <f>VLOOKUP(B60,Sheet1!$B$1:$C$19,2,FALSE)</f>
        <v>Istvan Katus_Treasury</v>
      </c>
      <c r="E60" s="282" t="s">
        <v>384</v>
      </c>
      <c r="F60" s="277" t="s">
        <v>712</v>
      </c>
      <c r="G60" s="278" t="s">
        <v>460</v>
      </c>
      <c r="H60" s="279" t="b">
        <v>1</v>
      </c>
      <c r="I60" s="158"/>
      <c r="J60" s="158">
        <v>42400</v>
      </c>
      <c r="K60" s="278">
        <v>15</v>
      </c>
      <c r="L60" s="115">
        <v>42385</v>
      </c>
      <c r="M60" s="116">
        <v>1</v>
      </c>
      <c r="N60" s="203" t="b">
        <v>0</v>
      </c>
      <c r="O60" s="114"/>
      <c r="P60" s="102" t="s">
        <v>308</v>
      </c>
      <c r="Q60" s="203" t="s">
        <v>458</v>
      </c>
      <c r="R60" s="114"/>
      <c r="S60" s="113"/>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4"/>
      <c r="AS60" s="114"/>
      <c r="AT60" s="114"/>
      <c r="AU60" s="114"/>
      <c r="AV60" s="114"/>
      <c r="AW60" s="109"/>
      <c r="AX60" s="114"/>
      <c r="AY60" s="199" t="str">
        <f ca="1">IF(AND(TasksTable[[#This Row],[Status]]&lt;&gt;"On Track",TasksTable[[#This Row],[Start Date (Calculated)]]&lt;TODAY()+7),"Review","No  Review")</f>
        <v>Review</v>
      </c>
      <c r="AZ60" s="114">
        <v>8</v>
      </c>
      <c r="BA60" s="114" t="s">
        <v>702</v>
      </c>
      <c r="BB60" s="114"/>
      <c r="BC60" s="114"/>
      <c r="BD60" s="114"/>
      <c r="BE60" s="169" t="s">
        <v>800</v>
      </c>
      <c r="BF60" s="169">
        <v>8</v>
      </c>
      <c r="BG60" s="169"/>
      <c r="BH60" s="169"/>
      <c r="BI60" s="169"/>
      <c r="BJ60" s="169"/>
      <c r="BK60" s="169"/>
      <c r="BL60" s="169"/>
      <c r="BM60" s="169"/>
      <c r="BN60" s="169"/>
      <c r="BO60" s="259"/>
      <c r="BP60" s="303">
        <f t="shared" si="0"/>
        <v>8</v>
      </c>
      <c r="BQ60" s="349" t="str">
        <f ca="1">IFERROR(IF(TasksTable[[#This Row],[Start Date (Calculated)]]-(TODAY()-WEEKDAY(TODAY())-1)&gt;5,"REVIEW","-"),"")</f>
        <v>-</v>
      </c>
      <c r="BR60" s="349" t="str">
        <f ca="1">IFERROR(IF(TasksTable[[#This Row],[Required Completion Date]]-(TODAY()-WEEKDAY(TODAY())-1)&gt;5,"REVIEW","-"),"")</f>
        <v>-</v>
      </c>
      <c r="BS60" s="349" t="str">
        <f ca="1">IFERROR(IF(TasksTable[[#This Row],[% Complete]]&lt;(TODAY()-TasksTable[[#This Row],[Start Date (Calculated)]])/TasksTable[[#This Row],[Days to Accomplish]],"REVIEW","-"),"")</f>
        <v>REVIEW</v>
      </c>
    </row>
    <row r="61" spans="1:71" ht="27.75" customHeight="1" x14ac:dyDescent="0.2">
      <c r="A61" s="25">
        <v>6</v>
      </c>
      <c r="B61" s="190" t="str">
        <f>VLOOKUP(TasksTable[[#This Row],[Day 1 Project
Name]],Sheet1!$A$1:$B$19,2,FALSE)</f>
        <v>EFAS04</v>
      </c>
      <c r="C61" s="190" t="str">
        <f>CONCATENATE(B61,"_",TasksTable[[#This Row],[Day 1 Project
Name]],"_",A61)</f>
        <v>EFAS04_EFAS04_Compliance_6</v>
      </c>
      <c r="D61" s="100" t="str">
        <f>VLOOKUP(B61,Sheet1!$B$1:$C$19,2,FALSE)</f>
        <v>Istvan Katus_Compliance and Reporting</v>
      </c>
      <c r="E61" s="100" t="s">
        <v>375</v>
      </c>
      <c r="F61" s="107" t="s">
        <v>425</v>
      </c>
      <c r="G61" s="171" t="s">
        <v>176</v>
      </c>
      <c r="H61" s="109" t="b">
        <v>0</v>
      </c>
      <c r="I61" s="158"/>
      <c r="J61" s="158">
        <v>42400</v>
      </c>
      <c r="K61" s="171">
        <v>18</v>
      </c>
      <c r="L61" s="172">
        <f>+J61-K61</f>
        <v>42382</v>
      </c>
      <c r="M61" s="116">
        <v>1</v>
      </c>
      <c r="N61" s="102" t="b">
        <v>0</v>
      </c>
      <c r="O61" s="114"/>
      <c r="P61" s="102" t="s">
        <v>336</v>
      </c>
      <c r="Q61" s="203" t="s">
        <v>458</v>
      </c>
      <c r="R61" s="114"/>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14"/>
      <c r="AS61" s="114"/>
      <c r="AT61" s="114"/>
      <c r="AU61" s="114"/>
      <c r="AV61" s="114"/>
      <c r="AW61" s="114"/>
      <c r="AX61" s="114"/>
      <c r="AY61" s="199" t="str">
        <f ca="1">IF(AND(TasksTable[[#This Row],[Status]]&lt;&gt;"On Track",TasksTable[[#This Row],[Start Date (Calculated)]]&lt;TODAY()+7),"Review","No  Review")</f>
        <v>Review</v>
      </c>
      <c r="AZ61" s="114">
        <v>4</v>
      </c>
      <c r="BA61" s="114" t="s">
        <v>681</v>
      </c>
      <c r="BB61" s="114"/>
      <c r="BC61" s="114"/>
      <c r="BD61" s="114"/>
      <c r="BE61" s="303" t="s">
        <v>800</v>
      </c>
      <c r="BF61" s="169">
        <v>4</v>
      </c>
      <c r="BG61" s="169"/>
      <c r="BH61" s="169"/>
      <c r="BI61" s="169"/>
      <c r="BJ61" s="169"/>
      <c r="BK61" s="169"/>
      <c r="BL61" s="169"/>
      <c r="BM61" s="169"/>
      <c r="BN61" s="169"/>
      <c r="BO61" s="259"/>
      <c r="BP61" s="303">
        <f t="shared" si="0"/>
        <v>4</v>
      </c>
      <c r="BQ61" s="349" t="str">
        <f ca="1">IFERROR(IF(TasksTable[[#This Row],[Start Date (Calculated)]]-(TODAY()-WEEKDAY(TODAY())-1)&gt;5,"REVIEW","-"),"")</f>
        <v>-</v>
      </c>
      <c r="BR61" s="349" t="str">
        <f ca="1">IFERROR(IF(TasksTable[[#This Row],[Required Completion Date]]-(TODAY()-WEEKDAY(TODAY())-1)&gt;5,"REVIEW","-"),"")</f>
        <v>-</v>
      </c>
      <c r="BS61" s="349" t="str">
        <f ca="1">IFERROR(IF(TasksTable[[#This Row],[% Complete]]&lt;(TODAY()-TasksTable[[#This Row],[Start Date (Calculated)]])/TasksTable[[#This Row],[Days to Accomplish]],"REVIEW","-"),"")</f>
        <v>REVIEW</v>
      </c>
    </row>
    <row r="62" spans="1:71" ht="30" customHeight="1" x14ac:dyDescent="0.2">
      <c r="A62" s="25">
        <v>10</v>
      </c>
      <c r="B62" s="190" t="str">
        <f>VLOOKUP(TasksTable[[#This Row],[Day 1 Project
Name]],Sheet1!$A$1:$B$19,2,FALSE)</f>
        <v>EFAS04</v>
      </c>
      <c r="C62" s="190" t="str">
        <f>CONCATENATE(B62,"_",TasksTable[[#This Row],[Day 1 Project
Name]],"_",A62)</f>
        <v>EFAS04_EFAS04_Compliance_10</v>
      </c>
      <c r="D62" s="100" t="str">
        <f>VLOOKUP(B62,Sheet1!$B$1:$C$19,2,FALSE)</f>
        <v>Istvan Katus_Compliance and Reporting</v>
      </c>
      <c r="E62" s="100" t="s">
        <v>375</v>
      </c>
      <c r="F62" s="107" t="s">
        <v>744</v>
      </c>
      <c r="G62" s="171" t="s">
        <v>176</v>
      </c>
      <c r="H62" s="109" t="b">
        <v>0</v>
      </c>
      <c r="I62" s="158"/>
      <c r="J62" s="158">
        <v>42415</v>
      </c>
      <c r="K62" s="171">
        <v>30</v>
      </c>
      <c r="L62" s="172">
        <f t="shared" ref="L62:L70" si="3">+J62-K62</f>
        <v>42385</v>
      </c>
      <c r="M62" s="116">
        <v>0.9</v>
      </c>
      <c r="N62" s="102" t="b">
        <v>0</v>
      </c>
      <c r="O62" s="114"/>
      <c r="P62" s="102" t="s">
        <v>336</v>
      </c>
      <c r="Q62" s="203" t="s">
        <v>611</v>
      </c>
      <c r="R62" s="114" t="s">
        <v>727</v>
      </c>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14"/>
      <c r="AS62" s="114"/>
      <c r="AT62" s="114"/>
      <c r="AU62" s="114"/>
      <c r="AV62" s="114"/>
      <c r="AW62" s="114"/>
      <c r="AX62" s="114"/>
      <c r="AY62" s="214" t="s">
        <v>662</v>
      </c>
      <c r="AZ62" s="114">
        <v>8</v>
      </c>
      <c r="BA62" s="114" t="s">
        <v>681</v>
      </c>
      <c r="BB62" s="114"/>
      <c r="BC62" s="114"/>
      <c r="BD62" s="114"/>
      <c r="BE62" s="169" t="s">
        <v>210</v>
      </c>
      <c r="BF62" s="169">
        <v>4</v>
      </c>
      <c r="BG62" s="169">
        <v>4</v>
      </c>
      <c r="BH62" s="169"/>
      <c r="BI62" s="169"/>
      <c r="BJ62" s="169"/>
      <c r="BK62" s="169"/>
      <c r="BL62" s="169"/>
      <c r="BM62" s="169"/>
      <c r="BN62" s="169"/>
      <c r="BO62" s="259"/>
      <c r="BP62" s="303">
        <f t="shared" si="0"/>
        <v>8</v>
      </c>
      <c r="BQ62" s="349" t="str">
        <f ca="1">IFERROR(IF(TasksTable[[#This Row],[Start Date (Calculated)]]-(TODAY()-WEEKDAY(TODAY())-1)&gt;5,"REVIEW","-"),"")</f>
        <v>-</v>
      </c>
      <c r="BR62" s="349" t="str">
        <f ca="1">IFERROR(IF(TasksTable[[#This Row],[Required Completion Date]]-(TODAY()-WEEKDAY(TODAY())-1)&gt;5,"REVIEW","-"),"")</f>
        <v>-</v>
      </c>
      <c r="BS62" s="349" t="str">
        <f ca="1">IFERROR(IF(TasksTable[[#This Row],[% Complete]]&lt;(TODAY()-TasksTable[[#This Row],[Start Date (Calculated)]])/TasksTable[[#This Row],[Days to Accomplish]],"REVIEW","-"),"")</f>
        <v>REVIEW</v>
      </c>
    </row>
    <row r="63" spans="1:71" ht="54.75" customHeight="1" x14ac:dyDescent="0.2">
      <c r="A63" s="25">
        <v>11</v>
      </c>
      <c r="B63" s="190" t="str">
        <f>VLOOKUP(TasksTable[[#This Row],[Day 1 Project
Name]],Sheet1!$A$1:$B$19,2,FALSE)</f>
        <v>EFAS04</v>
      </c>
      <c r="C63" s="190" t="str">
        <f>CONCATENATE(B63,"_",TasksTable[[#This Row],[Day 1 Project
Name]],"_",A63)</f>
        <v>EFAS04_EFAS04_Compliance_11</v>
      </c>
      <c r="D63" s="100" t="str">
        <f>VLOOKUP(B63,Sheet1!$B$1:$C$19,2,FALSE)</f>
        <v>Istvan Katus_Compliance and Reporting</v>
      </c>
      <c r="E63" s="100" t="s">
        <v>375</v>
      </c>
      <c r="F63" s="107" t="s">
        <v>728</v>
      </c>
      <c r="G63" s="171" t="s">
        <v>176</v>
      </c>
      <c r="H63" s="109" t="b">
        <v>1</v>
      </c>
      <c r="I63" s="158"/>
      <c r="J63" s="158">
        <v>42415</v>
      </c>
      <c r="K63" s="171">
        <v>5</v>
      </c>
      <c r="L63" s="172">
        <f t="shared" si="3"/>
        <v>42410</v>
      </c>
      <c r="M63" s="116">
        <v>0</v>
      </c>
      <c r="N63" s="102" t="b">
        <v>1</v>
      </c>
      <c r="O63" s="114" t="s">
        <v>729</v>
      </c>
      <c r="P63" s="102" t="s">
        <v>336</v>
      </c>
      <c r="Q63" s="203" t="s">
        <v>179</v>
      </c>
      <c r="R63" s="114" t="s">
        <v>729</v>
      </c>
      <c r="S63" s="160"/>
      <c r="T63" s="160"/>
      <c r="U63" s="160"/>
      <c r="V63" s="160"/>
      <c r="W63" s="160"/>
      <c r="X63" s="160"/>
      <c r="Y63" s="160"/>
      <c r="Z63" s="160">
        <f>J63</f>
        <v>42415</v>
      </c>
      <c r="AA63" s="160"/>
      <c r="AB63" s="160"/>
      <c r="AC63" s="160"/>
      <c r="AD63" s="160"/>
      <c r="AE63" s="160"/>
      <c r="AF63" s="160"/>
      <c r="AG63" s="160"/>
      <c r="AH63" s="160"/>
      <c r="AI63" s="160"/>
      <c r="AJ63" s="160"/>
      <c r="AK63" s="160"/>
      <c r="AL63" s="160"/>
      <c r="AM63" s="160"/>
      <c r="AN63" s="160"/>
      <c r="AO63" s="160"/>
      <c r="AP63" s="160"/>
      <c r="AQ63" s="160"/>
      <c r="AR63" s="114"/>
      <c r="AS63" s="114"/>
      <c r="AT63" s="114"/>
      <c r="AU63" s="114"/>
      <c r="AV63" s="114"/>
      <c r="AW63" s="114"/>
      <c r="AX63" s="114"/>
      <c r="AY63" s="199" t="str">
        <f ca="1">IF(AND(TasksTable[[#This Row],[Status]]&lt;&gt;"On Track",TasksTable[[#This Row],[Start Date (Calculated)]]&lt;TODAY()+7),"Review","No  Review")</f>
        <v>Review</v>
      </c>
      <c r="AZ63" s="114">
        <v>8</v>
      </c>
      <c r="BA63" s="114" t="s">
        <v>681</v>
      </c>
      <c r="BB63" s="114"/>
      <c r="BC63" s="114"/>
      <c r="BD63" s="114"/>
      <c r="BE63" s="169" t="s">
        <v>210</v>
      </c>
      <c r="BF63" s="169"/>
      <c r="BG63" s="169">
        <v>8</v>
      </c>
      <c r="BH63" s="169"/>
      <c r="BI63" s="169"/>
      <c r="BJ63" s="169"/>
      <c r="BK63" s="169"/>
      <c r="BL63" s="169"/>
      <c r="BM63" s="169"/>
      <c r="BN63" s="169"/>
      <c r="BO63" s="259"/>
      <c r="BP63" s="303">
        <f t="shared" si="0"/>
        <v>8</v>
      </c>
      <c r="BQ63" s="349" t="str">
        <f ca="1">IFERROR(IF(TasksTable[[#This Row],[Start Date (Calculated)]]-(TODAY()-WEEKDAY(TODAY())-1)&gt;5,"REVIEW","-"),"")</f>
        <v>-</v>
      </c>
      <c r="BR63" s="349" t="str">
        <f ca="1">IFERROR(IF(TasksTable[[#This Row],[Required Completion Date]]-(TODAY()-WEEKDAY(TODAY())-1)&gt;5,"REVIEW","-"),"")</f>
        <v>-</v>
      </c>
      <c r="BS63" s="349" t="str">
        <f ca="1">IFERROR(IF(TasksTable[[#This Row],[% Complete]]&lt;(TODAY()-TasksTable[[#This Row],[Start Date (Calculated)]])/TasksTable[[#This Row],[Days to Accomplish]],"REVIEW","-"),"")</f>
        <v>REVIEW</v>
      </c>
    </row>
    <row r="64" spans="1:71" ht="30" customHeight="1" x14ac:dyDescent="0.2">
      <c r="A64" s="25">
        <v>1</v>
      </c>
      <c r="B64" s="190" t="str">
        <f>VLOOKUP(TasksTable[[#This Row],[Day 1 Project
Name]],Sheet1!$A$1:$B$19,2,FALSE)</f>
        <v>EFAS14</v>
      </c>
      <c r="C64" s="190" t="str">
        <f>CONCATENATE(B64,"_",TasksTable[[#This Row],[Day 1 Project
Name]],"_",A64)</f>
        <v>EFAS14_EFAS14_Process Support_1</v>
      </c>
      <c r="D64" s="100" t="str">
        <f>VLOOKUP(B64,Sheet1!$B$1:$C$19,2,FALSE)</f>
        <v>Istvan Katus_Finance</v>
      </c>
      <c r="E64" s="100" t="s">
        <v>383</v>
      </c>
      <c r="F64" s="107" t="s">
        <v>425</v>
      </c>
      <c r="G64" s="171" t="s">
        <v>176</v>
      </c>
      <c r="H64" s="109" t="b">
        <v>0</v>
      </c>
      <c r="I64" s="158"/>
      <c r="J64" s="158">
        <v>42428</v>
      </c>
      <c r="K64" s="171">
        <v>18</v>
      </c>
      <c r="L64" s="172">
        <f t="shared" si="3"/>
        <v>42410</v>
      </c>
      <c r="M64" s="116">
        <v>0</v>
      </c>
      <c r="N64" s="102" t="b">
        <v>0</v>
      </c>
      <c r="O64" s="114"/>
      <c r="P64" s="102" t="s">
        <v>336</v>
      </c>
      <c r="Q64" s="203" t="s">
        <v>179</v>
      </c>
      <c r="R64" s="114"/>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14"/>
      <c r="AS64" s="114"/>
      <c r="AT64" s="114"/>
      <c r="AU64" s="114"/>
      <c r="AV64" s="114"/>
      <c r="AW64" s="114"/>
      <c r="AX64" s="114"/>
      <c r="AY64" s="199" t="str">
        <f ca="1">IF(AND(TasksTable[[#This Row],[Status]]&lt;&gt;"On Track",TasksTable[[#This Row],[Start Date (Calculated)]]&lt;TODAY()+7),"Review","No  Review")</f>
        <v>Review</v>
      </c>
      <c r="AZ64" s="114">
        <v>1</v>
      </c>
      <c r="BA64" s="114" t="s">
        <v>681</v>
      </c>
      <c r="BB64" s="114"/>
      <c r="BC64" s="114"/>
      <c r="BD64" s="114"/>
      <c r="BE64" s="169" t="s">
        <v>800</v>
      </c>
      <c r="BF64" s="169"/>
      <c r="BG64" s="169">
        <v>1</v>
      </c>
      <c r="BH64" s="169"/>
      <c r="BI64" s="169"/>
      <c r="BJ64" s="169"/>
      <c r="BK64" s="169"/>
      <c r="BL64" s="169"/>
      <c r="BM64" s="169"/>
      <c r="BN64" s="169"/>
      <c r="BO64" s="259"/>
      <c r="BP64" s="303">
        <f t="shared" si="0"/>
        <v>1</v>
      </c>
      <c r="BQ64" s="349" t="str">
        <f ca="1">IFERROR(IF(TasksTable[[#This Row],[Start Date (Calculated)]]-(TODAY()-WEEKDAY(TODAY())-1)&gt;5,"REVIEW","-"),"")</f>
        <v>-</v>
      </c>
      <c r="BR64" s="349" t="str">
        <f ca="1">IFERROR(IF(TasksTable[[#This Row],[Required Completion Date]]-(TODAY()-WEEKDAY(TODAY())-1)&gt;5,"REVIEW","-"),"")</f>
        <v>REVIEW</v>
      </c>
      <c r="BS64" s="349" t="str">
        <f ca="1">IFERROR(IF(TasksTable[[#This Row],[% Complete]]&lt;(TODAY()-TasksTable[[#This Row],[Start Date (Calculated)]])/TasksTable[[#This Row],[Days to Accomplish]],"REVIEW","-"),"")</f>
        <v>REVIEW</v>
      </c>
    </row>
    <row r="65" spans="1:71" ht="30" customHeight="1" x14ac:dyDescent="0.2">
      <c r="A65" s="25">
        <v>12</v>
      </c>
      <c r="B65" s="190" t="str">
        <f>VLOOKUP(TasksTable[[#This Row],[Day 1 Project
Name]],Sheet1!$A$1:$B$19,2,FALSE)</f>
        <v>EFAS04</v>
      </c>
      <c r="C65" s="190" t="str">
        <f>CONCATENATE(B65,"_",TasksTable[[#This Row],[Day 1 Project
Name]],"_",A65)</f>
        <v>EFAS04_EFAS04_Compliance_12</v>
      </c>
      <c r="D65" s="100" t="str">
        <f>VLOOKUP(B65,Sheet1!$B$1:$C$19,2,FALSE)</f>
        <v>Istvan Katus_Compliance and Reporting</v>
      </c>
      <c r="E65" s="100" t="s">
        <v>375</v>
      </c>
      <c r="F65" s="107" t="s">
        <v>747</v>
      </c>
      <c r="G65" s="171" t="s">
        <v>460</v>
      </c>
      <c r="H65" s="109" t="b">
        <v>0</v>
      </c>
      <c r="I65" s="158"/>
      <c r="J65" s="158">
        <v>42415</v>
      </c>
      <c r="K65" s="171">
        <v>40</v>
      </c>
      <c r="L65" s="172">
        <f t="shared" si="3"/>
        <v>42375</v>
      </c>
      <c r="M65" s="116">
        <v>0.2</v>
      </c>
      <c r="N65" s="102" t="b">
        <v>0</v>
      </c>
      <c r="O65" s="114"/>
      <c r="P65" s="102" t="s">
        <v>336</v>
      </c>
      <c r="Q65" s="203" t="s">
        <v>611</v>
      </c>
      <c r="R65" s="114" t="s">
        <v>731</v>
      </c>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14"/>
      <c r="AS65" s="114"/>
      <c r="AT65" s="114"/>
      <c r="AU65" s="114"/>
      <c r="AV65" s="114"/>
      <c r="AW65" s="114"/>
      <c r="AX65" s="114"/>
      <c r="AY65" s="199" t="str">
        <f ca="1">IF(AND(TasksTable[[#This Row],[Status]]&lt;&gt;"On Track",TasksTable[[#This Row],[Start Date (Calculated)]]&lt;TODAY()+7),"Review","No  Review")</f>
        <v>No  Review</v>
      </c>
      <c r="AZ65" s="114">
        <v>30</v>
      </c>
      <c r="BA65" s="114" t="s">
        <v>681</v>
      </c>
      <c r="BB65" s="114"/>
      <c r="BC65" s="114"/>
      <c r="BD65" s="114"/>
      <c r="BE65" s="169" t="s">
        <v>210</v>
      </c>
      <c r="BF65" s="169">
        <v>20</v>
      </c>
      <c r="BG65" s="169">
        <v>10</v>
      </c>
      <c r="BH65" s="169"/>
      <c r="BI65" s="169"/>
      <c r="BJ65" s="169"/>
      <c r="BK65" s="169"/>
      <c r="BL65" s="169"/>
      <c r="BM65" s="169"/>
      <c r="BN65" s="169"/>
      <c r="BO65" s="259"/>
      <c r="BP65" s="303">
        <f t="shared" si="0"/>
        <v>30</v>
      </c>
      <c r="BQ65" s="349" t="str">
        <f ca="1">IFERROR(IF(TasksTable[[#This Row],[Start Date (Calculated)]]-(TODAY()-WEEKDAY(TODAY())-1)&gt;5,"REVIEW","-"),"")</f>
        <v>-</v>
      </c>
      <c r="BR65" s="349" t="str">
        <f ca="1">IFERROR(IF(TasksTable[[#This Row],[Required Completion Date]]-(TODAY()-WEEKDAY(TODAY())-1)&gt;5,"REVIEW","-"),"")</f>
        <v>-</v>
      </c>
      <c r="BS65" s="349" t="str">
        <f ca="1">IFERROR(IF(TasksTable[[#This Row],[% Complete]]&lt;(TODAY()-TasksTable[[#This Row],[Start Date (Calculated)]])/TasksTable[[#This Row],[Days to Accomplish]],"REVIEW","-"),"")</f>
        <v>REVIEW</v>
      </c>
    </row>
    <row r="66" spans="1:71" ht="30" customHeight="1" x14ac:dyDescent="0.2">
      <c r="A66" s="25">
        <v>2</v>
      </c>
      <c r="B66" s="190" t="str">
        <f>VLOOKUP(TasksTable[[#This Row],[Day 1 Project
Name]],Sheet1!$A$1:$B$19,2,FALSE)</f>
        <v>EFAS14</v>
      </c>
      <c r="C66" s="190" t="str">
        <f>CONCATENATE(B66,"_",TasksTable[[#This Row],[Day 1 Project
Name]],"_",A66)</f>
        <v>EFAS14_EFAS14_Process Support_2</v>
      </c>
      <c r="D66" s="100" t="str">
        <f>VLOOKUP(B66,Sheet1!$B$1:$C$19,2,FALSE)</f>
        <v>Istvan Katus_Finance</v>
      </c>
      <c r="E66" s="100" t="s">
        <v>383</v>
      </c>
      <c r="F66" s="107" t="s">
        <v>751</v>
      </c>
      <c r="G66" s="171" t="s">
        <v>176</v>
      </c>
      <c r="H66" s="109" t="b">
        <v>0</v>
      </c>
      <c r="I66" s="158"/>
      <c r="J66" s="158">
        <v>42428</v>
      </c>
      <c r="K66" s="171">
        <v>10</v>
      </c>
      <c r="L66" s="172">
        <f t="shared" si="3"/>
        <v>42418</v>
      </c>
      <c r="M66" s="116">
        <v>0</v>
      </c>
      <c r="N66" s="102" t="b">
        <v>0</v>
      </c>
      <c r="O66" s="114"/>
      <c r="P66" s="102" t="s">
        <v>336</v>
      </c>
      <c r="Q66" s="203" t="s">
        <v>179</v>
      </c>
      <c r="R66" s="114"/>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14"/>
      <c r="AS66" s="114"/>
      <c r="AT66" s="114"/>
      <c r="AU66" s="114"/>
      <c r="AV66" s="114"/>
      <c r="AW66" s="114"/>
      <c r="AX66" s="114"/>
      <c r="AY66" s="199" t="str">
        <f ca="1">IF(AND(TasksTable[[#This Row],[Status]]&lt;&gt;"On Track",TasksTable[[#This Row],[Start Date (Calculated)]]&lt;TODAY()+7),"Review","No  Review")</f>
        <v>Review</v>
      </c>
      <c r="AZ66" s="114">
        <v>4</v>
      </c>
      <c r="BA66" s="114" t="s">
        <v>681</v>
      </c>
      <c r="BB66" s="114"/>
      <c r="BC66" s="114"/>
      <c r="BD66" s="114"/>
      <c r="BE66" s="169" t="s">
        <v>800</v>
      </c>
      <c r="BF66" s="169"/>
      <c r="BG66" s="169">
        <v>4</v>
      </c>
      <c r="BH66" s="169"/>
      <c r="BI66" s="169"/>
      <c r="BJ66" s="169"/>
      <c r="BK66" s="169"/>
      <c r="BL66" s="169"/>
      <c r="BM66" s="169"/>
      <c r="BN66" s="169"/>
      <c r="BO66" s="259"/>
      <c r="BP66" s="303">
        <f t="shared" si="0"/>
        <v>4</v>
      </c>
      <c r="BQ66" s="349" t="str">
        <f ca="1">IFERROR(IF(TasksTable[[#This Row],[Start Date (Calculated)]]-(TODAY()-WEEKDAY(TODAY())-1)&gt;5,"REVIEW","-"),"")</f>
        <v>REVIEW</v>
      </c>
      <c r="BR66" s="349" t="str">
        <f ca="1">IFERROR(IF(TasksTable[[#This Row],[Required Completion Date]]-(TODAY()-WEEKDAY(TODAY())-1)&gt;5,"REVIEW","-"),"")</f>
        <v>REVIEW</v>
      </c>
      <c r="BS66" s="349" t="str">
        <f ca="1">IFERROR(IF(TasksTable[[#This Row],[% Complete]]&lt;(TODAY()-TasksTable[[#This Row],[Start Date (Calculated)]])/TasksTable[[#This Row],[Days to Accomplish]],"REVIEW","-"),"")</f>
        <v>-</v>
      </c>
    </row>
    <row r="67" spans="1:71" ht="30" customHeight="1" x14ac:dyDescent="0.2">
      <c r="A67" s="25">
        <v>3</v>
      </c>
      <c r="B67" s="190" t="str">
        <f>VLOOKUP(TasksTable[[#This Row],[Day 1 Project
Name]],Sheet1!$A$1:$B$19,2,FALSE)</f>
        <v>EFAS14</v>
      </c>
      <c r="C67" s="190" t="str">
        <f>CONCATENATE(B67,"_",TasksTable[[#This Row],[Day 1 Project
Name]],"_",A67)</f>
        <v>EFAS14_EFAS14_Process Support_3</v>
      </c>
      <c r="D67" s="100" t="str">
        <f>VLOOKUP(B67,Sheet1!$B$1:$C$19,2,FALSE)</f>
        <v>Istvan Katus_Finance</v>
      </c>
      <c r="E67" s="100" t="s">
        <v>383</v>
      </c>
      <c r="F67" s="107" t="s">
        <v>730</v>
      </c>
      <c r="G67" s="171" t="s">
        <v>176</v>
      </c>
      <c r="H67" s="109" t="b">
        <v>0</v>
      </c>
      <c r="I67" s="158"/>
      <c r="J67" s="158">
        <v>42428</v>
      </c>
      <c r="K67" s="171">
        <v>10</v>
      </c>
      <c r="L67" s="172">
        <f t="shared" si="3"/>
        <v>42418</v>
      </c>
      <c r="M67" s="116">
        <v>0</v>
      </c>
      <c r="N67" s="102" t="b">
        <v>0</v>
      </c>
      <c r="O67" s="114"/>
      <c r="P67" s="102" t="s">
        <v>336</v>
      </c>
      <c r="Q67" s="203" t="s">
        <v>179</v>
      </c>
      <c r="R67" s="114"/>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14"/>
      <c r="AS67" s="114"/>
      <c r="AT67" s="114"/>
      <c r="AU67" s="114"/>
      <c r="AV67" s="114"/>
      <c r="AW67" s="114"/>
      <c r="AX67" s="114"/>
      <c r="AY67" s="199" t="str">
        <f ca="1">IF(AND(TasksTable[[#This Row],[Status]]&lt;&gt;"On Track",TasksTable[[#This Row],[Start Date (Calculated)]]&lt;TODAY()+7),"Review","No  Review")</f>
        <v>Review</v>
      </c>
      <c r="AZ67" s="114">
        <v>1</v>
      </c>
      <c r="BA67" s="114" t="s">
        <v>681</v>
      </c>
      <c r="BB67" s="114"/>
      <c r="BC67" s="114"/>
      <c r="BD67" s="114"/>
      <c r="BE67" s="169" t="s">
        <v>800</v>
      </c>
      <c r="BF67" s="169"/>
      <c r="BG67" s="169">
        <v>1</v>
      </c>
      <c r="BH67" s="169"/>
      <c r="BI67" s="169"/>
      <c r="BJ67" s="169"/>
      <c r="BK67" s="169"/>
      <c r="BL67" s="169"/>
      <c r="BM67" s="169"/>
      <c r="BN67" s="169"/>
      <c r="BO67" s="259"/>
      <c r="BP67" s="303">
        <f t="shared" si="0"/>
        <v>1</v>
      </c>
      <c r="BQ67" s="349" t="str">
        <f ca="1">IFERROR(IF(TasksTable[[#This Row],[Start Date (Calculated)]]-(TODAY()-WEEKDAY(TODAY())-1)&gt;5,"REVIEW","-"),"")</f>
        <v>REVIEW</v>
      </c>
      <c r="BR67" s="349" t="str">
        <f ca="1">IFERROR(IF(TasksTable[[#This Row],[Required Completion Date]]-(TODAY()-WEEKDAY(TODAY())-1)&gt;5,"REVIEW","-"),"")</f>
        <v>REVIEW</v>
      </c>
      <c r="BS67" s="349" t="str">
        <f ca="1">IFERROR(IF(TasksTable[[#This Row],[% Complete]]&lt;(TODAY()-TasksTable[[#This Row],[Start Date (Calculated)]])/TasksTable[[#This Row],[Days to Accomplish]],"REVIEW","-"),"")</f>
        <v>-</v>
      </c>
    </row>
    <row r="68" spans="1:71" ht="30" customHeight="1" x14ac:dyDescent="0.2">
      <c r="A68" s="25">
        <v>22</v>
      </c>
      <c r="B68" s="190" t="str">
        <f>VLOOKUP(TasksTable[[#This Row],[Day 1 Project
Name]],Sheet1!$A$1:$B$19,2,FALSE)</f>
        <v>EFAS04</v>
      </c>
      <c r="C68" s="190" t="str">
        <f>CONCATENATE(B68,"_",TasksTable[[#This Row],[Day 1 Project
Name]],"_",A68)</f>
        <v>EFAS04_EFAS04_Compliance_22</v>
      </c>
      <c r="D68" s="100" t="str">
        <f>VLOOKUP(B68,Sheet1!$B$1:$C$19,2,FALSE)</f>
        <v>Istvan Katus_Compliance and Reporting</v>
      </c>
      <c r="E68" s="100" t="s">
        <v>375</v>
      </c>
      <c r="F68" s="107" t="s">
        <v>730</v>
      </c>
      <c r="G68" s="171" t="s">
        <v>176</v>
      </c>
      <c r="H68" s="109" t="b">
        <v>0</v>
      </c>
      <c r="I68" s="158"/>
      <c r="J68" s="158">
        <v>42428</v>
      </c>
      <c r="K68" s="171">
        <v>10</v>
      </c>
      <c r="L68" s="172">
        <f t="shared" si="3"/>
        <v>42418</v>
      </c>
      <c r="M68" s="116">
        <v>0</v>
      </c>
      <c r="N68" s="102" t="b">
        <v>0</v>
      </c>
      <c r="O68" s="114"/>
      <c r="P68" s="102" t="s">
        <v>336</v>
      </c>
      <c r="Q68" s="203" t="s">
        <v>179</v>
      </c>
      <c r="R68" s="114"/>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14"/>
      <c r="AS68" s="114"/>
      <c r="AT68" s="114"/>
      <c r="AU68" s="114"/>
      <c r="AV68" s="114"/>
      <c r="AW68" s="114"/>
      <c r="AX68" s="114"/>
      <c r="AY68" s="199" t="str">
        <f ca="1">IF(AND(TasksTable[[#This Row],[Status]]&lt;&gt;"On Track",TasksTable[[#This Row],[Start Date (Calculated)]]&lt;TODAY()+7),"Review","No  Review")</f>
        <v>Review</v>
      </c>
      <c r="AZ68" s="114">
        <v>4</v>
      </c>
      <c r="BA68" s="114" t="s">
        <v>681</v>
      </c>
      <c r="BB68" s="114"/>
      <c r="BC68" s="114"/>
      <c r="BD68" s="114"/>
      <c r="BE68" s="169" t="s">
        <v>800</v>
      </c>
      <c r="BF68" s="169"/>
      <c r="BG68" s="169">
        <v>4</v>
      </c>
      <c r="BH68" s="169"/>
      <c r="BI68" s="169"/>
      <c r="BJ68" s="169"/>
      <c r="BK68" s="169"/>
      <c r="BL68" s="169"/>
      <c r="BM68" s="169"/>
      <c r="BN68" s="169"/>
      <c r="BO68" s="259"/>
      <c r="BP68" s="303">
        <f t="shared" si="0"/>
        <v>4</v>
      </c>
      <c r="BQ68" s="349" t="str">
        <f ca="1">IFERROR(IF(TasksTable[[#This Row],[Start Date (Calculated)]]-(TODAY()-WEEKDAY(TODAY())-1)&gt;5,"REVIEW","-"),"")</f>
        <v>REVIEW</v>
      </c>
      <c r="BR68" s="349" t="str">
        <f ca="1">IFERROR(IF(TasksTable[[#This Row],[Required Completion Date]]-(TODAY()-WEEKDAY(TODAY())-1)&gt;5,"REVIEW","-"),"")</f>
        <v>REVIEW</v>
      </c>
      <c r="BS68" s="349" t="str">
        <f ca="1">IFERROR(IF(TasksTable[[#This Row],[% Complete]]&lt;(TODAY()-TasksTable[[#This Row],[Start Date (Calculated)]])/TasksTable[[#This Row],[Days to Accomplish]],"REVIEW","-"),"")</f>
        <v>-</v>
      </c>
    </row>
    <row r="69" spans="1:71" ht="30" customHeight="1" x14ac:dyDescent="0.2">
      <c r="A69" s="25">
        <v>24</v>
      </c>
      <c r="B69" s="190" t="str">
        <f>VLOOKUP(TasksTable[[#This Row],[Day 1 Project
Name]],Sheet1!$A$1:$B$19,2,FALSE)</f>
        <v>EFAS04</v>
      </c>
      <c r="C69" s="190" t="str">
        <f>CONCATENATE(B69,"_",TasksTable[[#This Row],[Day 1 Project
Name]],"_",A69)</f>
        <v>EFAS04_EFAS04_Compliance_24</v>
      </c>
      <c r="D69" s="100" t="str">
        <f>VLOOKUP(B69,Sheet1!$B$1:$C$19,2,FALSE)</f>
        <v>Istvan Katus_Compliance and Reporting</v>
      </c>
      <c r="E69" s="100" t="s">
        <v>375</v>
      </c>
      <c r="F69" s="107" t="s">
        <v>751</v>
      </c>
      <c r="G69" s="171" t="s">
        <v>176</v>
      </c>
      <c r="H69" s="109" t="b">
        <v>0</v>
      </c>
      <c r="I69" s="158"/>
      <c r="J69" s="158">
        <v>42428</v>
      </c>
      <c r="K69" s="171">
        <v>10</v>
      </c>
      <c r="L69" s="172">
        <f t="shared" si="3"/>
        <v>42418</v>
      </c>
      <c r="M69" s="116">
        <v>0</v>
      </c>
      <c r="N69" s="102" t="b">
        <v>0</v>
      </c>
      <c r="O69" s="114"/>
      <c r="P69" s="102" t="s">
        <v>336</v>
      </c>
      <c r="Q69" s="203" t="s">
        <v>179</v>
      </c>
      <c r="R69" s="114"/>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14"/>
      <c r="AS69" s="114"/>
      <c r="AT69" s="114"/>
      <c r="AU69" s="114"/>
      <c r="AV69" s="114"/>
      <c r="AW69" s="114"/>
      <c r="AX69" s="114"/>
      <c r="AY69" s="199" t="str">
        <f ca="1">IF(AND(TasksTable[[#This Row],[Status]]&lt;&gt;"On Track",TasksTable[[#This Row],[Start Date (Calculated)]]&lt;TODAY()+7),"Review","No  Review")</f>
        <v>Review</v>
      </c>
      <c r="AZ69" s="114">
        <v>8</v>
      </c>
      <c r="BA69" s="114" t="s">
        <v>681</v>
      </c>
      <c r="BB69" s="114"/>
      <c r="BC69" s="114"/>
      <c r="BD69" s="114"/>
      <c r="BE69" s="169" t="s">
        <v>800</v>
      </c>
      <c r="BF69" s="169"/>
      <c r="BG69" s="169">
        <v>8</v>
      </c>
      <c r="BH69" s="169"/>
      <c r="BI69" s="169"/>
      <c r="BJ69" s="169"/>
      <c r="BK69" s="169"/>
      <c r="BL69" s="169"/>
      <c r="BM69" s="169"/>
      <c r="BN69" s="169"/>
      <c r="BO69" s="259"/>
      <c r="BP69" s="303">
        <f t="shared" si="0"/>
        <v>8</v>
      </c>
      <c r="BQ69" s="349" t="str">
        <f ca="1">IFERROR(IF(TasksTable[[#This Row],[Start Date (Calculated)]]-(TODAY()-WEEKDAY(TODAY())-1)&gt;5,"REVIEW","-"),"")</f>
        <v>REVIEW</v>
      </c>
      <c r="BR69" s="349" t="str">
        <f ca="1">IFERROR(IF(TasksTable[[#This Row],[Required Completion Date]]-(TODAY()-WEEKDAY(TODAY())-1)&gt;5,"REVIEW","-"),"")</f>
        <v>REVIEW</v>
      </c>
      <c r="BS69" s="349" t="str">
        <f ca="1">IFERROR(IF(TasksTable[[#This Row],[% Complete]]&lt;(TODAY()-TasksTable[[#This Row],[Start Date (Calculated)]])/TasksTable[[#This Row],[Days to Accomplish]],"REVIEW","-"),"")</f>
        <v>-</v>
      </c>
    </row>
    <row r="70" spans="1:71" ht="30" customHeight="1" x14ac:dyDescent="0.2">
      <c r="A70" s="25">
        <v>26</v>
      </c>
      <c r="B70" s="190" t="str">
        <f>VLOOKUP(TasksTable[[#This Row],[Day 1 Project
Name]],Sheet1!$A$1:$B$19,2,FALSE)</f>
        <v>EFAS04</v>
      </c>
      <c r="C70" s="190" t="str">
        <f>CONCATENATE(B70,"_",TasksTable[[#This Row],[Day 1 Project
Name]],"_",A70)</f>
        <v>EFAS04_EFAS04_Compliance_26</v>
      </c>
      <c r="D70" s="100" t="str">
        <f>VLOOKUP(B70,Sheet1!$B$1:$C$19,2,FALSE)</f>
        <v>Istvan Katus_Compliance and Reporting</v>
      </c>
      <c r="E70" s="100" t="s">
        <v>375</v>
      </c>
      <c r="F70" s="107" t="s">
        <v>745</v>
      </c>
      <c r="G70" s="171" t="s">
        <v>176</v>
      </c>
      <c r="H70" s="164" t="b">
        <v>0</v>
      </c>
      <c r="I70" s="158"/>
      <c r="J70" s="158">
        <v>42490</v>
      </c>
      <c r="K70" s="171">
        <v>20</v>
      </c>
      <c r="L70" s="172">
        <f t="shared" si="3"/>
        <v>42470</v>
      </c>
      <c r="M70" s="116">
        <v>0</v>
      </c>
      <c r="N70" s="102" t="b">
        <v>1</v>
      </c>
      <c r="O70" s="114" t="s">
        <v>150</v>
      </c>
      <c r="P70" s="102" t="s">
        <v>336</v>
      </c>
      <c r="Q70" s="203" t="s">
        <v>179</v>
      </c>
      <c r="R70" s="114"/>
      <c r="S70" s="160"/>
      <c r="T70" s="160"/>
      <c r="U70" s="160"/>
      <c r="V70" s="160"/>
      <c r="W70" s="160"/>
      <c r="X70" s="160"/>
      <c r="Y70" s="160"/>
      <c r="Z70" s="160"/>
      <c r="AA70" s="160"/>
      <c r="AB70" s="158">
        <v>42430</v>
      </c>
      <c r="AC70" s="160"/>
      <c r="AD70" s="160"/>
      <c r="AE70" s="160"/>
      <c r="AF70" s="160"/>
      <c r="AG70" s="160"/>
      <c r="AH70" s="160"/>
      <c r="AI70" s="160"/>
      <c r="AJ70" s="160"/>
      <c r="AK70" s="160"/>
      <c r="AL70" s="160"/>
      <c r="AM70" s="160"/>
      <c r="AN70" s="160"/>
      <c r="AO70" s="160"/>
      <c r="AP70" s="160"/>
      <c r="AQ70" s="160"/>
      <c r="AR70" s="114"/>
      <c r="AS70" s="114"/>
      <c r="AT70" s="114"/>
      <c r="AU70" s="114"/>
      <c r="AV70" s="114"/>
      <c r="AW70" s="114"/>
      <c r="AX70" s="114"/>
      <c r="AY70" s="199" t="str">
        <f ca="1">IF(AND(TasksTable[[#This Row],[Status]]&lt;&gt;"On Track",TasksTable[[#This Row],[Start Date (Calculated)]]&lt;TODAY()+7),"Review","No  Review")</f>
        <v>No  Review</v>
      </c>
      <c r="AZ70" s="114">
        <v>1</v>
      </c>
      <c r="BA70" s="114" t="s">
        <v>681</v>
      </c>
      <c r="BB70" s="114"/>
      <c r="BC70" s="114"/>
      <c r="BD70" s="114"/>
      <c r="BE70" s="169" t="s">
        <v>210</v>
      </c>
      <c r="BF70" s="169"/>
      <c r="BG70" s="169"/>
      <c r="BH70" s="169"/>
      <c r="BI70" s="169">
        <v>1</v>
      </c>
      <c r="BJ70" s="169"/>
      <c r="BK70" s="169"/>
      <c r="BL70" s="169"/>
      <c r="BM70" s="169"/>
      <c r="BN70" s="169"/>
      <c r="BO70" s="259"/>
      <c r="BP70" s="303">
        <f t="shared" si="0"/>
        <v>1</v>
      </c>
      <c r="BQ70" s="349" t="str">
        <f ca="1">IFERROR(IF(TasksTable[[#This Row],[Start Date (Calculated)]]-(TODAY()-WEEKDAY(TODAY())-1)&gt;5,"REVIEW","-"),"")</f>
        <v>REVIEW</v>
      </c>
      <c r="BR70" s="349" t="str">
        <f ca="1">IFERROR(IF(TasksTable[[#This Row],[Required Completion Date]]-(TODAY()-WEEKDAY(TODAY())-1)&gt;5,"REVIEW","-"),"")</f>
        <v>REVIEW</v>
      </c>
      <c r="BS70" s="349" t="str">
        <f ca="1">IFERROR(IF(TasksTable[[#This Row],[% Complete]]&lt;(TODAY()-TasksTable[[#This Row],[Start Date (Calculated)]])/TasksTable[[#This Row],[Days to Accomplish]],"REVIEW","-"),"")</f>
        <v>-</v>
      </c>
    </row>
    <row r="71" spans="1:71" s="202" customFormat="1" ht="30" customHeight="1" x14ac:dyDescent="0.2">
      <c r="A71" s="25">
        <v>30</v>
      </c>
      <c r="B71" s="190" t="str">
        <f>VLOOKUP(TasksTable[[#This Row],[Day 1 Project
Name]],Sheet1!$A$1:$B$19,2,FALSE)</f>
        <v>EFAS04</v>
      </c>
      <c r="C71" s="190" t="str">
        <f>CONCATENATE(B71,"_",TasksTable[[#This Row],[Day 1 Project
Name]],"_",A71)</f>
        <v>EFAS04_EFAS04_Compliance_30</v>
      </c>
      <c r="D71" s="100" t="str">
        <f>VLOOKUP(B71,Sheet1!$B$1:$C$19,2,FALSE)</f>
        <v>Istvan Katus_Compliance and Reporting</v>
      </c>
      <c r="E71" s="100" t="s">
        <v>375</v>
      </c>
      <c r="F71" s="107" t="s">
        <v>461</v>
      </c>
      <c r="G71" s="171" t="s">
        <v>176</v>
      </c>
      <c r="H71" s="109" t="b">
        <v>0</v>
      </c>
      <c r="I71" s="158"/>
      <c r="J71" s="158">
        <v>42490</v>
      </c>
      <c r="K71" s="171">
        <v>10</v>
      </c>
      <c r="L71" s="172">
        <f t="shared" ref="L71:L87" si="4">+J71-K71</f>
        <v>42480</v>
      </c>
      <c r="M71" s="116">
        <v>0</v>
      </c>
      <c r="N71" s="203" t="b">
        <v>0</v>
      </c>
      <c r="O71" s="114"/>
      <c r="P71" s="203" t="s">
        <v>336</v>
      </c>
      <c r="Q71" s="203" t="s">
        <v>179</v>
      </c>
      <c r="R71" s="114"/>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14"/>
      <c r="AS71" s="114"/>
      <c r="AT71" s="114"/>
      <c r="AU71" s="114"/>
      <c r="AV71" s="114"/>
      <c r="AW71" s="114"/>
      <c r="AX71" s="114"/>
      <c r="AY71" s="199" t="str">
        <f ca="1">IF(AND(TasksTable[[#This Row],[Status]]&lt;&gt;"On Track",TasksTable[[#This Row],[Start Date (Calculated)]]&lt;TODAY()+7),"Review","No  Review")</f>
        <v>No  Review</v>
      </c>
      <c r="AZ71" s="114">
        <v>3</v>
      </c>
      <c r="BA71" s="114" t="s">
        <v>681</v>
      </c>
      <c r="BB71" s="114"/>
      <c r="BC71" s="114"/>
      <c r="BD71" s="114"/>
      <c r="BE71" s="169" t="s">
        <v>210</v>
      </c>
      <c r="BF71" s="169"/>
      <c r="BG71" s="169"/>
      <c r="BH71" s="169"/>
      <c r="BI71" s="169">
        <v>3</v>
      </c>
      <c r="BJ71" s="169"/>
      <c r="BK71" s="169"/>
      <c r="BL71" s="169"/>
      <c r="BM71" s="169"/>
      <c r="BN71" s="169"/>
      <c r="BO71" s="259"/>
      <c r="BP71" s="303">
        <f t="shared" si="0"/>
        <v>3</v>
      </c>
      <c r="BQ71" s="349" t="str">
        <f ca="1">IFERROR(IF(TasksTable[[#This Row],[Start Date (Calculated)]]-(TODAY()-WEEKDAY(TODAY())-1)&gt;5,"REVIEW","-"),"")</f>
        <v>REVIEW</v>
      </c>
      <c r="BR71" s="349" t="str">
        <f ca="1">IFERROR(IF(TasksTable[[#This Row],[Required Completion Date]]-(TODAY()-WEEKDAY(TODAY())-1)&gt;5,"REVIEW","-"),"")</f>
        <v>REVIEW</v>
      </c>
      <c r="BS71" s="349" t="str">
        <f ca="1">IFERROR(IF(TasksTable[[#This Row],[% Complete]]&lt;(TODAY()-TasksTable[[#This Row],[Start Date (Calculated)]])/TasksTable[[#This Row],[Days to Accomplish]],"REVIEW","-"),"")</f>
        <v>-</v>
      </c>
    </row>
    <row r="72" spans="1:71" ht="30" customHeight="1" x14ac:dyDescent="0.2">
      <c r="A72" s="25">
        <v>1</v>
      </c>
      <c r="B72" s="190" t="str">
        <f>VLOOKUP(TasksTable[[#This Row],[Day 1 Project
Name]],Sheet1!$A$1:$B$19,2,FALSE)</f>
        <v>EFAS09</v>
      </c>
      <c r="C72" s="190" t="str">
        <f>CONCATENATE(B72,"_",TasksTable[[#This Row],[Day 1 Project
Name]],"_",A72)</f>
        <v>EFAS09_EFAS09_Finance System Support _1</v>
      </c>
      <c r="D72" s="100" t="str">
        <f>VLOOKUP(B72,Sheet1!$B$1:$C$19,2,FALSE)</f>
        <v>Istvan Katus_Finance</v>
      </c>
      <c r="E72" s="100" t="s">
        <v>379</v>
      </c>
      <c r="F72" s="107" t="s">
        <v>463</v>
      </c>
      <c r="G72" s="171" t="s">
        <v>424</v>
      </c>
      <c r="H72" s="109" t="b">
        <v>0</v>
      </c>
      <c r="I72" s="158"/>
      <c r="J72" s="158">
        <v>42400</v>
      </c>
      <c r="K72" s="171">
        <v>1</v>
      </c>
      <c r="L72" s="172">
        <f t="shared" si="4"/>
        <v>42399</v>
      </c>
      <c r="M72" s="116">
        <v>1</v>
      </c>
      <c r="N72" s="102" t="b">
        <v>0</v>
      </c>
      <c r="O72" s="114"/>
      <c r="P72" s="102" t="s">
        <v>336</v>
      </c>
      <c r="Q72" s="203" t="s">
        <v>458</v>
      </c>
      <c r="R72" s="114"/>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14"/>
      <c r="AS72" s="114"/>
      <c r="AT72" s="114"/>
      <c r="AU72" s="114"/>
      <c r="AV72" s="114"/>
      <c r="AW72" s="114"/>
      <c r="AX72" s="114"/>
      <c r="AY72" s="199" t="str">
        <f ca="1">IF(AND(TasksTable[[#This Row],[Status]]&lt;&gt;"On Track",TasksTable[[#This Row],[Start Date (Calculated)]]&lt;TODAY()+7),"Review","No  Review")</f>
        <v>Review</v>
      </c>
      <c r="AZ72" s="114">
        <v>1</v>
      </c>
      <c r="BA72" s="114" t="s">
        <v>666</v>
      </c>
      <c r="BB72" s="114"/>
      <c r="BC72" s="114"/>
      <c r="BD72" s="114"/>
      <c r="BE72" s="169" t="s">
        <v>210</v>
      </c>
      <c r="BF72" s="169">
        <v>1</v>
      </c>
      <c r="BG72" s="169"/>
      <c r="BH72" s="169"/>
      <c r="BI72" s="169"/>
      <c r="BJ72" s="169"/>
      <c r="BK72" s="169"/>
      <c r="BL72" s="169"/>
      <c r="BM72" s="169"/>
      <c r="BN72" s="169"/>
      <c r="BO72" s="259"/>
      <c r="BP72" s="303">
        <f t="shared" si="0"/>
        <v>1</v>
      </c>
      <c r="BQ72" s="349" t="str">
        <f ca="1">IFERROR(IF(TasksTable[[#This Row],[Start Date (Calculated)]]-(TODAY()-WEEKDAY(TODAY())-1)&gt;5,"REVIEW","-"),"")</f>
        <v>-</v>
      </c>
      <c r="BR72" s="349" t="str">
        <f ca="1">IFERROR(IF(TasksTable[[#This Row],[Required Completion Date]]-(TODAY()-WEEKDAY(TODAY())-1)&gt;5,"REVIEW","-"),"")</f>
        <v>-</v>
      </c>
      <c r="BS72" s="349" t="str">
        <f ca="1">IFERROR(IF(TasksTable[[#This Row],[% Complete]]&lt;(TODAY()-TasksTable[[#This Row],[Start Date (Calculated)]])/TasksTable[[#This Row],[Days to Accomplish]],"REVIEW","-"),"")</f>
        <v>REVIEW</v>
      </c>
    </row>
    <row r="73" spans="1:71" ht="30" customHeight="1" x14ac:dyDescent="0.2">
      <c r="A73" s="25">
        <v>1</v>
      </c>
      <c r="B73" s="190" t="str">
        <f>VLOOKUP(TasksTable[[#This Row],[Day 1 Project
Name]],Sheet1!$A$1:$B$19,2,FALSE)</f>
        <v>EFAS17</v>
      </c>
      <c r="C73" s="190" t="str">
        <f>CONCATENATE(B73,"_",TasksTable[[#This Row],[Day 1 Project
Name]],"_",A73)</f>
        <v>EFAS17_EFAS17_Reporting_1</v>
      </c>
      <c r="D73" s="100" t="str">
        <f>VLOOKUP(B73,Sheet1!$B$1:$C$19,2,FALSE)</f>
        <v>Istvan Katus_Compliance and Reporting</v>
      </c>
      <c r="E73" s="100" t="s">
        <v>386</v>
      </c>
      <c r="F73" s="107" t="s">
        <v>462</v>
      </c>
      <c r="G73" s="171" t="s">
        <v>176</v>
      </c>
      <c r="H73" s="109" t="b">
        <v>0</v>
      </c>
      <c r="I73" s="158"/>
      <c r="J73" s="158">
        <v>42505</v>
      </c>
      <c r="K73" s="171">
        <v>80</v>
      </c>
      <c r="L73" s="172">
        <f t="shared" si="4"/>
        <v>42425</v>
      </c>
      <c r="M73" s="116">
        <v>0</v>
      </c>
      <c r="N73" s="102" t="b">
        <v>0</v>
      </c>
      <c r="O73" s="114"/>
      <c r="P73" s="102" t="s">
        <v>336</v>
      </c>
      <c r="Q73" s="203" t="s">
        <v>179</v>
      </c>
      <c r="R73" s="114"/>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14"/>
      <c r="AS73" s="114"/>
      <c r="AT73" s="114"/>
      <c r="AU73" s="114"/>
      <c r="AV73" s="114"/>
      <c r="AW73" s="114"/>
      <c r="AX73" s="114"/>
      <c r="AY73" s="199" t="str">
        <f ca="1">IF(AND(TasksTable[[#This Row],[Status]]&lt;&gt;"On Track",TasksTable[[#This Row],[Start Date (Calculated)]]&lt;TODAY()+7),"Review","No  Review")</f>
        <v>No  Review</v>
      </c>
      <c r="AZ73" s="114">
        <v>8</v>
      </c>
      <c r="BA73" s="114" t="s">
        <v>683</v>
      </c>
      <c r="BB73" s="114"/>
      <c r="BC73" s="114"/>
      <c r="BD73" s="114"/>
      <c r="BE73" s="169" t="s">
        <v>800</v>
      </c>
      <c r="BF73" s="169"/>
      <c r="BG73" s="169">
        <v>8</v>
      </c>
      <c r="BH73" s="169"/>
      <c r="BI73" s="169"/>
      <c r="BJ73" s="169"/>
      <c r="BK73" s="169"/>
      <c r="BL73" s="169"/>
      <c r="BM73" s="169"/>
      <c r="BN73" s="169"/>
      <c r="BO73" s="259"/>
      <c r="BP73" s="303">
        <f t="shared" si="0"/>
        <v>8</v>
      </c>
      <c r="BQ73" s="349" t="str">
        <f ca="1">IFERROR(IF(TasksTable[[#This Row],[Start Date (Calculated)]]-(TODAY()-WEEKDAY(TODAY())-1)&gt;5,"REVIEW","-"),"")</f>
        <v>REVIEW</v>
      </c>
      <c r="BR73" s="349" t="str">
        <f ca="1">IFERROR(IF(TasksTable[[#This Row],[Required Completion Date]]-(TODAY()-WEEKDAY(TODAY())-1)&gt;5,"REVIEW","-"),"")</f>
        <v>REVIEW</v>
      </c>
      <c r="BS73" s="349" t="str">
        <f ca="1">IFERROR(IF(TasksTable[[#This Row],[% Complete]]&lt;(TODAY()-TasksTable[[#This Row],[Start Date (Calculated)]])/TasksTable[[#This Row],[Days to Accomplish]],"REVIEW","-"),"")</f>
        <v>-</v>
      </c>
    </row>
    <row r="74" spans="1:71" ht="30" customHeight="1" x14ac:dyDescent="0.2">
      <c r="A74" s="25">
        <v>30</v>
      </c>
      <c r="B74" s="190" t="str">
        <f>VLOOKUP(TasksTable[[#This Row],[Day 1 Project
Name]],Sheet1!$A$1:$B$19,2,FALSE)</f>
        <v>EFAS04</v>
      </c>
      <c r="C74" s="190" t="str">
        <f>CONCATENATE(B74,"_",TasksTable[[#This Row],[Day 1 Project
Name]],"_",A74)</f>
        <v>EFAS04_EFAS04_Compliance_30</v>
      </c>
      <c r="D74" s="100" t="str">
        <f>VLOOKUP(B74,Sheet1!$B$1:$C$19,2,FALSE)</f>
        <v>Istvan Katus_Compliance and Reporting</v>
      </c>
      <c r="E74" s="100" t="s">
        <v>375</v>
      </c>
      <c r="F74" s="107" t="s">
        <v>429</v>
      </c>
      <c r="G74" s="171" t="s">
        <v>176</v>
      </c>
      <c r="H74" s="164" t="b">
        <v>0</v>
      </c>
      <c r="I74" s="158"/>
      <c r="J74" s="158">
        <v>42490</v>
      </c>
      <c r="K74" s="171">
        <v>1</v>
      </c>
      <c r="L74" s="172">
        <f t="shared" si="4"/>
        <v>42489</v>
      </c>
      <c r="M74" s="116">
        <v>0</v>
      </c>
      <c r="N74" s="102" t="b">
        <v>0</v>
      </c>
      <c r="O74" s="114"/>
      <c r="P74" s="102" t="s">
        <v>336</v>
      </c>
      <c r="Q74" s="203" t="s">
        <v>179</v>
      </c>
      <c r="R74" s="114"/>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14"/>
      <c r="AS74" s="114" t="s">
        <v>212</v>
      </c>
      <c r="AT74" s="114"/>
      <c r="AU74" s="114"/>
      <c r="AV74" s="114"/>
      <c r="AW74" s="114"/>
      <c r="AX74" s="114"/>
      <c r="AY74" s="199" t="str">
        <f ca="1">IF(AND(TasksTable[[#This Row],[Status]]&lt;&gt;"On Track",TasksTable[[#This Row],[Start Date (Calculated)]]&lt;TODAY()+7),"Review","No  Review")</f>
        <v>No  Review</v>
      </c>
      <c r="AZ74" s="114">
        <v>2</v>
      </c>
      <c r="BA74" s="114" t="s">
        <v>681</v>
      </c>
      <c r="BB74" s="114"/>
      <c r="BC74" s="114"/>
      <c r="BD74" s="114"/>
      <c r="BE74" s="169" t="s">
        <v>800</v>
      </c>
      <c r="BF74" s="169"/>
      <c r="BG74" s="169"/>
      <c r="BH74" s="169"/>
      <c r="BI74" s="169">
        <v>2</v>
      </c>
      <c r="BJ74" s="169"/>
      <c r="BK74" s="169"/>
      <c r="BL74" s="169"/>
      <c r="BM74" s="169"/>
      <c r="BN74" s="169"/>
      <c r="BO74" s="259"/>
      <c r="BP74" s="303">
        <f t="shared" si="0"/>
        <v>2</v>
      </c>
      <c r="BQ74" s="349" t="str">
        <f ca="1">IFERROR(IF(TasksTable[[#This Row],[Start Date (Calculated)]]-(TODAY()-WEEKDAY(TODAY())-1)&gt;5,"REVIEW","-"),"")</f>
        <v>REVIEW</v>
      </c>
      <c r="BR74" s="349" t="str">
        <f ca="1">IFERROR(IF(TasksTable[[#This Row],[Required Completion Date]]-(TODAY()-WEEKDAY(TODAY())-1)&gt;5,"REVIEW","-"),"")</f>
        <v>REVIEW</v>
      </c>
      <c r="BS74" s="349" t="str">
        <f ca="1">IFERROR(IF(TasksTable[[#This Row],[% Complete]]&lt;(TODAY()-TasksTable[[#This Row],[Start Date (Calculated)]])/TasksTable[[#This Row],[Days to Accomplish]],"REVIEW","-"),"")</f>
        <v>-</v>
      </c>
    </row>
    <row r="75" spans="1:71" ht="30" customHeight="1" x14ac:dyDescent="0.2">
      <c r="A75" s="25">
        <v>33</v>
      </c>
      <c r="B75" s="190" t="str">
        <f>VLOOKUP(TasksTable[[#This Row],[Day 1 Project
Name]],Sheet1!$A$1:$B$19,2,FALSE)</f>
        <v>EFAS04</v>
      </c>
      <c r="C75" s="190" t="str">
        <f>CONCATENATE(B75,"_",TasksTable[[#This Row],[Day 1 Project
Name]],"_",A75)</f>
        <v>EFAS04_EFAS04_Compliance_33</v>
      </c>
      <c r="D75" s="100" t="str">
        <f>VLOOKUP(B75,Sheet1!$B$1:$C$19,2,FALSE)</f>
        <v>Istvan Katus_Compliance and Reporting</v>
      </c>
      <c r="E75" s="100" t="s">
        <v>375</v>
      </c>
      <c r="F75" s="107" t="s">
        <v>749</v>
      </c>
      <c r="G75" s="171" t="s">
        <v>176</v>
      </c>
      <c r="H75" s="109" t="b">
        <v>0</v>
      </c>
      <c r="I75" s="158"/>
      <c r="J75" s="158">
        <v>42495</v>
      </c>
      <c r="K75" s="171">
        <v>5</v>
      </c>
      <c r="L75" s="172">
        <f t="shared" si="4"/>
        <v>42490</v>
      </c>
      <c r="M75" s="116">
        <v>0</v>
      </c>
      <c r="N75" s="102" t="b">
        <v>0</v>
      </c>
      <c r="O75" s="114"/>
      <c r="P75" s="102" t="s">
        <v>336</v>
      </c>
      <c r="Q75" s="203" t="s">
        <v>179</v>
      </c>
      <c r="R75" s="114"/>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14"/>
      <c r="AS75" s="114"/>
      <c r="AT75" s="114"/>
      <c r="AU75" s="114"/>
      <c r="AV75" s="114"/>
      <c r="AW75" s="114"/>
      <c r="AX75" s="114"/>
      <c r="AY75" s="199" t="str">
        <f ca="1">IF(AND(TasksTable[[#This Row],[Status]]&lt;&gt;"On Track",TasksTable[[#This Row],[Start Date (Calculated)]]&lt;TODAY()+7),"Review","No  Review")</f>
        <v>No  Review</v>
      </c>
      <c r="AZ75" s="114">
        <v>2</v>
      </c>
      <c r="BA75" s="114" t="s">
        <v>681</v>
      </c>
      <c r="BB75" s="114"/>
      <c r="BC75" s="114"/>
      <c r="BD75" s="114"/>
      <c r="BE75" s="169" t="s">
        <v>802</v>
      </c>
      <c r="BF75" s="169"/>
      <c r="BG75" s="169"/>
      <c r="BH75" s="169"/>
      <c r="BI75" s="169"/>
      <c r="BJ75" s="169">
        <v>2</v>
      </c>
      <c r="BK75" s="169"/>
      <c r="BL75" s="169"/>
      <c r="BM75" s="169"/>
      <c r="BN75" s="169"/>
      <c r="BO75" s="259"/>
      <c r="BP75" s="303">
        <f t="shared" ref="BP75:BP138" si="5">SUM(BF75:BO75)</f>
        <v>2</v>
      </c>
      <c r="BQ75" s="349" t="str">
        <f ca="1">IFERROR(IF(TasksTable[[#This Row],[Start Date (Calculated)]]-(TODAY()-WEEKDAY(TODAY())-1)&gt;5,"REVIEW","-"),"")</f>
        <v>REVIEW</v>
      </c>
      <c r="BR75" s="349" t="str">
        <f ca="1">IFERROR(IF(TasksTable[[#This Row],[Required Completion Date]]-(TODAY()-WEEKDAY(TODAY())-1)&gt;5,"REVIEW","-"),"")</f>
        <v>REVIEW</v>
      </c>
      <c r="BS75" s="349" t="str">
        <f ca="1">IFERROR(IF(TasksTable[[#This Row],[% Complete]]&lt;(TODAY()-TasksTable[[#This Row],[Start Date (Calculated)]])/TasksTable[[#This Row],[Days to Accomplish]],"REVIEW","-"),"")</f>
        <v>-</v>
      </c>
    </row>
    <row r="76" spans="1:71" ht="30" customHeight="1" x14ac:dyDescent="0.2">
      <c r="A76" s="25">
        <v>34</v>
      </c>
      <c r="B76" s="190" t="str">
        <f>VLOOKUP(TasksTable[[#This Row],[Day 1 Project
Name]],Sheet1!$A$1:$B$19,2,FALSE)</f>
        <v>EFAS04</v>
      </c>
      <c r="C76" s="190" t="str">
        <f>CONCATENATE(B76,"_",TasksTable[[#This Row],[Day 1 Project
Name]],"_",A76)</f>
        <v>EFAS04_EFAS04_Compliance_34</v>
      </c>
      <c r="D76" s="100" t="str">
        <f>VLOOKUP(B76,Sheet1!$B$1:$C$19,2,FALSE)</f>
        <v>Istvan Katus_Compliance and Reporting</v>
      </c>
      <c r="E76" s="100" t="s">
        <v>375</v>
      </c>
      <c r="F76" s="107" t="s">
        <v>462</v>
      </c>
      <c r="G76" s="171" t="s">
        <v>176</v>
      </c>
      <c r="H76" s="109" t="b">
        <v>0</v>
      </c>
      <c r="I76" s="158"/>
      <c r="J76" s="158">
        <v>42505</v>
      </c>
      <c r="K76" s="171">
        <v>40</v>
      </c>
      <c r="L76" s="172">
        <f t="shared" si="4"/>
        <v>42465</v>
      </c>
      <c r="M76" s="116">
        <v>0</v>
      </c>
      <c r="N76" s="102" t="b">
        <v>0</v>
      </c>
      <c r="O76" s="114"/>
      <c r="P76" s="102" t="s">
        <v>336</v>
      </c>
      <c r="Q76" s="203" t="s">
        <v>179</v>
      </c>
      <c r="R76" s="114"/>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14"/>
      <c r="AS76" s="114"/>
      <c r="AT76" s="114"/>
      <c r="AU76" s="114"/>
      <c r="AV76" s="114"/>
      <c r="AW76" s="114"/>
      <c r="AX76" s="114"/>
      <c r="AY76" s="199" t="str">
        <f ca="1">IF(AND(TasksTable[[#This Row],[Status]]&lt;&gt;"On Track",TasksTable[[#This Row],[Start Date (Calculated)]]&lt;TODAY()+7),"Review","No  Review")</f>
        <v>No  Review</v>
      </c>
      <c r="AZ76" s="114">
        <v>40</v>
      </c>
      <c r="BA76" s="114" t="s">
        <v>681</v>
      </c>
      <c r="BB76" s="114"/>
      <c r="BC76" s="114"/>
      <c r="BD76" s="114"/>
      <c r="BE76" s="169" t="s">
        <v>800</v>
      </c>
      <c r="BF76" s="169"/>
      <c r="BG76" s="169"/>
      <c r="BH76" s="169"/>
      <c r="BI76" s="169">
        <v>25</v>
      </c>
      <c r="BJ76" s="169">
        <v>15</v>
      </c>
      <c r="BK76" s="169"/>
      <c r="BL76" s="169"/>
      <c r="BM76" s="169"/>
      <c r="BN76" s="169"/>
      <c r="BO76" s="259"/>
      <c r="BP76" s="303">
        <f t="shared" si="5"/>
        <v>40</v>
      </c>
      <c r="BQ76" s="349" t="str">
        <f ca="1">IFERROR(IF(TasksTable[[#This Row],[Start Date (Calculated)]]-(TODAY()-WEEKDAY(TODAY())-1)&gt;5,"REVIEW","-"),"")</f>
        <v>REVIEW</v>
      </c>
      <c r="BR76" s="349" t="str">
        <f ca="1">IFERROR(IF(TasksTable[[#This Row],[Required Completion Date]]-(TODAY()-WEEKDAY(TODAY())-1)&gt;5,"REVIEW","-"),"")</f>
        <v>REVIEW</v>
      </c>
      <c r="BS76" s="349" t="str">
        <f ca="1">IFERROR(IF(TasksTable[[#This Row],[% Complete]]&lt;(TODAY()-TasksTable[[#This Row],[Start Date (Calculated)]])/TasksTable[[#This Row],[Days to Accomplish]],"REVIEW","-"),"")</f>
        <v>-</v>
      </c>
    </row>
    <row r="77" spans="1:71" ht="30" customHeight="1" x14ac:dyDescent="0.2">
      <c r="A77" s="25">
        <v>35</v>
      </c>
      <c r="B77" s="190" t="str">
        <f>VLOOKUP(TasksTable[[#This Row],[Day 1 Project
Name]],Sheet1!$A$1:$B$19,2,FALSE)</f>
        <v>EFAS04</v>
      </c>
      <c r="C77" s="190" t="str">
        <f>CONCATENATE(B77,"_",TasksTable[[#This Row],[Day 1 Project
Name]],"_",A77)</f>
        <v>EFAS04_EFAS04_Compliance_35</v>
      </c>
      <c r="D77" s="100" t="str">
        <f>VLOOKUP(B77,Sheet1!$B$1:$C$19,2,FALSE)</f>
        <v>Istvan Katus_Compliance and Reporting</v>
      </c>
      <c r="E77" s="100" t="s">
        <v>375</v>
      </c>
      <c r="F77" s="107" t="s">
        <v>736</v>
      </c>
      <c r="G77" s="171" t="s">
        <v>176</v>
      </c>
      <c r="H77" s="164" t="b">
        <v>1</v>
      </c>
      <c r="I77" s="158"/>
      <c r="J77" s="158">
        <v>42510</v>
      </c>
      <c r="K77" s="171">
        <v>32</v>
      </c>
      <c r="L77" s="172">
        <f t="shared" si="4"/>
        <v>42478</v>
      </c>
      <c r="M77" s="116">
        <v>0</v>
      </c>
      <c r="N77" s="102" t="b">
        <v>1</v>
      </c>
      <c r="O77" s="114" t="s">
        <v>440</v>
      </c>
      <c r="P77" s="102" t="s">
        <v>336</v>
      </c>
      <c r="Q77" s="203" t="s">
        <v>179</v>
      </c>
      <c r="R77" s="114"/>
      <c r="S77" s="160"/>
      <c r="T77" s="160"/>
      <c r="U77" s="160"/>
      <c r="V77" s="160"/>
      <c r="W77" s="160"/>
      <c r="X77" s="158">
        <v>42510</v>
      </c>
      <c r="Y77" s="160"/>
      <c r="Z77" s="160"/>
      <c r="AA77" s="160"/>
      <c r="AB77" s="160"/>
      <c r="AC77" s="160"/>
      <c r="AD77" s="160"/>
      <c r="AE77" s="160"/>
      <c r="AF77" s="160"/>
      <c r="AG77" s="160"/>
      <c r="AH77" s="160"/>
      <c r="AI77" s="160"/>
      <c r="AJ77" s="160"/>
      <c r="AK77" s="160"/>
      <c r="AL77" s="160"/>
      <c r="AM77" s="160"/>
      <c r="AN77" s="160"/>
      <c r="AO77" s="160"/>
      <c r="AP77" s="160"/>
      <c r="AQ77" s="160"/>
      <c r="AR77" s="114"/>
      <c r="AS77" s="114"/>
      <c r="AT77" s="114"/>
      <c r="AU77" s="114"/>
      <c r="AV77" s="114"/>
      <c r="AW77" s="114"/>
      <c r="AX77" s="114"/>
      <c r="AY77" s="199" t="str">
        <f ca="1">IF(AND(TasksTable[[#This Row],[Status]]&lt;&gt;"On Track",TasksTable[[#This Row],[Start Date (Calculated)]]&lt;TODAY()+7),"Review","No  Review")</f>
        <v>No  Review</v>
      </c>
      <c r="AZ77" s="114">
        <v>8</v>
      </c>
      <c r="BA77" s="114" t="s">
        <v>681</v>
      </c>
      <c r="BB77" s="114"/>
      <c r="BC77" s="114"/>
      <c r="BD77" s="114"/>
      <c r="BE77" s="169" t="s">
        <v>801</v>
      </c>
      <c r="BF77" s="169"/>
      <c r="BG77" s="169"/>
      <c r="BH77" s="169"/>
      <c r="BI77" s="169">
        <v>8</v>
      </c>
      <c r="BJ77" s="169"/>
      <c r="BK77" s="169"/>
      <c r="BL77" s="169"/>
      <c r="BM77" s="169"/>
      <c r="BN77" s="169"/>
      <c r="BO77" s="259"/>
      <c r="BP77" s="303">
        <f t="shared" si="5"/>
        <v>8</v>
      </c>
      <c r="BQ77" s="349" t="str">
        <f ca="1">IFERROR(IF(TasksTable[[#This Row],[Start Date (Calculated)]]-(TODAY()-WEEKDAY(TODAY())-1)&gt;5,"REVIEW","-"),"")</f>
        <v>REVIEW</v>
      </c>
      <c r="BR77" s="349" t="str">
        <f ca="1">IFERROR(IF(TasksTable[[#This Row],[Required Completion Date]]-(TODAY()-WEEKDAY(TODAY())-1)&gt;5,"REVIEW","-"),"")</f>
        <v>REVIEW</v>
      </c>
      <c r="BS77" s="349" t="str">
        <f ca="1">IFERROR(IF(TasksTable[[#This Row],[% Complete]]&lt;(TODAY()-TasksTable[[#This Row],[Start Date (Calculated)]])/TasksTable[[#This Row],[Days to Accomplish]],"REVIEW","-"),"")</f>
        <v>-</v>
      </c>
    </row>
    <row r="78" spans="1:71" ht="30" customHeight="1" x14ac:dyDescent="0.2">
      <c r="A78" s="25">
        <v>36</v>
      </c>
      <c r="B78" s="190" t="str">
        <f>VLOOKUP(TasksTable[[#This Row],[Day 1 Project
Name]],Sheet1!$A$1:$B$19,2,FALSE)</f>
        <v>EFAS04</v>
      </c>
      <c r="C78" s="190" t="str">
        <f>CONCATENATE(B78,"_",TasksTable[[#This Row],[Day 1 Project
Name]],"_",A78)</f>
        <v>EFAS04_EFAS04_Compliance_36</v>
      </c>
      <c r="D78" s="100" t="str">
        <f>VLOOKUP(B78,Sheet1!$B$1:$C$19,2,FALSE)</f>
        <v>Istvan Katus_Compliance and Reporting</v>
      </c>
      <c r="E78" s="100" t="s">
        <v>375</v>
      </c>
      <c r="F78" s="107" t="s">
        <v>464</v>
      </c>
      <c r="G78" s="171" t="s">
        <v>176</v>
      </c>
      <c r="H78" s="109" t="b">
        <v>0</v>
      </c>
      <c r="I78" s="158"/>
      <c r="J78" s="158">
        <v>42518</v>
      </c>
      <c r="K78" s="171">
        <v>20</v>
      </c>
      <c r="L78" s="172">
        <f t="shared" si="4"/>
        <v>42498</v>
      </c>
      <c r="M78" s="116">
        <v>0</v>
      </c>
      <c r="N78" s="102" t="b">
        <v>0</v>
      </c>
      <c r="O78" s="114"/>
      <c r="P78" s="102" t="s">
        <v>336</v>
      </c>
      <c r="Q78" s="203" t="s">
        <v>179</v>
      </c>
      <c r="R78" s="114"/>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14"/>
      <c r="AS78" s="114"/>
      <c r="AT78" s="114"/>
      <c r="AU78" s="114"/>
      <c r="AV78" s="114"/>
      <c r="AW78" s="114"/>
      <c r="AX78" s="114"/>
      <c r="AY78" s="199" t="str">
        <f ca="1">IF(AND(TasksTable[[#This Row],[Status]]&lt;&gt;"On Track",TasksTable[[#This Row],[Start Date (Calculated)]]&lt;TODAY()+7),"Review","No  Review")</f>
        <v>No  Review</v>
      </c>
      <c r="AZ78" s="114">
        <v>16</v>
      </c>
      <c r="BA78" s="114" t="s">
        <v>681</v>
      </c>
      <c r="BB78" s="114"/>
      <c r="BC78" s="114"/>
      <c r="BD78" s="114"/>
      <c r="BE78" s="169" t="s">
        <v>210</v>
      </c>
      <c r="BF78" s="169"/>
      <c r="BG78" s="169"/>
      <c r="BH78" s="169"/>
      <c r="BI78" s="169"/>
      <c r="BJ78" s="169">
        <v>16</v>
      </c>
      <c r="BK78" s="169"/>
      <c r="BL78" s="169"/>
      <c r="BM78" s="169"/>
      <c r="BN78" s="169"/>
      <c r="BO78" s="259"/>
      <c r="BP78" s="303">
        <f t="shared" si="5"/>
        <v>16</v>
      </c>
      <c r="BQ78" s="349" t="str">
        <f ca="1">IFERROR(IF(TasksTable[[#This Row],[Start Date (Calculated)]]-(TODAY()-WEEKDAY(TODAY())-1)&gt;5,"REVIEW","-"),"")</f>
        <v>REVIEW</v>
      </c>
      <c r="BR78" s="349" t="str">
        <f ca="1">IFERROR(IF(TasksTable[[#This Row],[Required Completion Date]]-(TODAY()-WEEKDAY(TODAY())-1)&gt;5,"REVIEW","-"),"")</f>
        <v>REVIEW</v>
      </c>
      <c r="BS78" s="349" t="str">
        <f ca="1">IFERROR(IF(TasksTable[[#This Row],[% Complete]]&lt;(TODAY()-TasksTable[[#This Row],[Start Date (Calculated)]])/TasksTable[[#This Row],[Days to Accomplish]],"REVIEW","-"),"")</f>
        <v>-</v>
      </c>
    </row>
    <row r="79" spans="1:71" ht="30" customHeight="1" x14ac:dyDescent="0.2">
      <c r="A79" s="25">
        <v>37</v>
      </c>
      <c r="B79" s="190" t="str">
        <f>VLOOKUP(TasksTable[[#This Row],[Day 1 Project
Name]],Sheet1!$A$1:$B$19,2,FALSE)</f>
        <v>EFAS04</v>
      </c>
      <c r="C79" s="190" t="str">
        <f>CONCATENATE(B79,"_",TasksTable[[#This Row],[Day 1 Project
Name]],"_",A79)</f>
        <v>EFAS04_EFAS04_Compliance_37</v>
      </c>
      <c r="D79" s="100" t="str">
        <f>VLOOKUP(B79,Sheet1!$B$1:$C$19,2,FALSE)</f>
        <v>Istvan Katus_Compliance and Reporting</v>
      </c>
      <c r="E79" s="100" t="s">
        <v>375</v>
      </c>
      <c r="F79" s="289" t="s">
        <v>465</v>
      </c>
      <c r="G79" s="171" t="s">
        <v>176</v>
      </c>
      <c r="H79" s="109" t="b">
        <v>0</v>
      </c>
      <c r="I79" s="158"/>
      <c r="J79" s="158">
        <v>42582</v>
      </c>
      <c r="K79" s="171">
        <v>20</v>
      </c>
      <c r="L79" s="172">
        <f t="shared" si="4"/>
        <v>42562</v>
      </c>
      <c r="M79" s="116">
        <v>0</v>
      </c>
      <c r="N79" s="102" t="b">
        <v>1</v>
      </c>
      <c r="O79" s="114" t="s">
        <v>466</v>
      </c>
      <c r="P79" s="102" t="s">
        <v>336</v>
      </c>
      <c r="Q79" s="203" t="s">
        <v>179</v>
      </c>
      <c r="R79" s="114"/>
      <c r="S79" s="160"/>
      <c r="T79" s="160"/>
      <c r="U79" s="160"/>
      <c r="V79" s="160"/>
      <c r="W79" s="160"/>
      <c r="X79" s="160">
        <v>42521</v>
      </c>
      <c r="Y79" s="160"/>
      <c r="Z79" s="160"/>
      <c r="AA79" s="160"/>
      <c r="AB79" s="160"/>
      <c r="AC79" s="160"/>
      <c r="AD79" s="160"/>
      <c r="AE79" s="160"/>
      <c r="AF79" s="160"/>
      <c r="AG79" s="160"/>
      <c r="AH79" s="160"/>
      <c r="AI79" s="160"/>
      <c r="AJ79" s="160"/>
      <c r="AK79" s="160"/>
      <c r="AL79" s="160"/>
      <c r="AM79" s="160"/>
      <c r="AN79" s="160"/>
      <c r="AO79" s="160"/>
      <c r="AP79" s="160"/>
      <c r="AQ79" s="160"/>
      <c r="AR79" s="114"/>
      <c r="AS79" s="114"/>
      <c r="AT79" s="114"/>
      <c r="AU79" s="114"/>
      <c r="AV79" s="114"/>
      <c r="AW79" s="114"/>
      <c r="AX79" s="114"/>
      <c r="AY79" s="199" t="str">
        <f ca="1">IF(AND(TasksTable[[#This Row],[Status]]&lt;&gt;"On Track",TasksTable[[#This Row],[Start Date (Calculated)]]&lt;TODAY()+7),"Review","No  Review")</f>
        <v>No  Review</v>
      </c>
      <c r="AZ79" s="114">
        <v>8</v>
      </c>
      <c r="BA79" s="114" t="s">
        <v>681</v>
      </c>
      <c r="BB79" s="114"/>
      <c r="BC79" s="114"/>
      <c r="BD79" s="114"/>
      <c r="BE79" s="169" t="s">
        <v>802</v>
      </c>
      <c r="BF79" s="169"/>
      <c r="BG79" s="169"/>
      <c r="BH79" s="169"/>
      <c r="BI79" s="169"/>
      <c r="BJ79" s="169"/>
      <c r="BK79" s="169"/>
      <c r="BL79" s="169">
        <v>8</v>
      </c>
      <c r="BM79" s="169"/>
      <c r="BN79" s="169"/>
      <c r="BO79" s="259"/>
      <c r="BP79" s="303">
        <f t="shared" si="5"/>
        <v>8</v>
      </c>
      <c r="BQ79" s="349" t="str">
        <f ca="1">IFERROR(IF(TasksTable[[#This Row],[Start Date (Calculated)]]-(TODAY()-WEEKDAY(TODAY())-1)&gt;5,"REVIEW","-"),"")</f>
        <v>REVIEW</v>
      </c>
      <c r="BR79" s="349" t="str">
        <f ca="1">IFERROR(IF(TasksTable[[#This Row],[Required Completion Date]]-(TODAY()-WEEKDAY(TODAY())-1)&gt;5,"REVIEW","-"),"")</f>
        <v>REVIEW</v>
      </c>
      <c r="BS79" s="349" t="str">
        <f ca="1">IFERROR(IF(TasksTable[[#This Row],[% Complete]]&lt;(TODAY()-TasksTable[[#This Row],[Start Date (Calculated)]])/TasksTable[[#This Row],[Days to Accomplish]],"REVIEW","-"),"")</f>
        <v>-</v>
      </c>
    </row>
    <row r="80" spans="1:71" ht="30" customHeight="1" x14ac:dyDescent="0.2">
      <c r="A80" s="25">
        <v>39</v>
      </c>
      <c r="B80" s="190" t="str">
        <f>VLOOKUP(TasksTable[[#This Row],[Day 1 Project
Name]],Sheet1!$A$1:$B$19,2,FALSE)</f>
        <v>EFAS04</v>
      </c>
      <c r="C80" s="190" t="str">
        <f>CONCATENATE(B80,"_",TasksTable[[#This Row],[Day 1 Project
Name]],"_",A80)</f>
        <v>EFAS04_EFAS04_Compliance_39</v>
      </c>
      <c r="D80" s="100" t="str">
        <f>VLOOKUP(B80,Sheet1!$B$1:$C$19,2,FALSE)</f>
        <v>Istvan Katus_Compliance and Reporting</v>
      </c>
      <c r="E80" s="100" t="s">
        <v>375</v>
      </c>
      <c r="F80" s="107" t="s">
        <v>732</v>
      </c>
      <c r="G80" s="171" t="s">
        <v>424</v>
      </c>
      <c r="H80" s="109" t="b">
        <v>0</v>
      </c>
      <c r="I80" s="158"/>
      <c r="J80" s="158">
        <v>42521</v>
      </c>
      <c r="K80" s="171">
        <v>20</v>
      </c>
      <c r="L80" s="172">
        <f t="shared" si="4"/>
        <v>42501</v>
      </c>
      <c r="M80" s="116">
        <v>0</v>
      </c>
      <c r="N80" s="102" t="b">
        <v>1</v>
      </c>
      <c r="O80" s="114" t="s">
        <v>467</v>
      </c>
      <c r="P80" s="102" t="s">
        <v>336</v>
      </c>
      <c r="Q80" s="203" t="s">
        <v>179</v>
      </c>
      <c r="R80" s="114"/>
      <c r="S80" s="160"/>
      <c r="T80" s="160"/>
      <c r="U80" s="160"/>
      <c r="V80" s="160"/>
      <c r="W80" s="160"/>
      <c r="X80" s="158"/>
      <c r="Y80" s="160"/>
      <c r="Z80" s="160">
        <f>J80</f>
        <v>42521</v>
      </c>
      <c r="AA80" s="160"/>
      <c r="AB80" s="160"/>
      <c r="AC80" s="160"/>
      <c r="AD80" s="160"/>
      <c r="AE80" s="160"/>
      <c r="AF80" s="160"/>
      <c r="AG80" s="160"/>
      <c r="AH80" s="160"/>
      <c r="AI80" s="160"/>
      <c r="AJ80" s="160"/>
      <c r="AK80" s="160"/>
      <c r="AL80" s="160"/>
      <c r="AM80" s="160"/>
      <c r="AN80" s="160"/>
      <c r="AO80" s="160"/>
      <c r="AP80" s="160"/>
      <c r="AQ80" s="160"/>
      <c r="AR80" s="114"/>
      <c r="AS80" s="114"/>
      <c r="AT80" s="114"/>
      <c r="AU80" s="114"/>
      <c r="AV80" s="114"/>
      <c r="AW80" s="114"/>
      <c r="AX80" s="114"/>
      <c r="AY80" s="199" t="str">
        <f ca="1">IF(AND(TasksTable[[#This Row],[Status]]&lt;&gt;"On Track",TasksTable[[#This Row],[Start Date (Calculated)]]&lt;TODAY()+7),"Review","No  Review")</f>
        <v>No  Review</v>
      </c>
      <c r="AZ80" s="114">
        <v>40</v>
      </c>
      <c r="BA80" s="114" t="s">
        <v>681</v>
      </c>
      <c r="BB80" s="114"/>
      <c r="BC80" s="114"/>
      <c r="BD80" s="114"/>
      <c r="BE80" s="169" t="s">
        <v>802</v>
      </c>
      <c r="BF80" s="169"/>
      <c r="BG80" s="169"/>
      <c r="BH80" s="169"/>
      <c r="BI80" s="169"/>
      <c r="BJ80" s="169">
        <v>40</v>
      </c>
      <c r="BK80" s="169"/>
      <c r="BL80" s="169"/>
      <c r="BM80" s="169"/>
      <c r="BN80" s="169"/>
      <c r="BO80" s="259"/>
      <c r="BP80" s="303">
        <f t="shared" si="5"/>
        <v>40</v>
      </c>
      <c r="BQ80" s="349" t="str">
        <f ca="1">IFERROR(IF(TasksTable[[#This Row],[Start Date (Calculated)]]-(TODAY()-WEEKDAY(TODAY())-1)&gt;5,"REVIEW","-"),"")</f>
        <v>REVIEW</v>
      </c>
      <c r="BR80" s="349" t="str">
        <f ca="1">IFERROR(IF(TasksTable[[#This Row],[Required Completion Date]]-(TODAY()-WEEKDAY(TODAY())-1)&gt;5,"REVIEW","-"),"")</f>
        <v>REVIEW</v>
      </c>
      <c r="BS80" s="349" t="str">
        <f ca="1">IFERROR(IF(TasksTable[[#This Row],[% Complete]]&lt;(TODAY()-TasksTable[[#This Row],[Start Date (Calculated)]])/TasksTable[[#This Row],[Days to Accomplish]],"REVIEW","-"),"")</f>
        <v>-</v>
      </c>
    </row>
    <row r="81" spans="1:71" ht="30" customHeight="1" x14ac:dyDescent="0.2">
      <c r="A81" s="25">
        <v>40</v>
      </c>
      <c r="B81" s="190" t="str">
        <f>VLOOKUP(TasksTable[[#This Row],[Day 1 Project
Name]],Sheet1!$A$1:$B$19,2,FALSE)</f>
        <v>EFAS04</v>
      </c>
      <c r="C81" s="190" t="str">
        <f>CONCATENATE(B81,"_",TasksTable[[#This Row],[Day 1 Project
Name]],"_",A81)</f>
        <v>EFAS04_EFAS04_Compliance_40</v>
      </c>
      <c r="D81" s="100" t="str">
        <f>VLOOKUP(B81,Sheet1!$B$1:$C$19,2,FALSE)</f>
        <v>Istvan Katus_Compliance and Reporting</v>
      </c>
      <c r="E81" s="100" t="s">
        <v>375</v>
      </c>
      <c r="F81" s="107" t="s">
        <v>733</v>
      </c>
      <c r="G81" s="171" t="s">
        <v>424</v>
      </c>
      <c r="H81" s="109" t="b">
        <v>0</v>
      </c>
      <c r="I81" s="158"/>
      <c r="J81" s="158">
        <v>42551</v>
      </c>
      <c r="K81" s="171">
        <v>30</v>
      </c>
      <c r="L81" s="172">
        <f t="shared" si="4"/>
        <v>42521</v>
      </c>
      <c r="M81" s="116">
        <v>0</v>
      </c>
      <c r="N81" s="102" t="b">
        <v>0</v>
      </c>
      <c r="O81" s="114"/>
      <c r="P81" s="102" t="s">
        <v>336</v>
      </c>
      <c r="Q81" s="203" t="s">
        <v>179</v>
      </c>
      <c r="R81" s="114"/>
      <c r="S81" s="160"/>
      <c r="T81" s="160"/>
      <c r="U81" s="160"/>
      <c r="V81" s="160"/>
      <c r="W81" s="160"/>
      <c r="X81" s="158"/>
      <c r="Y81" s="160"/>
      <c r="Z81" s="160"/>
      <c r="AA81" s="160"/>
      <c r="AB81" s="160"/>
      <c r="AC81" s="160"/>
      <c r="AD81" s="160"/>
      <c r="AE81" s="160"/>
      <c r="AF81" s="160"/>
      <c r="AG81" s="160"/>
      <c r="AH81" s="160"/>
      <c r="AI81" s="160"/>
      <c r="AJ81" s="160"/>
      <c r="AK81" s="160"/>
      <c r="AL81" s="160"/>
      <c r="AM81" s="160"/>
      <c r="AN81" s="160"/>
      <c r="AO81" s="160"/>
      <c r="AP81" s="160"/>
      <c r="AQ81" s="160"/>
      <c r="AR81" s="114"/>
      <c r="AS81" s="114"/>
      <c r="AT81" s="114"/>
      <c r="AU81" s="114"/>
      <c r="AV81" s="114"/>
      <c r="AW81" s="114"/>
      <c r="AX81" s="114"/>
      <c r="AY81" s="199" t="str">
        <f ca="1">IF(AND(TasksTable[[#This Row],[Status]]&lt;&gt;"On Track",TasksTable[[#This Row],[Start Date (Calculated)]]&lt;TODAY()+7),"Review","No  Review")</f>
        <v>No  Review</v>
      </c>
      <c r="AZ81" s="114">
        <v>16</v>
      </c>
      <c r="BA81" s="114" t="s">
        <v>681</v>
      </c>
      <c r="BB81" s="114"/>
      <c r="BC81" s="114"/>
      <c r="BD81" s="114"/>
      <c r="BE81" s="169" t="s">
        <v>801</v>
      </c>
      <c r="BF81" s="169"/>
      <c r="BG81" s="169"/>
      <c r="BH81" s="169"/>
      <c r="BI81" s="169"/>
      <c r="BJ81" s="169"/>
      <c r="BK81" s="169">
        <v>16</v>
      </c>
      <c r="BL81" s="169"/>
      <c r="BM81" s="169"/>
      <c r="BN81" s="169"/>
      <c r="BO81" s="259"/>
      <c r="BP81" s="303">
        <f t="shared" si="5"/>
        <v>16</v>
      </c>
      <c r="BQ81" s="349" t="str">
        <f ca="1">IFERROR(IF(TasksTable[[#This Row],[Start Date (Calculated)]]-(TODAY()-WEEKDAY(TODAY())-1)&gt;5,"REVIEW","-"),"")</f>
        <v>REVIEW</v>
      </c>
      <c r="BR81" s="349" t="str">
        <f ca="1">IFERROR(IF(TasksTable[[#This Row],[Required Completion Date]]-(TODAY()-WEEKDAY(TODAY())-1)&gt;5,"REVIEW","-"),"")</f>
        <v>REVIEW</v>
      </c>
      <c r="BS81" s="349" t="str">
        <f ca="1">IFERROR(IF(TasksTable[[#This Row],[% Complete]]&lt;(TODAY()-TasksTable[[#This Row],[Start Date (Calculated)]])/TasksTable[[#This Row],[Days to Accomplish]],"REVIEW","-"),"")</f>
        <v>-</v>
      </c>
    </row>
    <row r="82" spans="1:71" ht="30" customHeight="1" x14ac:dyDescent="0.2">
      <c r="A82" s="25">
        <v>41</v>
      </c>
      <c r="B82" s="190" t="str">
        <f>VLOOKUP(TasksTable[[#This Row],[Day 1 Project
Name]],Sheet1!$A$1:$B$19,2,FALSE)</f>
        <v>EFAS04</v>
      </c>
      <c r="C82" s="190" t="str">
        <f>CONCATENATE(B82,"_",TasksTable[[#This Row],[Day 1 Project
Name]],"_",A82)</f>
        <v>EFAS04_EFAS04_Compliance_41</v>
      </c>
      <c r="D82" s="100" t="str">
        <f>VLOOKUP(B82,Sheet1!$B$1:$C$19,2,FALSE)</f>
        <v>Istvan Katus_Compliance and Reporting</v>
      </c>
      <c r="E82" s="100" t="s">
        <v>375</v>
      </c>
      <c r="F82" s="107" t="s">
        <v>734</v>
      </c>
      <c r="G82" s="171" t="s">
        <v>176</v>
      </c>
      <c r="H82" s="109" t="b">
        <v>0</v>
      </c>
      <c r="I82" s="158"/>
      <c r="J82" s="158">
        <v>42552</v>
      </c>
      <c r="K82" s="171">
        <v>60</v>
      </c>
      <c r="L82" s="172">
        <f t="shared" si="4"/>
        <v>42492</v>
      </c>
      <c r="M82" s="116">
        <v>0</v>
      </c>
      <c r="N82" s="102" t="b">
        <v>1</v>
      </c>
      <c r="O82" s="114" t="s">
        <v>468</v>
      </c>
      <c r="P82" s="102" t="s">
        <v>336</v>
      </c>
      <c r="Q82" s="203" t="s">
        <v>179</v>
      </c>
      <c r="R82" s="114"/>
      <c r="S82" s="160"/>
      <c r="T82" s="160"/>
      <c r="U82" s="160"/>
      <c r="V82" s="160"/>
      <c r="W82" s="160"/>
      <c r="X82" s="158"/>
      <c r="Y82" s="160"/>
      <c r="Z82" s="160">
        <v>42552</v>
      </c>
      <c r="AA82" s="160"/>
      <c r="AB82" s="160"/>
      <c r="AC82" s="160"/>
      <c r="AD82" s="160"/>
      <c r="AE82" s="160"/>
      <c r="AF82" s="160"/>
      <c r="AG82" s="160"/>
      <c r="AH82" s="160"/>
      <c r="AI82" s="160"/>
      <c r="AJ82" s="160"/>
      <c r="AK82" s="160"/>
      <c r="AL82" s="160"/>
      <c r="AM82" s="160"/>
      <c r="AN82" s="160"/>
      <c r="AO82" s="160"/>
      <c r="AP82" s="160"/>
      <c r="AQ82" s="160"/>
      <c r="AR82" s="114"/>
      <c r="AS82" s="114"/>
      <c r="AT82" s="114"/>
      <c r="AU82" s="114"/>
      <c r="AV82" s="114"/>
      <c r="AW82" s="114"/>
      <c r="AX82" s="114"/>
      <c r="AY82" s="199" t="str">
        <f ca="1">IF(AND(TasksTable[[#This Row],[Status]]&lt;&gt;"On Track",TasksTable[[#This Row],[Start Date (Calculated)]]&lt;TODAY()+7),"Review","No  Review")</f>
        <v>No  Review</v>
      </c>
      <c r="AZ82" s="114">
        <v>16</v>
      </c>
      <c r="BA82" s="114" t="s">
        <v>681</v>
      </c>
      <c r="BB82" s="114"/>
      <c r="BC82" s="114"/>
      <c r="BD82" s="114"/>
      <c r="BE82" s="169" t="s">
        <v>802</v>
      </c>
      <c r="BF82" s="169"/>
      <c r="BG82" s="169"/>
      <c r="BH82" s="169"/>
      <c r="BI82" s="169"/>
      <c r="BJ82" s="169">
        <v>8</v>
      </c>
      <c r="BK82" s="169">
        <v>8</v>
      </c>
      <c r="BL82" s="169"/>
      <c r="BM82" s="169"/>
      <c r="BN82" s="169"/>
      <c r="BO82" s="259"/>
      <c r="BP82" s="303">
        <f t="shared" si="5"/>
        <v>16</v>
      </c>
      <c r="BQ82" s="349" t="str">
        <f ca="1">IFERROR(IF(TasksTable[[#This Row],[Start Date (Calculated)]]-(TODAY()-WEEKDAY(TODAY())-1)&gt;5,"REVIEW","-"),"")</f>
        <v>REVIEW</v>
      </c>
      <c r="BR82" s="349" t="str">
        <f ca="1">IFERROR(IF(TasksTable[[#This Row],[Required Completion Date]]-(TODAY()-WEEKDAY(TODAY())-1)&gt;5,"REVIEW","-"),"")</f>
        <v>REVIEW</v>
      </c>
      <c r="BS82" s="349" t="str">
        <f ca="1">IFERROR(IF(TasksTable[[#This Row],[% Complete]]&lt;(TODAY()-TasksTable[[#This Row],[Start Date (Calculated)]])/TasksTable[[#This Row],[Days to Accomplish]],"REVIEW","-"),"")</f>
        <v>-</v>
      </c>
    </row>
    <row r="83" spans="1:71" ht="30" customHeight="1" x14ac:dyDescent="0.2">
      <c r="A83" s="25">
        <v>42</v>
      </c>
      <c r="B83" s="190" t="str">
        <f>VLOOKUP(TasksTable[[#This Row],[Day 1 Project
Name]],Sheet1!$A$1:$B$19,2,FALSE)</f>
        <v>EFAS04</v>
      </c>
      <c r="C83" s="190" t="str">
        <f>CONCATENATE(B83,"_",TasksTable[[#This Row],[Day 1 Project
Name]],"_",A83)</f>
        <v>EFAS04_EFAS04_Compliance_42</v>
      </c>
      <c r="D83" s="100" t="str">
        <f>VLOOKUP(B83,Sheet1!$B$1:$C$19,2,FALSE)</f>
        <v>Istvan Katus_Compliance and Reporting</v>
      </c>
      <c r="E83" s="100" t="s">
        <v>375</v>
      </c>
      <c r="F83" s="107" t="s">
        <v>735</v>
      </c>
      <c r="G83" s="171" t="s">
        <v>176</v>
      </c>
      <c r="H83" s="164" t="b">
        <v>1</v>
      </c>
      <c r="I83" s="158"/>
      <c r="J83" s="158">
        <v>42559</v>
      </c>
      <c r="K83" s="171">
        <v>46</v>
      </c>
      <c r="L83" s="172">
        <f t="shared" si="4"/>
        <v>42513</v>
      </c>
      <c r="M83" s="116">
        <v>0</v>
      </c>
      <c r="N83" s="102" t="b">
        <v>1</v>
      </c>
      <c r="O83" s="114" t="s">
        <v>440</v>
      </c>
      <c r="P83" s="102" t="s">
        <v>336</v>
      </c>
      <c r="Q83" s="203" t="s">
        <v>179</v>
      </c>
      <c r="R83" s="114"/>
      <c r="S83" s="160"/>
      <c r="T83" s="160"/>
      <c r="U83" s="160"/>
      <c r="V83" s="160"/>
      <c r="W83" s="160"/>
      <c r="X83" s="158">
        <v>42559</v>
      </c>
      <c r="Y83" s="160"/>
      <c r="Z83" s="160"/>
      <c r="AA83" s="160"/>
      <c r="AB83" s="160"/>
      <c r="AC83" s="160"/>
      <c r="AD83" s="160"/>
      <c r="AE83" s="160"/>
      <c r="AF83" s="160"/>
      <c r="AG83" s="160"/>
      <c r="AH83" s="160"/>
      <c r="AI83" s="160"/>
      <c r="AJ83" s="160"/>
      <c r="AK83" s="160"/>
      <c r="AL83" s="160"/>
      <c r="AM83" s="160"/>
      <c r="AN83" s="160"/>
      <c r="AO83" s="160"/>
      <c r="AP83" s="160"/>
      <c r="AQ83" s="160"/>
      <c r="AR83" s="114"/>
      <c r="AS83" s="114"/>
      <c r="AT83" s="114"/>
      <c r="AU83" s="114"/>
      <c r="AV83" s="114"/>
      <c r="AW83" s="114"/>
      <c r="AX83" s="114"/>
      <c r="AY83" s="199" t="str">
        <f ca="1">IF(AND(TasksTable[[#This Row],[Status]]&lt;&gt;"On Track",TasksTable[[#This Row],[Start Date (Calculated)]]&lt;TODAY()+7),"Review","No  Review")</f>
        <v>No  Review</v>
      </c>
      <c r="AZ83" s="114">
        <v>8</v>
      </c>
      <c r="BA83" s="114" t="s">
        <v>681</v>
      </c>
      <c r="BB83" s="114"/>
      <c r="BC83" s="114"/>
      <c r="BD83" s="114"/>
      <c r="BE83" s="169" t="s">
        <v>801</v>
      </c>
      <c r="BF83" s="169"/>
      <c r="BG83" s="169"/>
      <c r="BH83" s="169"/>
      <c r="BI83" s="169"/>
      <c r="BJ83" s="169">
        <v>4</v>
      </c>
      <c r="BK83" s="169">
        <v>4</v>
      </c>
      <c r="BL83" s="169"/>
      <c r="BM83" s="169"/>
      <c r="BN83" s="169"/>
      <c r="BO83" s="259"/>
      <c r="BP83" s="303">
        <f t="shared" si="5"/>
        <v>8</v>
      </c>
      <c r="BQ83" s="349" t="str">
        <f ca="1">IFERROR(IF(TasksTable[[#This Row],[Start Date (Calculated)]]-(TODAY()-WEEKDAY(TODAY())-1)&gt;5,"REVIEW","-"),"")</f>
        <v>REVIEW</v>
      </c>
      <c r="BR83" s="349" t="str">
        <f ca="1">IFERROR(IF(TasksTable[[#This Row],[Required Completion Date]]-(TODAY()-WEEKDAY(TODAY())-1)&gt;5,"REVIEW","-"),"")</f>
        <v>REVIEW</v>
      </c>
      <c r="BS83" s="349" t="str">
        <f ca="1">IFERROR(IF(TasksTable[[#This Row],[% Complete]]&lt;(TODAY()-TasksTable[[#This Row],[Start Date (Calculated)]])/TasksTable[[#This Row],[Days to Accomplish]],"REVIEW","-"),"")</f>
        <v>-</v>
      </c>
    </row>
    <row r="84" spans="1:71" ht="30" customHeight="1" x14ac:dyDescent="0.2">
      <c r="A84" s="25">
        <v>43</v>
      </c>
      <c r="B84" s="190" t="str">
        <f>VLOOKUP(TasksTable[[#This Row],[Day 1 Project
Name]],Sheet1!$A$1:$B$19,2,FALSE)</f>
        <v>EFAS04</v>
      </c>
      <c r="C84" s="190" t="str">
        <f>CONCATENATE(B84,"_",TasksTable[[#This Row],[Day 1 Project
Name]],"_",A84)</f>
        <v>EFAS04_EFAS04_Compliance_43</v>
      </c>
      <c r="D84" s="100" t="str">
        <f>VLOOKUP(B84,Sheet1!$B$1:$C$19,2,FALSE)</f>
        <v>Istvan Katus_Compliance and Reporting</v>
      </c>
      <c r="E84" s="100" t="s">
        <v>375</v>
      </c>
      <c r="F84" s="107" t="s">
        <v>737</v>
      </c>
      <c r="G84" s="171" t="s">
        <v>424</v>
      </c>
      <c r="H84" s="109" t="b">
        <v>0</v>
      </c>
      <c r="I84" s="158"/>
      <c r="J84" s="158">
        <v>42582</v>
      </c>
      <c r="K84" s="171">
        <v>10</v>
      </c>
      <c r="L84" s="172">
        <f t="shared" si="4"/>
        <v>42572</v>
      </c>
      <c r="M84" s="116">
        <v>0</v>
      </c>
      <c r="N84" s="102" t="b">
        <v>0</v>
      </c>
      <c r="O84" s="114"/>
      <c r="P84" s="102" t="s">
        <v>336</v>
      </c>
      <c r="Q84" s="203" t="s">
        <v>179</v>
      </c>
      <c r="R84" s="114"/>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14"/>
      <c r="AS84" s="114"/>
      <c r="AT84" s="114"/>
      <c r="AU84" s="114"/>
      <c r="AV84" s="114"/>
      <c r="AW84" s="114"/>
      <c r="AX84" s="114"/>
      <c r="AY84" s="199" t="str">
        <f ca="1">IF(AND(TasksTable[[#This Row],[Status]]&lt;&gt;"On Track",TasksTable[[#This Row],[Start Date (Calculated)]]&lt;TODAY()+7),"Review","No  Review")</f>
        <v>No  Review</v>
      </c>
      <c r="AZ84" s="114">
        <v>8</v>
      </c>
      <c r="BA84" s="114" t="s">
        <v>681</v>
      </c>
      <c r="BB84" s="114"/>
      <c r="BC84" s="114"/>
      <c r="BD84" s="114"/>
      <c r="BE84" s="169" t="s">
        <v>802</v>
      </c>
      <c r="BF84" s="169"/>
      <c r="BG84" s="169"/>
      <c r="BH84" s="169"/>
      <c r="BI84" s="169"/>
      <c r="BJ84" s="169"/>
      <c r="BK84" s="169"/>
      <c r="BL84" s="169">
        <v>8</v>
      </c>
      <c r="BM84" s="169"/>
      <c r="BN84" s="169"/>
      <c r="BO84" s="259"/>
      <c r="BP84" s="303">
        <f t="shared" si="5"/>
        <v>8</v>
      </c>
      <c r="BQ84" s="349" t="str">
        <f ca="1">IFERROR(IF(TasksTable[[#This Row],[Start Date (Calculated)]]-(TODAY()-WEEKDAY(TODAY())-1)&gt;5,"REVIEW","-"),"")</f>
        <v>REVIEW</v>
      </c>
      <c r="BR84" s="349" t="str">
        <f ca="1">IFERROR(IF(TasksTable[[#This Row],[Required Completion Date]]-(TODAY()-WEEKDAY(TODAY())-1)&gt;5,"REVIEW","-"),"")</f>
        <v>REVIEW</v>
      </c>
      <c r="BS84" s="349" t="str">
        <f ca="1">IFERROR(IF(TasksTable[[#This Row],[% Complete]]&lt;(TODAY()-TasksTable[[#This Row],[Start Date (Calculated)]])/TasksTable[[#This Row],[Days to Accomplish]],"REVIEW","-"),"")</f>
        <v>-</v>
      </c>
    </row>
    <row r="85" spans="1:71" ht="30" customHeight="1" x14ac:dyDescent="0.2">
      <c r="A85" s="25">
        <v>44</v>
      </c>
      <c r="B85" s="190" t="str">
        <f>VLOOKUP(TasksTable[[#This Row],[Day 1 Project
Name]],Sheet1!$A$1:$B$19,2,FALSE)</f>
        <v>EFAS04</v>
      </c>
      <c r="C85" s="190" t="str">
        <f>CONCATENATE(B85,"_",TasksTable[[#This Row],[Day 1 Project
Name]],"_",A85)</f>
        <v>EFAS04_EFAS04_Compliance_44</v>
      </c>
      <c r="D85" s="100" t="str">
        <f>VLOOKUP(B85,Sheet1!$B$1:$C$19,2,FALSE)</f>
        <v>Istvan Katus_Compliance and Reporting</v>
      </c>
      <c r="E85" s="100" t="s">
        <v>375</v>
      </c>
      <c r="F85" s="107" t="s">
        <v>738</v>
      </c>
      <c r="G85" s="171" t="s">
        <v>424</v>
      </c>
      <c r="H85" s="109" t="b">
        <v>0</v>
      </c>
      <c r="I85" s="158"/>
      <c r="J85" s="158">
        <v>42582</v>
      </c>
      <c r="K85" s="171">
        <v>10</v>
      </c>
      <c r="L85" s="172">
        <f t="shared" si="4"/>
        <v>42572</v>
      </c>
      <c r="M85" s="116">
        <v>0</v>
      </c>
      <c r="N85" s="102" t="b">
        <v>0</v>
      </c>
      <c r="O85" s="114"/>
      <c r="P85" s="102" t="s">
        <v>336</v>
      </c>
      <c r="Q85" s="203" t="s">
        <v>179</v>
      </c>
      <c r="R85" s="114"/>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14"/>
      <c r="AS85" s="114"/>
      <c r="AT85" s="114"/>
      <c r="AU85" s="114"/>
      <c r="AV85" s="114"/>
      <c r="AW85" s="109"/>
      <c r="AX85" s="114"/>
      <c r="AY85" s="199" t="str">
        <f ca="1">IF(AND(TasksTable[[#This Row],[Status]]&lt;&gt;"On Track",TasksTable[[#This Row],[Start Date (Calculated)]]&lt;TODAY()+7),"Review","No  Review")</f>
        <v>No  Review</v>
      </c>
      <c r="AZ85" s="114">
        <v>16</v>
      </c>
      <c r="BA85" s="114" t="s">
        <v>681</v>
      </c>
      <c r="BB85" s="114"/>
      <c r="BC85" s="114"/>
      <c r="BD85" s="114"/>
      <c r="BE85" s="169" t="s">
        <v>802</v>
      </c>
      <c r="BF85" s="169"/>
      <c r="BG85" s="169"/>
      <c r="BH85" s="169"/>
      <c r="BI85" s="169"/>
      <c r="BJ85" s="169"/>
      <c r="BK85" s="169"/>
      <c r="BL85" s="169">
        <v>16</v>
      </c>
      <c r="BM85" s="169"/>
      <c r="BN85" s="169"/>
      <c r="BO85" s="259"/>
      <c r="BP85" s="303">
        <f t="shared" si="5"/>
        <v>16</v>
      </c>
      <c r="BQ85" s="349" t="str">
        <f ca="1">IFERROR(IF(TasksTable[[#This Row],[Start Date (Calculated)]]-(TODAY()-WEEKDAY(TODAY())-1)&gt;5,"REVIEW","-"),"")</f>
        <v>REVIEW</v>
      </c>
      <c r="BR85" s="349" t="str">
        <f ca="1">IFERROR(IF(TasksTable[[#This Row],[Required Completion Date]]-(TODAY()-WEEKDAY(TODAY())-1)&gt;5,"REVIEW","-"),"")</f>
        <v>REVIEW</v>
      </c>
      <c r="BS85" s="349" t="str">
        <f ca="1">IFERROR(IF(TasksTable[[#This Row],[% Complete]]&lt;(TODAY()-TasksTable[[#This Row],[Start Date (Calculated)]])/TasksTable[[#This Row],[Days to Accomplish]],"REVIEW","-"),"")</f>
        <v>-</v>
      </c>
    </row>
    <row r="86" spans="1:71" ht="30" customHeight="1" x14ac:dyDescent="0.2">
      <c r="A86" s="25">
        <v>45</v>
      </c>
      <c r="B86" s="190" t="str">
        <f>VLOOKUP(TasksTable[[#This Row],[Day 1 Project
Name]],Sheet1!$A$1:$B$19,2,FALSE)</f>
        <v>EFAS04</v>
      </c>
      <c r="C86" s="190" t="str">
        <f>CONCATENATE(B86,"_",TasksTable[[#This Row],[Day 1 Project
Name]],"_",A86)</f>
        <v>EFAS04_EFAS04_Compliance_45</v>
      </c>
      <c r="D86" s="100" t="str">
        <f>VLOOKUP(B86,Sheet1!$B$1:$C$19,2,FALSE)</f>
        <v>Istvan Katus_Compliance and Reporting</v>
      </c>
      <c r="E86" s="100" t="s">
        <v>375</v>
      </c>
      <c r="F86" s="107" t="s">
        <v>739</v>
      </c>
      <c r="G86" s="171" t="s">
        <v>176</v>
      </c>
      <c r="H86" s="109" t="b">
        <v>0</v>
      </c>
      <c r="I86" s="158"/>
      <c r="J86" s="158">
        <v>42582</v>
      </c>
      <c r="K86" s="171">
        <v>10</v>
      </c>
      <c r="L86" s="172">
        <f t="shared" si="4"/>
        <v>42572</v>
      </c>
      <c r="M86" s="116">
        <v>0</v>
      </c>
      <c r="N86" s="102" t="b">
        <v>0</v>
      </c>
      <c r="O86" s="114"/>
      <c r="P86" s="102" t="s">
        <v>336</v>
      </c>
      <c r="Q86" s="203" t="s">
        <v>179</v>
      </c>
      <c r="R86" s="114"/>
      <c r="S86" s="160"/>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14"/>
      <c r="AS86" s="114"/>
      <c r="AT86" s="114"/>
      <c r="AU86" s="114"/>
      <c r="AV86" s="114"/>
      <c r="AW86" s="114"/>
      <c r="AX86" s="114"/>
      <c r="AY86" s="199" t="str">
        <f ca="1">IF(AND(TasksTable[[#This Row],[Status]]&lt;&gt;"On Track",TasksTable[[#This Row],[Start Date (Calculated)]]&lt;TODAY()+7),"Review","No  Review")</f>
        <v>No  Review</v>
      </c>
      <c r="AZ86" s="114">
        <v>3</v>
      </c>
      <c r="BA86" s="114" t="s">
        <v>681</v>
      </c>
      <c r="BB86" s="114"/>
      <c r="BC86" s="114"/>
      <c r="BD86" s="114"/>
      <c r="BE86" s="169" t="s">
        <v>802</v>
      </c>
      <c r="BF86" s="169"/>
      <c r="BG86" s="169"/>
      <c r="BH86" s="169"/>
      <c r="BI86" s="169"/>
      <c r="BJ86" s="169"/>
      <c r="BK86" s="169"/>
      <c r="BL86" s="169">
        <v>3</v>
      </c>
      <c r="BM86" s="169"/>
      <c r="BN86" s="169"/>
      <c r="BO86" s="259"/>
      <c r="BP86" s="303">
        <f t="shared" si="5"/>
        <v>3</v>
      </c>
      <c r="BQ86" s="349" t="str">
        <f ca="1">IFERROR(IF(TasksTable[[#This Row],[Start Date (Calculated)]]-(TODAY()-WEEKDAY(TODAY())-1)&gt;5,"REVIEW","-"),"")</f>
        <v>REVIEW</v>
      </c>
      <c r="BR86" s="349" t="str">
        <f ca="1">IFERROR(IF(TasksTable[[#This Row],[Required Completion Date]]-(TODAY()-WEEKDAY(TODAY())-1)&gt;5,"REVIEW","-"),"")</f>
        <v>REVIEW</v>
      </c>
      <c r="BS86" s="349" t="str">
        <f ca="1">IFERROR(IF(TasksTable[[#This Row],[% Complete]]&lt;(TODAY()-TasksTable[[#This Row],[Start Date (Calculated)]])/TasksTable[[#This Row],[Days to Accomplish]],"REVIEW","-"),"")</f>
        <v>-</v>
      </c>
    </row>
    <row r="87" spans="1:71" ht="30" customHeight="1" x14ac:dyDescent="0.2">
      <c r="A87" s="25">
        <v>46</v>
      </c>
      <c r="B87" s="190" t="str">
        <f>VLOOKUP(TasksTable[[#This Row],[Day 1 Project
Name]],Sheet1!$A$1:$B$19,2,FALSE)</f>
        <v>EFAS04</v>
      </c>
      <c r="C87" s="190" t="str">
        <f>CONCATENATE(B87,"_",TasksTable[[#This Row],[Day 1 Project
Name]],"_",A87)</f>
        <v>EFAS04_EFAS04_Compliance_46</v>
      </c>
      <c r="D87" s="100" t="str">
        <f>VLOOKUP(B87,Sheet1!$B$1:$C$19,2,FALSE)</f>
        <v>Istvan Katus_Compliance and Reporting</v>
      </c>
      <c r="E87" s="100" t="s">
        <v>375</v>
      </c>
      <c r="F87" s="107" t="s">
        <v>740</v>
      </c>
      <c r="G87" s="171" t="s">
        <v>176</v>
      </c>
      <c r="H87" s="109" t="b">
        <v>0</v>
      </c>
      <c r="I87" s="158"/>
      <c r="J87" s="158">
        <v>42582</v>
      </c>
      <c r="K87" s="171">
        <v>10</v>
      </c>
      <c r="L87" s="172">
        <f t="shared" si="4"/>
        <v>42572</v>
      </c>
      <c r="M87" s="116">
        <v>0</v>
      </c>
      <c r="N87" s="102" t="b">
        <v>0</v>
      </c>
      <c r="O87" s="114"/>
      <c r="P87" s="102" t="s">
        <v>336</v>
      </c>
      <c r="Q87" s="203" t="s">
        <v>179</v>
      </c>
      <c r="R87" s="114"/>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14"/>
      <c r="AS87" s="114"/>
      <c r="AT87" s="114"/>
      <c r="AU87" s="114"/>
      <c r="AV87" s="114"/>
      <c r="AW87" s="114"/>
      <c r="AX87" s="114"/>
      <c r="AY87" s="199" t="str">
        <f ca="1">IF(AND(TasksTable[[#This Row],[Status]]&lt;&gt;"On Track",TasksTable[[#This Row],[Start Date (Calculated)]]&lt;TODAY()+7),"Review","No  Review")</f>
        <v>No  Review</v>
      </c>
      <c r="AZ87" s="114">
        <v>2</v>
      </c>
      <c r="BA87" s="114" t="s">
        <v>681</v>
      </c>
      <c r="BB87" s="114"/>
      <c r="BC87" s="114"/>
      <c r="BD87" s="114"/>
      <c r="BE87" s="169" t="s">
        <v>802</v>
      </c>
      <c r="BF87" s="169"/>
      <c r="BG87" s="169"/>
      <c r="BH87" s="169"/>
      <c r="BI87" s="169"/>
      <c r="BJ87" s="169"/>
      <c r="BK87" s="169"/>
      <c r="BL87" s="169">
        <v>2</v>
      </c>
      <c r="BM87" s="169"/>
      <c r="BN87" s="169"/>
      <c r="BO87" s="259"/>
      <c r="BP87" s="303">
        <f t="shared" si="5"/>
        <v>2</v>
      </c>
      <c r="BQ87" s="349" t="str">
        <f ca="1">IFERROR(IF(TasksTable[[#This Row],[Start Date (Calculated)]]-(TODAY()-WEEKDAY(TODAY())-1)&gt;5,"REVIEW","-"),"")</f>
        <v>REVIEW</v>
      </c>
      <c r="BR87" s="349" t="str">
        <f ca="1">IFERROR(IF(TasksTable[[#This Row],[Required Completion Date]]-(TODAY()-WEEKDAY(TODAY())-1)&gt;5,"REVIEW","-"),"")</f>
        <v>REVIEW</v>
      </c>
      <c r="BS87" s="349" t="str">
        <f ca="1">IFERROR(IF(TasksTable[[#This Row],[% Complete]]&lt;(TODAY()-TasksTable[[#This Row],[Start Date (Calculated)]])/TasksTable[[#This Row],[Days to Accomplish]],"REVIEW","-"),"")</f>
        <v>-</v>
      </c>
    </row>
    <row r="88" spans="1:71" ht="30" customHeight="1" x14ac:dyDescent="0.2">
      <c r="A88" s="25">
        <v>48</v>
      </c>
      <c r="B88" s="190" t="str">
        <f>VLOOKUP(TasksTable[[#This Row],[Day 1 Project
Name]],Sheet1!$A$1:$B$19,2,FALSE)</f>
        <v>EFAS04</v>
      </c>
      <c r="C88" s="190" t="str">
        <f>CONCATENATE(B88,"_",TasksTable[[#This Row],[Day 1 Project
Name]],"_",A88)</f>
        <v>EFAS04_EFAS04_Compliance_48</v>
      </c>
      <c r="D88" s="100" t="str">
        <f>VLOOKUP(B88,Sheet1!$B$1:$C$19,2,FALSE)</f>
        <v>Istvan Katus_Compliance and Reporting</v>
      </c>
      <c r="E88" s="100" t="s">
        <v>375</v>
      </c>
      <c r="F88" s="107" t="s">
        <v>741</v>
      </c>
      <c r="G88" s="171" t="s">
        <v>176</v>
      </c>
      <c r="H88" s="109" t="b">
        <v>0</v>
      </c>
      <c r="I88" s="158"/>
      <c r="J88" s="158">
        <v>42582</v>
      </c>
      <c r="K88" s="171">
        <v>15</v>
      </c>
      <c r="L88" s="172">
        <f t="shared" ref="L88:L108" si="6">+J88-K88</f>
        <v>42567</v>
      </c>
      <c r="M88" s="116">
        <v>0</v>
      </c>
      <c r="N88" s="102" t="b">
        <v>1</v>
      </c>
      <c r="O88" s="114" t="s">
        <v>469</v>
      </c>
      <c r="P88" s="102" t="s">
        <v>336</v>
      </c>
      <c r="Q88" s="203" t="s">
        <v>179</v>
      </c>
      <c r="R88" s="114"/>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58"/>
      <c r="AQ88" s="160"/>
      <c r="AR88" s="114"/>
      <c r="AS88" s="114"/>
      <c r="AT88" s="114"/>
      <c r="AU88" s="114"/>
      <c r="AV88" s="114"/>
      <c r="AW88" s="172">
        <v>42582</v>
      </c>
      <c r="AX88" s="114" t="s">
        <v>469</v>
      </c>
      <c r="AY88" s="199" t="str">
        <f ca="1">IF(AND(TasksTable[[#This Row],[Status]]&lt;&gt;"On Track",TasksTable[[#This Row],[Start Date (Calculated)]]&lt;TODAY()+7),"Review","No  Review")</f>
        <v>No  Review</v>
      </c>
      <c r="AZ88" s="114" t="s">
        <v>368</v>
      </c>
      <c r="BA88" s="114"/>
      <c r="BB88" s="114"/>
      <c r="BC88" s="114"/>
      <c r="BD88" s="114"/>
      <c r="BE88" s="169" t="s">
        <v>802</v>
      </c>
      <c r="BF88" s="169"/>
      <c r="BG88" s="169"/>
      <c r="BH88" s="169"/>
      <c r="BI88" s="169"/>
      <c r="BJ88" s="169"/>
      <c r="BK88" s="169"/>
      <c r="BL88" s="169"/>
      <c r="BM88" s="169"/>
      <c r="BN88" s="169"/>
      <c r="BO88" s="259"/>
      <c r="BP88" s="303">
        <f t="shared" si="5"/>
        <v>0</v>
      </c>
      <c r="BQ88" s="349" t="str">
        <f ca="1">IFERROR(IF(TasksTable[[#This Row],[Start Date (Calculated)]]-(TODAY()-WEEKDAY(TODAY())-1)&gt;5,"REVIEW","-"),"")</f>
        <v>REVIEW</v>
      </c>
      <c r="BR88" s="349" t="str">
        <f ca="1">IFERROR(IF(TasksTable[[#This Row],[Required Completion Date]]-(TODAY()-WEEKDAY(TODAY())-1)&gt;5,"REVIEW","-"),"")</f>
        <v>REVIEW</v>
      </c>
      <c r="BS88" s="349" t="str">
        <f ca="1">IFERROR(IF(TasksTable[[#This Row],[% Complete]]&lt;(TODAY()-TasksTable[[#This Row],[Start Date (Calculated)]])/TasksTable[[#This Row],[Days to Accomplish]],"REVIEW","-"),"")</f>
        <v>-</v>
      </c>
    </row>
    <row r="89" spans="1:71" ht="54.75" customHeight="1" x14ac:dyDescent="0.2">
      <c r="A89" s="25">
        <v>50</v>
      </c>
      <c r="B89" s="190" t="str">
        <f>VLOOKUP(TasksTable[[#This Row],[Day 1 Project
Name]],Sheet1!$A$1:$B$19,2,FALSE)</f>
        <v>EFAS04</v>
      </c>
      <c r="C89" s="190" t="str">
        <f>CONCATENATE(B89,"_",TasksTable[[#This Row],[Day 1 Project
Name]],"_",A89)</f>
        <v>EFAS04_EFAS04_Compliance_50</v>
      </c>
      <c r="D89" s="100" t="str">
        <f>VLOOKUP(B89,Sheet1!$B$1:$C$19,2,FALSE)</f>
        <v>Istvan Katus_Compliance and Reporting</v>
      </c>
      <c r="E89" s="100" t="s">
        <v>375</v>
      </c>
      <c r="F89" s="107" t="s">
        <v>742</v>
      </c>
      <c r="G89" s="171" t="s">
        <v>176</v>
      </c>
      <c r="H89" s="109" t="b">
        <v>0</v>
      </c>
      <c r="I89" s="158"/>
      <c r="J89" s="158">
        <v>42582</v>
      </c>
      <c r="K89" s="171">
        <v>15</v>
      </c>
      <c r="L89" s="172">
        <f t="shared" si="6"/>
        <v>42567</v>
      </c>
      <c r="M89" s="116">
        <v>0</v>
      </c>
      <c r="N89" s="102" t="b">
        <v>0</v>
      </c>
      <c r="O89" s="114"/>
      <c r="P89" s="102" t="s">
        <v>336</v>
      </c>
      <c r="Q89" s="203" t="s">
        <v>179</v>
      </c>
      <c r="R89" s="114"/>
      <c r="S89" s="160"/>
      <c r="T89" s="160"/>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14"/>
      <c r="AS89" s="114"/>
      <c r="AT89" s="114"/>
      <c r="AU89" s="114"/>
      <c r="AV89" s="114"/>
      <c r="AW89" s="109"/>
      <c r="AX89" s="114"/>
      <c r="AY89" s="199" t="str">
        <f ca="1">IF(AND(TasksTable[[#This Row],[Status]]&lt;&gt;"On Track",TasksTable[[#This Row],[Start Date (Calculated)]]&lt;TODAY()+7),"Review","No  Review")</f>
        <v>No  Review</v>
      </c>
      <c r="AZ89" s="114">
        <v>1</v>
      </c>
      <c r="BA89" s="114" t="s">
        <v>681</v>
      </c>
      <c r="BB89" s="114"/>
      <c r="BC89" s="114"/>
      <c r="BD89" s="114"/>
      <c r="BE89" s="169" t="s">
        <v>800</v>
      </c>
      <c r="BF89" s="169"/>
      <c r="BG89" s="169"/>
      <c r="BH89" s="169"/>
      <c r="BI89" s="169"/>
      <c r="BJ89" s="169"/>
      <c r="BK89" s="169"/>
      <c r="BL89" s="169">
        <v>1</v>
      </c>
      <c r="BM89" s="169"/>
      <c r="BN89" s="169"/>
      <c r="BO89" s="259"/>
      <c r="BP89" s="303">
        <f t="shared" si="5"/>
        <v>1</v>
      </c>
      <c r="BQ89" s="349" t="str">
        <f ca="1">IFERROR(IF(TasksTable[[#This Row],[Start Date (Calculated)]]-(TODAY()-WEEKDAY(TODAY())-1)&gt;5,"REVIEW","-"),"")</f>
        <v>REVIEW</v>
      </c>
      <c r="BR89" s="349" t="str">
        <f ca="1">IFERROR(IF(TasksTable[[#This Row],[Required Completion Date]]-(TODAY()-WEEKDAY(TODAY())-1)&gt;5,"REVIEW","-"),"")</f>
        <v>REVIEW</v>
      </c>
      <c r="BS89" s="349" t="str">
        <f ca="1">IFERROR(IF(TasksTable[[#This Row],[% Complete]]&lt;(TODAY()-TasksTable[[#This Row],[Start Date (Calculated)]])/TasksTable[[#This Row],[Days to Accomplish]],"REVIEW","-"),"")</f>
        <v>-</v>
      </c>
    </row>
    <row r="90" spans="1:71" ht="30" customHeight="1" x14ac:dyDescent="0.2">
      <c r="A90" s="25">
        <v>51</v>
      </c>
      <c r="B90" s="190" t="str">
        <f>VLOOKUP(TasksTable[[#This Row],[Day 1 Project
Name]],Sheet1!$A$1:$B$19,2,FALSE)</f>
        <v>EFAS04</v>
      </c>
      <c r="C90" s="190" t="str">
        <f>CONCATENATE(B90,"_",TasksTable[[#This Row],[Day 1 Project
Name]],"_",A90)</f>
        <v>EFAS04_EFAS04_Compliance_51</v>
      </c>
      <c r="D90" s="100" t="str">
        <f>VLOOKUP(B90,Sheet1!$B$1:$C$19,2,FALSE)</f>
        <v>Istvan Katus_Compliance and Reporting</v>
      </c>
      <c r="E90" s="100" t="s">
        <v>375</v>
      </c>
      <c r="F90" s="107" t="s">
        <v>470</v>
      </c>
      <c r="G90" s="171" t="s">
        <v>176</v>
      </c>
      <c r="H90" s="109" t="b">
        <v>0</v>
      </c>
      <c r="I90" s="158"/>
      <c r="J90" s="158">
        <v>42583</v>
      </c>
      <c r="K90" s="171">
        <v>60</v>
      </c>
      <c r="L90" s="172">
        <f t="shared" si="6"/>
        <v>42523</v>
      </c>
      <c r="M90" s="116">
        <v>0</v>
      </c>
      <c r="N90" s="102" t="b">
        <v>1</v>
      </c>
      <c r="O90" s="114" t="s">
        <v>471</v>
      </c>
      <c r="P90" s="102" t="s">
        <v>336</v>
      </c>
      <c r="Q90" s="203" t="s">
        <v>179</v>
      </c>
      <c r="R90" s="114"/>
      <c r="S90" s="160"/>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v>42583</v>
      </c>
      <c r="AQ90" s="160"/>
      <c r="AR90" s="114"/>
      <c r="AS90" s="114"/>
      <c r="AT90" s="114"/>
      <c r="AU90" s="114"/>
      <c r="AV90" s="114"/>
      <c r="AW90" s="114"/>
      <c r="AX90" s="114"/>
      <c r="AY90" s="199" t="str">
        <f ca="1">IF(AND(TasksTable[[#This Row],[Status]]&lt;&gt;"On Track",TasksTable[[#This Row],[Start Date (Calculated)]]&lt;TODAY()+7),"Review","No  Review")</f>
        <v>No  Review</v>
      </c>
      <c r="AZ90" s="114" t="s">
        <v>368</v>
      </c>
      <c r="BA90" s="114"/>
      <c r="BB90" s="114"/>
      <c r="BC90" s="114"/>
      <c r="BD90" s="114"/>
      <c r="BE90" s="169" t="s">
        <v>800</v>
      </c>
      <c r="BF90" s="169"/>
      <c r="BG90" s="169"/>
      <c r="BH90" s="169"/>
      <c r="BI90" s="169"/>
      <c r="BJ90" s="169"/>
      <c r="BK90" s="169"/>
      <c r="BL90" s="169"/>
      <c r="BM90" s="169"/>
      <c r="BN90" s="169"/>
      <c r="BO90" s="259"/>
      <c r="BP90" s="303">
        <f t="shared" si="5"/>
        <v>0</v>
      </c>
      <c r="BQ90" s="349" t="str">
        <f ca="1">IFERROR(IF(TasksTable[[#This Row],[Start Date (Calculated)]]-(TODAY()-WEEKDAY(TODAY())-1)&gt;5,"REVIEW","-"),"")</f>
        <v>REVIEW</v>
      </c>
      <c r="BR90" s="349" t="str">
        <f ca="1">IFERROR(IF(TasksTable[[#This Row],[Required Completion Date]]-(TODAY()-WEEKDAY(TODAY())-1)&gt;5,"REVIEW","-"),"")</f>
        <v>REVIEW</v>
      </c>
      <c r="BS90" s="349" t="str">
        <f ca="1">IFERROR(IF(TasksTable[[#This Row],[% Complete]]&lt;(TODAY()-TasksTable[[#This Row],[Start Date (Calculated)]])/TasksTable[[#This Row],[Days to Accomplish]],"REVIEW","-"),"")</f>
        <v>-</v>
      </c>
    </row>
    <row r="91" spans="1:71" ht="30" customHeight="1" x14ac:dyDescent="0.2">
      <c r="A91" s="25">
        <v>52</v>
      </c>
      <c r="B91" s="190" t="str">
        <f>VLOOKUP(TasksTable[[#This Row],[Day 1 Project
Name]],Sheet1!$A$1:$B$19,2,FALSE)</f>
        <v>EFAS04</v>
      </c>
      <c r="C91" s="190" t="str">
        <f>CONCATENATE(B91,"_",TasksTable[[#This Row],[Day 1 Project
Name]],"_",A91)</f>
        <v>EFAS04_EFAS04_Compliance_52</v>
      </c>
      <c r="D91" s="100" t="str">
        <f>VLOOKUP(B91,Sheet1!$B$1:$C$19,2,FALSE)</f>
        <v>Istvan Katus_Compliance and Reporting</v>
      </c>
      <c r="E91" s="100" t="s">
        <v>375</v>
      </c>
      <c r="F91" s="107" t="s">
        <v>746</v>
      </c>
      <c r="G91" s="171" t="s">
        <v>176</v>
      </c>
      <c r="H91" s="109" t="b">
        <v>0</v>
      </c>
      <c r="I91" s="158"/>
      <c r="J91" s="158">
        <v>42583</v>
      </c>
      <c r="K91" s="171">
        <v>30</v>
      </c>
      <c r="L91" s="172">
        <f t="shared" si="6"/>
        <v>42553</v>
      </c>
      <c r="M91" s="116">
        <v>0</v>
      </c>
      <c r="N91" s="102" t="b">
        <v>0</v>
      </c>
      <c r="O91" s="114"/>
      <c r="P91" s="102" t="s">
        <v>336</v>
      </c>
      <c r="Q91" s="203" t="s">
        <v>179</v>
      </c>
      <c r="R91" s="114"/>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14"/>
      <c r="AS91" s="114"/>
      <c r="AT91" s="114"/>
      <c r="AU91" s="114"/>
      <c r="AV91" s="114"/>
      <c r="AW91" s="114"/>
      <c r="AX91" s="114"/>
      <c r="AY91" s="199" t="str">
        <f ca="1">IF(AND(TasksTable[[#This Row],[Status]]&lt;&gt;"On Track",TasksTable[[#This Row],[Start Date (Calculated)]]&lt;TODAY()+7),"Review","No  Review")</f>
        <v>No  Review</v>
      </c>
      <c r="AZ91" s="114">
        <v>2</v>
      </c>
      <c r="BA91" s="114" t="s">
        <v>681</v>
      </c>
      <c r="BB91" s="114"/>
      <c r="BC91" s="114"/>
      <c r="BD91" s="114"/>
      <c r="BE91" s="169" t="s">
        <v>802</v>
      </c>
      <c r="BF91" s="169"/>
      <c r="BG91" s="169"/>
      <c r="BH91" s="169"/>
      <c r="BI91" s="169"/>
      <c r="BJ91" s="169"/>
      <c r="BK91" s="169"/>
      <c r="BL91" s="169">
        <v>2</v>
      </c>
      <c r="BM91" s="169"/>
      <c r="BN91" s="169"/>
      <c r="BO91" s="259"/>
      <c r="BP91" s="303">
        <f t="shared" si="5"/>
        <v>2</v>
      </c>
      <c r="BQ91" s="349" t="str">
        <f ca="1">IFERROR(IF(TasksTable[[#This Row],[Start Date (Calculated)]]-(TODAY()-WEEKDAY(TODAY())-1)&gt;5,"REVIEW","-"),"")</f>
        <v>REVIEW</v>
      </c>
      <c r="BR91" s="349" t="str">
        <f ca="1">IFERROR(IF(TasksTable[[#This Row],[Required Completion Date]]-(TODAY()-WEEKDAY(TODAY())-1)&gt;5,"REVIEW","-"),"")</f>
        <v>REVIEW</v>
      </c>
      <c r="BS91" s="349" t="str">
        <f ca="1">IFERROR(IF(TasksTable[[#This Row],[% Complete]]&lt;(TODAY()-TasksTable[[#This Row],[Start Date (Calculated)]])/TasksTable[[#This Row],[Days to Accomplish]],"REVIEW","-"),"")</f>
        <v>-</v>
      </c>
    </row>
    <row r="92" spans="1:71" s="202" customFormat="1" ht="30" customHeight="1" x14ac:dyDescent="0.2">
      <c r="A92" s="25">
        <v>52</v>
      </c>
      <c r="B92" s="190" t="str">
        <f>VLOOKUP(TasksTable[[#This Row],[Day 1 Project
Name]],Sheet1!$A$1:$B$19,2,FALSE)</f>
        <v>EFAS04</v>
      </c>
      <c r="C92" s="190"/>
      <c r="D92" s="100" t="str">
        <f>VLOOKUP(B92,Sheet1!$B$1:$C$19,2,FALSE)</f>
        <v>Istvan Katus_Compliance and Reporting</v>
      </c>
      <c r="E92" s="100" t="s">
        <v>375</v>
      </c>
      <c r="F92" s="107" t="s">
        <v>682</v>
      </c>
      <c r="G92" s="171" t="s">
        <v>176</v>
      </c>
      <c r="H92" s="109" t="b">
        <v>0</v>
      </c>
      <c r="I92" s="158"/>
      <c r="J92" s="158">
        <v>42583</v>
      </c>
      <c r="K92" s="171">
        <v>60</v>
      </c>
      <c r="L92" s="172">
        <f t="shared" si="6"/>
        <v>42523</v>
      </c>
      <c r="M92" s="116">
        <v>0</v>
      </c>
      <c r="N92" s="203" t="b">
        <v>0</v>
      </c>
      <c r="O92" s="114"/>
      <c r="P92" s="203" t="s">
        <v>336</v>
      </c>
      <c r="Q92" s="203" t="s">
        <v>179</v>
      </c>
      <c r="R92" s="114"/>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14"/>
      <c r="AS92" s="114"/>
      <c r="AT92" s="114"/>
      <c r="AU92" s="114"/>
      <c r="AV92" s="114"/>
      <c r="AW92" s="114"/>
      <c r="AX92" s="114"/>
      <c r="AY92" s="199" t="str">
        <f ca="1">IF(AND(TasksTable[[#This Row],[Status]]&lt;&gt;"On Track",TasksTable[[#This Row],[Start Date (Calculated)]]&lt;TODAY()+7),"Review","No  Review")</f>
        <v>No  Review</v>
      </c>
      <c r="AZ92" s="114">
        <f>30*3*2</f>
        <v>180</v>
      </c>
      <c r="BA92" s="114" t="s">
        <v>681</v>
      </c>
      <c r="BB92" s="114"/>
      <c r="BC92" s="114"/>
      <c r="BD92" s="114"/>
      <c r="BE92" s="169" t="s">
        <v>801</v>
      </c>
      <c r="BF92" s="169"/>
      <c r="BG92" s="169"/>
      <c r="BH92" s="169"/>
      <c r="BI92" s="169"/>
      <c r="BJ92" s="169"/>
      <c r="BK92" s="169">
        <v>90</v>
      </c>
      <c r="BL92" s="169">
        <v>90</v>
      </c>
      <c r="BM92" s="169"/>
      <c r="BN92" s="169"/>
      <c r="BO92" s="259"/>
      <c r="BP92" s="303">
        <f t="shared" si="5"/>
        <v>180</v>
      </c>
      <c r="BQ92" s="349" t="str">
        <f ca="1">IFERROR(IF(TasksTable[[#This Row],[Start Date (Calculated)]]-(TODAY()-WEEKDAY(TODAY())-1)&gt;5,"REVIEW","-"),"")</f>
        <v>REVIEW</v>
      </c>
      <c r="BR92" s="349" t="str">
        <f ca="1">IFERROR(IF(TasksTable[[#This Row],[Required Completion Date]]-(TODAY()-WEEKDAY(TODAY())-1)&gt;5,"REVIEW","-"),"")</f>
        <v>REVIEW</v>
      </c>
      <c r="BS92" s="349" t="str">
        <f ca="1">IFERROR(IF(TasksTable[[#This Row],[% Complete]]&lt;(TODAY()-TasksTable[[#This Row],[Start Date (Calculated)]])/TasksTable[[#This Row],[Days to Accomplish]],"REVIEW","-"),"")</f>
        <v>-</v>
      </c>
    </row>
    <row r="93" spans="1:71" ht="47.25" customHeight="1" x14ac:dyDescent="0.2">
      <c r="A93" s="25">
        <v>5</v>
      </c>
      <c r="B93" s="190" t="str">
        <f>VLOOKUP(TasksTable[[#This Row],[Day 1 Project
Name]],Sheet1!$A$1:$B$19,2,FALSE)</f>
        <v>EFAS09</v>
      </c>
      <c r="C93" s="190" t="str">
        <f>CONCATENATE(B93,"_",TasksTable[[#This Row],[Day 1 Project
Name]],"_",A93)</f>
        <v>EFAS09_EFAS09_Finance System Support _5</v>
      </c>
      <c r="D93" s="100" t="str">
        <f>VLOOKUP(B93,Sheet1!$B$1:$C$19,2,FALSE)</f>
        <v>Istvan Katus_Finance</v>
      </c>
      <c r="E93" s="100" t="s">
        <v>379</v>
      </c>
      <c r="F93" s="107" t="s">
        <v>748</v>
      </c>
      <c r="G93" s="171" t="s">
        <v>176</v>
      </c>
      <c r="H93" s="109" t="b">
        <v>1</v>
      </c>
      <c r="I93" s="158"/>
      <c r="J93" s="158">
        <v>42415</v>
      </c>
      <c r="K93" s="171">
        <v>5</v>
      </c>
      <c r="L93" s="172">
        <f t="shared" si="6"/>
        <v>42410</v>
      </c>
      <c r="M93" s="116">
        <v>0</v>
      </c>
      <c r="N93" s="102" t="b">
        <v>1</v>
      </c>
      <c r="O93" s="114" t="s">
        <v>729</v>
      </c>
      <c r="P93" s="102" t="s">
        <v>336</v>
      </c>
      <c r="Q93" s="203" t="s">
        <v>179</v>
      </c>
      <c r="R93" s="114" t="s">
        <v>729</v>
      </c>
      <c r="S93" s="160"/>
      <c r="T93" s="160"/>
      <c r="U93" s="160"/>
      <c r="V93" s="160"/>
      <c r="W93" s="160"/>
      <c r="X93" s="160"/>
      <c r="Y93" s="160"/>
      <c r="Z93" s="160">
        <v>42384</v>
      </c>
      <c r="AA93" s="160"/>
      <c r="AB93" s="160"/>
      <c r="AC93" s="160"/>
      <c r="AD93" s="160"/>
      <c r="AE93" s="160"/>
      <c r="AF93" s="160"/>
      <c r="AG93" s="160"/>
      <c r="AH93" s="160"/>
      <c r="AI93" s="160"/>
      <c r="AJ93" s="160"/>
      <c r="AK93" s="160"/>
      <c r="AL93" s="160"/>
      <c r="AM93" s="160"/>
      <c r="AN93" s="160"/>
      <c r="AO93" s="160"/>
      <c r="AP93" s="160"/>
      <c r="AQ93" s="160"/>
      <c r="AR93" s="114"/>
      <c r="AS93" s="114"/>
      <c r="AT93" s="114"/>
      <c r="AU93" s="114"/>
      <c r="AV93" s="114"/>
      <c r="AW93" s="114"/>
      <c r="AX93" s="114"/>
      <c r="AY93" s="199" t="str">
        <f ca="1">IF(AND(TasksTable[[#This Row],[Status]]&lt;&gt;"On Track",TasksTable[[#This Row],[Start Date (Calculated)]]&lt;TODAY()+7),"Review","No  Review")</f>
        <v>Review</v>
      </c>
      <c r="AZ93" s="114" t="s">
        <v>368</v>
      </c>
      <c r="BA93" s="114"/>
      <c r="BB93" s="114"/>
      <c r="BC93" s="114"/>
      <c r="BD93" s="114"/>
      <c r="BE93" s="169" t="s">
        <v>210</v>
      </c>
      <c r="BF93" s="169"/>
      <c r="BG93" s="169"/>
      <c r="BH93" s="169"/>
      <c r="BI93" s="169"/>
      <c r="BJ93" s="169"/>
      <c r="BK93" s="169"/>
      <c r="BL93" s="169"/>
      <c r="BM93" s="169"/>
      <c r="BN93" s="169"/>
      <c r="BO93" s="259"/>
      <c r="BP93" s="303">
        <f t="shared" si="5"/>
        <v>0</v>
      </c>
      <c r="BQ93" s="349" t="str">
        <f ca="1">IFERROR(IF(TasksTable[[#This Row],[Start Date (Calculated)]]-(TODAY()-WEEKDAY(TODAY())-1)&gt;5,"REVIEW","-"),"")</f>
        <v>-</v>
      </c>
      <c r="BR93" s="349" t="str">
        <f ca="1">IFERROR(IF(TasksTable[[#This Row],[Required Completion Date]]-(TODAY()-WEEKDAY(TODAY())-1)&gt;5,"REVIEW","-"),"")</f>
        <v>-</v>
      </c>
      <c r="BS93" s="349" t="str">
        <f ca="1">IFERROR(IF(TasksTable[[#This Row],[% Complete]]&lt;(TODAY()-TasksTable[[#This Row],[Start Date (Calculated)]])/TasksTable[[#This Row],[Days to Accomplish]],"REVIEW","-"),"")</f>
        <v>REVIEW</v>
      </c>
    </row>
    <row r="94" spans="1:71" ht="30" customHeight="1" x14ac:dyDescent="0.2">
      <c r="A94" s="25">
        <v>6</v>
      </c>
      <c r="B94" s="190" t="str">
        <f>VLOOKUP(TasksTable[[#This Row],[Day 1 Project
Name]],Sheet1!$A$1:$B$19,2,FALSE)</f>
        <v>EFAS09</v>
      </c>
      <c r="C94" s="190" t="str">
        <f>CONCATENATE(B94,"_",TasksTable[[#This Row],[Day 1 Project
Name]],"_",A94)</f>
        <v>EFAS09_EFAS09_Finance System Support _6</v>
      </c>
      <c r="D94" s="100" t="str">
        <f>VLOOKUP(B94,Sheet1!$B$1:$C$19,2,FALSE)</f>
        <v>Istvan Katus_Finance</v>
      </c>
      <c r="E94" s="100" t="s">
        <v>379</v>
      </c>
      <c r="F94" s="107" t="s">
        <v>425</v>
      </c>
      <c r="G94" s="171" t="s">
        <v>176</v>
      </c>
      <c r="H94" s="109" t="b">
        <v>0</v>
      </c>
      <c r="I94" s="158"/>
      <c r="J94" s="158">
        <v>42400</v>
      </c>
      <c r="K94" s="171">
        <v>18</v>
      </c>
      <c r="L94" s="172">
        <f t="shared" si="6"/>
        <v>42382</v>
      </c>
      <c r="M94" s="116">
        <v>1</v>
      </c>
      <c r="N94" s="102" t="b">
        <v>0</v>
      </c>
      <c r="O94" s="114"/>
      <c r="P94" s="102" t="s">
        <v>336</v>
      </c>
      <c r="Q94" s="203" t="s">
        <v>458</v>
      </c>
      <c r="R94" s="114"/>
      <c r="S94" s="160"/>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14"/>
      <c r="AS94" s="114"/>
      <c r="AT94" s="114"/>
      <c r="AU94" s="114"/>
      <c r="AV94" s="114"/>
      <c r="AW94" s="114"/>
      <c r="AX94" s="114"/>
      <c r="AY94" s="199" t="str">
        <f ca="1">IF(AND(TasksTable[[#This Row],[Status]]&lt;&gt;"On Track",TasksTable[[#This Row],[Start Date (Calculated)]]&lt;TODAY()+7),"Review","No  Review")</f>
        <v>Review</v>
      </c>
      <c r="AZ94" s="114">
        <v>4</v>
      </c>
      <c r="BA94" s="114" t="s">
        <v>666</v>
      </c>
      <c r="BB94" s="114"/>
      <c r="BC94" s="114"/>
      <c r="BD94" s="114"/>
      <c r="BE94" s="169" t="s">
        <v>800</v>
      </c>
      <c r="BF94" s="169">
        <v>4</v>
      </c>
      <c r="BG94" s="169"/>
      <c r="BH94" s="169"/>
      <c r="BI94" s="169"/>
      <c r="BJ94" s="169"/>
      <c r="BK94" s="169"/>
      <c r="BL94" s="169"/>
      <c r="BM94" s="169"/>
      <c r="BN94" s="169"/>
      <c r="BO94" s="259"/>
      <c r="BP94" s="303">
        <f t="shared" si="5"/>
        <v>4</v>
      </c>
      <c r="BQ94" s="349" t="str">
        <f ca="1">IFERROR(IF(TasksTable[[#This Row],[Start Date (Calculated)]]-(TODAY()-WEEKDAY(TODAY())-1)&gt;5,"REVIEW","-"),"")</f>
        <v>-</v>
      </c>
      <c r="BR94" s="349" t="str">
        <f ca="1">IFERROR(IF(TasksTable[[#This Row],[Required Completion Date]]-(TODAY()-WEEKDAY(TODAY())-1)&gt;5,"REVIEW","-"),"")</f>
        <v>-</v>
      </c>
      <c r="BS94" s="349" t="str">
        <f ca="1">IFERROR(IF(TasksTable[[#This Row],[% Complete]]&lt;(TODAY()-TasksTable[[#This Row],[Start Date (Calculated)]])/TasksTable[[#This Row],[Days to Accomplish]],"REVIEW","-"),"")</f>
        <v>REVIEW</v>
      </c>
    </row>
    <row r="95" spans="1:71" ht="30" customHeight="1" x14ac:dyDescent="0.2">
      <c r="A95" s="25">
        <v>7</v>
      </c>
      <c r="B95" s="190" t="str">
        <f>VLOOKUP(TasksTable[[#This Row],[Day 1 Project
Name]],Sheet1!$A$1:$B$19,2,FALSE)</f>
        <v>EFAS09</v>
      </c>
      <c r="C95" s="190" t="str">
        <f>CONCATENATE(B95,"_",TasksTable[[#This Row],[Day 1 Project
Name]],"_",A95)</f>
        <v>EFAS09_EFAS09_Finance System Support _7</v>
      </c>
      <c r="D95" s="100" t="str">
        <f>VLOOKUP(B95,Sheet1!$B$1:$C$19,2,FALSE)</f>
        <v>Istvan Katus_Finance</v>
      </c>
      <c r="E95" s="100" t="s">
        <v>379</v>
      </c>
      <c r="F95" s="107" t="s">
        <v>751</v>
      </c>
      <c r="G95" s="171" t="s">
        <v>176</v>
      </c>
      <c r="H95" s="109" t="b">
        <v>0</v>
      </c>
      <c r="I95" s="158"/>
      <c r="J95" s="158">
        <v>42428</v>
      </c>
      <c r="K95" s="171">
        <v>10</v>
      </c>
      <c r="L95" s="172">
        <f t="shared" si="6"/>
        <v>42418</v>
      </c>
      <c r="M95" s="116">
        <v>0</v>
      </c>
      <c r="N95" s="102" t="b">
        <v>0</v>
      </c>
      <c r="O95" s="114"/>
      <c r="P95" s="102" t="s">
        <v>336</v>
      </c>
      <c r="Q95" s="203" t="s">
        <v>179</v>
      </c>
      <c r="R95" s="114"/>
      <c r="S95" s="160"/>
      <c r="T95" s="160"/>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14"/>
      <c r="AS95" s="114"/>
      <c r="AT95" s="114"/>
      <c r="AU95" s="114"/>
      <c r="AV95" s="114"/>
      <c r="AW95" s="114"/>
      <c r="AX95" s="114"/>
      <c r="AY95" s="199" t="str">
        <f ca="1">IF(AND(TasksTable[[#This Row],[Status]]&lt;&gt;"On Track",TasksTable[[#This Row],[Start Date (Calculated)]]&lt;TODAY()+7),"Review","No  Review")</f>
        <v>Review</v>
      </c>
      <c r="AZ95" s="114">
        <v>8</v>
      </c>
      <c r="BA95" s="114" t="s">
        <v>666</v>
      </c>
      <c r="BB95" s="114"/>
      <c r="BC95" s="114"/>
      <c r="BD95" s="114"/>
      <c r="BE95" s="169" t="s">
        <v>800</v>
      </c>
      <c r="BF95" s="169"/>
      <c r="BG95" s="169">
        <v>8</v>
      </c>
      <c r="BH95" s="169"/>
      <c r="BI95" s="169"/>
      <c r="BJ95" s="169"/>
      <c r="BK95" s="169"/>
      <c r="BL95" s="169"/>
      <c r="BM95" s="169"/>
      <c r="BN95" s="169"/>
      <c r="BO95" s="259"/>
      <c r="BP95" s="303">
        <f t="shared" si="5"/>
        <v>8</v>
      </c>
      <c r="BQ95" s="349" t="str">
        <f ca="1">IFERROR(IF(TasksTable[[#This Row],[Start Date (Calculated)]]-(TODAY()-WEEKDAY(TODAY())-1)&gt;5,"REVIEW","-"),"")</f>
        <v>REVIEW</v>
      </c>
      <c r="BR95" s="349" t="str">
        <f ca="1">IFERROR(IF(TasksTable[[#This Row],[Required Completion Date]]-(TODAY()-WEEKDAY(TODAY())-1)&gt;5,"REVIEW","-"),"")</f>
        <v>REVIEW</v>
      </c>
      <c r="BS95" s="349" t="str">
        <f ca="1">IFERROR(IF(TasksTable[[#This Row],[% Complete]]&lt;(TODAY()-TasksTable[[#This Row],[Start Date (Calculated)]])/TasksTable[[#This Row],[Days to Accomplish]],"REVIEW","-"),"")</f>
        <v>-</v>
      </c>
    </row>
    <row r="96" spans="1:71" ht="30" customHeight="1" x14ac:dyDescent="0.2">
      <c r="A96" s="25">
        <v>9</v>
      </c>
      <c r="B96" s="190" t="str">
        <f>VLOOKUP(TasksTable[[#This Row],[Day 1 Project
Name]],Sheet1!$A$1:$B$19,2,FALSE)</f>
        <v>EFAS09</v>
      </c>
      <c r="C96" s="190" t="str">
        <f>CONCATENATE(B96,"_",TasksTable[[#This Row],[Day 1 Project
Name]],"_",A96)</f>
        <v>EFAS09_EFAS09_Finance System Support _9</v>
      </c>
      <c r="D96" s="100" t="str">
        <f>VLOOKUP(B96,Sheet1!$B$1:$C$19,2,FALSE)</f>
        <v>Istvan Katus_Finance</v>
      </c>
      <c r="E96" s="100" t="s">
        <v>379</v>
      </c>
      <c r="F96" s="107" t="s">
        <v>730</v>
      </c>
      <c r="G96" s="171" t="s">
        <v>176</v>
      </c>
      <c r="H96" s="109" t="b">
        <v>0</v>
      </c>
      <c r="I96" s="158"/>
      <c r="J96" s="158">
        <v>42428</v>
      </c>
      <c r="K96" s="171">
        <v>10</v>
      </c>
      <c r="L96" s="172">
        <f t="shared" si="6"/>
        <v>42418</v>
      </c>
      <c r="M96" s="116">
        <v>0.05</v>
      </c>
      <c r="N96" s="102" t="b">
        <v>0</v>
      </c>
      <c r="O96" s="114"/>
      <c r="P96" s="102" t="s">
        <v>336</v>
      </c>
      <c r="Q96" s="203" t="s">
        <v>611</v>
      </c>
      <c r="R96" s="114"/>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14"/>
      <c r="AS96" s="114"/>
      <c r="AT96" s="114"/>
      <c r="AU96" s="114"/>
      <c r="AV96" s="114"/>
      <c r="AW96" s="114"/>
      <c r="AX96" s="114"/>
      <c r="AY96" s="199" t="str">
        <f ca="1">IF(AND(TasksTable[[#This Row],[Status]]&lt;&gt;"On Track",TasksTable[[#This Row],[Start Date (Calculated)]]&lt;TODAY()+7),"Review","No  Review")</f>
        <v>No  Review</v>
      </c>
      <c r="AZ96" s="114">
        <v>4</v>
      </c>
      <c r="BA96" s="114" t="s">
        <v>666</v>
      </c>
      <c r="BB96" s="114"/>
      <c r="BC96" s="114"/>
      <c r="BD96" s="114"/>
      <c r="BE96" s="169" t="s">
        <v>800</v>
      </c>
      <c r="BF96" s="169"/>
      <c r="BG96" s="169">
        <v>4</v>
      </c>
      <c r="BH96" s="169"/>
      <c r="BI96" s="169"/>
      <c r="BJ96" s="169"/>
      <c r="BK96" s="169"/>
      <c r="BL96" s="169"/>
      <c r="BM96" s="169"/>
      <c r="BN96" s="169"/>
      <c r="BO96" s="259"/>
      <c r="BP96" s="303">
        <f t="shared" si="5"/>
        <v>4</v>
      </c>
      <c r="BQ96" s="349" t="str">
        <f ca="1">IFERROR(IF(TasksTable[[#This Row],[Start Date (Calculated)]]-(TODAY()-WEEKDAY(TODAY())-1)&gt;5,"REVIEW","-"),"")</f>
        <v>REVIEW</v>
      </c>
      <c r="BR96" s="349" t="str">
        <f ca="1">IFERROR(IF(TasksTable[[#This Row],[Required Completion Date]]-(TODAY()-WEEKDAY(TODAY())-1)&gt;5,"REVIEW","-"),"")</f>
        <v>REVIEW</v>
      </c>
      <c r="BS96" s="349" t="str">
        <f ca="1">IFERROR(IF(TasksTable[[#This Row],[% Complete]]&lt;(TODAY()-TasksTable[[#This Row],[Start Date (Calculated)]])/TasksTable[[#This Row],[Days to Accomplish]],"REVIEW","-"),"")</f>
        <v>-</v>
      </c>
    </row>
    <row r="97" spans="1:71" ht="30" customHeight="1" x14ac:dyDescent="0.2">
      <c r="A97" s="25">
        <v>12</v>
      </c>
      <c r="B97" s="190" t="str">
        <f>VLOOKUP(TasksTable[[#This Row],[Day 1 Project
Name]],Sheet1!$A$1:$B$19,2,FALSE)</f>
        <v>EFAS09</v>
      </c>
      <c r="C97" s="190" t="str">
        <f>CONCATENATE(B97,"_",TasksTable[[#This Row],[Day 1 Project
Name]],"_",A97)</f>
        <v>EFAS09_EFAS09_Finance System Support _12</v>
      </c>
      <c r="D97" s="100" t="str">
        <f>VLOOKUP(B97,Sheet1!$B$1:$C$19,2,FALSE)</f>
        <v>Istvan Katus_Finance</v>
      </c>
      <c r="E97" s="100" t="s">
        <v>379</v>
      </c>
      <c r="F97" s="107" t="s">
        <v>461</v>
      </c>
      <c r="G97" s="171" t="s">
        <v>176</v>
      </c>
      <c r="H97" s="109" t="b">
        <v>0</v>
      </c>
      <c r="I97" s="158"/>
      <c r="J97" s="158">
        <v>42415</v>
      </c>
      <c r="K97" s="171">
        <v>10</v>
      </c>
      <c r="L97" s="172">
        <f t="shared" si="6"/>
        <v>42405</v>
      </c>
      <c r="M97" s="116">
        <v>0</v>
      </c>
      <c r="N97" s="102" t="b">
        <v>0</v>
      </c>
      <c r="O97" s="114"/>
      <c r="P97" s="102" t="s">
        <v>336</v>
      </c>
      <c r="Q97" s="203" t="s">
        <v>179</v>
      </c>
      <c r="R97" s="114"/>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14"/>
      <c r="AS97" s="114"/>
      <c r="AT97" s="114"/>
      <c r="AU97" s="114"/>
      <c r="AV97" s="114"/>
      <c r="AW97" s="114"/>
      <c r="AX97" s="114"/>
      <c r="AY97" s="199" t="str">
        <f ca="1">IF(AND(TasksTable[[#This Row],[Status]]&lt;&gt;"On Track",TasksTable[[#This Row],[Start Date (Calculated)]]&lt;TODAY()+7),"Review","No  Review")</f>
        <v>Review</v>
      </c>
      <c r="AZ97" s="114">
        <v>3</v>
      </c>
      <c r="BA97" s="114" t="s">
        <v>666</v>
      </c>
      <c r="BB97" s="114"/>
      <c r="BC97" s="114"/>
      <c r="BD97" s="114"/>
      <c r="BE97" s="169" t="s">
        <v>802</v>
      </c>
      <c r="BF97" s="169"/>
      <c r="BG97" s="169">
        <v>3</v>
      </c>
      <c r="BH97" s="169"/>
      <c r="BI97" s="169"/>
      <c r="BJ97" s="169"/>
      <c r="BK97" s="169"/>
      <c r="BL97" s="169"/>
      <c r="BM97" s="169"/>
      <c r="BN97" s="169"/>
      <c r="BO97" s="259"/>
      <c r="BP97" s="303">
        <f t="shared" si="5"/>
        <v>3</v>
      </c>
      <c r="BQ97" s="349" t="str">
        <f ca="1">IFERROR(IF(TasksTable[[#This Row],[Start Date (Calculated)]]-(TODAY()-WEEKDAY(TODAY())-1)&gt;5,"REVIEW","-"),"")</f>
        <v>-</v>
      </c>
      <c r="BR97" s="349" t="str">
        <f ca="1">IFERROR(IF(TasksTable[[#This Row],[Required Completion Date]]-(TODAY()-WEEKDAY(TODAY())-1)&gt;5,"REVIEW","-"),"")</f>
        <v>-</v>
      </c>
      <c r="BS97" s="349" t="str">
        <f ca="1">IFERROR(IF(TasksTable[[#This Row],[% Complete]]&lt;(TODAY()-TasksTable[[#This Row],[Start Date (Calculated)]])/TasksTable[[#This Row],[Days to Accomplish]],"REVIEW","-"),"")</f>
        <v>REVIEW</v>
      </c>
    </row>
    <row r="98" spans="1:71" ht="30" customHeight="1" x14ac:dyDescent="0.2">
      <c r="A98" s="25">
        <v>15</v>
      </c>
      <c r="B98" s="190" t="str">
        <f>VLOOKUP(TasksTable[[#This Row],[Day 1 Project
Name]],Sheet1!$A$1:$B$19,2,FALSE)</f>
        <v>EFAS09</v>
      </c>
      <c r="C98" s="190" t="str">
        <f>CONCATENATE(B98,"_",TasksTable[[#This Row],[Day 1 Project
Name]],"_",A98)</f>
        <v>EFAS09_EFAS09_Finance System Support _15</v>
      </c>
      <c r="D98" s="100" t="str">
        <f>VLOOKUP(B98,Sheet1!$B$1:$C$19,2,FALSE)</f>
        <v>Istvan Katus_Finance</v>
      </c>
      <c r="E98" s="100" t="s">
        <v>379</v>
      </c>
      <c r="F98" s="107" t="s">
        <v>477</v>
      </c>
      <c r="G98" s="171" t="s">
        <v>176</v>
      </c>
      <c r="H98" s="164" t="b">
        <v>0</v>
      </c>
      <c r="I98" s="158"/>
      <c r="J98" s="158">
        <v>42415</v>
      </c>
      <c r="K98" s="171">
        <v>20</v>
      </c>
      <c r="L98" s="172">
        <f t="shared" si="6"/>
        <v>42395</v>
      </c>
      <c r="M98" s="116">
        <v>0.2</v>
      </c>
      <c r="N98" s="102" t="b">
        <v>1</v>
      </c>
      <c r="O98" s="114" t="s">
        <v>478</v>
      </c>
      <c r="P98" s="102" t="s">
        <v>336</v>
      </c>
      <c r="Q98" s="203" t="s">
        <v>611</v>
      </c>
      <c r="R98" s="114" t="s">
        <v>780</v>
      </c>
      <c r="S98" s="160"/>
      <c r="T98" s="160"/>
      <c r="U98" s="160"/>
      <c r="V98" s="160"/>
      <c r="W98" s="160"/>
      <c r="X98" s="160">
        <f>J98</f>
        <v>42415</v>
      </c>
      <c r="Y98" s="160"/>
      <c r="Z98" s="160"/>
      <c r="AA98" s="160"/>
      <c r="AB98" s="160"/>
      <c r="AC98" s="160"/>
      <c r="AD98" s="160"/>
      <c r="AE98" s="160"/>
      <c r="AF98" s="160"/>
      <c r="AG98" s="160"/>
      <c r="AH98" s="160"/>
      <c r="AI98" s="160"/>
      <c r="AJ98" s="160"/>
      <c r="AK98" s="160"/>
      <c r="AL98" s="160"/>
      <c r="AM98" s="160"/>
      <c r="AN98" s="160"/>
      <c r="AO98" s="160"/>
      <c r="AP98" s="160"/>
      <c r="AQ98" s="160"/>
      <c r="AR98" s="114"/>
      <c r="AS98" s="114"/>
      <c r="AT98" s="114"/>
      <c r="AU98" s="114"/>
      <c r="AV98" s="114"/>
      <c r="AW98" s="114"/>
      <c r="AX98" s="114"/>
      <c r="AY98" s="199" t="str">
        <f ca="1">IF(AND(TasksTable[[#This Row],[Status]]&lt;&gt;"On Track",TasksTable[[#This Row],[Start Date (Calculated)]]&lt;TODAY()+7),"Review","No  Review")</f>
        <v>No  Review</v>
      </c>
      <c r="AZ98" s="114">
        <v>5</v>
      </c>
      <c r="BA98" s="114" t="s">
        <v>666</v>
      </c>
      <c r="BB98" s="114"/>
      <c r="BC98" s="114"/>
      <c r="BD98" s="114"/>
      <c r="BE98" s="169" t="s">
        <v>210</v>
      </c>
      <c r="BF98" s="169">
        <v>5</v>
      </c>
      <c r="BG98" s="169"/>
      <c r="BH98" s="169"/>
      <c r="BI98" s="169"/>
      <c r="BJ98" s="169"/>
      <c r="BK98" s="169"/>
      <c r="BL98" s="169"/>
      <c r="BM98" s="169"/>
      <c r="BN98" s="169"/>
      <c r="BO98" s="259"/>
      <c r="BP98" s="303">
        <f t="shared" si="5"/>
        <v>5</v>
      </c>
      <c r="BQ98" s="349" t="str">
        <f ca="1">IFERROR(IF(TasksTable[[#This Row],[Start Date (Calculated)]]-(TODAY()-WEEKDAY(TODAY())-1)&gt;5,"REVIEW","-"),"")</f>
        <v>-</v>
      </c>
      <c r="BR98" s="349" t="str">
        <f ca="1">IFERROR(IF(TasksTable[[#This Row],[Required Completion Date]]-(TODAY()-WEEKDAY(TODAY())-1)&gt;5,"REVIEW","-"),"")</f>
        <v>-</v>
      </c>
      <c r="BS98" s="349" t="str">
        <f ca="1">IFERROR(IF(TasksTable[[#This Row],[% Complete]]&lt;(TODAY()-TasksTable[[#This Row],[Start Date (Calculated)]])/TasksTable[[#This Row],[Days to Accomplish]],"REVIEW","-"),"")</f>
        <v>REVIEW</v>
      </c>
    </row>
    <row r="99" spans="1:71" ht="30" customHeight="1" x14ac:dyDescent="0.2">
      <c r="A99" s="25">
        <v>16</v>
      </c>
      <c r="B99" s="190" t="str">
        <f>VLOOKUP(TasksTable[[#This Row],[Day 1 Project
Name]],Sheet1!$A$1:$B$19,2,FALSE)</f>
        <v>EFAS09</v>
      </c>
      <c r="C99" s="190" t="str">
        <f>CONCATENATE(B99,"_",TasksTable[[#This Row],[Day 1 Project
Name]],"_",A99)</f>
        <v>EFAS09_EFAS09_Finance System Support _16</v>
      </c>
      <c r="D99" s="100" t="str">
        <f>VLOOKUP(B99,Sheet1!$B$1:$C$19,2,FALSE)</f>
        <v>Istvan Katus_Finance</v>
      </c>
      <c r="E99" s="100" t="s">
        <v>379</v>
      </c>
      <c r="F99" s="107" t="s">
        <v>429</v>
      </c>
      <c r="G99" s="171" t="s">
        <v>176</v>
      </c>
      <c r="H99" s="164" t="b">
        <v>0</v>
      </c>
      <c r="I99" s="158"/>
      <c r="J99" s="158">
        <v>42490</v>
      </c>
      <c r="K99" s="171">
        <v>1</v>
      </c>
      <c r="L99" s="172">
        <f t="shared" si="6"/>
        <v>42489</v>
      </c>
      <c r="M99" s="116">
        <v>0</v>
      </c>
      <c r="N99" s="102" t="b">
        <v>0</v>
      </c>
      <c r="O99" s="114"/>
      <c r="P99" s="102" t="s">
        <v>336</v>
      </c>
      <c r="Q99" s="203" t="s">
        <v>179</v>
      </c>
      <c r="R99" s="114"/>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14"/>
      <c r="AS99" s="114" t="s">
        <v>212</v>
      </c>
      <c r="AT99" s="114"/>
      <c r="AU99" s="114"/>
      <c r="AV99" s="114"/>
      <c r="AW99" s="114"/>
      <c r="AX99" s="114"/>
      <c r="AY99" s="199" t="str">
        <f ca="1">IF(AND(TasksTable[[#This Row],[Status]]&lt;&gt;"On Track",TasksTable[[#This Row],[Start Date (Calculated)]]&lt;TODAY()+7),"Review","No  Review")</f>
        <v>No  Review</v>
      </c>
      <c r="AZ99" s="114">
        <v>2</v>
      </c>
      <c r="BA99" s="114" t="s">
        <v>666</v>
      </c>
      <c r="BB99" s="114"/>
      <c r="BC99" s="114"/>
      <c r="BD99" s="114"/>
      <c r="BE99" s="169" t="s">
        <v>800</v>
      </c>
      <c r="BF99" s="169"/>
      <c r="BG99" s="169"/>
      <c r="BH99" s="169"/>
      <c r="BI99" s="169">
        <v>2</v>
      </c>
      <c r="BJ99" s="169"/>
      <c r="BK99" s="169"/>
      <c r="BL99" s="169"/>
      <c r="BM99" s="169"/>
      <c r="BN99" s="169"/>
      <c r="BO99" s="259"/>
      <c r="BP99" s="303">
        <f t="shared" si="5"/>
        <v>2</v>
      </c>
      <c r="BQ99" s="349" t="str">
        <f ca="1">IFERROR(IF(TasksTable[[#This Row],[Start Date (Calculated)]]-(TODAY()-WEEKDAY(TODAY())-1)&gt;5,"REVIEW","-"),"")</f>
        <v>REVIEW</v>
      </c>
      <c r="BR99" s="349" t="str">
        <f ca="1">IFERROR(IF(TasksTable[[#This Row],[Required Completion Date]]-(TODAY()-WEEKDAY(TODAY())-1)&gt;5,"REVIEW","-"),"")</f>
        <v>REVIEW</v>
      </c>
      <c r="BS99" s="349" t="str">
        <f ca="1">IFERROR(IF(TasksTable[[#This Row],[% Complete]]&lt;(TODAY()-TasksTable[[#This Row],[Start Date (Calculated)]])/TasksTable[[#This Row],[Days to Accomplish]],"REVIEW","-"),"")</f>
        <v>-</v>
      </c>
    </row>
    <row r="100" spans="1:71" ht="30" customHeight="1" x14ac:dyDescent="0.2">
      <c r="A100" s="25">
        <v>20</v>
      </c>
      <c r="B100" s="190" t="str">
        <f>VLOOKUP(TasksTable[[#This Row],[Day 1 Project
Name]],Sheet1!$A$1:$B$19,2,FALSE)</f>
        <v>EFAS09</v>
      </c>
      <c r="C100" s="190" t="str">
        <f>CONCATENATE(B100,"_",TasksTable[[#This Row],[Day 1 Project
Name]],"_",A100)</f>
        <v>EFAS09_EFAS09_Finance System Support _20</v>
      </c>
      <c r="D100" s="100" t="str">
        <f>VLOOKUP(B100,Sheet1!$B$1:$C$19,2,FALSE)</f>
        <v>Istvan Katus_Finance</v>
      </c>
      <c r="E100" s="100" t="s">
        <v>379</v>
      </c>
      <c r="F100" s="107" t="s">
        <v>479</v>
      </c>
      <c r="G100" s="171" t="s">
        <v>460</v>
      </c>
      <c r="H100" s="109" t="b">
        <v>0</v>
      </c>
      <c r="I100" s="158"/>
      <c r="J100" s="158">
        <v>42415</v>
      </c>
      <c r="K100" s="171">
        <v>10</v>
      </c>
      <c r="L100" s="172">
        <f t="shared" si="6"/>
        <v>42405</v>
      </c>
      <c r="M100" s="116">
        <v>0</v>
      </c>
      <c r="N100" s="102" t="b">
        <v>0</v>
      </c>
      <c r="O100" s="114"/>
      <c r="P100" s="102" t="s">
        <v>336</v>
      </c>
      <c r="Q100" s="203" t="s">
        <v>179</v>
      </c>
      <c r="R100" s="114"/>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14"/>
      <c r="AS100" s="114"/>
      <c r="AT100" s="114"/>
      <c r="AU100" s="114"/>
      <c r="AV100" s="114"/>
      <c r="AW100" s="114"/>
      <c r="AX100" s="114"/>
      <c r="AY100" s="199" t="str">
        <f ca="1">IF(AND(TasksTable[[#This Row],[Status]]&lt;&gt;"On Track",TasksTable[[#This Row],[Start Date (Calculated)]]&lt;TODAY()+7),"Review","No  Review")</f>
        <v>Review</v>
      </c>
      <c r="AZ100" s="114">
        <v>10</v>
      </c>
      <c r="BA100" s="114" t="s">
        <v>666</v>
      </c>
      <c r="BB100" s="114"/>
      <c r="BC100" s="114"/>
      <c r="BD100" s="114"/>
      <c r="BE100" s="169" t="s">
        <v>210</v>
      </c>
      <c r="BF100" s="169"/>
      <c r="BG100" s="169">
        <v>10</v>
      </c>
      <c r="BH100" s="169"/>
      <c r="BI100" s="169"/>
      <c r="BJ100" s="169"/>
      <c r="BK100" s="169"/>
      <c r="BL100" s="169"/>
      <c r="BM100" s="169"/>
      <c r="BN100" s="169"/>
      <c r="BO100" s="259"/>
      <c r="BP100" s="303">
        <f t="shared" si="5"/>
        <v>10</v>
      </c>
      <c r="BQ100" s="349" t="str">
        <f ca="1">IFERROR(IF(TasksTable[[#This Row],[Start Date (Calculated)]]-(TODAY()-WEEKDAY(TODAY())-1)&gt;5,"REVIEW","-"),"")</f>
        <v>-</v>
      </c>
      <c r="BR100" s="349" t="str">
        <f ca="1">IFERROR(IF(TasksTable[[#This Row],[Required Completion Date]]-(TODAY()-WEEKDAY(TODAY())-1)&gt;5,"REVIEW","-"),"")</f>
        <v>-</v>
      </c>
      <c r="BS100" s="349" t="str">
        <f ca="1">IFERROR(IF(TasksTable[[#This Row],[% Complete]]&lt;(TODAY()-TasksTable[[#This Row],[Start Date (Calculated)]])/TasksTable[[#This Row],[Days to Accomplish]],"REVIEW","-"),"")</f>
        <v>REVIEW</v>
      </c>
    </row>
    <row r="101" spans="1:71" ht="30" customHeight="1" x14ac:dyDescent="0.2">
      <c r="A101" s="25">
        <v>21</v>
      </c>
      <c r="B101" s="190" t="str">
        <f>VLOOKUP(TasksTable[[#This Row],[Day 1 Project
Name]],Sheet1!$A$1:$B$19,2,FALSE)</f>
        <v>EFAS09</v>
      </c>
      <c r="C101" s="190" t="str">
        <f>CONCATENATE(B101,"_",TasksTable[[#This Row],[Day 1 Project
Name]],"_",A101)</f>
        <v>EFAS09_EFAS09_Finance System Support _21</v>
      </c>
      <c r="D101" s="100" t="str">
        <f>VLOOKUP(B101,Sheet1!$B$1:$C$19,2,FALSE)</f>
        <v>Istvan Katus_Finance</v>
      </c>
      <c r="E101" s="100" t="s">
        <v>379</v>
      </c>
      <c r="F101" s="107" t="s">
        <v>480</v>
      </c>
      <c r="G101" s="171" t="s">
        <v>176</v>
      </c>
      <c r="H101" s="109" t="b">
        <v>0</v>
      </c>
      <c r="I101" s="158"/>
      <c r="J101" s="158">
        <v>42415</v>
      </c>
      <c r="K101" s="171">
        <v>10</v>
      </c>
      <c r="L101" s="172">
        <f t="shared" si="6"/>
        <v>42405</v>
      </c>
      <c r="M101" s="116">
        <v>0</v>
      </c>
      <c r="N101" s="102" t="b">
        <v>1</v>
      </c>
      <c r="O101" s="114" t="s">
        <v>750</v>
      </c>
      <c r="P101" s="102" t="s">
        <v>336</v>
      </c>
      <c r="Q101" s="203" t="s">
        <v>179</v>
      </c>
      <c r="R101" s="114"/>
      <c r="S101" s="160"/>
      <c r="T101" s="160"/>
      <c r="U101" s="160"/>
      <c r="V101" s="160"/>
      <c r="W101" s="160"/>
      <c r="X101" s="158">
        <v>42415</v>
      </c>
      <c r="Y101" s="160"/>
      <c r="Z101" s="160"/>
      <c r="AA101" s="160"/>
      <c r="AB101" s="160"/>
      <c r="AC101" s="160"/>
      <c r="AD101" s="160"/>
      <c r="AE101" s="160"/>
      <c r="AF101" s="160"/>
      <c r="AG101" s="160"/>
      <c r="AH101" s="160"/>
      <c r="AI101" s="160"/>
      <c r="AJ101" s="160"/>
      <c r="AK101" s="160"/>
      <c r="AL101" s="160"/>
      <c r="AM101" s="160"/>
      <c r="AN101" s="160"/>
      <c r="AO101" s="160"/>
      <c r="AP101" s="160"/>
      <c r="AQ101" s="160"/>
      <c r="AR101" s="114"/>
      <c r="AS101" s="114"/>
      <c r="AT101" s="114"/>
      <c r="AU101" s="114"/>
      <c r="AV101" s="114"/>
      <c r="AW101" s="114"/>
      <c r="AX101" s="114"/>
      <c r="AY101" s="199" t="str">
        <f ca="1">IF(AND(TasksTable[[#This Row],[Status]]&lt;&gt;"On Track",TasksTable[[#This Row],[Start Date (Calculated)]]&lt;TODAY()+7),"Review","No  Review")</f>
        <v>Review</v>
      </c>
      <c r="AZ101" s="114">
        <v>1</v>
      </c>
      <c r="BA101" s="114" t="s">
        <v>666</v>
      </c>
      <c r="BB101" s="114"/>
      <c r="BC101" s="114"/>
      <c r="BD101" s="114"/>
      <c r="BE101" s="169" t="s">
        <v>800</v>
      </c>
      <c r="BF101" s="169"/>
      <c r="BG101" s="169">
        <v>1</v>
      </c>
      <c r="BH101" s="169"/>
      <c r="BI101" s="169"/>
      <c r="BJ101" s="169"/>
      <c r="BK101" s="169"/>
      <c r="BL101" s="169"/>
      <c r="BM101" s="169"/>
      <c r="BN101" s="169"/>
      <c r="BO101" s="259"/>
      <c r="BP101" s="303">
        <f t="shared" si="5"/>
        <v>1</v>
      </c>
      <c r="BQ101" s="349" t="str">
        <f ca="1">IFERROR(IF(TasksTable[[#This Row],[Start Date (Calculated)]]-(TODAY()-WEEKDAY(TODAY())-1)&gt;5,"REVIEW","-"),"")</f>
        <v>-</v>
      </c>
      <c r="BR101" s="349" t="str">
        <f ca="1">IFERROR(IF(TasksTable[[#This Row],[Required Completion Date]]-(TODAY()-WEEKDAY(TODAY())-1)&gt;5,"REVIEW","-"),"")</f>
        <v>-</v>
      </c>
      <c r="BS101" s="349" t="str">
        <f ca="1">IFERROR(IF(TasksTable[[#This Row],[% Complete]]&lt;(TODAY()-TasksTable[[#This Row],[Start Date (Calculated)]])/TasksTable[[#This Row],[Days to Accomplish]],"REVIEW","-"),"")</f>
        <v>REVIEW</v>
      </c>
    </row>
    <row r="102" spans="1:71" ht="30" customHeight="1" x14ac:dyDescent="0.2">
      <c r="A102" s="25">
        <v>22</v>
      </c>
      <c r="B102" s="190" t="str">
        <f>VLOOKUP(TasksTable[[#This Row],[Day 1 Project
Name]],Sheet1!$A$1:$B$19,2,FALSE)</f>
        <v>EFAS09</v>
      </c>
      <c r="C102" s="190" t="str">
        <f>CONCATENATE(B102,"_",TasksTable[[#This Row],[Day 1 Project
Name]],"_",A102)</f>
        <v>EFAS09_EFAS09_Finance System Support _22</v>
      </c>
      <c r="D102" s="100" t="str">
        <f>VLOOKUP(B102,Sheet1!$B$1:$C$19,2,FALSE)</f>
        <v>Istvan Katus_Finance</v>
      </c>
      <c r="E102" s="100" t="s">
        <v>379</v>
      </c>
      <c r="F102" s="107" t="s">
        <v>745</v>
      </c>
      <c r="G102" s="171" t="s">
        <v>176</v>
      </c>
      <c r="H102" s="164" t="b">
        <v>0</v>
      </c>
      <c r="I102" s="158"/>
      <c r="J102" s="158">
        <v>42490</v>
      </c>
      <c r="K102" s="171">
        <v>20</v>
      </c>
      <c r="L102" s="172">
        <f t="shared" si="6"/>
        <v>42470</v>
      </c>
      <c r="M102" s="116">
        <v>0</v>
      </c>
      <c r="N102" s="102" t="b">
        <v>1</v>
      </c>
      <c r="O102" s="114" t="s">
        <v>481</v>
      </c>
      <c r="P102" s="102" t="s">
        <v>336</v>
      </c>
      <c r="Q102" s="203" t="s">
        <v>179</v>
      </c>
      <c r="R102" s="114"/>
      <c r="S102" s="160"/>
      <c r="T102" s="160"/>
      <c r="U102" s="160"/>
      <c r="V102" s="160"/>
      <c r="W102" s="160"/>
      <c r="X102" s="160">
        <f>J102</f>
        <v>42490</v>
      </c>
      <c r="Y102" s="160"/>
      <c r="Z102" s="160"/>
      <c r="AA102" s="160"/>
      <c r="AB102" s="160"/>
      <c r="AC102" s="160"/>
      <c r="AD102" s="160"/>
      <c r="AE102" s="160"/>
      <c r="AF102" s="160"/>
      <c r="AG102" s="160"/>
      <c r="AH102" s="160"/>
      <c r="AI102" s="160"/>
      <c r="AJ102" s="160"/>
      <c r="AK102" s="160"/>
      <c r="AL102" s="160"/>
      <c r="AM102" s="160"/>
      <c r="AN102" s="160"/>
      <c r="AO102" s="160"/>
      <c r="AP102" s="160"/>
      <c r="AQ102" s="160"/>
      <c r="AR102" s="114"/>
      <c r="AS102" s="114"/>
      <c r="AT102" s="114"/>
      <c r="AU102" s="114"/>
      <c r="AV102" s="114"/>
      <c r="AW102" s="114"/>
      <c r="AX102" s="114"/>
      <c r="AY102" s="199" t="str">
        <f ca="1">IF(AND(TasksTable[[#This Row],[Status]]&lt;&gt;"On Track",TasksTable[[#This Row],[Start Date (Calculated)]]&lt;TODAY()+7),"Review","No  Review")</f>
        <v>No  Review</v>
      </c>
      <c r="AZ102" s="114">
        <v>2</v>
      </c>
      <c r="BA102" s="114" t="s">
        <v>666</v>
      </c>
      <c r="BB102" s="114"/>
      <c r="BC102" s="114"/>
      <c r="BD102" s="114"/>
      <c r="BE102" s="169" t="s">
        <v>210</v>
      </c>
      <c r="BF102" s="169"/>
      <c r="BG102" s="169"/>
      <c r="BH102" s="169"/>
      <c r="BI102" s="169">
        <v>2</v>
      </c>
      <c r="BJ102" s="169"/>
      <c r="BK102" s="169"/>
      <c r="BL102" s="169"/>
      <c r="BM102" s="169"/>
      <c r="BN102" s="169"/>
      <c r="BO102" s="259"/>
      <c r="BP102" s="303">
        <f t="shared" si="5"/>
        <v>2</v>
      </c>
      <c r="BQ102" s="349" t="str">
        <f ca="1">IFERROR(IF(TasksTable[[#This Row],[Start Date (Calculated)]]-(TODAY()-WEEKDAY(TODAY())-1)&gt;5,"REVIEW","-"),"")</f>
        <v>REVIEW</v>
      </c>
      <c r="BR102" s="349" t="str">
        <f ca="1">IFERROR(IF(TasksTable[[#This Row],[Required Completion Date]]-(TODAY()-WEEKDAY(TODAY())-1)&gt;5,"REVIEW","-"),"")</f>
        <v>REVIEW</v>
      </c>
      <c r="BS102" s="349" t="str">
        <f ca="1">IFERROR(IF(TasksTable[[#This Row],[% Complete]]&lt;(TODAY()-TasksTable[[#This Row],[Start Date (Calculated)]])/TasksTable[[#This Row],[Days to Accomplish]],"REVIEW","-"),"")</f>
        <v>-</v>
      </c>
    </row>
    <row r="103" spans="1:71" ht="30" customHeight="1" x14ac:dyDescent="0.2">
      <c r="A103" s="25">
        <v>25</v>
      </c>
      <c r="B103" s="190" t="str">
        <f>VLOOKUP(TasksTable[[#This Row],[Day 1 Project
Name]],Sheet1!$A$1:$B$19,2,FALSE)</f>
        <v>EFAS09</v>
      </c>
      <c r="C103" s="190" t="str">
        <f>CONCATENATE(B103,"_",TasksTable[[#This Row],[Day 1 Project
Name]],"_",A103)</f>
        <v>EFAS09_EFAS09_Finance System Support _25</v>
      </c>
      <c r="D103" s="100" t="str">
        <f>VLOOKUP(B103,Sheet1!$B$1:$C$19,2,FALSE)</f>
        <v>Istvan Katus_Finance</v>
      </c>
      <c r="E103" s="100" t="s">
        <v>379</v>
      </c>
      <c r="F103" s="107" t="s">
        <v>462</v>
      </c>
      <c r="G103" s="171" t="s">
        <v>176</v>
      </c>
      <c r="H103" s="109" t="b">
        <v>0</v>
      </c>
      <c r="I103" s="158"/>
      <c r="J103" s="158">
        <v>42505</v>
      </c>
      <c r="K103" s="171">
        <v>80</v>
      </c>
      <c r="L103" s="172">
        <f t="shared" si="6"/>
        <v>42425</v>
      </c>
      <c r="M103" s="116">
        <v>0</v>
      </c>
      <c r="N103" s="102" t="b">
        <v>0</v>
      </c>
      <c r="O103" s="114"/>
      <c r="P103" s="102" t="s">
        <v>336</v>
      </c>
      <c r="Q103" s="203" t="s">
        <v>179</v>
      </c>
      <c r="R103" s="114"/>
      <c r="S103" s="160"/>
      <c r="T103" s="160"/>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14"/>
      <c r="AS103" s="114"/>
      <c r="AT103" s="114"/>
      <c r="AU103" s="114"/>
      <c r="AV103" s="114"/>
      <c r="AW103" s="114"/>
      <c r="AX103" s="114"/>
      <c r="AY103" s="199" t="str">
        <f ca="1">IF(AND(TasksTable[[#This Row],[Status]]&lt;&gt;"On Track",TasksTable[[#This Row],[Start Date (Calculated)]]&lt;TODAY()+7),"Review","No  Review")</f>
        <v>No  Review</v>
      </c>
      <c r="AZ103" s="114">
        <v>80</v>
      </c>
      <c r="BA103" s="114" t="s">
        <v>666</v>
      </c>
      <c r="BB103" s="114"/>
      <c r="BC103" s="114"/>
      <c r="BD103" s="114"/>
      <c r="BE103" s="169" t="s">
        <v>800</v>
      </c>
      <c r="BF103" s="169"/>
      <c r="BG103" s="169">
        <v>5</v>
      </c>
      <c r="BH103" s="169">
        <v>35</v>
      </c>
      <c r="BI103" s="169">
        <v>35</v>
      </c>
      <c r="BJ103" s="169">
        <v>5</v>
      </c>
      <c r="BK103" s="169"/>
      <c r="BL103" s="169"/>
      <c r="BM103" s="169"/>
      <c r="BN103" s="169"/>
      <c r="BO103" s="259"/>
      <c r="BP103" s="303">
        <f t="shared" si="5"/>
        <v>80</v>
      </c>
      <c r="BQ103" s="349" t="str">
        <f ca="1">IFERROR(IF(TasksTable[[#This Row],[Start Date (Calculated)]]-(TODAY()-WEEKDAY(TODAY())-1)&gt;5,"REVIEW","-"),"")</f>
        <v>REVIEW</v>
      </c>
      <c r="BR103" s="349" t="str">
        <f ca="1">IFERROR(IF(TasksTable[[#This Row],[Required Completion Date]]-(TODAY()-WEEKDAY(TODAY())-1)&gt;5,"REVIEW","-"),"")</f>
        <v>REVIEW</v>
      </c>
      <c r="BS103" s="349" t="str">
        <f ca="1">IFERROR(IF(TasksTable[[#This Row],[% Complete]]&lt;(TODAY()-TasksTable[[#This Row],[Start Date (Calculated)]])/TasksTable[[#This Row],[Days to Accomplish]],"REVIEW","-"),"")</f>
        <v>-</v>
      </c>
    </row>
    <row r="104" spans="1:71" ht="30" customHeight="1" x14ac:dyDescent="0.2">
      <c r="A104" s="25">
        <v>26</v>
      </c>
      <c r="B104" s="190" t="str">
        <f>VLOOKUP(TasksTable[[#This Row],[Day 1 Project
Name]],Sheet1!$A$1:$B$19,2,FALSE)</f>
        <v>EFAS09</v>
      </c>
      <c r="C104" s="190" t="str">
        <f>CONCATENATE(B104,"_",TasksTable[[#This Row],[Day 1 Project
Name]],"_",A104)</f>
        <v>EFAS09_EFAS09_Finance System Support _26</v>
      </c>
      <c r="D104" s="100" t="str">
        <f>VLOOKUP(B104,Sheet1!$B$1:$C$19,2,FALSE)</f>
        <v>Istvan Katus_Finance</v>
      </c>
      <c r="E104" s="100" t="s">
        <v>379</v>
      </c>
      <c r="F104" s="107" t="s">
        <v>749</v>
      </c>
      <c r="G104" s="171" t="s">
        <v>176</v>
      </c>
      <c r="H104" s="109" t="b">
        <v>0</v>
      </c>
      <c r="I104" s="158"/>
      <c r="J104" s="158">
        <v>42495</v>
      </c>
      <c r="K104" s="171">
        <v>5</v>
      </c>
      <c r="L104" s="172">
        <f t="shared" si="6"/>
        <v>42490</v>
      </c>
      <c r="M104" s="116">
        <v>0</v>
      </c>
      <c r="N104" s="102" t="b">
        <v>0</v>
      </c>
      <c r="O104" s="114"/>
      <c r="P104" s="102" t="s">
        <v>336</v>
      </c>
      <c r="Q104" s="203" t="s">
        <v>179</v>
      </c>
      <c r="R104" s="114"/>
      <c r="S104" s="160"/>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14"/>
      <c r="AS104" s="114"/>
      <c r="AT104" s="114"/>
      <c r="AU104" s="114"/>
      <c r="AV104" s="114"/>
      <c r="AW104" s="114"/>
      <c r="AX104" s="114"/>
      <c r="AY104" s="199" t="str">
        <f ca="1">IF(AND(TasksTable[[#This Row],[Status]]&lt;&gt;"On Track",TasksTable[[#This Row],[Start Date (Calculated)]]&lt;TODAY()+7),"Review","No  Review")</f>
        <v>No  Review</v>
      </c>
      <c r="AZ104" s="114">
        <v>24</v>
      </c>
      <c r="BA104" s="114" t="s">
        <v>666</v>
      </c>
      <c r="BB104" s="114"/>
      <c r="BC104" s="114"/>
      <c r="BD104" s="114"/>
      <c r="BE104" s="169" t="s">
        <v>802</v>
      </c>
      <c r="BF104" s="169"/>
      <c r="BG104" s="169"/>
      <c r="BH104" s="169"/>
      <c r="BI104" s="169"/>
      <c r="BJ104" s="169">
        <v>24</v>
      </c>
      <c r="BK104" s="169"/>
      <c r="BL104" s="169"/>
      <c r="BM104" s="169"/>
      <c r="BN104" s="169"/>
      <c r="BO104" s="259"/>
      <c r="BP104" s="303">
        <f t="shared" si="5"/>
        <v>24</v>
      </c>
      <c r="BQ104" s="349" t="str">
        <f ca="1">IFERROR(IF(TasksTable[[#This Row],[Start Date (Calculated)]]-(TODAY()-WEEKDAY(TODAY())-1)&gt;5,"REVIEW","-"),"")</f>
        <v>REVIEW</v>
      </c>
      <c r="BR104" s="349" t="str">
        <f ca="1">IFERROR(IF(TasksTable[[#This Row],[Required Completion Date]]-(TODAY()-WEEKDAY(TODAY())-1)&gt;5,"REVIEW","-"),"")</f>
        <v>REVIEW</v>
      </c>
      <c r="BS104" s="349" t="str">
        <f ca="1">IFERROR(IF(TasksTable[[#This Row],[% Complete]]&lt;(TODAY()-TasksTable[[#This Row],[Start Date (Calculated)]])/TasksTable[[#This Row],[Days to Accomplish]],"REVIEW","-"),"")</f>
        <v>-</v>
      </c>
    </row>
    <row r="105" spans="1:71" ht="30" customHeight="1" x14ac:dyDescent="0.2">
      <c r="A105" s="25">
        <v>27</v>
      </c>
      <c r="B105" s="190" t="str">
        <f>VLOOKUP(TasksTable[[#This Row],[Day 1 Project
Name]],Sheet1!$A$1:$B$19,2,FALSE)</f>
        <v>EFAS09</v>
      </c>
      <c r="C105" s="190" t="str">
        <f>CONCATENATE(B105,"_",TasksTable[[#This Row],[Day 1 Project
Name]],"_",A105)</f>
        <v>EFAS09_EFAS09_Finance System Support _27</v>
      </c>
      <c r="D105" s="100" t="str">
        <f>VLOOKUP(B105,Sheet1!$B$1:$C$19,2,FALSE)</f>
        <v>Istvan Katus_Finance</v>
      </c>
      <c r="E105" s="100" t="s">
        <v>379</v>
      </c>
      <c r="F105" s="107" t="s">
        <v>752</v>
      </c>
      <c r="G105" s="171" t="s">
        <v>176</v>
      </c>
      <c r="H105" s="164" t="b">
        <v>1</v>
      </c>
      <c r="I105" s="158"/>
      <c r="J105" s="158">
        <v>42510</v>
      </c>
      <c r="K105" s="171">
        <v>32</v>
      </c>
      <c r="L105" s="172">
        <f t="shared" si="6"/>
        <v>42478</v>
      </c>
      <c r="M105" s="116">
        <v>0</v>
      </c>
      <c r="N105" s="102" t="b">
        <v>1</v>
      </c>
      <c r="O105" s="114" t="s">
        <v>440</v>
      </c>
      <c r="P105" s="102" t="s">
        <v>336</v>
      </c>
      <c r="Q105" s="203" t="s">
        <v>179</v>
      </c>
      <c r="R105" s="114"/>
      <c r="S105" s="160"/>
      <c r="T105" s="160"/>
      <c r="U105" s="160"/>
      <c r="V105" s="160"/>
      <c r="W105" s="160"/>
      <c r="X105" s="160">
        <f>J105</f>
        <v>42510</v>
      </c>
      <c r="Y105" s="160"/>
      <c r="Z105" s="160"/>
      <c r="AA105" s="160"/>
      <c r="AB105" s="160"/>
      <c r="AC105" s="160"/>
      <c r="AD105" s="160"/>
      <c r="AE105" s="160"/>
      <c r="AF105" s="160"/>
      <c r="AG105" s="160"/>
      <c r="AH105" s="160"/>
      <c r="AI105" s="160"/>
      <c r="AJ105" s="160"/>
      <c r="AK105" s="160"/>
      <c r="AL105" s="160"/>
      <c r="AM105" s="160"/>
      <c r="AN105" s="160"/>
      <c r="AO105" s="160"/>
      <c r="AP105" s="160"/>
      <c r="AQ105" s="160"/>
      <c r="AR105" s="114"/>
      <c r="AS105" s="114"/>
      <c r="AT105" s="114"/>
      <c r="AU105" s="114"/>
      <c r="AV105" s="114"/>
      <c r="AW105" s="114"/>
      <c r="AX105" s="114"/>
      <c r="AY105" s="199" t="str">
        <f ca="1">IF(AND(TasksTable[[#This Row],[Status]]&lt;&gt;"On Track",TasksTable[[#This Row],[Start Date (Calculated)]]&lt;TODAY()+7),"Review","No  Review")</f>
        <v>No  Review</v>
      </c>
      <c r="AZ105" s="114">
        <v>450</v>
      </c>
      <c r="BA105" s="114" t="s">
        <v>666</v>
      </c>
      <c r="BB105" s="114">
        <v>390</v>
      </c>
      <c r="BC105" s="114" t="s">
        <v>665</v>
      </c>
      <c r="BD105" s="114"/>
      <c r="BE105" s="169" t="s">
        <v>803</v>
      </c>
      <c r="BF105" s="169"/>
      <c r="BG105" s="169"/>
      <c r="BH105" s="169"/>
      <c r="BI105" s="169">
        <v>420</v>
      </c>
      <c r="BJ105" s="169">
        <v>420</v>
      </c>
      <c r="BK105" s="169"/>
      <c r="BL105" s="169"/>
      <c r="BM105" s="169"/>
      <c r="BN105" s="169"/>
      <c r="BO105" s="259"/>
      <c r="BP105" s="303">
        <f t="shared" si="5"/>
        <v>840</v>
      </c>
      <c r="BQ105" s="349" t="str">
        <f ca="1">IFERROR(IF(TasksTable[[#This Row],[Start Date (Calculated)]]-(TODAY()-WEEKDAY(TODAY())-1)&gt;5,"REVIEW","-"),"")</f>
        <v>REVIEW</v>
      </c>
      <c r="BR105" s="349" t="str">
        <f ca="1">IFERROR(IF(TasksTable[[#This Row],[Required Completion Date]]-(TODAY()-WEEKDAY(TODAY())-1)&gt;5,"REVIEW","-"),"")</f>
        <v>REVIEW</v>
      </c>
      <c r="BS105" s="349" t="str">
        <f ca="1">IFERROR(IF(TasksTable[[#This Row],[% Complete]]&lt;(TODAY()-TasksTable[[#This Row],[Start Date (Calculated)]])/TasksTable[[#This Row],[Days to Accomplish]],"REVIEW","-"),"")</f>
        <v>-</v>
      </c>
    </row>
    <row r="106" spans="1:71" ht="30" customHeight="1" x14ac:dyDescent="0.2">
      <c r="A106" s="25">
        <v>28</v>
      </c>
      <c r="B106" s="190" t="str">
        <f>VLOOKUP(TasksTable[[#This Row],[Day 1 Project
Name]],Sheet1!$A$1:$B$19,2,FALSE)</f>
        <v>EFAS09</v>
      </c>
      <c r="C106" s="190" t="str">
        <f>CONCATENATE(B106,"_",TasksTable[[#This Row],[Day 1 Project
Name]],"_",A106)</f>
        <v>EFAS09_EFAS09_Finance System Support _28</v>
      </c>
      <c r="D106" s="100" t="str">
        <f>VLOOKUP(B106,Sheet1!$B$1:$C$19,2,FALSE)</f>
        <v>Istvan Katus_Finance</v>
      </c>
      <c r="E106" s="100" t="s">
        <v>379</v>
      </c>
      <c r="F106" s="107" t="s">
        <v>465</v>
      </c>
      <c r="G106" s="171" t="s">
        <v>176</v>
      </c>
      <c r="H106" s="109" t="b">
        <v>0</v>
      </c>
      <c r="I106" s="158"/>
      <c r="J106" s="158">
        <v>42582</v>
      </c>
      <c r="K106" s="171">
        <v>20</v>
      </c>
      <c r="L106" s="172">
        <f t="shared" si="6"/>
        <v>42562</v>
      </c>
      <c r="M106" s="116">
        <v>0</v>
      </c>
      <c r="N106" s="102" t="b">
        <v>1</v>
      </c>
      <c r="O106" s="114" t="s">
        <v>440</v>
      </c>
      <c r="P106" s="102" t="s">
        <v>336</v>
      </c>
      <c r="Q106" s="203" t="s">
        <v>179</v>
      </c>
      <c r="R106" s="114"/>
      <c r="S106" s="160"/>
      <c r="T106" s="160"/>
      <c r="U106" s="160"/>
      <c r="V106" s="160"/>
      <c r="W106" s="160"/>
      <c r="X106" s="160">
        <f>J106</f>
        <v>42582</v>
      </c>
      <c r="Y106" s="160"/>
      <c r="Z106" s="160"/>
      <c r="AA106" s="160"/>
      <c r="AB106" s="160"/>
      <c r="AC106" s="160"/>
      <c r="AD106" s="160"/>
      <c r="AE106" s="160"/>
      <c r="AF106" s="160"/>
      <c r="AG106" s="160"/>
      <c r="AH106" s="160"/>
      <c r="AI106" s="160"/>
      <c r="AJ106" s="160"/>
      <c r="AK106" s="160"/>
      <c r="AL106" s="160"/>
      <c r="AM106" s="160"/>
      <c r="AN106" s="160"/>
      <c r="AO106" s="160"/>
      <c r="AP106" s="160"/>
      <c r="AQ106" s="160"/>
      <c r="AR106" s="114"/>
      <c r="AS106" s="114"/>
      <c r="AT106" s="114"/>
      <c r="AU106" s="114"/>
      <c r="AV106" s="114"/>
      <c r="AW106" s="114"/>
      <c r="AX106" s="114"/>
      <c r="AY106" s="199" t="str">
        <f ca="1">IF(AND(TasksTable[[#This Row],[Status]]&lt;&gt;"On Track",TasksTable[[#This Row],[Start Date (Calculated)]]&lt;TODAY()+7),"Review","No  Review")</f>
        <v>No  Review</v>
      </c>
      <c r="AZ106" s="114">
        <v>8</v>
      </c>
      <c r="BA106" s="114" t="s">
        <v>666</v>
      </c>
      <c r="BB106" s="114"/>
      <c r="BC106" s="114"/>
      <c r="BD106" s="114"/>
      <c r="BE106" s="169" t="s">
        <v>802</v>
      </c>
      <c r="BF106" s="169"/>
      <c r="BG106" s="169"/>
      <c r="BH106" s="169"/>
      <c r="BI106" s="169"/>
      <c r="BJ106" s="169"/>
      <c r="BK106" s="169"/>
      <c r="BL106" s="169">
        <v>8</v>
      </c>
      <c r="BM106" s="169"/>
      <c r="BN106" s="169"/>
      <c r="BO106" s="259"/>
      <c r="BP106" s="303">
        <f t="shared" si="5"/>
        <v>8</v>
      </c>
      <c r="BQ106" s="349" t="str">
        <f ca="1">IFERROR(IF(TasksTable[[#This Row],[Start Date (Calculated)]]-(TODAY()-WEEKDAY(TODAY())-1)&gt;5,"REVIEW","-"),"")</f>
        <v>REVIEW</v>
      </c>
      <c r="BR106" s="349" t="str">
        <f ca="1">IFERROR(IF(TasksTable[[#This Row],[Required Completion Date]]-(TODAY()-WEEKDAY(TODAY())-1)&gt;5,"REVIEW","-"),"")</f>
        <v>REVIEW</v>
      </c>
      <c r="BS106" s="349" t="str">
        <f ca="1">IFERROR(IF(TasksTable[[#This Row],[% Complete]]&lt;(TODAY()-TasksTable[[#This Row],[Start Date (Calculated)]])/TasksTable[[#This Row],[Days to Accomplish]],"REVIEW","-"),"")</f>
        <v>-</v>
      </c>
    </row>
    <row r="107" spans="1:71" ht="30" customHeight="1" x14ac:dyDescent="0.2">
      <c r="A107" s="25">
        <v>30</v>
      </c>
      <c r="B107" s="190" t="str">
        <f>VLOOKUP(TasksTable[[#This Row],[Day 1 Project
Name]],Sheet1!$A$1:$B$19,2,FALSE)</f>
        <v>EFAS09</v>
      </c>
      <c r="C107" s="190" t="str">
        <f>CONCATENATE(B107,"_",TasksTable[[#This Row],[Day 1 Project
Name]],"_",A107)</f>
        <v>EFAS09_EFAS09_Finance System Support _30</v>
      </c>
      <c r="D107" s="100" t="str">
        <f>VLOOKUP(B107,Sheet1!$B$1:$C$19,2,FALSE)</f>
        <v>Istvan Katus_Finance</v>
      </c>
      <c r="E107" s="100" t="s">
        <v>379</v>
      </c>
      <c r="F107" s="107" t="s">
        <v>735</v>
      </c>
      <c r="G107" s="171" t="s">
        <v>176</v>
      </c>
      <c r="H107" s="164" t="b">
        <v>1</v>
      </c>
      <c r="I107" s="158"/>
      <c r="J107" s="158">
        <v>42559</v>
      </c>
      <c r="K107" s="171">
        <v>46</v>
      </c>
      <c r="L107" s="172">
        <f t="shared" si="6"/>
        <v>42513</v>
      </c>
      <c r="M107" s="116">
        <v>0</v>
      </c>
      <c r="N107" s="102" t="b">
        <v>1</v>
      </c>
      <c r="O107" s="114" t="s">
        <v>440</v>
      </c>
      <c r="P107" s="102" t="s">
        <v>336</v>
      </c>
      <c r="Q107" s="203" t="s">
        <v>179</v>
      </c>
      <c r="R107" s="114"/>
      <c r="S107" s="160"/>
      <c r="T107" s="160"/>
      <c r="U107" s="160"/>
      <c r="V107" s="160"/>
      <c r="W107" s="160"/>
      <c r="X107" s="160">
        <f>J107</f>
        <v>42559</v>
      </c>
      <c r="Y107" s="160"/>
      <c r="Z107" s="160"/>
      <c r="AA107" s="160"/>
      <c r="AB107" s="160"/>
      <c r="AC107" s="160"/>
      <c r="AD107" s="160"/>
      <c r="AE107" s="160"/>
      <c r="AF107" s="160"/>
      <c r="AG107" s="160"/>
      <c r="AH107" s="160"/>
      <c r="AI107" s="160"/>
      <c r="AJ107" s="160"/>
      <c r="AK107" s="160"/>
      <c r="AL107" s="160"/>
      <c r="AM107" s="160"/>
      <c r="AN107" s="160"/>
      <c r="AO107" s="160"/>
      <c r="AP107" s="160"/>
      <c r="AQ107" s="160"/>
      <c r="AR107" s="114"/>
      <c r="AS107" s="114"/>
      <c r="AT107" s="114"/>
      <c r="AU107" s="114"/>
      <c r="AV107" s="114"/>
      <c r="AW107" s="114"/>
      <c r="AX107" s="114"/>
      <c r="AY107" s="199" t="str">
        <f ca="1">IF(AND(TasksTable[[#This Row],[Status]]&lt;&gt;"On Track",TasksTable[[#This Row],[Start Date (Calculated)]]&lt;TODAY()+7),"Review","No  Review")</f>
        <v>No  Review</v>
      </c>
      <c r="AZ107" s="114">
        <v>300</v>
      </c>
      <c r="BA107" s="114" t="s">
        <v>666</v>
      </c>
      <c r="BB107" s="114">
        <v>200</v>
      </c>
      <c r="BC107" s="114" t="s">
        <v>665</v>
      </c>
      <c r="BD107" s="114"/>
      <c r="BE107" s="169" t="s">
        <v>801</v>
      </c>
      <c r="BF107" s="169"/>
      <c r="BG107" s="169"/>
      <c r="BH107" s="169"/>
      <c r="BI107" s="169"/>
      <c r="BJ107" s="169">
        <v>200</v>
      </c>
      <c r="BK107" s="169">
        <v>250</v>
      </c>
      <c r="BL107" s="169">
        <v>50</v>
      </c>
      <c r="BM107" s="169"/>
      <c r="BN107" s="169"/>
      <c r="BO107" s="259"/>
      <c r="BP107" s="303">
        <f t="shared" si="5"/>
        <v>500</v>
      </c>
      <c r="BQ107" s="349" t="str">
        <f ca="1">IFERROR(IF(TasksTable[[#This Row],[Start Date (Calculated)]]-(TODAY()-WEEKDAY(TODAY())-1)&gt;5,"REVIEW","-"),"")</f>
        <v>REVIEW</v>
      </c>
      <c r="BR107" s="349" t="str">
        <f ca="1">IFERROR(IF(TasksTable[[#This Row],[Required Completion Date]]-(TODAY()-WEEKDAY(TODAY())-1)&gt;5,"REVIEW","-"),"")</f>
        <v>REVIEW</v>
      </c>
      <c r="BS107" s="349" t="str">
        <f ca="1">IFERROR(IF(TasksTable[[#This Row],[% Complete]]&lt;(TODAY()-TasksTable[[#This Row],[Start Date (Calculated)]])/TasksTable[[#This Row],[Days to Accomplish]],"REVIEW","-"),"")</f>
        <v>-</v>
      </c>
    </row>
    <row r="108" spans="1:71" ht="64.5" customHeight="1" x14ac:dyDescent="0.2">
      <c r="A108" s="25">
        <v>31</v>
      </c>
      <c r="B108" s="190" t="str">
        <f>VLOOKUP(TasksTable[[#This Row],[Day 1 Project
Name]],Sheet1!$A$1:$B$19,2,FALSE)</f>
        <v>EFAS09</v>
      </c>
      <c r="C108" s="190" t="str">
        <f>CONCATENATE(B108,"_",TasksTable[[#This Row],[Day 1 Project
Name]],"_",A108)</f>
        <v>EFAS09_EFAS09_Finance System Support _31</v>
      </c>
      <c r="D108" s="100" t="str">
        <f>VLOOKUP(B108,Sheet1!$B$1:$C$19,2,FALSE)</f>
        <v>Istvan Katus_Finance</v>
      </c>
      <c r="E108" s="100" t="s">
        <v>379</v>
      </c>
      <c r="F108" s="107" t="s">
        <v>482</v>
      </c>
      <c r="G108" s="171" t="s">
        <v>176</v>
      </c>
      <c r="H108" s="109" t="b">
        <v>0</v>
      </c>
      <c r="I108" s="158"/>
      <c r="J108" s="158">
        <v>42582</v>
      </c>
      <c r="K108" s="171">
        <v>120</v>
      </c>
      <c r="L108" s="172">
        <f t="shared" si="6"/>
        <v>42462</v>
      </c>
      <c r="M108" s="116">
        <v>0</v>
      </c>
      <c r="N108" s="102" t="b">
        <v>1</v>
      </c>
      <c r="O108" s="114" t="s">
        <v>483</v>
      </c>
      <c r="P108" s="102" t="s">
        <v>336</v>
      </c>
      <c r="Q108" s="203" t="s">
        <v>179</v>
      </c>
      <c r="R108" s="114"/>
      <c r="S108" s="160"/>
      <c r="T108" s="160"/>
      <c r="U108" s="160"/>
      <c r="V108" s="160"/>
      <c r="W108" s="160"/>
      <c r="X108" s="160">
        <f>J108</f>
        <v>42582</v>
      </c>
      <c r="Y108" s="160"/>
      <c r="Z108" s="160"/>
      <c r="AA108" s="160"/>
      <c r="AB108" s="160"/>
      <c r="AC108" s="160"/>
      <c r="AD108" s="160"/>
      <c r="AE108" s="160"/>
      <c r="AF108" s="160"/>
      <c r="AG108" s="160"/>
      <c r="AH108" s="160"/>
      <c r="AI108" s="160"/>
      <c r="AJ108" s="160"/>
      <c r="AK108" s="160"/>
      <c r="AL108" s="160"/>
      <c r="AM108" s="160"/>
      <c r="AN108" s="160"/>
      <c r="AO108" s="160"/>
      <c r="AP108" s="160"/>
      <c r="AQ108" s="160"/>
      <c r="AR108" s="114"/>
      <c r="AS108" s="114"/>
      <c r="AT108" s="114"/>
      <c r="AU108" s="114"/>
      <c r="AV108" s="114"/>
      <c r="AW108" s="114"/>
      <c r="AX108" s="114"/>
      <c r="AY108" s="199" t="str">
        <f ca="1">IF(AND(TasksTable[[#This Row],[Status]]&lt;&gt;"On Track",TasksTable[[#This Row],[Start Date (Calculated)]]&lt;TODAY()+7),"Review","No  Review")</f>
        <v>No  Review</v>
      </c>
      <c r="AZ108" s="114">
        <v>750</v>
      </c>
      <c r="BA108" s="114" t="s">
        <v>666</v>
      </c>
      <c r="BB108" s="114"/>
      <c r="BC108" s="114"/>
      <c r="BD108" s="114"/>
      <c r="BE108" s="169" t="s">
        <v>803</v>
      </c>
      <c r="BF108" s="169"/>
      <c r="BG108" s="169"/>
      <c r="BH108" s="169"/>
      <c r="BI108" s="169">
        <v>200</v>
      </c>
      <c r="BJ108" s="169">
        <v>200</v>
      </c>
      <c r="BK108" s="169">
        <v>180</v>
      </c>
      <c r="BL108" s="169">
        <v>170</v>
      </c>
      <c r="BM108" s="169"/>
      <c r="BN108" s="169"/>
      <c r="BO108" s="259"/>
      <c r="BP108" s="303">
        <f t="shared" si="5"/>
        <v>750</v>
      </c>
      <c r="BQ108" s="349" t="str">
        <f ca="1">IFERROR(IF(TasksTable[[#This Row],[Start Date (Calculated)]]-(TODAY()-WEEKDAY(TODAY())-1)&gt;5,"REVIEW","-"),"")</f>
        <v>REVIEW</v>
      </c>
      <c r="BR108" s="349" t="str">
        <f ca="1">IFERROR(IF(TasksTable[[#This Row],[Required Completion Date]]-(TODAY()-WEEKDAY(TODAY())-1)&gt;5,"REVIEW","-"),"")</f>
        <v>REVIEW</v>
      </c>
      <c r="BS108" s="349" t="str">
        <f ca="1">IFERROR(IF(TasksTable[[#This Row],[% Complete]]&lt;(TODAY()-TasksTable[[#This Row],[Start Date (Calculated)]])/TasksTable[[#This Row],[Days to Accomplish]],"REVIEW","-"),"")</f>
        <v>-</v>
      </c>
    </row>
    <row r="109" spans="1:71" ht="30" customHeight="1" x14ac:dyDescent="0.2">
      <c r="A109" s="25">
        <v>35</v>
      </c>
      <c r="B109" s="190" t="str">
        <f>VLOOKUP(TasksTable[[#This Row],[Day 1 Project
Name]],Sheet1!$A$1:$B$19,2,FALSE)</f>
        <v>EFAS09</v>
      </c>
      <c r="C109" s="190" t="str">
        <f>CONCATENATE(B109,"_",TasksTable[[#This Row],[Day 1 Project
Name]],"_",A109)</f>
        <v>EFAS09_EFAS09_Finance System Support _35</v>
      </c>
      <c r="D109" s="100" t="str">
        <f>VLOOKUP(B109,Sheet1!$B$1:$C$19,2,FALSE)</f>
        <v>Istvan Katus_Finance</v>
      </c>
      <c r="E109" s="100" t="s">
        <v>379</v>
      </c>
      <c r="F109" s="107" t="s">
        <v>472</v>
      </c>
      <c r="G109" s="171" t="s">
        <v>176</v>
      </c>
      <c r="H109" s="164" t="b">
        <v>0</v>
      </c>
      <c r="I109" s="158"/>
      <c r="J109" s="158">
        <v>42588</v>
      </c>
      <c r="K109" s="171">
        <v>3</v>
      </c>
      <c r="L109" s="172">
        <f>+J109-K109</f>
        <v>42585</v>
      </c>
      <c r="M109" s="116">
        <v>0</v>
      </c>
      <c r="N109" s="102" t="b">
        <v>1</v>
      </c>
      <c r="O109" s="114" t="s">
        <v>473</v>
      </c>
      <c r="P109" s="102" t="s">
        <v>336</v>
      </c>
      <c r="Q109" s="203" t="s">
        <v>179</v>
      </c>
      <c r="R109" s="114"/>
      <c r="S109" s="160"/>
      <c r="T109" s="160"/>
      <c r="U109" s="160"/>
      <c r="V109" s="160"/>
      <c r="W109" s="160"/>
      <c r="X109" s="160">
        <f>J109</f>
        <v>42588</v>
      </c>
      <c r="Y109" s="160"/>
      <c r="Z109" s="160"/>
      <c r="AA109" s="160"/>
      <c r="AB109" s="160"/>
      <c r="AC109" s="160"/>
      <c r="AD109" s="160"/>
      <c r="AE109" s="160"/>
      <c r="AF109" s="160"/>
      <c r="AG109" s="160"/>
      <c r="AH109" s="160"/>
      <c r="AI109" s="160"/>
      <c r="AJ109" s="160"/>
      <c r="AK109" s="160"/>
      <c r="AL109" s="160"/>
      <c r="AM109" s="160"/>
      <c r="AN109" s="160"/>
      <c r="AO109" s="160"/>
      <c r="AP109" s="160"/>
      <c r="AQ109" s="160"/>
      <c r="AR109" s="114"/>
      <c r="AS109" s="114"/>
      <c r="AT109" s="114"/>
      <c r="AU109" s="114"/>
      <c r="AV109" s="114"/>
      <c r="AW109" s="173">
        <v>42588</v>
      </c>
      <c r="AX109" s="114" t="s">
        <v>474</v>
      </c>
      <c r="AY109" s="199" t="str">
        <f ca="1">IF(AND(TasksTable[[#This Row],[Status]]&lt;&gt;"On Track",TasksTable[[#This Row],[Start Date (Calculated)]]&lt;TODAY()+7),"Review","No  Review")</f>
        <v>No  Review</v>
      </c>
      <c r="AZ109" s="114">
        <v>24</v>
      </c>
      <c r="BA109" s="114" t="s">
        <v>666</v>
      </c>
      <c r="BB109" s="114"/>
      <c r="BC109" s="114"/>
      <c r="BD109" s="114"/>
      <c r="BE109" s="169" t="s">
        <v>210</v>
      </c>
      <c r="BF109" s="169"/>
      <c r="BG109" s="169"/>
      <c r="BH109" s="169"/>
      <c r="BI109" s="169"/>
      <c r="BJ109" s="169"/>
      <c r="BK109" s="169"/>
      <c r="BL109" s="169"/>
      <c r="BM109" s="169">
        <v>24</v>
      </c>
      <c r="BN109" s="169"/>
      <c r="BO109" s="259"/>
      <c r="BP109" s="303">
        <f t="shared" si="5"/>
        <v>24</v>
      </c>
      <c r="BQ109" s="349" t="str">
        <f ca="1">IFERROR(IF(TasksTable[[#This Row],[Start Date (Calculated)]]-(TODAY()-WEEKDAY(TODAY())-1)&gt;5,"REVIEW","-"),"")</f>
        <v>REVIEW</v>
      </c>
      <c r="BR109" s="349" t="str">
        <f ca="1">IFERROR(IF(TasksTable[[#This Row],[Required Completion Date]]-(TODAY()-WEEKDAY(TODAY())-1)&gt;5,"REVIEW","-"),"")</f>
        <v>REVIEW</v>
      </c>
      <c r="BS109" s="349" t="str">
        <f ca="1">IFERROR(IF(TasksTable[[#This Row],[% Complete]]&lt;(TODAY()-TasksTable[[#This Row],[Start Date (Calculated)]])/TasksTable[[#This Row],[Days to Accomplish]],"REVIEW","-"),"")</f>
        <v>-</v>
      </c>
    </row>
    <row r="110" spans="1:71" ht="30" customHeight="1" x14ac:dyDescent="0.2">
      <c r="A110" s="25">
        <v>36</v>
      </c>
      <c r="B110" s="190" t="str">
        <f>VLOOKUP(TasksTable[[#This Row],[Day 1 Project
Name]],Sheet1!$A$1:$B$19,2,FALSE)</f>
        <v>EFAS09</v>
      </c>
      <c r="C110" s="190" t="str">
        <f>CONCATENATE(B110,"_",TasksTable[[#This Row],[Day 1 Project
Name]],"_",A110)</f>
        <v>EFAS09_EFAS09_Finance System Support _36</v>
      </c>
      <c r="D110" s="100" t="str">
        <f>VLOOKUP(B110,Sheet1!$B$1:$C$19,2,FALSE)</f>
        <v>Istvan Katus_Finance</v>
      </c>
      <c r="E110" s="100" t="s">
        <v>379</v>
      </c>
      <c r="F110" s="107" t="s">
        <v>475</v>
      </c>
      <c r="G110" s="171" t="s">
        <v>176</v>
      </c>
      <c r="H110" s="109" t="b">
        <v>0</v>
      </c>
      <c r="I110" s="158"/>
      <c r="J110" s="158">
        <v>42644</v>
      </c>
      <c r="K110" s="171">
        <v>60</v>
      </c>
      <c r="L110" s="172">
        <f>+J110-K110</f>
        <v>42584</v>
      </c>
      <c r="M110" s="116">
        <v>0</v>
      </c>
      <c r="N110" s="102" t="b">
        <v>0</v>
      </c>
      <c r="O110" s="114"/>
      <c r="P110" s="102" t="s">
        <v>336</v>
      </c>
      <c r="Q110" s="203" t="s">
        <v>179</v>
      </c>
      <c r="R110" s="114"/>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14"/>
      <c r="AS110" s="114"/>
      <c r="AT110" s="114"/>
      <c r="AU110" s="114"/>
      <c r="AV110" s="114"/>
      <c r="AW110" s="114"/>
      <c r="AX110" s="114"/>
      <c r="AY110" s="199" t="str">
        <f ca="1">IF(AND(TasksTable[[#This Row],[Status]]&lt;&gt;"On Track",TasksTable[[#This Row],[Start Date (Calculated)]]&lt;TODAY()+7),"Review","No  Review")</f>
        <v>No  Review</v>
      </c>
      <c r="AZ110" s="114">
        <v>40</v>
      </c>
      <c r="BA110" s="114" t="s">
        <v>666</v>
      </c>
      <c r="BB110" s="114"/>
      <c r="BC110" s="114"/>
      <c r="BD110" s="114"/>
      <c r="BE110" s="169" t="s">
        <v>800</v>
      </c>
      <c r="BF110" s="169"/>
      <c r="BG110" s="169"/>
      <c r="BH110" s="169"/>
      <c r="BI110" s="169"/>
      <c r="BJ110" s="169"/>
      <c r="BK110" s="169"/>
      <c r="BL110" s="169"/>
      <c r="BM110" s="169">
        <v>20</v>
      </c>
      <c r="BN110" s="169">
        <v>20</v>
      </c>
      <c r="BO110" s="259"/>
      <c r="BP110" s="303">
        <f t="shared" si="5"/>
        <v>40</v>
      </c>
      <c r="BQ110" s="349" t="str">
        <f ca="1">IFERROR(IF(TasksTable[[#This Row],[Start Date (Calculated)]]-(TODAY()-WEEKDAY(TODAY())-1)&gt;5,"REVIEW","-"),"")</f>
        <v>REVIEW</v>
      </c>
      <c r="BR110" s="349" t="str">
        <f ca="1">IFERROR(IF(TasksTable[[#This Row],[Required Completion Date]]-(TODAY()-WEEKDAY(TODAY())-1)&gt;5,"REVIEW","-"),"")</f>
        <v>REVIEW</v>
      </c>
      <c r="BS110" s="349" t="str">
        <f ca="1">IFERROR(IF(TasksTable[[#This Row],[% Complete]]&lt;(TODAY()-TasksTable[[#This Row],[Start Date (Calculated)]])/TasksTable[[#This Row],[Days to Accomplish]],"REVIEW","-"),"")</f>
        <v>-</v>
      </c>
    </row>
    <row r="111" spans="1:71" ht="56.25" customHeight="1" x14ac:dyDescent="0.2">
      <c r="A111" s="25">
        <v>37</v>
      </c>
      <c r="B111" s="190" t="str">
        <f>VLOOKUP(TasksTable[[#This Row],[Day 1 Project
Name]],Sheet1!$A$1:$B$19,2,FALSE)</f>
        <v>EFAS09</v>
      </c>
      <c r="C111" s="190" t="str">
        <f>CONCATENATE(B111,"_",TasksTable[[#This Row],[Day 1 Project
Name]],"_",A111)</f>
        <v>EFAS09_EFAS09_Finance System Support _37</v>
      </c>
      <c r="D111" s="100" t="str">
        <f>VLOOKUP(B111,Sheet1!$B$1:$C$19,2,FALSE)</f>
        <v>Istvan Katus_Finance</v>
      </c>
      <c r="E111" s="100" t="s">
        <v>379</v>
      </c>
      <c r="F111" s="107" t="s">
        <v>484</v>
      </c>
      <c r="G111" s="171" t="s">
        <v>176</v>
      </c>
      <c r="H111" s="109" t="b">
        <v>0</v>
      </c>
      <c r="I111" s="158"/>
      <c r="J111" s="158">
        <v>42415</v>
      </c>
      <c r="K111" s="171">
        <v>5</v>
      </c>
      <c r="L111" s="172">
        <f>+J111-K111</f>
        <v>42410</v>
      </c>
      <c r="M111" s="116">
        <v>1</v>
      </c>
      <c r="N111" s="102" t="b">
        <v>1</v>
      </c>
      <c r="O111" s="114" t="s">
        <v>485</v>
      </c>
      <c r="P111" s="102" t="s">
        <v>336</v>
      </c>
      <c r="Q111" s="203" t="s">
        <v>458</v>
      </c>
      <c r="R111" s="114" t="s">
        <v>661</v>
      </c>
      <c r="S111" s="160"/>
      <c r="T111" s="160"/>
      <c r="U111" s="160"/>
      <c r="V111" s="160"/>
      <c r="W111" s="160"/>
      <c r="X111" s="160">
        <f>J111</f>
        <v>42415</v>
      </c>
      <c r="Y111" s="160"/>
      <c r="Z111" s="160"/>
      <c r="AA111" s="160"/>
      <c r="AB111" s="160"/>
      <c r="AC111" s="160"/>
      <c r="AD111" s="160"/>
      <c r="AE111" s="160"/>
      <c r="AF111" s="160"/>
      <c r="AG111" s="160"/>
      <c r="AH111" s="160"/>
      <c r="AI111" s="160"/>
      <c r="AJ111" s="160"/>
      <c r="AK111" s="160"/>
      <c r="AL111" s="160"/>
      <c r="AM111" s="160"/>
      <c r="AN111" s="160"/>
      <c r="AO111" s="160"/>
      <c r="AP111" s="160"/>
      <c r="AQ111" s="160"/>
      <c r="AR111" s="114"/>
      <c r="AS111" s="114"/>
      <c r="AT111" s="114"/>
      <c r="AU111" s="114"/>
      <c r="AV111" s="114"/>
      <c r="AW111" s="114"/>
      <c r="AX111" s="114"/>
      <c r="AY111" s="199" t="str">
        <f ca="1">IF(AND(TasksTable[[#This Row],[Status]]&lt;&gt;"On Track",TasksTable[[#This Row],[Start Date (Calculated)]]&lt;TODAY()+7),"Review","No  Review")</f>
        <v>Review</v>
      </c>
      <c r="AZ111" s="114">
        <v>1</v>
      </c>
      <c r="BA111" s="114" t="s">
        <v>666</v>
      </c>
      <c r="BB111" s="114"/>
      <c r="BC111" s="114"/>
      <c r="BD111" s="114"/>
      <c r="BE111" s="169" t="s">
        <v>210</v>
      </c>
      <c r="BF111" s="169"/>
      <c r="BG111" s="169">
        <v>1</v>
      </c>
      <c r="BH111" s="169"/>
      <c r="BI111" s="169"/>
      <c r="BJ111" s="169"/>
      <c r="BK111" s="169"/>
      <c r="BL111" s="169"/>
      <c r="BM111" s="169"/>
      <c r="BN111" s="169"/>
      <c r="BO111" s="259"/>
      <c r="BP111" s="303">
        <f t="shared" si="5"/>
        <v>1</v>
      </c>
      <c r="BQ111" s="349" t="str">
        <f ca="1">IFERROR(IF(TasksTable[[#This Row],[Start Date (Calculated)]]-(TODAY()-WEEKDAY(TODAY())-1)&gt;5,"REVIEW","-"),"")</f>
        <v>-</v>
      </c>
      <c r="BR111" s="349" t="str">
        <f ca="1">IFERROR(IF(TasksTable[[#This Row],[Required Completion Date]]-(TODAY()-WEEKDAY(TODAY())-1)&gt;5,"REVIEW","-"),"")</f>
        <v>-</v>
      </c>
      <c r="BS111" s="349" t="str">
        <f ca="1">IFERROR(IF(TasksTable[[#This Row],[% Complete]]&lt;(TODAY()-TasksTable[[#This Row],[Start Date (Calculated)]])/TasksTable[[#This Row],[Days to Accomplish]],"REVIEW","-"),"")</f>
        <v>-</v>
      </c>
    </row>
    <row r="112" spans="1:71" s="202" customFormat="1" ht="56.25" customHeight="1" x14ac:dyDescent="0.2">
      <c r="A112" s="25"/>
      <c r="B112" s="190" t="str">
        <f>VLOOKUP(TasksTable[[#This Row],[Day 1 Project
Name]],Sheet1!$A$1:$B$19,2,FALSE)</f>
        <v>EFAS09</v>
      </c>
      <c r="C112" s="190" t="str">
        <f>CONCATENATE(B112,"_",TasksTable[[#This Row],[Day 1 Project
Name]],"_",A112)</f>
        <v>EFAS09_EFAS09_Finance System Support _</v>
      </c>
      <c r="D112" s="100" t="str">
        <f>VLOOKUP(B112,Sheet1!$B$1:$C$19,2,FALSE)</f>
        <v>Istvan Katus_Finance</v>
      </c>
      <c r="E112" s="100" t="s">
        <v>379</v>
      </c>
      <c r="F112" s="107" t="s">
        <v>781</v>
      </c>
      <c r="G112" s="171" t="s">
        <v>176</v>
      </c>
      <c r="H112" s="109" t="b">
        <v>0</v>
      </c>
      <c r="I112" s="158"/>
      <c r="J112" s="158">
        <v>42415</v>
      </c>
      <c r="K112" s="171">
        <v>2</v>
      </c>
      <c r="L112" s="172">
        <f>+J112-K112</f>
        <v>42413</v>
      </c>
      <c r="M112" s="116">
        <v>0</v>
      </c>
      <c r="N112" s="203" t="b">
        <v>1</v>
      </c>
      <c r="O112" s="114" t="s">
        <v>485</v>
      </c>
      <c r="P112" s="203" t="s">
        <v>336</v>
      </c>
      <c r="Q112" s="203" t="s">
        <v>179</v>
      </c>
      <c r="R112" s="114"/>
      <c r="S112" s="160"/>
      <c r="T112" s="160"/>
      <c r="U112" s="160"/>
      <c r="V112" s="160"/>
      <c r="W112" s="160"/>
      <c r="X112" s="160">
        <f>J112</f>
        <v>42415</v>
      </c>
      <c r="Y112" s="160"/>
      <c r="Z112" s="160"/>
      <c r="AA112" s="160"/>
      <c r="AB112" s="160"/>
      <c r="AC112" s="160"/>
      <c r="AD112" s="160"/>
      <c r="AE112" s="160"/>
      <c r="AF112" s="160"/>
      <c r="AG112" s="160"/>
      <c r="AH112" s="160"/>
      <c r="AI112" s="160"/>
      <c r="AJ112" s="160"/>
      <c r="AK112" s="160"/>
      <c r="AL112" s="160"/>
      <c r="AM112" s="160"/>
      <c r="AN112" s="160"/>
      <c r="AO112" s="160"/>
      <c r="AP112" s="160"/>
      <c r="AQ112" s="160"/>
      <c r="AR112" s="114"/>
      <c r="AS112" s="114"/>
      <c r="AT112" s="114"/>
      <c r="AU112" s="114"/>
      <c r="AV112" s="114"/>
      <c r="AW112" s="114"/>
      <c r="AX112" s="114"/>
      <c r="AY112" s="199" t="str">
        <f ca="1">IF(AND(TasksTable[[#This Row],[Status]]&lt;&gt;"On Track",TasksTable[[#This Row],[Start Date (Calculated)]]&lt;TODAY()+7),"Review","No  Review")</f>
        <v>Review</v>
      </c>
      <c r="AZ112" s="114">
        <v>1</v>
      </c>
      <c r="BA112" s="114" t="s">
        <v>666</v>
      </c>
      <c r="BB112" s="114"/>
      <c r="BC112" s="114"/>
      <c r="BD112" s="114"/>
      <c r="BE112" s="169" t="s">
        <v>210</v>
      </c>
      <c r="BF112" s="169"/>
      <c r="BG112" s="169">
        <v>1</v>
      </c>
      <c r="BH112" s="169"/>
      <c r="BI112" s="169"/>
      <c r="BJ112" s="169"/>
      <c r="BK112" s="169"/>
      <c r="BL112" s="169"/>
      <c r="BM112" s="169"/>
      <c r="BN112" s="169"/>
      <c r="BO112" s="259"/>
      <c r="BP112" s="303">
        <f t="shared" si="5"/>
        <v>1</v>
      </c>
      <c r="BQ112" s="349" t="str">
        <f ca="1">IFERROR(IF(TasksTable[[#This Row],[Start Date (Calculated)]]-(TODAY()-WEEKDAY(TODAY())-1)&gt;5,"REVIEW","-"),"")</f>
        <v>-</v>
      </c>
      <c r="BR112" s="349" t="str">
        <f ca="1">IFERROR(IF(TasksTable[[#This Row],[Required Completion Date]]-(TODAY()-WEEKDAY(TODAY())-1)&gt;5,"REVIEW","-"),"")</f>
        <v>-</v>
      </c>
      <c r="BS112" s="349" t="str">
        <f ca="1">IFERROR(IF(TasksTable[[#This Row],[% Complete]]&lt;(TODAY()-TasksTable[[#This Row],[Start Date (Calculated)]])/TasksTable[[#This Row],[Days to Accomplish]],"REVIEW","-"),"")</f>
        <v>REVIEW</v>
      </c>
    </row>
    <row r="113" spans="1:71" s="202" customFormat="1" ht="47.25" customHeight="1" x14ac:dyDescent="0.2">
      <c r="A113" s="25">
        <v>55</v>
      </c>
      <c r="B113" s="190" t="str">
        <f>VLOOKUP(TasksTable[[#This Row],[Day 1 Project
Name]],Sheet1!$A$1:$B$19,2,FALSE)</f>
        <v>EFAS09</v>
      </c>
      <c r="C113" s="174"/>
      <c r="D113" s="100" t="str">
        <f>VLOOKUP(B113,Sheet1!$B$1:$C$19,2,FALSE)</f>
        <v>Istvan Katus_Finance</v>
      </c>
      <c r="E113" s="100" t="s">
        <v>379</v>
      </c>
      <c r="F113" s="107" t="s">
        <v>663</v>
      </c>
      <c r="G113" s="203" t="s">
        <v>176</v>
      </c>
      <c r="H113" s="203" t="b">
        <v>1</v>
      </c>
      <c r="I113" s="322"/>
      <c r="J113" s="158">
        <v>42521</v>
      </c>
      <c r="K113" s="203">
        <v>60</v>
      </c>
      <c r="L113" s="103">
        <f>J113-K113</f>
        <v>42461</v>
      </c>
      <c r="M113" s="104">
        <v>0</v>
      </c>
      <c r="N113" s="203" t="b">
        <v>1</v>
      </c>
      <c r="O113" s="114" t="s">
        <v>440</v>
      </c>
      <c r="P113" s="203" t="s">
        <v>336</v>
      </c>
      <c r="Q113" s="203" t="s">
        <v>179</v>
      </c>
      <c r="R113" s="112"/>
      <c r="S113" s="113"/>
      <c r="T113" s="112"/>
      <c r="U113" s="112"/>
      <c r="V113" s="112"/>
      <c r="W113" s="112"/>
      <c r="X113" s="158">
        <v>42521</v>
      </c>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99" t="str">
        <f ca="1">IF(AND(TasksTable[[#This Row],[Status]]&lt;&gt;"On Track",TasksTable[[#This Row],[Start Date (Calculated)]]&lt;TODAY()+7),"Review","No  Review")</f>
        <v>No  Review</v>
      </c>
      <c r="AZ113" s="114">
        <v>670</v>
      </c>
      <c r="BA113" s="114" t="s">
        <v>666</v>
      </c>
      <c r="BB113" s="114">
        <f>25*3*4</f>
        <v>300</v>
      </c>
      <c r="BC113" s="114" t="s">
        <v>665</v>
      </c>
      <c r="BD113" s="114"/>
      <c r="BE113" s="169" t="s">
        <v>803</v>
      </c>
      <c r="BF113" s="169"/>
      <c r="BG113" s="169"/>
      <c r="BH113" s="169"/>
      <c r="BI113" s="169">
        <v>500</v>
      </c>
      <c r="BJ113" s="169">
        <v>470</v>
      </c>
      <c r="BK113" s="169"/>
      <c r="BL113" s="169"/>
      <c r="BM113" s="169"/>
      <c r="BN113" s="169"/>
      <c r="BO113" s="259"/>
      <c r="BP113" s="303">
        <f t="shared" si="5"/>
        <v>970</v>
      </c>
      <c r="BQ113" s="349" t="str">
        <f ca="1">IFERROR(IF(TasksTable[[#This Row],[Start Date (Calculated)]]-(TODAY()-WEEKDAY(TODAY())-1)&gt;5,"REVIEW","-"),"")</f>
        <v>REVIEW</v>
      </c>
      <c r="BR113" s="349" t="str">
        <f ca="1">IFERROR(IF(TasksTable[[#This Row],[Required Completion Date]]-(TODAY()-WEEKDAY(TODAY())-1)&gt;5,"REVIEW","-"),"")</f>
        <v>REVIEW</v>
      </c>
      <c r="BS113" s="349" t="str">
        <f ca="1">IFERROR(IF(TasksTable[[#This Row],[% Complete]]&lt;(TODAY()-TasksTable[[#This Row],[Start Date (Calculated)]])/TasksTable[[#This Row],[Days to Accomplish]],"REVIEW","-"),"")</f>
        <v>-</v>
      </c>
    </row>
    <row r="114" spans="1:71" s="202" customFormat="1" ht="47.25" customHeight="1" x14ac:dyDescent="0.2">
      <c r="A114" s="25">
        <v>56</v>
      </c>
      <c r="B114" s="190" t="str">
        <f>VLOOKUP(TasksTable[[#This Row],[Day 1 Project
Name]],Sheet1!$A$1:$B$19,2,FALSE)</f>
        <v>EFAS09</v>
      </c>
      <c r="C114" s="174"/>
      <c r="D114" s="100" t="str">
        <f>VLOOKUP(B114,Sheet1!$B$1:$C$19,2,FALSE)</f>
        <v>Istvan Katus_Finance</v>
      </c>
      <c r="E114" s="100" t="s">
        <v>379</v>
      </c>
      <c r="F114" s="107" t="s">
        <v>776</v>
      </c>
      <c r="G114" s="203" t="s">
        <v>176</v>
      </c>
      <c r="H114" s="203" t="b">
        <v>1</v>
      </c>
      <c r="I114" s="322"/>
      <c r="J114" s="158">
        <v>42491</v>
      </c>
      <c r="K114" s="203">
        <v>45</v>
      </c>
      <c r="L114" s="103">
        <f>J114-K114</f>
        <v>42446</v>
      </c>
      <c r="M114" s="104">
        <v>0</v>
      </c>
      <c r="N114" s="203" t="b">
        <v>1</v>
      </c>
      <c r="O114" s="114" t="s">
        <v>77</v>
      </c>
      <c r="P114" s="203" t="s">
        <v>336</v>
      </c>
      <c r="Q114" s="203" t="s">
        <v>179</v>
      </c>
      <c r="R114" s="112" t="s">
        <v>777</v>
      </c>
      <c r="S114" s="113"/>
      <c r="T114" s="112"/>
      <c r="U114" s="112"/>
      <c r="V114" s="296">
        <v>42446</v>
      </c>
      <c r="W114" s="112"/>
      <c r="X114" s="158">
        <v>42521</v>
      </c>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99" t="str">
        <f ca="1">IF(AND(TasksTable[[#This Row],[Status]]&lt;&gt;"On Track",TasksTable[[#This Row],[Start Date (Calculated)]]&lt;TODAY()+7),"Review","No  Review")</f>
        <v>No  Review</v>
      </c>
      <c r="AZ114" s="114">
        <f>8*6*3</f>
        <v>144</v>
      </c>
      <c r="BA114" s="114" t="s">
        <v>666</v>
      </c>
      <c r="BB114" s="114"/>
      <c r="BC114" s="114"/>
      <c r="BD114" s="114"/>
      <c r="BE114" s="169" t="s">
        <v>803</v>
      </c>
      <c r="BF114" s="169"/>
      <c r="BG114" s="169"/>
      <c r="BH114" s="169">
        <v>48</v>
      </c>
      <c r="BI114" s="169">
        <v>96</v>
      </c>
      <c r="BJ114" s="169"/>
      <c r="BK114" s="169"/>
      <c r="BL114" s="169"/>
      <c r="BM114" s="169"/>
      <c r="BN114" s="169"/>
      <c r="BO114" s="259"/>
      <c r="BP114" s="303">
        <f t="shared" si="5"/>
        <v>144</v>
      </c>
      <c r="BQ114" s="349" t="str">
        <f ca="1">IFERROR(IF(TasksTable[[#This Row],[Start Date (Calculated)]]-(TODAY()-WEEKDAY(TODAY())-1)&gt;5,"REVIEW","-"),"")</f>
        <v>REVIEW</v>
      </c>
      <c r="BR114" s="349" t="str">
        <f ca="1">IFERROR(IF(TasksTable[[#This Row],[Required Completion Date]]-(TODAY()-WEEKDAY(TODAY())-1)&gt;5,"REVIEW","-"),"")</f>
        <v>REVIEW</v>
      </c>
      <c r="BS114" s="349" t="str">
        <f ca="1">IFERROR(IF(TasksTable[[#This Row],[% Complete]]&lt;(TODAY()-TasksTable[[#This Row],[Start Date (Calculated)]])/TasksTable[[#This Row],[Days to Accomplish]],"REVIEW","-"),"")</f>
        <v>-</v>
      </c>
    </row>
    <row r="115" spans="1:71" ht="30" customHeight="1" x14ac:dyDescent="0.2">
      <c r="A115" s="25">
        <v>2</v>
      </c>
      <c r="B115" s="190" t="str">
        <f>VLOOKUP(TasksTable[[#This Row],[Day 1 Project
Name]],Sheet1!$A$1:$B$19,2,FALSE)</f>
        <v>EFAS17</v>
      </c>
      <c r="C115" s="190" t="str">
        <f>CONCATENATE(B115,"_",TasksTable[[#This Row],[Day 1 Project
Name]],"_",A115)</f>
        <v>EFAS17_EFAS17_Reporting_2</v>
      </c>
      <c r="D115" s="100" t="str">
        <f>VLOOKUP(B115,Sheet1!$B$1:$C$19,2,FALSE)</f>
        <v>Istvan Katus_Compliance and Reporting</v>
      </c>
      <c r="E115" s="100" t="s">
        <v>386</v>
      </c>
      <c r="F115" s="107" t="s">
        <v>486</v>
      </c>
      <c r="G115" s="171" t="s">
        <v>176</v>
      </c>
      <c r="H115" s="109" t="b">
        <v>0</v>
      </c>
      <c r="I115" s="158"/>
      <c r="J115" s="158">
        <v>42356</v>
      </c>
      <c r="K115" s="171">
        <v>5</v>
      </c>
      <c r="L115" s="172">
        <f t="shared" ref="L115:L131" si="7">+J115-K115</f>
        <v>42351</v>
      </c>
      <c r="M115" s="116">
        <v>1</v>
      </c>
      <c r="N115" s="102" t="b">
        <v>0</v>
      </c>
      <c r="O115" s="114"/>
      <c r="P115" s="102" t="s">
        <v>336</v>
      </c>
      <c r="Q115" s="203" t="s">
        <v>458</v>
      </c>
      <c r="R115" s="114"/>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14"/>
      <c r="AS115" s="114"/>
      <c r="AT115" s="114"/>
      <c r="AU115" s="114"/>
      <c r="AV115" s="114"/>
      <c r="AW115" s="114"/>
      <c r="AX115" s="114"/>
      <c r="AY115" s="214" t="s">
        <v>662</v>
      </c>
      <c r="AZ115" s="114">
        <v>2</v>
      </c>
      <c r="BA115" s="114" t="s">
        <v>683</v>
      </c>
      <c r="BB115" s="114"/>
      <c r="BC115" s="114"/>
      <c r="BD115" s="114"/>
      <c r="BE115" s="169" t="s">
        <v>800</v>
      </c>
      <c r="BF115" s="169">
        <v>2</v>
      </c>
      <c r="BG115" s="169"/>
      <c r="BH115" s="169"/>
      <c r="BI115" s="169"/>
      <c r="BJ115" s="169"/>
      <c r="BK115" s="169"/>
      <c r="BL115" s="169"/>
      <c r="BM115" s="169"/>
      <c r="BN115" s="169"/>
      <c r="BO115" s="259"/>
      <c r="BP115" s="303">
        <f t="shared" si="5"/>
        <v>2</v>
      </c>
      <c r="BQ115" s="349" t="str">
        <f ca="1">IFERROR(IF(TasksTable[[#This Row],[Start Date (Calculated)]]-(TODAY()-WEEKDAY(TODAY())-1)&gt;5,"REVIEW","-"),"")</f>
        <v>-</v>
      </c>
      <c r="BR115" s="349" t="str">
        <f ca="1">IFERROR(IF(TasksTable[[#This Row],[Required Completion Date]]-(TODAY()-WEEKDAY(TODAY())-1)&gt;5,"REVIEW","-"),"")</f>
        <v>-</v>
      </c>
      <c r="BS115" s="349" t="str">
        <f ca="1">IFERROR(IF(TasksTable[[#This Row],[% Complete]]&lt;(TODAY()-TasksTable[[#This Row],[Start Date (Calculated)]])/TasksTable[[#This Row],[Days to Accomplish]],"REVIEW","-"),"")</f>
        <v>REVIEW</v>
      </c>
    </row>
    <row r="116" spans="1:71" ht="30" customHeight="1" x14ac:dyDescent="0.2">
      <c r="A116" s="25">
        <v>6</v>
      </c>
      <c r="B116" s="190" t="str">
        <f>VLOOKUP(TasksTable[[#This Row],[Day 1 Project
Name]],Sheet1!$A$1:$B$19,2,FALSE)</f>
        <v>EFAS17</v>
      </c>
      <c r="C116" s="190" t="str">
        <f>CONCATENATE(B116,"_",TasksTable[[#This Row],[Day 1 Project
Name]],"_",A116)</f>
        <v>EFAS17_EFAS17_Reporting_6</v>
      </c>
      <c r="D116" s="100" t="str">
        <f>VLOOKUP(B116,Sheet1!$B$1:$C$19,2,FALSE)</f>
        <v>Istvan Katus_Compliance and Reporting</v>
      </c>
      <c r="E116" s="100" t="s">
        <v>386</v>
      </c>
      <c r="F116" s="107" t="s">
        <v>425</v>
      </c>
      <c r="G116" s="171" t="s">
        <v>176</v>
      </c>
      <c r="H116" s="109" t="b">
        <v>0</v>
      </c>
      <c r="I116" s="158"/>
      <c r="J116" s="158">
        <v>42400</v>
      </c>
      <c r="K116" s="171">
        <v>18</v>
      </c>
      <c r="L116" s="172">
        <f t="shared" si="7"/>
        <v>42382</v>
      </c>
      <c r="M116" s="116">
        <v>1</v>
      </c>
      <c r="N116" s="102" t="b">
        <v>0</v>
      </c>
      <c r="O116" s="114"/>
      <c r="P116" s="102" t="s">
        <v>336</v>
      </c>
      <c r="Q116" s="203" t="s">
        <v>458</v>
      </c>
      <c r="R116" s="114"/>
      <c r="S116" s="160"/>
      <c r="T116" s="160"/>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14"/>
      <c r="AS116" s="114"/>
      <c r="AT116" s="114"/>
      <c r="AU116" s="114"/>
      <c r="AV116" s="114"/>
      <c r="AW116" s="114"/>
      <c r="AX116" s="114"/>
      <c r="AY116" s="199" t="str">
        <f ca="1">IF(AND(TasksTable[[#This Row],[Status]]&lt;&gt;"On Track",TasksTable[[#This Row],[Start Date (Calculated)]]&lt;TODAY()+7),"Review","No  Review")</f>
        <v>Review</v>
      </c>
      <c r="AZ116" s="114">
        <v>2</v>
      </c>
      <c r="BA116" s="114" t="s">
        <v>683</v>
      </c>
      <c r="BB116" s="114"/>
      <c r="BC116" s="114"/>
      <c r="BD116" s="114"/>
      <c r="BE116" s="303" t="s">
        <v>800</v>
      </c>
      <c r="BF116" s="169">
        <v>2</v>
      </c>
      <c r="BG116" s="169"/>
      <c r="BH116" s="169"/>
      <c r="BI116" s="169"/>
      <c r="BJ116" s="169"/>
      <c r="BK116" s="169"/>
      <c r="BL116" s="169"/>
      <c r="BM116" s="169"/>
      <c r="BN116" s="169"/>
      <c r="BO116" s="259"/>
      <c r="BP116" s="303">
        <f t="shared" si="5"/>
        <v>2</v>
      </c>
      <c r="BQ116" s="349" t="str">
        <f ca="1">IFERROR(IF(TasksTable[[#This Row],[Start Date (Calculated)]]-(TODAY()-WEEKDAY(TODAY())-1)&gt;5,"REVIEW","-"),"")</f>
        <v>-</v>
      </c>
      <c r="BR116" s="349" t="str">
        <f ca="1">IFERROR(IF(TasksTable[[#This Row],[Required Completion Date]]-(TODAY()-WEEKDAY(TODAY())-1)&gt;5,"REVIEW","-"),"")</f>
        <v>-</v>
      </c>
      <c r="BS116" s="349" t="str">
        <f ca="1">IFERROR(IF(TasksTable[[#This Row],[% Complete]]&lt;(TODAY()-TasksTable[[#This Row],[Start Date (Calculated)]])/TasksTable[[#This Row],[Days to Accomplish]],"REVIEW","-"),"")</f>
        <v>REVIEW</v>
      </c>
    </row>
    <row r="117" spans="1:71" ht="30" customHeight="1" x14ac:dyDescent="0.2">
      <c r="A117" s="25">
        <v>7</v>
      </c>
      <c r="B117" s="190" t="str">
        <f>VLOOKUP(TasksTable[[#This Row],[Day 1 Project
Name]],Sheet1!$A$1:$B$19,2,FALSE)</f>
        <v>EFAS17</v>
      </c>
      <c r="C117" s="190" t="str">
        <f>CONCATENATE(B117,"_",TasksTable[[#This Row],[Day 1 Project
Name]],"_",A117)</f>
        <v>EFAS17_EFAS17_Reporting_7</v>
      </c>
      <c r="D117" s="100" t="str">
        <f>VLOOKUP(B117,Sheet1!$B$1:$C$19,2,FALSE)</f>
        <v>Istvan Katus_Compliance and Reporting</v>
      </c>
      <c r="E117" s="100" t="s">
        <v>386</v>
      </c>
      <c r="F117" s="107" t="s">
        <v>751</v>
      </c>
      <c r="G117" s="171" t="s">
        <v>176</v>
      </c>
      <c r="H117" s="109" t="b">
        <v>0</v>
      </c>
      <c r="I117" s="158"/>
      <c r="J117" s="158">
        <v>42428</v>
      </c>
      <c r="K117" s="171">
        <v>10</v>
      </c>
      <c r="L117" s="172">
        <f t="shared" si="7"/>
        <v>42418</v>
      </c>
      <c r="M117" s="116">
        <v>0</v>
      </c>
      <c r="N117" s="102" t="b">
        <v>0</v>
      </c>
      <c r="O117" s="114"/>
      <c r="P117" s="102" t="s">
        <v>336</v>
      </c>
      <c r="Q117" s="203" t="s">
        <v>179</v>
      </c>
      <c r="R117" s="114"/>
      <c r="S117" s="160"/>
      <c r="T117" s="160"/>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14"/>
      <c r="AS117" s="114"/>
      <c r="AT117" s="114"/>
      <c r="AU117" s="114"/>
      <c r="AV117" s="114"/>
      <c r="AW117" s="114"/>
      <c r="AX117" s="114"/>
      <c r="AY117" s="199" t="str">
        <f ca="1">IF(AND(TasksTable[[#This Row],[Status]]&lt;&gt;"On Track",TasksTable[[#This Row],[Start Date (Calculated)]]&lt;TODAY()+7),"Review","No  Review")</f>
        <v>Review</v>
      </c>
      <c r="AZ117" s="114">
        <v>8</v>
      </c>
      <c r="BA117" s="114" t="s">
        <v>683</v>
      </c>
      <c r="BB117" s="114"/>
      <c r="BC117" s="114"/>
      <c r="BD117" s="114"/>
      <c r="BE117" s="169" t="s">
        <v>800</v>
      </c>
      <c r="BF117" s="169"/>
      <c r="BG117" s="169">
        <v>8</v>
      </c>
      <c r="BH117" s="169"/>
      <c r="BI117" s="169"/>
      <c r="BJ117" s="169"/>
      <c r="BK117" s="169"/>
      <c r="BL117" s="169"/>
      <c r="BM117" s="169"/>
      <c r="BN117" s="169"/>
      <c r="BO117" s="259"/>
      <c r="BP117" s="303">
        <f t="shared" si="5"/>
        <v>8</v>
      </c>
      <c r="BQ117" s="349" t="str">
        <f ca="1">IFERROR(IF(TasksTable[[#This Row],[Start Date (Calculated)]]-(TODAY()-WEEKDAY(TODAY())-1)&gt;5,"REVIEW","-"),"")</f>
        <v>REVIEW</v>
      </c>
      <c r="BR117" s="349" t="str">
        <f ca="1">IFERROR(IF(TasksTable[[#This Row],[Required Completion Date]]-(TODAY()-WEEKDAY(TODAY())-1)&gt;5,"REVIEW","-"),"")</f>
        <v>REVIEW</v>
      </c>
      <c r="BS117" s="349" t="str">
        <f ca="1">IFERROR(IF(TasksTable[[#This Row],[% Complete]]&lt;(TODAY()-TasksTable[[#This Row],[Start Date (Calculated)]])/TasksTable[[#This Row],[Days to Accomplish]],"REVIEW","-"),"")</f>
        <v>-</v>
      </c>
    </row>
    <row r="118" spans="1:71" ht="30" customHeight="1" x14ac:dyDescent="0.2">
      <c r="A118" s="25">
        <v>9</v>
      </c>
      <c r="B118" s="190" t="str">
        <f>VLOOKUP(TasksTable[[#This Row],[Day 1 Project
Name]],Sheet1!$A$1:$B$19,2,FALSE)</f>
        <v>EFAS17</v>
      </c>
      <c r="C118" s="190" t="str">
        <f>CONCATENATE(B118,"_",TasksTable[[#This Row],[Day 1 Project
Name]],"_",A118)</f>
        <v>EFAS17_EFAS17_Reporting_9</v>
      </c>
      <c r="D118" s="100" t="str">
        <f>VLOOKUP(B118,Sheet1!$B$1:$C$19,2,FALSE)</f>
        <v>Istvan Katus_Compliance and Reporting</v>
      </c>
      <c r="E118" s="100" t="s">
        <v>386</v>
      </c>
      <c r="F118" s="107" t="s">
        <v>730</v>
      </c>
      <c r="G118" s="171" t="s">
        <v>176</v>
      </c>
      <c r="H118" s="109" t="b">
        <v>0</v>
      </c>
      <c r="I118" s="158"/>
      <c r="J118" s="158">
        <v>42428</v>
      </c>
      <c r="K118" s="171">
        <v>10</v>
      </c>
      <c r="L118" s="172">
        <f t="shared" si="7"/>
        <v>42418</v>
      </c>
      <c r="M118" s="116">
        <v>0</v>
      </c>
      <c r="N118" s="102" t="b">
        <v>0</v>
      </c>
      <c r="O118" s="114"/>
      <c r="P118" s="102" t="s">
        <v>336</v>
      </c>
      <c r="Q118" s="203" t="s">
        <v>179</v>
      </c>
      <c r="R118" s="114"/>
      <c r="S118" s="160"/>
      <c r="T118" s="160"/>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14"/>
      <c r="AS118" s="114"/>
      <c r="AT118" s="114"/>
      <c r="AU118" s="114"/>
      <c r="AV118" s="114"/>
      <c r="AW118" s="114"/>
      <c r="AX118" s="114"/>
      <c r="AY118" s="199" t="str">
        <f ca="1">IF(AND(TasksTable[[#This Row],[Status]]&lt;&gt;"On Track",TasksTable[[#This Row],[Start Date (Calculated)]]&lt;TODAY()+7),"Review","No  Review")</f>
        <v>Review</v>
      </c>
      <c r="AZ118" s="114">
        <v>2</v>
      </c>
      <c r="BA118" s="114" t="s">
        <v>683</v>
      </c>
      <c r="BB118" s="114"/>
      <c r="BC118" s="114"/>
      <c r="BD118" s="114"/>
      <c r="BE118" s="169" t="s">
        <v>800</v>
      </c>
      <c r="BF118" s="169"/>
      <c r="BG118" s="169">
        <v>2</v>
      </c>
      <c r="BH118" s="169"/>
      <c r="BI118" s="169"/>
      <c r="BJ118" s="169"/>
      <c r="BK118" s="169"/>
      <c r="BL118" s="169"/>
      <c r="BM118" s="169"/>
      <c r="BN118" s="169"/>
      <c r="BO118" s="259"/>
      <c r="BP118" s="303">
        <f t="shared" si="5"/>
        <v>2</v>
      </c>
      <c r="BQ118" s="349" t="str">
        <f ca="1">IFERROR(IF(TasksTable[[#This Row],[Start Date (Calculated)]]-(TODAY()-WEEKDAY(TODAY())-1)&gt;5,"REVIEW","-"),"")</f>
        <v>REVIEW</v>
      </c>
      <c r="BR118" s="349" t="str">
        <f ca="1">IFERROR(IF(TasksTable[[#This Row],[Required Completion Date]]-(TODAY()-WEEKDAY(TODAY())-1)&gt;5,"REVIEW","-"),"")</f>
        <v>REVIEW</v>
      </c>
      <c r="BS118" s="349" t="str">
        <f ca="1">IFERROR(IF(TasksTable[[#This Row],[% Complete]]&lt;(TODAY()-TasksTable[[#This Row],[Start Date (Calculated)]])/TasksTable[[#This Row],[Days to Accomplish]],"REVIEW","-"),"")</f>
        <v>-</v>
      </c>
    </row>
    <row r="119" spans="1:71" ht="30" customHeight="1" x14ac:dyDescent="0.2">
      <c r="A119" s="25">
        <v>12</v>
      </c>
      <c r="B119" s="190" t="str">
        <f>VLOOKUP(TasksTable[[#This Row],[Day 1 Project
Name]],Sheet1!$A$1:$B$19,2,FALSE)</f>
        <v>EFAS17</v>
      </c>
      <c r="C119" s="190" t="str">
        <f>CONCATENATE(B119,"_",TasksTable[[#This Row],[Day 1 Project
Name]],"_",A119)</f>
        <v>EFAS17_EFAS17_Reporting_12</v>
      </c>
      <c r="D119" s="100" t="str">
        <f>VLOOKUP(B119,Sheet1!$B$1:$C$19,2,FALSE)</f>
        <v>Istvan Katus_Compliance and Reporting</v>
      </c>
      <c r="E119" s="100" t="s">
        <v>386</v>
      </c>
      <c r="F119" s="107" t="s">
        <v>429</v>
      </c>
      <c r="G119" s="171" t="s">
        <v>176</v>
      </c>
      <c r="H119" s="164" t="b">
        <v>0</v>
      </c>
      <c r="I119" s="158"/>
      <c r="J119" s="158">
        <v>42490</v>
      </c>
      <c r="K119" s="171">
        <v>1</v>
      </c>
      <c r="L119" s="172">
        <f t="shared" si="7"/>
        <v>42489</v>
      </c>
      <c r="M119" s="116">
        <v>0</v>
      </c>
      <c r="N119" s="102" t="b">
        <v>0</v>
      </c>
      <c r="O119" s="114"/>
      <c r="P119" s="102" t="s">
        <v>336</v>
      </c>
      <c r="Q119" s="203" t="s">
        <v>179</v>
      </c>
      <c r="R119" s="114"/>
      <c r="S119" s="160"/>
      <c r="T119" s="160"/>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14"/>
      <c r="AS119" s="114" t="s">
        <v>212</v>
      </c>
      <c r="AT119" s="114"/>
      <c r="AU119" s="114"/>
      <c r="AV119" s="114"/>
      <c r="AW119" s="114"/>
      <c r="AX119" s="114"/>
      <c r="AY119" s="199" t="str">
        <f ca="1">IF(AND(TasksTable[[#This Row],[Status]]&lt;&gt;"On Track",TasksTable[[#This Row],[Start Date (Calculated)]]&lt;TODAY()+7),"Review","No  Review")</f>
        <v>No  Review</v>
      </c>
      <c r="AZ119" s="114">
        <v>2</v>
      </c>
      <c r="BA119" s="114" t="s">
        <v>683</v>
      </c>
      <c r="BB119" s="114"/>
      <c r="BC119" s="114"/>
      <c r="BD119" s="114"/>
      <c r="BE119" s="169" t="s">
        <v>800</v>
      </c>
      <c r="BF119" s="169"/>
      <c r="BG119" s="169"/>
      <c r="BH119" s="169"/>
      <c r="BI119" s="169">
        <v>2</v>
      </c>
      <c r="BJ119" s="169"/>
      <c r="BK119" s="169"/>
      <c r="BL119" s="169"/>
      <c r="BM119" s="169"/>
      <c r="BN119" s="169"/>
      <c r="BO119" s="259"/>
      <c r="BP119" s="303">
        <f t="shared" si="5"/>
        <v>2</v>
      </c>
      <c r="BQ119" s="349" t="str">
        <f ca="1">IFERROR(IF(TasksTable[[#This Row],[Start Date (Calculated)]]-(TODAY()-WEEKDAY(TODAY())-1)&gt;5,"REVIEW","-"),"")</f>
        <v>REVIEW</v>
      </c>
      <c r="BR119" s="349" t="str">
        <f ca="1">IFERROR(IF(TasksTable[[#This Row],[Required Completion Date]]-(TODAY()-WEEKDAY(TODAY())-1)&gt;5,"REVIEW","-"),"")</f>
        <v>REVIEW</v>
      </c>
      <c r="BS119" s="349" t="str">
        <f ca="1">IFERROR(IF(TasksTable[[#This Row],[% Complete]]&lt;(TODAY()-TasksTable[[#This Row],[Start Date (Calculated)]])/TasksTable[[#This Row],[Days to Accomplish]],"REVIEW","-"),"")</f>
        <v>-</v>
      </c>
    </row>
    <row r="120" spans="1:71" ht="30" customHeight="1" x14ac:dyDescent="0.2">
      <c r="A120" s="25">
        <v>13</v>
      </c>
      <c r="B120" s="190" t="str">
        <f>VLOOKUP(TasksTable[[#This Row],[Day 1 Project
Name]],Sheet1!$A$1:$B$19,2,FALSE)</f>
        <v>EFAS17</v>
      </c>
      <c r="C120" s="190" t="str">
        <f>CONCATENATE(B120,"_",TasksTable[[#This Row],[Day 1 Project
Name]],"_",A120)</f>
        <v>EFAS17_EFAS17_Reporting_13</v>
      </c>
      <c r="D120" s="100" t="str">
        <f>VLOOKUP(B120,Sheet1!$B$1:$C$19,2,FALSE)</f>
        <v>Istvan Katus_Compliance and Reporting</v>
      </c>
      <c r="E120" s="100" t="s">
        <v>386</v>
      </c>
      <c r="F120" s="107" t="s">
        <v>487</v>
      </c>
      <c r="G120" s="171" t="s">
        <v>176</v>
      </c>
      <c r="H120" s="109" t="b">
        <v>0</v>
      </c>
      <c r="I120" s="158"/>
      <c r="J120" s="158">
        <v>42415</v>
      </c>
      <c r="K120" s="171">
        <v>10</v>
      </c>
      <c r="L120" s="172">
        <f t="shared" si="7"/>
        <v>42405</v>
      </c>
      <c r="M120" s="116">
        <v>0</v>
      </c>
      <c r="N120" s="102" t="b">
        <v>0</v>
      </c>
      <c r="O120" s="114"/>
      <c r="P120" s="102" t="s">
        <v>336</v>
      </c>
      <c r="Q120" s="203" t="s">
        <v>179</v>
      </c>
      <c r="R120" s="114"/>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14"/>
      <c r="AS120" s="114"/>
      <c r="AT120" s="114"/>
      <c r="AU120" s="114"/>
      <c r="AV120" s="114"/>
      <c r="AW120" s="114"/>
      <c r="AX120" s="114"/>
      <c r="AY120" s="199" t="str">
        <f ca="1">IF(AND(TasksTable[[#This Row],[Status]]&lt;&gt;"On Track",TasksTable[[#This Row],[Start Date (Calculated)]]&lt;TODAY()+7),"Review","No  Review")</f>
        <v>Review</v>
      </c>
      <c r="AZ120" s="114">
        <v>3</v>
      </c>
      <c r="BA120" s="114" t="s">
        <v>683</v>
      </c>
      <c r="BB120" s="114"/>
      <c r="BC120" s="114"/>
      <c r="BD120" s="114"/>
      <c r="BE120" s="169" t="s">
        <v>800</v>
      </c>
      <c r="BF120" s="169"/>
      <c r="BG120" s="169">
        <v>3</v>
      </c>
      <c r="BH120" s="169"/>
      <c r="BI120" s="169"/>
      <c r="BJ120" s="169"/>
      <c r="BK120" s="169"/>
      <c r="BL120" s="169"/>
      <c r="BM120" s="169"/>
      <c r="BN120" s="169"/>
      <c r="BO120" s="259"/>
      <c r="BP120" s="303">
        <f t="shared" si="5"/>
        <v>3</v>
      </c>
      <c r="BQ120" s="349" t="str">
        <f ca="1">IFERROR(IF(TasksTable[[#This Row],[Start Date (Calculated)]]-(TODAY()-WEEKDAY(TODAY())-1)&gt;5,"REVIEW","-"),"")</f>
        <v>-</v>
      </c>
      <c r="BR120" s="349" t="str">
        <f ca="1">IFERROR(IF(TasksTable[[#This Row],[Required Completion Date]]-(TODAY()-WEEKDAY(TODAY())-1)&gt;5,"REVIEW","-"),"")</f>
        <v>-</v>
      </c>
      <c r="BS120" s="349" t="str">
        <f ca="1">IFERROR(IF(TasksTable[[#This Row],[% Complete]]&lt;(TODAY()-TasksTable[[#This Row],[Start Date (Calculated)]])/TasksTable[[#This Row],[Days to Accomplish]],"REVIEW","-"),"")</f>
        <v>REVIEW</v>
      </c>
    </row>
    <row r="121" spans="1:71" ht="30" customHeight="1" x14ac:dyDescent="0.2">
      <c r="A121" s="25">
        <v>16</v>
      </c>
      <c r="B121" s="190" t="str">
        <f>VLOOKUP(TasksTable[[#This Row],[Day 1 Project
Name]],Sheet1!$A$1:$B$19,2,FALSE)</f>
        <v>EFAS17</v>
      </c>
      <c r="C121" s="190" t="str">
        <f>CONCATENATE(B121,"_",TasksTable[[#This Row],[Day 1 Project
Name]],"_",A121)</f>
        <v>EFAS17_EFAS17_Reporting_16</v>
      </c>
      <c r="D121" s="100" t="str">
        <f>VLOOKUP(B121,Sheet1!$B$1:$C$19,2,FALSE)</f>
        <v>Istvan Katus_Compliance and Reporting</v>
      </c>
      <c r="E121" s="100" t="s">
        <v>386</v>
      </c>
      <c r="F121" s="107" t="s">
        <v>488</v>
      </c>
      <c r="G121" s="171" t="s">
        <v>176</v>
      </c>
      <c r="H121" s="109" t="b">
        <v>0</v>
      </c>
      <c r="I121" s="158"/>
      <c r="J121" s="158">
        <v>42415</v>
      </c>
      <c r="K121" s="171">
        <v>10</v>
      </c>
      <c r="L121" s="172">
        <f t="shared" si="7"/>
        <v>42405</v>
      </c>
      <c r="M121" s="116">
        <v>0</v>
      </c>
      <c r="N121" s="102" t="b">
        <v>1</v>
      </c>
      <c r="O121" s="114" t="s">
        <v>750</v>
      </c>
      <c r="P121" s="102" t="s">
        <v>336</v>
      </c>
      <c r="Q121" s="203" t="s">
        <v>179</v>
      </c>
      <c r="R121" s="114"/>
      <c r="S121" s="160"/>
      <c r="T121" s="160"/>
      <c r="U121" s="160"/>
      <c r="V121" s="160"/>
      <c r="W121" s="160"/>
      <c r="X121" s="158">
        <v>42415</v>
      </c>
      <c r="Y121" s="160"/>
      <c r="Z121" s="160"/>
      <c r="AA121" s="160"/>
      <c r="AB121" s="160"/>
      <c r="AC121" s="160"/>
      <c r="AD121" s="160"/>
      <c r="AE121" s="160"/>
      <c r="AF121" s="160"/>
      <c r="AG121" s="160"/>
      <c r="AH121" s="160"/>
      <c r="AI121" s="160"/>
      <c r="AJ121" s="160"/>
      <c r="AK121" s="160"/>
      <c r="AL121" s="160"/>
      <c r="AM121" s="160"/>
      <c r="AN121" s="160"/>
      <c r="AO121" s="160"/>
      <c r="AP121" s="160"/>
      <c r="AQ121" s="160"/>
      <c r="AR121" s="114"/>
      <c r="AS121" s="114"/>
      <c r="AT121" s="114"/>
      <c r="AU121" s="114"/>
      <c r="AV121" s="114"/>
      <c r="AW121" s="114"/>
      <c r="AX121" s="114"/>
      <c r="AY121" s="199" t="str">
        <f ca="1">IF(AND(TasksTable[[#This Row],[Status]]&lt;&gt;"On Track",TasksTable[[#This Row],[Start Date (Calculated)]]&lt;TODAY()+7),"Review","No  Review")</f>
        <v>Review</v>
      </c>
      <c r="AZ121" s="114">
        <v>1</v>
      </c>
      <c r="BA121" s="114" t="s">
        <v>683</v>
      </c>
      <c r="BB121" s="114"/>
      <c r="BC121" s="114"/>
      <c r="BD121" s="114"/>
      <c r="BE121" s="169" t="s">
        <v>801</v>
      </c>
      <c r="BF121" s="169"/>
      <c r="BG121" s="169">
        <v>1</v>
      </c>
      <c r="BH121" s="169"/>
      <c r="BI121" s="169"/>
      <c r="BJ121" s="169"/>
      <c r="BK121" s="169"/>
      <c r="BL121" s="169"/>
      <c r="BM121" s="169"/>
      <c r="BN121" s="169"/>
      <c r="BO121" s="259"/>
      <c r="BP121" s="303">
        <f t="shared" si="5"/>
        <v>1</v>
      </c>
      <c r="BQ121" s="349" t="str">
        <f ca="1">IFERROR(IF(TasksTable[[#This Row],[Start Date (Calculated)]]-(TODAY()-WEEKDAY(TODAY())-1)&gt;5,"REVIEW","-"),"")</f>
        <v>-</v>
      </c>
      <c r="BR121" s="349" t="str">
        <f ca="1">IFERROR(IF(TasksTable[[#This Row],[Required Completion Date]]-(TODAY()-WEEKDAY(TODAY())-1)&gt;5,"REVIEW","-"),"")</f>
        <v>-</v>
      </c>
      <c r="BS121" s="349" t="str">
        <f ca="1">IFERROR(IF(TasksTable[[#This Row],[% Complete]]&lt;(TODAY()-TasksTable[[#This Row],[Start Date (Calculated)]])/TasksTable[[#This Row],[Days to Accomplish]],"REVIEW","-"),"")</f>
        <v>REVIEW</v>
      </c>
    </row>
    <row r="122" spans="1:71" ht="30" customHeight="1" x14ac:dyDescent="0.2">
      <c r="A122" s="25">
        <v>18</v>
      </c>
      <c r="B122" s="190" t="str">
        <f>VLOOKUP(TasksTable[[#This Row],[Day 1 Project
Name]],Sheet1!$A$1:$B$19,2,FALSE)</f>
        <v>EFAS17</v>
      </c>
      <c r="C122" s="190" t="str">
        <f>CONCATENATE(B122,"_",TasksTable[[#This Row],[Day 1 Project
Name]],"_",A122)</f>
        <v>EFAS17_EFAS17_Reporting_18</v>
      </c>
      <c r="D122" s="100" t="str">
        <f>VLOOKUP(B122,Sheet1!$B$1:$C$19,2,FALSE)</f>
        <v>Istvan Katus_Compliance and Reporting</v>
      </c>
      <c r="E122" s="100" t="s">
        <v>386</v>
      </c>
      <c r="F122" s="107" t="s">
        <v>749</v>
      </c>
      <c r="G122" s="171" t="s">
        <v>176</v>
      </c>
      <c r="H122" s="109" t="b">
        <v>0</v>
      </c>
      <c r="I122" s="158"/>
      <c r="J122" s="158">
        <v>42495</v>
      </c>
      <c r="K122" s="171">
        <v>5</v>
      </c>
      <c r="L122" s="172">
        <f t="shared" si="7"/>
        <v>42490</v>
      </c>
      <c r="M122" s="116">
        <v>0</v>
      </c>
      <c r="N122" s="102" t="b">
        <v>0</v>
      </c>
      <c r="O122" s="114"/>
      <c r="P122" s="102" t="s">
        <v>336</v>
      </c>
      <c r="Q122" s="203" t="s">
        <v>179</v>
      </c>
      <c r="R122" s="114"/>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14"/>
      <c r="AS122" s="114"/>
      <c r="AT122" s="114"/>
      <c r="AU122" s="114"/>
      <c r="AV122" s="114"/>
      <c r="AW122" s="114"/>
      <c r="AX122" s="114"/>
      <c r="AY122" s="199" t="str">
        <f ca="1">IF(AND(TasksTable[[#This Row],[Status]]&lt;&gt;"On Track",TasksTable[[#This Row],[Start Date (Calculated)]]&lt;TODAY()+7),"Review","No  Review")</f>
        <v>No  Review</v>
      </c>
      <c r="AZ122" s="114">
        <v>2</v>
      </c>
      <c r="BA122" s="114" t="s">
        <v>683</v>
      </c>
      <c r="BB122" s="114"/>
      <c r="BC122" s="114"/>
      <c r="BD122" s="114"/>
      <c r="BE122" s="169" t="s">
        <v>802</v>
      </c>
      <c r="BF122" s="169"/>
      <c r="BG122" s="169"/>
      <c r="BH122" s="169"/>
      <c r="BI122" s="169"/>
      <c r="BJ122" s="169">
        <v>2</v>
      </c>
      <c r="BK122" s="169"/>
      <c r="BL122" s="169"/>
      <c r="BM122" s="169"/>
      <c r="BN122" s="169"/>
      <c r="BO122" s="259"/>
      <c r="BP122" s="303">
        <f t="shared" si="5"/>
        <v>2</v>
      </c>
      <c r="BQ122" s="349" t="str">
        <f ca="1">IFERROR(IF(TasksTable[[#This Row],[Start Date (Calculated)]]-(TODAY()-WEEKDAY(TODAY())-1)&gt;5,"REVIEW","-"),"")</f>
        <v>REVIEW</v>
      </c>
      <c r="BR122" s="349" t="str">
        <f ca="1">IFERROR(IF(TasksTable[[#This Row],[Required Completion Date]]-(TODAY()-WEEKDAY(TODAY())-1)&gt;5,"REVIEW","-"),"")</f>
        <v>REVIEW</v>
      </c>
      <c r="BS122" s="349" t="str">
        <f ca="1">IFERROR(IF(TasksTable[[#This Row],[% Complete]]&lt;(TODAY()-TasksTable[[#This Row],[Start Date (Calculated)]])/TasksTable[[#This Row],[Days to Accomplish]],"REVIEW","-"),"")</f>
        <v>-</v>
      </c>
    </row>
    <row r="123" spans="1:71" ht="30" customHeight="1" x14ac:dyDescent="0.2">
      <c r="A123" s="25">
        <v>19</v>
      </c>
      <c r="B123" s="190" t="str">
        <f>VLOOKUP(TasksTable[[#This Row],[Day 1 Project
Name]],Sheet1!$A$1:$B$19,2,FALSE)</f>
        <v>EFAS17</v>
      </c>
      <c r="C123" s="190" t="str">
        <f>CONCATENATE(B123,"_",TasksTable[[#This Row],[Day 1 Project
Name]],"_",A123)</f>
        <v>EFAS17_EFAS17_Reporting_19</v>
      </c>
      <c r="D123" s="100" t="str">
        <f>VLOOKUP(B123,Sheet1!$B$1:$C$19,2,FALSE)</f>
        <v>Istvan Katus_Compliance and Reporting</v>
      </c>
      <c r="E123" s="100" t="s">
        <v>386</v>
      </c>
      <c r="F123" s="107" t="s">
        <v>736</v>
      </c>
      <c r="G123" s="171" t="s">
        <v>176</v>
      </c>
      <c r="H123" s="164" t="b">
        <v>1</v>
      </c>
      <c r="I123" s="158"/>
      <c r="J123" s="158">
        <v>42510</v>
      </c>
      <c r="K123" s="171">
        <v>32</v>
      </c>
      <c r="L123" s="172">
        <f t="shared" si="7"/>
        <v>42478</v>
      </c>
      <c r="M123" s="116">
        <v>0</v>
      </c>
      <c r="N123" s="102" t="b">
        <v>1</v>
      </c>
      <c r="O123" s="114" t="s">
        <v>440</v>
      </c>
      <c r="P123" s="102" t="s">
        <v>336</v>
      </c>
      <c r="Q123" s="203" t="s">
        <v>179</v>
      </c>
      <c r="R123" s="114"/>
      <c r="S123" s="160"/>
      <c r="T123" s="160"/>
      <c r="U123" s="160"/>
      <c r="V123" s="160"/>
      <c r="W123" s="160"/>
      <c r="X123" s="160">
        <f>J123</f>
        <v>42510</v>
      </c>
      <c r="Y123" s="160"/>
      <c r="Z123" s="160"/>
      <c r="AA123" s="160"/>
      <c r="AB123" s="160"/>
      <c r="AC123" s="160"/>
      <c r="AD123" s="160"/>
      <c r="AE123" s="160"/>
      <c r="AF123" s="160"/>
      <c r="AG123" s="160"/>
      <c r="AH123" s="160"/>
      <c r="AI123" s="160"/>
      <c r="AJ123" s="160"/>
      <c r="AK123" s="160"/>
      <c r="AL123" s="160"/>
      <c r="AM123" s="160"/>
      <c r="AN123" s="160"/>
      <c r="AO123" s="160"/>
      <c r="AP123" s="160"/>
      <c r="AQ123" s="160"/>
      <c r="AR123" s="114"/>
      <c r="AS123" s="114"/>
      <c r="AT123" s="114"/>
      <c r="AU123" s="114"/>
      <c r="AV123" s="114"/>
      <c r="AW123" s="114"/>
      <c r="AX123" s="114"/>
      <c r="AY123" s="199" t="str">
        <f ca="1">IF(AND(TasksTable[[#This Row],[Status]]&lt;&gt;"On Track",TasksTable[[#This Row],[Start Date (Calculated)]]&lt;TODAY()+7),"Review","No  Review")</f>
        <v>No  Review</v>
      </c>
      <c r="AZ123" s="114">
        <v>8</v>
      </c>
      <c r="BA123" s="114" t="s">
        <v>683</v>
      </c>
      <c r="BB123" s="114"/>
      <c r="BC123" s="114"/>
      <c r="BD123" s="114"/>
      <c r="BE123" s="169" t="s">
        <v>801</v>
      </c>
      <c r="BF123" s="169"/>
      <c r="BG123" s="169"/>
      <c r="BH123" s="169"/>
      <c r="BI123" s="169">
        <v>4</v>
      </c>
      <c r="BJ123" s="169">
        <v>4</v>
      </c>
      <c r="BK123" s="169"/>
      <c r="BL123" s="169"/>
      <c r="BM123" s="169"/>
      <c r="BN123" s="169"/>
      <c r="BO123" s="259"/>
      <c r="BP123" s="303">
        <f t="shared" si="5"/>
        <v>8</v>
      </c>
      <c r="BQ123" s="349" t="str">
        <f ca="1">IFERROR(IF(TasksTable[[#This Row],[Start Date (Calculated)]]-(TODAY()-WEEKDAY(TODAY())-1)&gt;5,"REVIEW","-"),"")</f>
        <v>REVIEW</v>
      </c>
      <c r="BR123" s="349" t="str">
        <f ca="1">IFERROR(IF(TasksTable[[#This Row],[Required Completion Date]]-(TODAY()-WEEKDAY(TODAY())-1)&gt;5,"REVIEW","-"),"")</f>
        <v>REVIEW</v>
      </c>
      <c r="BS123" s="349" t="str">
        <f ca="1">IFERROR(IF(TasksTable[[#This Row],[% Complete]]&lt;(TODAY()-TasksTable[[#This Row],[Start Date (Calculated)]])/TasksTable[[#This Row],[Days to Accomplish]],"REVIEW","-"),"")</f>
        <v>-</v>
      </c>
    </row>
    <row r="124" spans="1:71" ht="30" customHeight="1" x14ac:dyDescent="0.2">
      <c r="A124" s="25">
        <v>20</v>
      </c>
      <c r="B124" s="190" t="str">
        <f>VLOOKUP(TasksTable[[#This Row],[Day 1 Project
Name]],Sheet1!$A$1:$B$19,2,FALSE)</f>
        <v>EFAS17</v>
      </c>
      <c r="C124" s="190" t="str">
        <f>CONCATENATE(B124,"_",TasksTable[[#This Row],[Day 1 Project
Name]],"_",A124)</f>
        <v>EFAS17_EFAS17_Reporting_20</v>
      </c>
      <c r="D124" s="100" t="str">
        <f>VLOOKUP(B124,Sheet1!$B$1:$C$19,2,FALSE)</f>
        <v>Istvan Katus_Compliance and Reporting</v>
      </c>
      <c r="E124" s="100" t="s">
        <v>386</v>
      </c>
      <c r="F124" s="107" t="s">
        <v>695</v>
      </c>
      <c r="G124" s="171" t="s">
        <v>176</v>
      </c>
      <c r="H124" s="109" t="b">
        <v>0</v>
      </c>
      <c r="I124" s="158"/>
      <c r="J124" s="158">
        <v>42520</v>
      </c>
      <c r="K124" s="171">
        <v>20</v>
      </c>
      <c r="L124" s="172">
        <f t="shared" si="7"/>
        <v>42500</v>
      </c>
      <c r="M124" s="116">
        <v>0</v>
      </c>
      <c r="N124" s="102" t="b">
        <v>0</v>
      </c>
      <c r="O124" s="242" t="s">
        <v>696</v>
      </c>
      <c r="P124" s="102" t="s">
        <v>336</v>
      </c>
      <c r="Q124" s="203" t="s">
        <v>179</v>
      </c>
      <c r="R124" s="114"/>
      <c r="S124" s="160"/>
      <c r="T124" s="160"/>
      <c r="U124" s="160"/>
      <c r="V124" s="160"/>
      <c r="W124" s="160"/>
      <c r="X124" s="158">
        <v>42520</v>
      </c>
      <c r="Y124" s="158"/>
      <c r="Z124" s="158">
        <v>42520</v>
      </c>
      <c r="AA124" s="160"/>
      <c r="AB124" s="160"/>
      <c r="AC124" s="160"/>
      <c r="AD124" s="160"/>
      <c r="AE124" s="160"/>
      <c r="AF124" s="160"/>
      <c r="AG124" s="160"/>
      <c r="AH124" s="160"/>
      <c r="AI124" s="160"/>
      <c r="AJ124" s="160"/>
      <c r="AK124" s="160"/>
      <c r="AL124" s="160"/>
      <c r="AM124" s="160"/>
      <c r="AN124" s="160"/>
      <c r="AO124" s="160"/>
      <c r="AP124" s="160"/>
      <c r="AQ124" s="160"/>
      <c r="AR124" s="114"/>
      <c r="AS124" s="114"/>
      <c r="AT124" s="114"/>
      <c r="AU124" s="114"/>
      <c r="AV124" s="114"/>
      <c r="AW124" s="114"/>
      <c r="AX124" s="114"/>
      <c r="AY124" s="199" t="str">
        <f ca="1">IF(AND(TasksTable[[#This Row],[Status]]&lt;&gt;"On Track",TasksTable[[#This Row],[Start Date (Calculated)]]&lt;TODAY()+7),"Review","No  Review")</f>
        <v>No  Review</v>
      </c>
      <c r="AZ124" s="114">
        <v>16</v>
      </c>
      <c r="BA124" s="114" t="s">
        <v>683</v>
      </c>
      <c r="BB124" s="114"/>
      <c r="BC124" s="114"/>
      <c r="BD124" s="114"/>
      <c r="BE124" s="169" t="s">
        <v>802</v>
      </c>
      <c r="BF124" s="169"/>
      <c r="BG124" s="169"/>
      <c r="BH124" s="169"/>
      <c r="BI124" s="169"/>
      <c r="BJ124" s="169">
        <v>16</v>
      </c>
      <c r="BK124" s="169"/>
      <c r="BL124" s="169"/>
      <c r="BM124" s="169"/>
      <c r="BN124" s="169"/>
      <c r="BO124" s="259"/>
      <c r="BP124" s="303">
        <f t="shared" si="5"/>
        <v>16</v>
      </c>
      <c r="BQ124" s="349" t="str">
        <f ca="1">IFERROR(IF(TasksTable[[#This Row],[Start Date (Calculated)]]-(TODAY()-WEEKDAY(TODAY())-1)&gt;5,"REVIEW","-"),"")</f>
        <v>REVIEW</v>
      </c>
      <c r="BR124" s="349" t="str">
        <f ca="1">IFERROR(IF(TasksTable[[#This Row],[Required Completion Date]]-(TODAY()-WEEKDAY(TODAY())-1)&gt;5,"REVIEW","-"),"")</f>
        <v>REVIEW</v>
      </c>
      <c r="BS124" s="349" t="str">
        <f ca="1">IFERROR(IF(TasksTable[[#This Row],[% Complete]]&lt;(TODAY()-TasksTable[[#This Row],[Start Date (Calculated)]])/TasksTable[[#This Row],[Days to Accomplish]],"REVIEW","-"),"")</f>
        <v>-</v>
      </c>
    </row>
    <row r="125" spans="1:71" ht="30" customHeight="1" x14ac:dyDescent="0.2">
      <c r="A125" s="25">
        <v>21</v>
      </c>
      <c r="B125" s="190" t="str">
        <f>VLOOKUP(TasksTable[[#This Row],[Day 1 Project
Name]],Sheet1!$A$1:$B$19,2,FALSE)</f>
        <v>EFAS17</v>
      </c>
      <c r="C125" s="190" t="str">
        <f>CONCATENATE(B125,"_",TasksTable[[#This Row],[Day 1 Project
Name]],"_",A125)</f>
        <v>EFAS17_EFAS17_Reporting_21</v>
      </c>
      <c r="D125" s="100" t="str">
        <f>VLOOKUP(B125,Sheet1!$B$1:$C$19,2,FALSE)</f>
        <v>Istvan Katus_Compliance and Reporting</v>
      </c>
      <c r="E125" s="100" t="s">
        <v>386</v>
      </c>
      <c r="F125" s="107" t="s">
        <v>489</v>
      </c>
      <c r="G125" s="171" t="s">
        <v>176</v>
      </c>
      <c r="H125" s="109" t="b">
        <v>0</v>
      </c>
      <c r="I125" s="158"/>
      <c r="J125" s="158">
        <v>42520</v>
      </c>
      <c r="K125" s="171">
        <v>20</v>
      </c>
      <c r="L125" s="172">
        <f t="shared" si="7"/>
        <v>42500</v>
      </c>
      <c r="M125" s="116">
        <v>0</v>
      </c>
      <c r="N125" s="102" t="b">
        <v>0</v>
      </c>
      <c r="O125" s="114"/>
      <c r="P125" s="102" t="s">
        <v>336</v>
      </c>
      <c r="Q125" s="203" t="s">
        <v>179</v>
      </c>
      <c r="R125" s="114"/>
      <c r="S125" s="160"/>
      <c r="T125" s="160"/>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14"/>
      <c r="AS125" s="114"/>
      <c r="AT125" s="114"/>
      <c r="AU125" s="114"/>
      <c r="AV125" s="114"/>
      <c r="AW125" s="114"/>
      <c r="AX125" s="114"/>
      <c r="AY125" s="199" t="str">
        <f ca="1">IF(AND(TasksTable[[#This Row],[Status]]&lt;&gt;"On Track",TasksTable[[#This Row],[Start Date (Calculated)]]&lt;TODAY()+7),"Review","No  Review")</f>
        <v>No  Review</v>
      </c>
      <c r="AZ125" s="114">
        <v>4</v>
      </c>
      <c r="BA125" s="114" t="s">
        <v>683</v>
      </c>
      <c r="BB125" s="114"/>
      <c r="BC125" s="114"/>
      <c r="BD125" s="114"/>
      <c r="BE125" s="169" t="s">
        <v>802</v>
      </c>
      <c r="BF125" s="169"/>
      <c r="BG125" s="169"/>
      <c r="BH125" s="169"/>
      <c r="BI125" s="169"/>
      <c r="BJ125" s="169">
        <v>4</v>
      </c>
      <c r="BK125" s="169"/>
      <c r="BL125" s="169"/>
      <c r="BM125" s="169"/>
      <c r="BN125" s="169"/>
      <c r="BO125" s="259"/>
      <c r="BP125" s="303">
        <f t="shared" si="5"/>
        <v>4</v>
      </c>
      <c r="BQ125" s="349" t="str">
        <f ca="1">IFERROR(IF(TasksTable[[#This Row],[Start Date (Calculated)]]-(TODAY()-WEEKDAY(TODAY())-1)&gt;5,"REVIEW","-"),"")</f>
        <v>REVIEW</v>
      </c>
      <c r="BR125" s="349" t="str">
        <f ca="1">IFERROR(IF(TasksTable[[#This Row],[Required Completion Date]]-(TODAY()-WEEKDAY(TODAY())-1)&gt;5,"REVIEW","-"),"")</f>
        <v>REVIEW</v>
      </c>
      <c r="BS125" s="349" t="str">
        <f ca="1">IFERROR(IF(TasksTable[[#This Row],[% Complete]]&lt;(TODAY()-TasksTable[[#This Row],[Start Date (Calculated)]])/TasksTable[[#This Row],[Days to Accomplish]],"REVIEW","-"),"")</f>
        <v>-</v>
      </c>
    </row>
    <row r="126" spans="1:71" ht="30" customHeight="1" x14ac:dyDescent="0.2">
      <c r="A126" s="25">
        <v>22</v>
      </c>
      <c r="B126" s="190" t="str">
        <f>VLOOKUP(TasksTable[[#This Row],[Day 1 Project
Name]],Sheet1!$A$1:$B$19,2,FALSE)</f>
        <v>EFAS17</v>
      </c>
      <c r="C126" s="190" t="str">
        <f>CONCATENATE(B126,"_",TasksTable[[#This Row],[Day 1 Project
Name]],"_",A126)</f>
        <v>EFAS17_EFAS17_Reporting_22</v>
      </c>
      <c r="D126" s="100" t="str">
        <f>VLOOKUP(B126,Sheet1!$B$1:$C$19,2,FALSE)</f>
        <v>Istvan Katus_Compliance and Reporting</v>
      </c>
      <c r="E126" s="100" t="s">
        <v>386</v>
      </c>
      <c r="F126" s="107" t="s">
        <v>490</v>
      </c>
      <c r="G126" s="171" t="s">
        <v>176</v>
      </c>
      <c r="H126" s="109" t="b">
        <v>0</v>
      </c>
      <c r="I126" s="158"/>
      <c r="J126" s="158">
        <v>42520</v>
      </c>
      <c r="K126" s="171">
        <v>20</v>
      </c>
      <c r="L126" s="172">
        <f t="shared" si="7"/>
        <v>42500</v>
      </c>
      <c r="M126" s="116">
        <v>0</v>
      </c>
      <c r="N126" s="102" t="b">
        <v>0</v>
      </c>
      <c r="O126" s="242" t="s">
        <v>694</v>
      </c>
      <c r="P126" s="102" t="s">
        <v>336</v>
      </c>
      <c r="Q126" s="203" t="s">
        <v>179</v>
      </c>
      <c r="R126" s="114"/>
      <c r="S126" s="160"/>
      <c r="T126" s="160"/>
      <c r="U126" s="160"/>
      <c r="V126" s="160"/>
      <c r="W126" s="160"/>
      <c r="X126" s="158">
        <v>42520</v>
      </c>
      <c r="Y126" s="160"/>
      <c r="Z126" s="160"/>
      <c r="AA126" s="160"/>
      <c r="AB126" s="160"/>
      <c r="AC126" s="160"/>
      <c r="AD126" s="160"/>
      <c r="AE126" s="160"/>
      <c r="AF126" s="160"/>
      <c r="AG126" s="160"/>
      <c r="AH126" s="160"/>
      <c r="AI126" s="160"/>
      <c r="AJ126" s="160"/>
      <c r="AK126" s="160"/>
      <c r="AL126" s="160"/>
      <c r="AM126" s="160"/>
      <c r="AN126" s="160"/>
      <c r="AO126" s="160"/>
      <c r="AP126" s="160"/>
      <c r="AQ126" s="160"/>
      <c r="AR126" s="114"/>
      <c r="AS126" s="114"/>
      <c r="AT126" s="114"/>
      <c r="AU126" s="114"/>
      <c r="AV126" s="114"/>
      <c r="AW126" s="114"/>
      <c r="AX126" s="114"/>
      <c r="AY126" s="199" t="str">
        <f ca="1">IF(AND(TasksTable[[#This Row],[Status]]&lt;&gt;"On Track",TasksTable[[#This Row],[Start Date (Calculated)]]&lt;TODAY()+7),"Review","No  Review")</f>
        <v>No  Review</v>
      </c>
      <c r="AZ126" s="114">
        <v>80</v>
      </c>
      <c r="BA126" s="114" t="s">
        <v>683</v>
      </c>
      <c r="BB126" s="114"/>
      <c r="BC126" s="114"/>
      <c r="BD126" s="114"/>
      <c r="BE126" s="169" t="s">
        <v>802</v>
      </c>
      <c r="BF126" s="169"/>
      <c r="BG126" s="169"/>
      <c r="BH126" s="169"/>
      <c r="BI126" s="169"/>
      <c r="BJ126" s="169">
        <v>80</v>
      </c>
      <c r="BK126" s="169"/>
      <c r="BL126" s="169"/>
      <c r="BM126" s="169"/>
      <c r="BN126" s="169"/>
      <c r="BO126" s="259"/>
      <c r="BP126" s="303">
        <f t="shared" si="5"/>
        <v>80</v>
      </c>
      <c r="BQ126" s="349" t="str">
        <f ca="1">IFERROR(IF(TasksTable[[#This Row],[Start Date (Calculated)]]-(TODAY()-WEEKDAY(TODAY())-1)&gt;5,"REVIEW","-"),"")</f>
        <v>REVIEW</v>
      </c>
      <c r="BR126" s="349" t="str">
        <f ca="1">IFERROR(IF(TasksTable[[#This Row],[Required Completion Date]]-(TODAY()-WEEKDAY(TODAY())-1)&gt;5,"REVIEW","-"),"")</f>
        <v>REVIEW</v>
      </c>
      <c r="BS126" s="349" t="str">
        <f ca="1">IFERROR(IF(TasksTable[[#This Row],[% Complete]]&lt;(TODAY()-TasksTable[[#This Row],[Start Date (Calculated)]])/TasksTable[[#This Row],[Days to Accomplish]],"REVIEW","-"),"")</f>
        <v>-</v>
      </c>
    </row>
    <row r="127" spans="1:71" ht="30" customHeight="1" x14ac:dyDescent="0.2">
      <c r="A127" s="25">
        <v>23</v>
      </c>
      <c r="B127" s="190" t="str">
        <f>VLOOKUP(TasksTable[[#This Row],[Day 1 Project
Name]],Sheet1!$A$1:$B$19,2,FALSE)</f>
        <v>EFAS17</v>
      </c>
      <c r="C127" s="190" t="str">
        <f>CONCATENATE(B127,"_",TasksTable[[#This Row],[Day 1 Project
Name]],"_",A127)</f>
        <v>EFAS17_EFAS17_Reporting_23</v>
      </c>
      <c r="D127" s="100" t="str">
        <f>VLOOKUP(B127,Sheet1!$B$1:$C$19,2,FALSE)</f>
        <v>Istvan Katus_Compliance and Reporting</v>
      </c>
      <c r="E127" s="100" t="s">
        <v>386</v>
      </c>
      <c r="F127" s="107" t="s">
        <v>775</v>
      </c>
      <c r="G127" s="171" t="s">
        <v>176</v>
      </c>
      <c r="H127" s="109" t="b">
        <v>0</v>
      </c>
      <c r="I127" s="158"/>
      <c r="J127" s="158">
        <v>42552</v>
      </c>
      <c r="K127" s="171">
        <v>60</v>
      </c>
      <c r="L127" s="172">
        <f t="shared" si="7"/>
        <v>42492</v>
      </c>
      <c r="M127" s="116">
        <v>0</v>
      </c>
      <c r="N127" s="102" t="b">
        <v>1</v>
      </c>
      <c r="O127" s="114" t="s">
        <v>468</v>
      </c>
      <c r="P127" s="102" t="s">
        <v>336</v>
      </c>
      <c r="Q127" s="203" t="s">
        <v>179</v>
      </c>
      <c r="R127" s="114"/>
      <c r="S127" s="160"/>
      <c r="T127" s="160"/>
      <c r="U127" s="160"/>
      <c r="V127" s="160"/>
      <c r="W127" s="160"/>
      <c r="X127" s="160"/>
      <c r="Y127" s="160"/>
      <c r="Z127" s="160">
        <v>42552</v>
      </c>
      <c r="AA127" s="160"/>
      <c r="AB127" s="160"/>
      <c r="AC127" s="160"/>
      <c r="AD127" s="160"/>
      <c r="AE127" s="160"/>
      <c r="AF127" s="160"/>
      <c r="AG127" s="160"/>
      <c r="AH127" s="160"/>
      <c r="AI127" s="160"/>
      <c r="AJ127" s="160"/>
      <c r="AK127" s="160"/>
      <c r="AL127" s="160"/>
      <c r="AM127" s="160"/>
      <c r="AN127" s="160"/>
      <c r="AO127" s="160"/>
      <c r="AP127" s="160"/>
      <c r="AQ127" s="160"/>
      <c r="AR127" s="114"/>
      <c r="AS127" s="114"/>
      <c r="AT127" s="114"/>
      <c r="AU127" s="114"/>
      <c r="AV127" s="114"/>
      <c r="AW127" s="114"/>
      <c r="AX127" s="114"/>
      <c r="AY127" s="199" t="str">
        <f ca="1">IF(AND(TasksTable[[#This Row],[Status]]&lt;&gt;"On Track",TasksTable[[#This Row],[Start Date (Calculated)]]&lt;TODAY()+7),"Review","No  Review")</f>
        <v>No  Review</v>
      </c>
      <c r="AZ127" s="114">
        <v>16</v>
      </c>
      <c r="BA127" s="114" t="s">
        <v>683</v>
      </c>
      <c r="BB127" s="114"/>
      <c r="BC127" s="114"/>
      <c r="BD127" s="114"/>
      <c r="BE127" s="169" t="s">
        <v>802</v>
      </c>
      <c r="BF127" s="169"/>
      <c r="BG127" s="169"/>
      <c r="BH127" s="169"/>
      <c r="BI127" s="169"/>
      <c r="BJ127" s="169">
        <v>8</v>
      </c>
      <c r="BK127" s="169">
        <v>8</v>
      </c>
      <c r="BL127" s="169"/>
      <c r="BM127" s="169"/>
      <c r="BN127" s="169"/>
      <c r="BO127" s="259"/>
      <c r="BP127" s="303">
        <f t="shared" si="5"/>
        <v>16</v>
      </c>
      <c r="BQ127" s="349" t="str">
        <f ca="1">IFERROR(IF(TasksTable[[#This Row],[Start Date (Calculated)]]-(TODAY()-WEEKDAY(TODAY())-1)&gt;5,"REVIEW","-"),"")</f>
        <v>REVIEW</v>
      </c>
      <c r="BR127" s="349" t="str">
        <f ca="1">IFERROR(IF(TasksTable[[#This Row],[Required Completion Date]]-(TODAY()-WEEKDAY(TODAY())-1)&gt;5,"REVIEW","-"),"")</f>
        <v>REVIEW</v>
      </c>
      <c r="BS127" s="349" t="str">
        <f ca="1">IFERROR(IF(TasksTable[[#This Row],[% Complete]]&lt;(TODAY()-TasksTable[[#This Row],[Start Date (Calculated)]])/TasksTable[[#This Row],[Days to Accomplish]],"REVIEW","-"),"")</f>
        <v>-</v>
      </c>
    </row>
    <row r="128" spans="1:71" ht="30" customHeight="1" x14ac:dyDescent="0.2">
      <c r="A128" s="25">
        <v>24</v>
      </c>
      <c r="B128" s="190" t="str">
        <f>VLOOKUP(TasksTable[[#This Row],[Day 1 Project
Name]],Sheet1!$A$1:$B$19,2,FALSE)</f>
        <v>EFAS17</v>
      </c>
      <c r="C128" s="190" t="str">
        <f>CONCATENATE(B128,"_",TasksTable[[#This Row],[Day 1 Project
Name]],"_",A128)</f>
        <v>EFAS17_EFAS17_Reporting_24</v>
      </c>
      <c r="D128" s="100" t="str">
        <f>VLOOKUP(B128,Sheet1!$B$1:$C$19,2,FALSE)</f>
        <v>Istvan Katus_Compliance and Reporting</v>
      </c>
      <c r="E128" s="100" t="s">
        <v>386</v>
      </c>
      <c r="F128" s="107" t="s">
        <v>735</v>
      </c>
      <c r="G128" s="171" t="s">
        <v>176</v>
      </c>
      <c r="H128" s="164" t="b">
        <v>1</v>
      </c>
      <c r="I128" s="158"/>
      <c r="J128" s="158">
        <v>42559</v>
      </c>
      <c r="K128" s="171">
        <v>46</v>
      </c>
      <c r="L128" s="172">
        <f t="shared" si="7"/>
        <v>42513</v>
      </c>
      <c r="M128" s="116">
        <v>0</v>
      </c>
      <c r="N128" s="102" t="b">
        <v>1</v>
      </c>
      <c r="O128" s="114" t="s">
        <v>440</v>
      </c>
      <c r="P128" s="102" t="s">
        <v>336</v>
      </c>
      <c r="Q128" s="203" t="s">
        <v>179</v>
      </c>
      <c r="R128" s="114"/>
      <c r="S128" s="160"/>
      <c r="T128" s="160"/>
      <c r="U128" s="160"/>
      <c r="V128" s="160"/>
      <c r="W128" s="160"/>
      <c r="X128" s="160">
        <f>J128</f>
        <v>42559</v>
      </c>
      <c r="Y128" s="160"/>
      <c r="Z128" s="160"/>
      <c r="AA128" s="160"/>
      <c r="AB128" s="160"/>
      <c r="AC128" s="160"/>
      <c r="AD128" s="160"/>
      <c r="AE128" s="160"/>
      <c r="AF128" s="160"/>
      <c r="AG128" s="160"/>
      <c r="AH128" s="160"/>
      <c r="AI128" s="160"/>
      <c r="AJ128" s="160"/>
      <c r="AK128" s="160"/>
      <c r="AL128" s="160"/>
      <c r="AM128" s="160"/>
      <c r="AN128" s="160"/>
      <c r="AO128" s="160"/>
      <c r="AP128" s="160"/>
      <c r="AQ128" s="160"/>
      <c r="AR128" s="114"/>
      <c r="AS128" s="114"/>
      <c r="AT128" s="114"/>
      <c r="AU128" s="114"/>
      <c r="AV128" s="114"/>
      <c r="AW128" s="114"/>
      <c r="AX128" s="114"/>
      <c r="AY128" s="199" t="str">
        <f ca="1">IF(AND(TasksTable[[#This Row],[Status]]&lt;&gt;"On Track",TasksTable[[#This Row],[Start Date (Calculated)]]&lt;TODAY()+7),"Review","No  Review")</f>
        <v>No  Review</v>
      </c>
      <c r="AZ128" s="114">
        <v>8</v>
      </c>
      <c r="BA128" s="114" t="s">
        <v>683</v>
      </c>
      <c r="BB128" s="114"/>
      <c r="BC128" s="114"/>
      <c r="BD128" s="114"/>
      <c r="BE128" s="169" t="s">
        <v>801</v>
      </c>
      <c r="BF128" s="169"/>
      <c r="BG128" s="169"/>
      <c r="BH128" s="169"/>
      <c r="BI128" s="169"/>
      <c r="BJ128" s="169">
        <v>4</v>
      </c>
      <c r="BK128" s="169">
        <v>4</v>
      </c>
      <c r="BL128" s="169"/>
      <c r="BM128" s="169"/>
      <c r="BN128" s="169"/>
      <c r="BO128" s="259"/>
      <c r="BP128" s="303">
        <f t="shared" si="5"/>
        <v>8</v>
      </c>
      <c r="BQ128" s="349" t="str">
        <f ca="1">IFERROR(IF(TasksTable[[#This Row],[Start Date (Calculated)]]-(TODAY()-WEEKDAY(TODAY())-1)&gt;5,"REVIEW","-"),"")</f>
        <v>REVIEW</v>
      </c>
      <c r="BR128" s="349" t="str">
        <f ca="1">IFERROR(IF(TasksTable[[#This Row],[Required Completion Date]]-(TODAY()-WEEKDAY(TODAY())-1)&gt;5,"REVIEW","-"),"")</f>
        <v>REVIEW</v>
      </c>
      <c r="BS128" s="349" t="str">
        <f ca="1">IFERROR(IF(TasksTable[[#This Row],[% Complete]]&lt;(TODAY()-TasksTable[[#This Row],[Start Date (Calculated)]])/TasksTable[[#This Row],[Days to Accomplish]],"REVIEW","-"),"")</f>
        <v>-</v>
      </c>
    </row>
    <row r="129" spans="1:71" s="202" customFormat="1" ht="30" customHeight="1" x14ac:dyDescent="0.2">
      <c r="A129" s="25">
        <v>24</v>
      </c>
      <c r="B129" s="190" t="str">
        <f>VLOOKUP(TasksTable[[#This Row],[Day 1 Project
Name]],Sheet1!$A$1:$B$19,2,FALSE)</f>
        <v>EFAS17</v>
      </c>
      <c r="C129" s="190"/>
      <c r="D129" s="100" t="str">
        <f>VLOOKUP(B129,Sheet1!$B$1:$C$19,2,FALSE)</f>
        <v>Istvan Katus_Compliance and Reporting</v>
      </c>
      <c r="E129" s="100" t="s">
        <v>386</v>
      </c>
      <c r="F129" s="107" t="s">
        <v>769</v>
      </c>
      <c r="G129" s="171" t="s">
        <v>176</v>
      </c>
      <c r="H129" s="164" t="b">
        <v>0</v>
      </c>
      <c r="I129" s="158"/>
      <c r="J129" s="158">
        <v>42512</v>
      </c>
      <c r="K129" s="171">
        <v>27</v>
      </c>
      <c r="L129" s="172">
        <f t="shared" ref="L129" si="8">+J129-K129</f>
        <v>42485</v>
      </c>
      <c r="M129" s="116">
        <v>0</v>
      </c>
      <c r="N129" s="203" t="b">
        <v>0</v>
      </c>
      <c r="O129" s="114"/>
      <c r="P129" s="203" t="s">
        <v>336</v>
      </c>
      <c r="Q129" s="203" t="s">
        <v>179</v>
      </c>
      <c r="R129" s="114"/>
      <c r="S129" s="160"/>
      <c r="T129" s="160"/>
      <c r="U129" s="160"/>
      <c r="V129" s="160"/>
      <c r="W129" s="160"/>
      <c r="X129" s="160">
        <f>J129</f>
        <v>42512</v>
      </c>
      <c r="Y129" s="160"/>
      <c r="Z129" s="160"/>
      <c r="AA129" s="160"/>
      <c r="AB129" s="160"/>
      <c r="AC129" s="160"/>
      <c r="AD129" s="160"/>
      <c r="AE129" s="160"/>
      <c r="AF129" s="160"/>
      <c r="AG129" s="160"/>
      <c r="AH129" s="160"/>
      <c r="AI129" s="160"/>
      <c r="AJ129" s="160"/>
      <c r="AK129" s="160"/>
      <c r="AL129" s="160"/>
      <c r="AM129" s="160"/>
      <c r="AN129" s="160"/>
      <c r="AO129" s="160"/>
      <c r="AP129" s="160"/>
      <c r="AQ129" s="160"/>
      <c r="AR129" s="114"/>
      <c r="AS129" s="114"/>
      <c r="AT129" s="114"/>
      <c r="AU129" s="114"/>
      <c r="AV129" s="114"/>
      <c r="AW129" s="114"/>
      <c r="AX129" s="114"/>
      <c r="AY129" s="199" t="str">
        <f ca="1">IF(AND(TasksTable[[#This Row],[Status]]&lt;&gt;"On Track",TasksTable[[#This Row],[Start Date (Calculated)]]&lt;TODAY()+7),"Review","No  Review")</f>
        <v>No  Review</v>
      </c>
      <c r="AZ129" s="114">
        <f>18*2*4</f>
        <v>144</v>
      </c>
      <c r="BA129" s="114" t="s">
        <v>683</v>
      </c>
      <c r="BB129" s="114"/>
      <c r="BC129" s="114"/>
      <c r="BD129" s="114"/>
      <c r="BE129" s="169" t="s">
        <v>802</v>
      </c>
      <c r="BF129" s="169"/>
      <c r="BG129" s="169"/>
      <c r="BH129" s="169"/>
      <c r="BI129" s="169"/>
      <c r="BJ129" s="169">
        <v>144</v>
      </c>
      <c r="BK129" s="169"/>
      <c r="BL129" s="169"/>
      <c r="BM129" s="169"/>
      <c r="BN129" s="169"/>
      <c r="BO129" s="259"/>
      <c r="BP129" s="303">
        <f t="shared" si="5"/>
        <v>144</v>
      </c>
      <c r="BQ129" s="349" t="str">
        <f ca="1">IFERROR(IF(TasksTable[[#This Row],[Start Date (Calculated)]]-(TODAY()-WEEKDAY(TODAY())-1)&gt;5,"REVIEW","-"),"")</f>
        <v>REVIEW</v>
      </c>
      <c r="BR129" s="349" t="str">
        <f ca="1">IFERROR(IF(TasksTable[[#This Row],[Required Completion Date]]-(TODAY()-WEEKDAY(TODAY())-1)&gt;5,"REVIEW","-"),"")</f>
        <v>REVIEW</v>
      </c>
      <c r="BS129" s="349" t="str">
        <f ca="1">IFERROR(IF(TasksTable[[#This Row],[% Complete]]&lt;(TODAY()-TasksTable[[#This Row],[Start Date (Calculated)]])/TasksTable[[#This Row],[Days to Accomplish]],"REVIEW","-"),"")</f>
        <v>-</v>
      </c>
    </row>
    <row r="130" spans="1:71" ht="30" customHeight="1" x14ac:dyDescent="0.2">
      <c r="A130" s="25">
        <v>25</v>
      </c>
      <c r="B130" s="190" t="str">
        <f>VLOOKUP(TasksTable[[#This Row],[Day 1 Project
Name]],Sheet1!$A$1:$B$19,2,FALSE)</f>
        <v>EFAS17</v>
      </c>
      <c r="C130" s="190" t="str">
        <f>CONCATENATE(B130,"_",TasksTable[[#This Row],[Day 1 Project
Name]],"_",A130)</f>
        <v>EFAS17_EFAS17_Reporting_25</v>
      </c>
      <c r="D130" s="100" t="str">
        <f>VLOOKUP(B130,Sheet1!$B$1:$C$19,2,FALSE)</f>
        <v>Istvan Katus_Compliance and Reporting</v>
      </c>
      <c r="E130" s="100" t="s">
        <v>386</v>
      </c>
      <c r="F130" s="107" t="s">
        <v>491</v>
      </c>
      <c r="G130" s="171" t="s">
        <v>176</v>
      </c>
      <c r="H130" s="109" t="b">
        <v>0</v>
      </c>
      <c r="I130" s="158"/>
      <c r="J130" s="158">
        <v>42566</v>
      </c>
      <c r="K130" s="171">
        <v>90</v>
      </c>
      <c r="L130" s="172">
        <f t="shared" si="7"/>
        <v>42476</v>
      </c>
      <c r="M130" s="116">
        <v>0</v>
      </c>
      <c r="N130" s="102" t="b">
        <v>0</v>
      </c>
      <c r="O130" s="114"/>
      <c r="P130" s="102" t="s">
        <v>336</v>
      </c>
      <c r="Q130" s="203" t="s">
        <v>179</v>
      </c>
      <c r="R130" s="114"/>
      <c r="S130" s="160"/>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14"/>
      <c r="AS130" s="114"/>
      <c r="AT130" s="114"/>
      <c r="AU130" s="114"/>
      <c r="AV130" s="114"/>
      <c r="AW130" s="114"/>
      <c r="AX130" s="114"/>
      <c r="AY130" s="199" t="str">
        <f ca="1">IF(AND(TasksTable[[#This Row],[Status]]&lt;&gt;"On Track",TasksTable[[#This Row],[Start Date (Calculated)]]&lt;TODAY()+7),"Review","No  Review")</f>
        <v>No  Review</v>
      </c>
      <c r="AZ130" s="114">
        <v>650</v>
      </c>
      <c r="BA130" s="114" t="s">
        <v>683</v>
      </c>
      <c r="BB130" s="114"/>
      <c r="BC130" s="114"/>
      <c r="BD130" s="114"/>
      <c r="BE130" s="169" t="s">
        <v>802</v>
      </c>
      <c r="BF130" s="169"/>
      <c r="BG130" s="169"/>
      <c r="BH130" s="169"/>
      <c r="BI130" s="169">
        <v>130</v>
      </c>
      <c r="BJ130" s="169">
        <v>150</v>
      </c>
      <c r="BK130" s="169">
        <v>250</v>
      </c>
      <c r="BL130" s="169">
        <v>120</v>
      </c>
      <c r="BM130" s="169"/>
      <c r="BN130" s="169"/>
      <c r="BO130" s="259"/>
      <c r="BP130" s="303">
        <f t="shared" si="5"/>
        <v>650</v>
      </c>
      <c r="BQ130" s="349" t="str">
        <f ca="1">IFERROR(IF(TasksTable[[#This Row],[Start Date (Calculated)]]-(TODAY()-WEEKDAY(TODAY())-1)&gt;5,"REVIEW","-"),"")</f>
        <v>REVIEW</v>
      </c>
      <c r="BR130" s="349" t="str">
        <f ca="1">IFERROR(IF(TasksTable[[#This Row],[Required Completion Date]]-(TODAY()-WEEKDAY(TODAY())-1)&gt;5,"REVIEW","-"),"")</f>
        <v>REVIEW</v>
      </c>
      <c r="BS130" s="349" t="str">
        <f ca="1">IFERROR(IF(TasksTable[[#This Row],[% Complete]]&lt;(TODAY()-TasksTable[[#This Row],[Start Date (Calculated)]])/TasksTable[[#This Row],[Days to Accomplish]],"REVIEW","-"),"")</f>
        <v>-</v>
      </c>
    </row>
    <row r="131" spans="1:71" ht="96" customHeight="1" x14ac:dyDescent="0.2">
      <c r="A131" s="25">
        <v>26</v>
      </c>
      <c r="B131" s="190" t="str">
        <f>VLOOKUP(TasksTable[[#This Row],[Day 1 Project
Name]],Sheet1!$A$1:$B$19,2,FALSE)</f>
        <v>EFAS17</v>
      </c>
      <c r="C131" s="190" t="str">
        <f>CONCATENATE(B131,"_",TasksTable[[#This Row],[Day 1 Project
Name]],"_",A131)</f>
        <v>EFAS17_EFAS17_Reporting_26</v>
      </c>
      <c r="D131" s="100" t="str">
        <f>VLOOKUP(B131,Sheet1!$B$1:$C$19,2,FALSE)</f>
        <v>Istvan Katus_Compliance and Reporting</v>
      </c>
      <c r="E131" s="100" t="s">
        <v>386</v>
      </c>
      <c r="F131" s="107" t="s">
        <v>492</v>
      </c>
      <c r="G131" s="171" t="s">
        <v>176</v>
      </c>
      <c r="H131" s="109" t="b">
        <v>0</v>
      </c>
      <c r="I131" s="158"/>
      <c r="J131" s="158">
        <v>42582</v>
      </c>
      <c r="K131" s="171">
        <v>120</v>
      </c>
      <c r="L131" s="172">
        <f t="shared" si="7"/>
        <v>42462</v>
      </c>
      <c r="M131" s="116">
        <v>0</v>
      </c>
      <c r="N131" s="102" t="b">
        <v>1</v>
      </c>
      <c r="O131" s="114" t="s">
        <v>185</v>
      </c>
      <c r="P131" s="102" t="s">
        <v>336</v>
      </c>
      <c r="Q131" s="203" t="s">
        <v>179</v>
      </c>
      <c r="R131" s="114"/>
      <c r="S131" s="160"/>
      <c r="T131" s="160"/>
      <c r="U131" s="160"/>
      <c r="V131" s="160"/>
      <c r="W131" s="160"/>
      <c r="X131" s="160">
        <v>42582</v>
      </c>
      <c r="Y131" s="160"/>
      <c r="Z131" s="160"/>
      <c r="AA131" s="160"/>
      <c r="AB131" s="160"/>
      <c r="AC131" s="160"/>
      <c r="AD131" s="160"/>
      <c r="AE131" s="160"/>
      <c r="AF131" s="160"/>
      <c r="AG131" s="160"/>
      <c r="AH131" s="160"/>
      <c r="AI131" s="160"/>
      <c r="AJ131" s="160"/>
      <c r="AK131" s="160"/>
      <c r="AL131" s="160"/>
      <c r="AM131" s="160"/>
      <c r="AN131" s="160"/>
      <c r="AO131" s="160"/>
      <c r="AP131" s="160"/>
      <c r="AQ131" s="160"/>
      <c r="AR131" s="114"/>
      <c r="AS131" s="114"/>
      <c r="AT131" s="114"/>
      <c r="AU131" s="114"/>
      <c r="AV131" s="114"/>
      <c r="AW131" s="114"/>
      <c r="AX131" s="114"/>
      <c r="AY131" s="199" t="str">
        <f ca="1">IF(AND(TasksTable[[#This Row],[Status]]&lt;&gt;"On Track",TasksTable[[#This Row],[Start Date (Calculated)]]&lt;TODAY()+7),"Review","No  Review")</f>
        <v>No  Review</v>
      </c>
      <c r="AZ131" s="114">
        <v>8</v>
      </c>
      <c r="BA131" s="114" t="s">
        <v>683</v>
      </c>
      <c r="BB131" s="114"/>
      <c r="BC131" s="114"/>
      <c r="BD131" s="114"/>
      <c r="BE131" s="169" t="s">
        <v>801</v>
      </c>
      <c r="BF131" s="169"/>
      <c r="BG131" s="169"/>
      <c r="BH131" s="169"/>
      <c r="BI131" s="169">
        <v>2</v>
      </c>
      <c r="BJ131" s="169">
        <v>2</v>
      </c>
      <c r="BK131" s="169">
        <v>2</v>
      </c>
      <c r="BL131" s="169">
        <v>2</v>
      </c>
      <c r="BM131" s="169"/>
      <c r="BN131" s="169"/>
      <c r="BO131" s="259"/>
      <c r="BP131" s="303">
        <f t="shared" si="5"/>
        <v>8</v>
      </c>
      <c r="BQ131" s="349" t="str">
        <f ca="1">IFERROR(IF(TasksTable[[#This Row],[Start Date (Calculated)]]-(TODAY()-WEEKDAY(TODAY())-1)&gt;5,"REVIEW","-"),"")</f>
        <v>REVIEW</v>
      </c>
      <c r="BR131" s="349" t="str">
        <f ca="1">IFERROR(IF(TasksTable[[#This Row],[Required Completion Date]]-(TODAY()-WEEKDAY(TODAY())-1)&gt;5,"REVIEW","-"),"")</f>
        <v>REVIEW</v>
      </c>
      <c r="BS131" s="349" t="str">
        <f ca="1">IFERROR(IF(TasksTable[[#This Row],[% Complete]]&lt;(TODAY()-TasksTable[[#This Row],[Start Date (Calculated)]])/TasksTable[[#This Row],[Days to Accomplish]],"REVIEW","-"),"")</f>
        <v>-</v>
      </c>
    </row>
    <row r="132" spans="1:71" ht="30" customHeight="1" x14ac:dyDescent="0.2">
      <c r="A132" s="25">
        <v>30</v>
      </c>
      <c r="B132" s="190" t="str">
        <f>VLOOKUP(TasksTable[[#This Row],[Day 1 Project
Name]],Sheet1!$A$1:$B$19,2,FALSE)</f>
        <v>EFAS17</v>
      </c>
      <c r="C132" s="190" t="str">
        <f>CONCATENATE(B132,"_",TasksTable[[#This Row],[Day 1 Project
Name]],"_",A132)</f>
        <v>EFAS17_EFAS17_Reporting_30</v>
      </c>
      <c r="D132" s="100" t="str">
        <f>VLOOKUP(B132,Sheet1!$B$1:$C$19,2,FALSE)</f>
        <v>Istvan Katus_Compliance and Reporting</v>
      </c>
      <c r="E132" s="100" t="s">
        <v>386</v>
      </c>
      <c r="F132" s="107" t="s">
        <v>465</v>
      </c>
      <c r="G132" s="171" t="s">
        <v>176</v>
      </c>
      <c r="H132" s="109" t="b">
        <v>0</v>
      </c>
      <c r="I132" s="158"/>
      <c r="J132" s="158">
        <v>42582</v>
      </c>
      <c r="K132" s="171">
        <v>20</v>
      </c>
      <c r="L132" s="172">
        <f>+J132-K132</f>
        <v>42562</v>
      </c>
      <c r="M132" s="116">
        <v>0</v>
      </c>
      <c r="N132" s="102" t="b">
        <v>1</v>
      </c>
      <c r="O132" s="114" t="s">
        <v>440</v>
      </c>
      <c r="P132" s="102" t="s">
        <v>336</v>
      </c>
      <c r="Q132" s="203" t="s">
        <v>179</v>
      </c>
      <c r="R132" s="114"/>
      <c r="S132" s="160"/>
      <c r="T132" s="160"/>
      <c r="U132" s="160"/>
      <c r="V132" s="160"/>
      <c r="W132" s="160"/>
      <c r="X132" s="160">
        <f>J132</f>
        <v>42582</v>
      </c>
      <c r="Y132" s="160"/>
      <c r="Z132" s="160"/>
      <c r="AA132" s="160"/>
      <c r="AB132" s="160"/>
      <c r="AC132" s="160"/>
      <c r="AD132" s="160"/>
      <c r="AE132" s="160"/>
      <c r="AF132" s="160"/>
      <c r="AG132" s="160"/>
      <c r="AH132" s="160"/>
      <c r="AI132" s="160"/>
      <c r="AJ132" s="160"/>
      <c r="AK132" s="160"/>
      <c r="AL132" s="160"/>
      <c r="AM132" s="160"/>
      <c r="AN132" s="160"/>
      <c r="AO132" s="160"/>
      <c r="AP132" s="160"/>
      <c r="AQ132" s="160"/>
      <c r="AR132" s="114"/>
      <c r="AS132" s="114"/>
      <c r="AT132" s="114"/>
      <c r="AU132" s="114"/>
      <c r="AV132" s="114"/>
      <c r="AW132" s="114"/>
      <c r="AX132" s="114"/>
      <c r="AY132" s="199" t="str">
        <f ca="1">IF(AND(TasksTable[[#This Row],[Status]]&lt;&gt;"On Track",TasksTable[[#This Row],[Start Date (Calculated)]]&lt;TODAY()+7),"Review","No  Review")</f>
        <v>No  Review</v>
      </c>
      <c r="AZ132" s="114">
        <v>8</v>
      </c>
      <c r="BA132" s="114" t="s">
        <v>683</v>
      </c>
      <c r="BB132" s="114"/>
      <c r="BC132" s="114"/>
      <c r="BD132" s="114"/>
      <c r="BE132" s="169" t="s">
        <v>802</v>
      </c>
      <c r="BF132" s="169"/>
      <c r="BG132" s="169"/>
      <c r="BH132" s="169"/>
      <c r="BI132" s="169"/>
      <c r="BJ132" s="169"/>
      <c r="BK132" s="169"/>
      <c r="BL132" s="169">
        <v>8</v>
      </c>
      <c r="BM132" s="169"/>
      <c r="BN132" s="169"/>
      <c r="BO132" s="259"/>
      <c r="BP132" s="303">
        <f t="shared" si="5"/>
        <v>8</v>
      </c>
      <c r="BQ132" s="349" t="str">
        <f ca="1">IFERROR(IF(TasksTable[[#This Row],[Start Date (Calculated)]]-(TODAY()-WEEKDAY(TODAY())-1)&gt;5,"REVIEW","-"),"")</f>
        <v>REVIEW</v>
      </c>
      <c r="BR132" s="349" t="str">
        <f ca="1">IFERROR(IF(TasksTable[[#This Row],[Required Completion Date]]-(TODAY()-WEEKDAY(TODAY())-1)&gt;5,"REVIEW","-"),"")</f>
        <v>REVIEW</v>
      </c>
      <c r="BS132" s="349" t="str">
        <f ca="1">IFERROR(IF(TasksTable[[#This Row],[% Complete]]&lt;(TODAY()-TasksTable[[#This Row],[Start Date (Calculated)]])/TasksTable[[#This Row],[Days to Accomplish]],"REVIEW","-"),"")</f>
        <v>-</v>
      </c>
    </row>
    <row r="133" spans="1:71" ht="30" customHeight="1" x14ac:dyDescent="0.2">
      <c r="A133" s="25">
        <v>32</v>
      </c>
      <c r="B133" s="190" t="str">
        <f>VLOOKUP(TasksTable[[#This Row],[Day 1 Project
Name]],Sheet1!$A$1:$B$19,2,FALSE)</f>
        <v>EFAS17</v>
      </c>
      <c r="C133" s="190" t="str">
        <f>CONCATENATE(B133,"_",TasksTable[[#This Row],[Day 1 Project
Name]],"_",A133)</f>
        <v>EFAS17_EFAS17_Reporting_32</v>
      </c>
      <c r="D133" s="100" t="str">
        <f>VLOOKUP(B133,Sheet1!$B$1:$C$19,2,FALSE)</f>
        <v>Istvan Katus_Compliance and Reporting</v>
      </c>
      <c r="E133" s="100" t="s">
        <v>386</v>
      </c>
      <c r="F133" s="107" t="s">
        <v>472</v>
      </c>
      <c r="G133" s="171" t="s">
        <v>176</v>
      </c>
      <c r="H133" s="164" t="b">
        <v>0</v>
      </c>
      <c r="I133" s="158"/>
      <c r="J133" s="158">
        <v>42588</v>
      </c>
      <c r="K133" s="171">
        <v>3</v>
      </c>
      <c r="L133" s="172">
        <f>+J133-K133</f>
        <v>42585</v>
      </c>
      <c r="M133" s="116">
        <v>0</v>
      </c>
      <c r="N133" s="102" t="b">
        <v>1</v>
      </c>
      <c r="O133" s="114" t="s">
        <v>473</v>
      </c>
      <c r="P133" s="102" t="s">
        <v>336</v>
      </c>
      <c r="Q133" s="203" t="s">
        <v>179</v>
      </c>
      <c r="R133" s="114"/>
      <c r="S133" s="160"/>
      <c r="T133" s="160"/>
      <c r="U133" s="160"/>
      <c r="V133" s="160"/>
      <c r="W133" s="160"/>
      <c r="X133" s="160">
        <f>J133</f>
        <v>42588</v>
      </c>
      <c r="Y133" s="160"/>
      <c r="Z133" s="160"/>
      <c r="AA133" s="160"/>
      <c r="AB133" s="160"/>
      <c r="AC133" s="160"/>
      <c r="AD133" s="160"/>
      <c r="AE133" s="160"/>
      <c r="AF133" s="160"/>
      <c r="AG133" s="160"/>
      <c r="AH133" s="160"/>
      <c r="AI133" s="160"/>
      <c r="AJ133" s="160"/>
      <c r="AK133" s="160"/>
      <c r="AL133" s="160"/>
      <c r="AM133" s="160"/>
      <c r="AN133" s="160"/>
      <c r="AO133" s="160"/>
      <c r="AP133" s="160"/>
      <c r="AQ133" s="160"/>
      <c r="AR133" s="114"/>
      <c r="AS133" s="114"/>
      <c r="AT133" s="114"/>
      <c r="AU133" s="114"/>
      <c r="AV133" s="114"/>
      <c r="AW133" s="173">
        <v>42588</v>
      </c>
      <c r="AX133" s="114" t="s">
        <v>474</v>
      </c>
      <c r="AY133" s="199" t="str">
        <f ca="1">IF(AND(TasksTable[[#This Row],[Status]]&lt;&gt;"On Track",TasksTable[[#This Row],[Start Date (Calculated)]]&lt;TODAY()+7),"Review","No  Review")</f>
        <v>No  Review</v>
      </c>
      <c r="AZ133" s="114">
        <v>24</v>
      </c>
      <c r="BA133" s="114" t="s">
        <v>683</v>
      </c>
      <c r="BB133" s="114"/>
      <c r="BC133" s="114"/>
      <c r="BD133" s="114"/>
      <c r="BE133" s="169" t="s">
        <v>210</v>
      </c>
      <c r="BF133" s="169"/>
      <c r="BG133" s="169"/>
      <c r="BH133" s="169"/>
      <c r="BI133" s="169"/>
      <c r="BJ133" s="169"/>
      <c r="BK133" s="169"/>
      <c r="BL133" s="169"/>
      <c r="BM133" s="169">
        <v>24</v>
      </c>
      <c r="BN133" s="169"/>
      <c r="BO133" s="259"/>
      <c r="BP133" s="303">
        <f t="shared" si="5"/>
        <v>24</v>
      </c>
      <c r="BQ133" s="349" t="str">
        <f ca="1">IFERROR(IF(TasksTable[[#This Row],[Start Date (Calculated)]]-(TODAY()-WEEKDAY(TODAY())-1)&gt;5,"REVIEW","-"),"")</f>
        <v>REVIEW</v>
      </c>
      <c r="BR133" s="349" t="str">
        <f ca="1">IFERROR(IF(TasksTable[[#This Row],[Required Completion Date]]-(TODAY()-WEEKDAY(TODAY())-1)&gt;5,"REVIEW","-"),"")</f>
        <v>REVIEW</v>
      </c>
      <c r="BS133" s="349" t="str">
        <f ca="1">IFERROR(IF(TasksTable[[#This Row],[% Complete]]&lt;(TODAY()-TasksTable[[#This Row],[Start Date (Calculated)]])/TasksTable[[#This Row],[Days to Accomplish]],"REVIEW","-"),"")</f>
        <v>-</v>
      </c>
    </row>
    <row r="134" spans="1:71" ht="30" customHeight="1" x14ac:dyDescent="0.2">
      <c r="A134" s="25">
        <v>33</v>
      </c>
      <c r="B134" s="190" t="str">
        <f>VLOOKUP(TasksTable[[#This Row],[Day 1 Project
Name]],Sheet1!$A$1:$B$19,2,FALSE)</f>
        <v>EFAS17</v>
      </c>
      <c r="C134" s="190" t="str">
        <f>CONCATENATE(B134,"_",TasksTable[[#This Row],[Day 1 Project
Name]],"_",A134)</f>
        <v>EFAS17_EFAS17_Reporting_33</v>
      </c>
      <c r="D134" s="100" t="str">
        <f>VLOOKUP(B134,Sheet1!$B$1:$C$19,2,FALSE)</f>
        <v>Istvan Katus_Compliance and Reporting</v>
      </c>
      <c r="E134" s="100" t="s">
        <v>386</v>
      </c>
      <c r="F134" s="107" t="s">
        <v>475</v>
      </c>
      <c r="G134" s="171" t="s">
        <v>176</v>
      </c>
      <c r="H134" s="109" t="b">
        <v>0</v>
      </c>
      <c r="I134" s="158"/>
      <c r="J134" s="158">
        <v>42644</v>
      </c>
      <c r="K134" s="171">
        <v>60</v>
      </c>
      <c r="L134" s="172">
        <f>+J134-K134</f>
        <v>42584</v>
      </c>
      <c r="M134" s="116">
        <v>0</v>
      </c>
      <c r="N134" s="102" t="b">
        <v>0</v>
      </c>
      <c r="O134" s="114"/>
      <c r="P134" s="102" t="s">
        <v>336</v>
      </c>
      <c r="Q134" s="203" t="s">
        <v>179</v>
      </c>
      <c r="R134" s="114"/>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14"/>
      <c r="AS134" s="114"/>
      <c r="AT134" s="114"/>
      <c r="AU134" s="114"/>
      <c r="AV134" s="114"/>
      <c r="AW134" s="114"/>
      <c r="AX134" s="114"/>
      <c r="AY134" s="199" t="str">
        <f ca="1">IF(AND(TasksTable[[#This Row],[Status]]&lt;&gt;"On Track",TasksTable[[#This Row],[Start Date (Calculated)]]&lt;TODAY()+7),"Review","No  Review")</f>
        <v>No  Review</v>
      </c>
      <c r="AZ134" s="114">
        <v>40</v>
      </c>
      <c r="BA134" s="114" t="s">
        <v>683</v>
      </c>
      <c r="BB134" s="114"/>
      <c r="BC134" s="114"/>
      <c r="BD134" s="114"/>
      <c r="BE134" s="169" t="s">
        <v>800</v>
      </c>
      <c r="BF134" s="169"/>
      <c r="BG134" s="169"/>
      <c r="BH134" s="169"/>
      <c r="BI134" s="169"/>
      <c r="BJ134" s="169"/>
      <c r="BK134" s="169"/>
      <c r="BL134" s="169"/>
      <c r="BM134" s="169">
        <v>20</v>
      </c>
      <c r="BN134" s="169">
        <v>20</v>
      </c>
      <c r="BO134" s="259"/>
      <c r="BP134" s="303">
        <f t="shared" si="5"/>
        <v>40</v>
      </c>
      <c r="BQ134" s="349" t="str">
        <f ca="1">IFERROR(IF(TasksTable[[#This Row],[Start Date (Calculated)]]-(TODAY()-WEEKDAY(TODAY())-1)&gt;5,"REVIEW","-"),"")</f>
        <v>REVIEW</v>
      </c>
      <c r="BR134" s="349" t="str">
        <f ca="1">IFERROR(IF(TasksTable[[#This Row],[Required Completion Date]]-(TODAY()-WEEKDAY(TODAY())-1)&gt;5,"REVIEW","-"),"")</f>
        <v>REVIEW</v>
      </c>
      <c r="BS134" s="349" t="str">
        <f ca="1">IFERROR(IF(TasksTable[[#This Row],[% Complete]]&lt;(TODAY()-TasksTable[[#This Row],[Start Date (Calculated)]])/TasksTable[[#This Row],[Days to Accomplish]],"REVIEW","-"),"")</f>
        <v>-</v>
      </c>
    </row>
    <row r="135" spans="1:71" ht="30" customHeight="1" x14ac:dyDescent="0.2">
      <c r="A135" s="25">
        <v>3</v>
      </c>
      <c r="B135" s="190" t="str">
        <f>VLOOKUP(TasksTable[[#This Row],[Day 1 Project
Name]],Sheet1!$A$1:$B$19,2,FALSE)</f>
        <v>EFAS01</v>
      </c>
      <c r="C135" s="190" t="str">
        <f>CONCATENATE(B135,"_",TasksTable[[#This Row],[Day 1 Project
Name]],"_",A135)</f>
        <v>EFAS01_EFAS01_Accounts Payable_3</v>
      </c>
      <c r="D135" s="100" t="str">
        <f>VLOOKUP(B135,Sheet1!$B$1:$C$19,2,FALSE)</f>
        <v>Istvan Katus_Finance</v>
      </c>
      <c r="E135" s="100" t="s">
        <v>374</v>
      </c>
      <c r="F135" s="107" t="s">
        <v>493</v>
      </c>
      <c r="G135" s="171" t="s">
        <v>176</v>
      </c>
      <c r="H135" s="109" t="b">
        <v>0</v>
      </c>
      <c r="I135" s="158"/>
      <c r="J135" s="158">
        <v>42415</v>
      </c>
      <c r="K135" s="171">
        <v>30</v>
      </c>
      <c r="L135" s="172">
        <f t="shared" ref="L135:L148" si="9">J135-K135</f>
        <v>42385</v>
      </c>
      <c r="M135" s="116">
        <v>0.1</v>
      </c>
      <c r="N135" s="102" t="b">
        <v>0</v>
      </c>
      <c r="O135" s="114"/>
      <c r="P135" s="102" t="s">
        <v>308</v>
      </c>
      <c r="Q135" s="203" t="s">
        <v>611</v>
      </c>
      <c r="R135" s="114"/>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14"/>
      <c r="AS135" s="114"/>
      <c r="AT135" s="114"/>
      <c r="AU135" s="114"/>
      <c r="AV135" s="114"/>
      <c r="AW135" s="114"/>
      <c r="AX135" s="114"/>
      <c r="AY135" s="199" t="str">
        <f ca="1">IF(AND(TasksTable[[#This Row],[Status]]&lt;&gt;"On Track",TasksTable[[#This Row],[Start Date (Calculated)]]&lt;TODAY()+7),"Review","No  Review")</f>
        <v>No  Review</v>
      </c>
      <c r="AZ135" s="114">
        <v>8</v>
      </c>
      <c r="BA135" s="114" t="s">
        <v>664</v>
      </c>
      <c r="BB135" s="114"/>
      <c r="BC135" s="114"/>
      <c r="BD135" s="114"/>
      <c r="BE135" s="169" t="s">
        <v>800</v>
      </c>
      <c r="BF135" s="169">
        <v>4</v>
      </c>
      <c r="BG135" s="169">
        <v>4</v>
      </c>
      <c r="BH135" s="169"/>
      <c r="BI135" s="169"/>
      <c r="BJ135" s="169"/>
      <c r="BK135" s="169"/>
      <c r="BL135" s="169"/>
      <c r="BM135" s="169"/>
      <c r="BN135" s="169"/>
      <c r="BO135" s="259"/>
      <c r="BP135" s="303">
        <f t="shared" si="5"/>
        <v>8</v>
      </c>
      <c r="BQ135" s="349" t="str">
        <f ca="1">IFERROR(IF(TasksTable[[#This Row],[Start Date (Calculated)]]-(TODAY()-WEEKDAY(TODAY())-1)&gt;5,"REVIEW","-"),"")</f>
        <v>-</v>
      </c>
      <c r="BR135" s="349" t="str">
        <f ca="1">IFERROR(IF(TasksTable[[#This Row],[Required Completion Date]]-(TODAY()-WEEKDAY(TODAY())-1)&gt;5,"REVIEW","-"),"")</f>
        <v>-</v>
      </c>
      <c r="BS135" s="349" t="str">
        <f ca="1">IFERROR(IF(TasksTable[[#This Row],[% Complete]]&lt;(TODAY()-TasksTable[[#This Row],[Start Date (Calculated)]])/TasksTable[[#This Row],[Days to Accomplish]],"REVIEW","-"),"")</f>
        <v>REVIEW</v>
      </c>
    </row>
    <row r="136" spans="1:71" ht="30" customHeight="1" x14ac:dyDescent="0.2">
      <c r="A136" s="25">
        <v>4</v>
      </c>
      <c r="B136" s="190" t="str">
        <f>VLOOKUP(TasksTable[[#This Row],[Day 1 Project
Name]],Sheet1!$A$1:$B$19,2,FALSE)</f>
        <v>EFAS01</v>
      </c>
      <c r="C136" s="190" t="str">
        <f>CONCATENATE(B136,"_",TasksTable[[#This Row],[Day 1 Project
Name]],"_",A136)</f>
        <v>EFAS01_EFAS01_Accounts Payable_4</v>
      </c>
      <c r="D136" s="100" t="str">
        <f>VLOOKUP(B136,Sheet1!$B$1:$C$19,2,FALSE)</f>
        <v>Istvan Katus_Finance</v>
      </c>
      <c r="E136" s="100" t="s">
        <v>374</v>
      </c>
      <c r="F136" s="107" t="s">
        <v>494</v>
      </c>
      <c r="G136" s="171" t="s">
        <v>176</v>
      </c>
      <c r="H136" s="109" t="b">
        <v>0</v>
      </c>
      <c r="I136" s="158"/>
      <c r="J136" s="158">
        <v>42505</v>
      </c>
      <c r="K136" s="171">
        <v>60</v>
      </c>
      <c r="L136" s="172">
        <f t="shared" si="9"/>
        <v>42445</v>
      </c>
      <c r="M136" s="116">
        <v>0</v>
      </c>
      <c r="N136" s="102" t="b">
        <v>0</v>
      </c>
      <c r="O136" s="114"/>
      <c r="P136" s="102" t="s">
        <v>308</v>
      </c>
      <c r="Q136" s="203" t="s">
        <v>179</v>
      </c>
      <c r="R136" s="114"/>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14"/>
      <c r="AS136" s="114"/>
      <c r="AT136" s="114"/>
      <c r="AU136" s="114"/>
      <c r="AV136" s="114"/>
      <c r="AW136" s="114"/>
      <c r="AX136" s="114"/>
      <c r="AY136" s="199" t="str">
        <f ca="1">IF(AND(TasksTable[[#This Row],[Status]]&lt;&gt;"On Track",TasksTable[[#This Row],[Start Date (Calculated)]]&lt;TODAY()+7),"Review","No  Review")</f>
        <v>No  Review</v>
      </c>
      <c r="AZ136" s="114">
        <v>16</v>
      </c>
      <c r="BA136" s="114" t="s">
        <v>664</v>
      </c>
      <c r="BB136" s="114"/>
      <c r="BC136" s="114"/>
      <c r="BD136" s="114"/>
      <c r="BE136" s="169" t="s">
        <v>801</v>
      </c>
      <c r="BF136" s="169"/>
      <c r="BG136" s="169"/>
      <c r="BH136" s="169">
        <v>4</v>
      </c>
      <c r="BI136" s="169">
        <v>8</v>
      </c>
      <c r="BJ136" s="169">
        <v>4</v>
      </c>
      <c r="BK136" s="169"/>
      <c r="BL136" s="169"/>
      <c r="BM136" s="169"/>
      <c r="BN136" s="169"/>
      <c r="BO136" s="259"/>
      <c r="BP136" s="303">
        <f t="shared" si="5"/>
        <v>16</v>
      </c>
      <c r="BQ136" s="349" t="str">
        <f ca="1">IFERROR(IF(TasksTable[[#This Row],[Start Date (Calculated)]]-(TODAY()-WEEKDAY(TODAY())-1)&gt;5,"REVIEW","-"),"")</f>
        <v>REVIEW</v>
      </c>
      <c r="BR136" s="349" t="str">
        <f ca="1">IFERROR(IF(TasksTable[[#This Row],[Required Completion Date]]-(TODAY()-WEEKDAY(TODAY())-1)&gt;5,"REVIEW","-"),"")</f>
        <v>REVIEW</v>
      </c>
      <c r="BS136" s="349" t="str">
        <f ca="1">IFERROR(IF(TasksTable[[#This Row],[% Complete]]&lt;(TODAY()-TasksTable[[#This Row],[Start Date (Calculated)]])/TasksTable[[#This Row],[Days to Accomplish]],"REVIEW","-"),"")</f>
        <v>-</v>
      </c>
    </row>
    <row r="137" spans="1:71" ht="30" customHeight="1" x14ac:dyDescent="0.2">
      <c r="A137" s="25">
        <v>9</v>
      </c>
      <c r="B137" s="190" t="str">
        <f>VLOOKUP(TasksTable[[#This Row],[Day 1 Project
Name]],Sheet1!$A$1:$B$19,2,FALSE)</f>
        <v>EFAS01</v>
      </c>
      <c r="C137" s="190" t="str">
        <f>CONCATENATE(B137,"_",TasksTable[[#This Row],[Day 1 Project
Name]],"_",A137)</f>
        <v>EFAS01_EFAS01_Accounts Payable_9</v>
      </c>
      <c r="D137" s="100" t="str">
        <f>VLOOKUP(B137,Sheet1!$B$1:$C$19,2,FALSE)</f>
        <v>Istvan Katus_Finance</v>
      </c>
      <c r="E137" s="100" t="s">
        <v>374</v>
      </c>
      <c r="F137" s="107" t="s">
        <v>495</v>
      </c>
      <c r="G137" s="171" t="s">
        <v>176</v>
      </c>
      <c r="H137" s="109" t="b">
        <v>0</v>
      </c>
      <c r="I137" s="158"/>
      <c r="J137" s="158">
        <v>42428</v>
      </c>
      <c r="K137" s="171">
        <v>20</v>
      </c>
      <c r="L137" s="172">
        <f t="shared" si="9"/>
        <v>42408</v>
      </c>
      <c r="M137" s="116">
        <v>0</v>
      </c>
      <c r="N137" s="102" t="b">
        <v>0</v>
      </c>
      <c r="O137" s="114"/>
      <c r="P137" s="102" t="s">
        <v>308</v>
      </c>
      <c r="Q137" s="203" t="s">
        <v>179</v>
      </c>
      <c r="R137" s="114"/>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14"/>
      <c r="AS137" s="114"/>
      <c r="AT137" s="114"/>
      <c r="AU137" s="114"/>
      <c r="AV137" s="114"/>
      <c r="AW137" s="114"/>
      <c r="AX137" s="114"/>
      <c r="AY137" s="199" t="str">
        <f ca="1">IF(AND(TasksTable[[#This Row],[Status]]&lt;&gt;"On Track",TasksTable[[#This Row],[Start Date (Calculated)]]&lt;TODAY()+7),"Review","No  Review")</f>
        <v>Review</v>
      </c>
      <c r="AZ137" s="114">
        <v>2</v>
      </c>
      <c r="BA137" s="114" t="s">
        <v>664</v>
      </c>
      <c r="BB137" s="114"/>
      <c r="BC137" s="114"/>
      <c r="BD137" s="114"/>
      <c r="BE137" s="169" t="s">
        <v>800</v>
      </c>
      <c r="BF137" s="169"/>
      <c r="BG137" s="169">
        <v>2</v>
      </c>
      <c r="BH137" s="169"/>
      <c r="BI137" s="169"/>
      <c r="BJ137" s="169"/>
      <c r="BK137" s="169"/>
      <c r="BL137" s="169"/>
      <c r="BM137" s="169"/>
      <c r="BN137" s="169"/>
      <c r="BO137" s="259"/>
      <c r="BP137" s="303">
        <f t="shared" si="5"/>
        <v>2</v>
      </c>
      <c r="BQ137" s="349" t="str">
        <f ca="1">IFERROR(IF(TasksTable[[#This Row],[Start Date (Calculated)]]-(TODAY()-WEEKDAY(TODAY())-1)&gt;5,"REVIEW","-"),"")</f>
        <v>-</v>
      </c>
      <c r="BR137" s="349" t="str">
        <f ca="1">IFERROR(IF(TasksTable[[#This Row],[Required Completion Date]]-(TODAY()-WEEKDAY(TODAY())-1)&gt;5,"REVIEW","-"),"")</f>
        <v>REVIEW</v>
      </c>
      <c r="BS137" s="349" t="str">
        <f ca="1">IFERROR(IF(TasksTable[[#This Row],[% Complete]]&lt;(TODAY()-TasksTable[[#This Row],[Start Date (Calculated)]])/TasksTable[[#This Row],[Days to Accomplish]],"REVIEW","-"),"")</f>
        <v>REVIEW</v>
      </c>
    </row>
    <row r="138" spans="1:71" ht="30" customHeight="1" x14ac:dyDescent="0.2">
      <c r="A138" s="25">
        <v>12</v>
      </c>
      <c r="B138" s="190" t="str">
        <f>VLOOKUP(TasksTable[[#This Row],[Day 1 Project
Name]],Sheet1!$A$1:$B$19,2,FALSE)</f>
        <v>EFAS01</v>
      </c>
      <c r="C138" s="190" t="str">
        <f>CONCATENATE(B138,"_",TasksTable[[#This Row],[Day 1 Project
Name]],"_",A138)</f>
        <v>EFAS01_EFAS01_Accounts Payable_12</v>
      </c>
      <c r="D138" s="100" t="str">
        <f>VLOOKUP(B138,Sheet1!$B$1:$C$19,2,FALSE)</f>
        <v>Istvan Katus_Finance</v>
      </c>
      <c r="E138" s="100" t="s">
        <v>374</v>
      </c>
      <c r="F138" s="107" t="s">
        <v>728</v>
      </c>
      <c r="G138" s="171" t="s">
        <v>176</v>
      </c>
      <c r="H138" s="109" t="b">
        <v>1</v>
      </c>
      <c r="I138" s="158"/>
      <c r="J138" s="158">
        <v>42415</v>
      </c>
      <c r="K138" s="171">
        <v>5</v>
      </c>
      <c r="L138" s="172">
        <f t="shared" si="9"/>
        <v>42410</v>
      </c>
      <c r="M138" s="116">
        <v>0</v>
      </c>
      <c r="N138" s="203" t="b">
        <v>1</v>
      </c>
      <c r="O138" s="114" t="s">
        <v>729</v>
      </c>
      <c r="P138" s="102" t="s">
        <v>308</v>
      </c>
      <c r="Q138" s="203" t="s">
        <v>179</v>
      </c>
      <c r="R138" s="114" t="s">
        <v>729</v>
      </c>
      <c r="S138" s="160"/>
      <c r="T138" s="160"/>
      <c r="U138" s="160"/>
      <c r="V138" s="160"/>
      <c r="W138" s="160"/>
      <c r="X138" s="160"/>
      <c r="Y138" s="160"/>
      <c r="Z138" s="160">
        <f>J138</f>
        <v>42415</v>
      </c>
      <c r="AA138" s="160"/>
      <c r="AB138" s="160"/>
      <c r="AC138" s="160"/>
      <c r="AD138" s="160"/>
      <c r="AE138" s="160"/>
      <c r="AF138" s="160"/>
      <c r="AG138" s="160"/>
      <c r="AH138" s="160"/>
      <c r="AI138" s="160"/>
      <c r="AJ138" s="160"/>
      <c r="AK138" s="160"/>
      <c r="AL138" s="160"/>
      <c r="AM138" s="160"/>
      <c r="AN138" s="160"/>
      <c r="AO138" s="160"/>
      <c r="AP138" s="160"/>
      <c r="AQ138" s="160"/>
      <c r="AR138" s="114"/>
      <c r="AS138" s="114"/>
      <c r="AT138" s="114"/>
      <c r="AU138" s="114"/>
      <c r="AV138" s="114"/>
      <c r="AW138" s="114"/>
      <c r="AX138" s="114"/>
      <c r="AY138" s="199" t="str">
        <f ca="1">IF(AND(TasksTable[[#This Row],[Status]]&lt;&gt;"On Track",TasksTable[[#This Row],[Start Date (Calculated)]]&lt;TODAY()+7),"Review","No  Review")</f>
        <v>Review</v>
      </c>
      <c r="AZ138" s="114">
        <v>8</v>
      </c>
      <c r="BA138" s="114" t="s">
        <v>664</v>
      </c>
      <c r="BB138" s="114"/>
      <c r="BC138" s="114"/>
      <c r="BD138" s="114"/>
      <c r="BE138" s="169" t="s">
        <v>800</v>
      </c>
      <c r="BF138" s="169"/>
      <c r="BG138" s="169">
        <v>8</v>
      </c>
      <c r="BH138" s="169"/>
      <c r="BI138" s="169"/>
      <c r="BJ138" s="169"/>
      <c r="BK138" s="169"/>
      <c r="BL138" s="169"/>
      <c r="BM138" s="169"/>
      <c r="BN138" s="169"/>
      <c r="BO138" s="259"/>
      <c r="BP138" s="303">
        <f t="shared" si="5"/>
        <v>8</v>
      </c>
      <c r="BQ138" s="349" t="str">
        <f ca="1">IFERROR(IF(TasksTable[[#This Row],[Start Date (Calculated)]]-(TODAY()-WEEKDAY(TODAY())-1)&gt;5,"REVIEW","-"),"")</f>
        <v>-</v>
      </c>
      <c r="BR138" s="349" t="str">
        <f ca="1">IFERROR(IF(TasksTable[[#This Row],[Required Completion Date]]-(TODAY()-WEEKDAY(TODAY())-1)&gt;5,"REVIEW","-"),"")</f>
        <v>-</v>
      </c>
      <c r="BS138" s="349" t="str">
        <f ca="1">IFERROR(IF(TasksTable[[#This Row],[% Complete]]&lt;(TODAY()-TasksTable[[#This Row],[Start Date (Calculated)]])/TasksTable[[#This Row],[Days to Accomplish]],"REVIEW","-"),"")</f>
        <v>REVIEW</v>
      </c>
    </row>
    <row r="139" spans="1:71" ht="30" customHeight="1" x14ac:dyDescent="0.2">
      <c r="A139" s="25">
        <v>17</v>
      </c>
      <c r="B139" s="190" t="str">
        <f>VLOOKUP(TasksTable[[#This Row],[Day 1 Project
Name]],Sheet1!$A$1:$B$19,2,FALSE)</f>
        <v>EFAS01</v>
      </c>
      <c r="C139" s="190" t="str">
        <f>CONCATENATE(B139,"_",TasksTable[[#This Row],[Day 1 Project
Name]],"_",A139)</f>
        <v>EFAS01_EFAS01_Accounts Payable_17</v>
      </c>
      <c r="D139" s="100" t="str">
        <f>VLOOKUP(B139,Sheet1!$B$1:$C$19,2,FALSE)</f>
        <v>Istvan Katus_Finance</v>
      </c>
      <c r="E139" s="100" t="s">
        <v>374</v>
      </c>
      <c r="F139" s="185" t="s">
        <v>429</v>
      </c>
      <c r="G139" s="171" t="s">
        <v>176</v>
      </c>
      <c r="H139" s="164" t="b">
        <v>0</v>
      </c>
      <c r="I139" s="158"/>
      <c r="J139" s="158">
        <v>42490</v>
      </c>
      <c r="K139" s="171">
        <v>1</v>
      </c>
      <c r="L139" s="172">
        <f t="shared" si="9"/>
        <v>42489</v>
      </c>
      <c r="M139" s="116">
        <v>0</v>
      </c>
      <c r="N139" s="102" t="b">
        <v>0</v>
      </c>
      <c r="O139" s="114"/>
      <c r="P139" s="102" t="s">
        <v>308</v>
      </c>
      <c r="Q139" s="203" t="s">
        <v>179</v>
      </c>
      <c r="R139" s="114"/>
      <c r="S139" s="160"/>
      <c r="T139" s="160"/>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14"/>
      <c r="AS139" s="114"/>
      <c r="AT139" s="114"/>
      <c r="AU139" s="114"/>
      <c r="AV139" s="114"/>
      <c r="AW139" s="114"/>
      <c r="AX139" s="114"/>
      <c r="AY139" s="199" t="str">
        <f ca="1">IF(AND(TasksTable[[#This Row],[Status]]&lt;&gt;"On Track",TasksTable[[#This Row],[Start Date (Calculated)]]&lt;TODAY()+7),"Review","No  Review")</f>
        <v>No  Review</v>
      </c>
      <c r="AZ139" s="114">
        <v>2</v>
      </c>
      <c r="BA139" s="114" t="s">
        <v>664</v>
      </c>
      <c r="BB139" s="114"/>
      <c r="BC139" s="114"/>
      <c r="BD139" s="114"/>
      <c r="BE139" s="169" t="s">
        <v>800</v>
      </c>
      <c r="BF139" s="169"/>
      <c r="BG139" s="169"/>
      <c r="BH139" s="169"/>
      <c r="BI139" s="169">
        <v>2</v>
      </c>
      <c r="BJ139" s="169"/>
      <c r="BK139" s="169"/>
      <c r="BL139" s="169"/>
      <c r="BM139" s="169"/>
      <c r="BN139" s="169"/>
      <c r="BO139" s="259"/>
      <c r="BP139" s="303">
        <f t="shared" ref="BP139:BP202" si="10">SUM(BF139:BO139)</f>
        <v>2</v>
      </c>
      <c r="BQ139" s="349" t="str">
        <f ca="1">IFERROR(IF(TasksTable[[#This Row],[Start Date (Calculated)]]-(TODAY()-WEEKDAY(TODAY())-1)&gt;5,"REVIEW","-"),"")</f>
        <v>REVIEW</v>
      </c>
      <c r="BR139" s="349" t="str">
        <f ca="1">IFERROR(IF(TasksTable[[#This Row],[Required Completion Date]]-(TODAY()-WEEKDAY(TODAY())-1)&gt;5,"REVIEW","-"),"")</f>
        <v>REVIEW</v>
      </c>
      <c r="BS139" s="349" t="str">
        <f ca="1">IFERROR(IF(TasksTable[[#This Row],[% Complete]]&lt;(TODAY()-TasksTable[[#This Row],[Start Date (Calculated)]])/TasksTable[[#This Row],[Days to Accomplish]],"REVIEW","-"),"")</f>
        <v>-</v>
      </c>
    </row>
    <row r="140" spans="1:71" ht="30" customHeight="1" x14ac:dyDescent="0.2">
      <c r="A140" s="25">
        <v>19</v>
      </c>
      <c r="B140" s="190" t="str">
        <f>VLOOKUP(TasksTable[[#This Row],[Day 1 Project
Name]],Sheet1!$A$1:$B$19,2,FALSE)</f>
        <v>EFAS01</v>
      </c>
      <c r="C140" s="190" t="str">
        <f>CONCATENATE(B140,"_",TasksTable[[#This Row],[Day 1 Project
Name]],"_",A140)</f>
        <v>EFAS01_EFAS01_Accounts Payable_19</v>
      </c>
      <c r="D140" s="100" t="str">
        <f>VLOOKUP(B140,Sheet1!$B$1:$C$19,2,FALSE)</f>
        <v>Istvan Katus_Finance</v>
      </c>
      <c r="E140" s="100" t="s">
        <v>374</v>
      </c>
      <c r="F140" s="107" t="s">
        <v>745</v>
      </c>
      <c r="G140" s="171" t="s">
        <v>176</v>
      </c>
      <c r="H140" s="109" t="b">
        <v>0</v>
      </c>
      <c r="I140" s="158"/>
      <c r="J140" s="158">
        <v>42490</v>
      </c>
      <c r="K140" s="171">
        <v>20</v>
      </c>
      <c r="L140" s="172">
        <f t="shared" si="9"/>
        <v>42470</v>
      </c>
      <c r="M140" s="116">
        <v>0</v>
      </c>
      <c r="N140" s="102" t="b">
        <v>1</v>
      </c>
      <c r="O140" s="114" t="s">
        <v>481</v>
      </c>
      <c r="P140" s="102" t="s">
        <v>308</v>
      </c>
      <c r="Q140" s="203" t="s">
        <v>179</v>
      </c>
      <c r="R140" s="114"/>
      <c r="S140" s="160"/>
      <c r="T140" s="160"/>
      <c r="U140" s="160"/>
      <c r="V140" s="160"/>
      <c r="W140" s="160"/>
      <c r="X140" s="160"/>
      <c r="Y140" s="160"/>
      <c r="Z140" s="160"/>
      <c r="AA140" s="160"/>
      <c r="AB140" s="160">
        <v>42522</v>
      </c>
      <c r="AC140" s="160"/>
      <c r="AD140" s="160"/>
      <c r="AE140" s="160"/>
      <c r="AF140" s="160"/>
      <c r="AG140" s="160"/>
      <c r="AH140" s="160"/>
      <c r="AI140" s="160"/>
      <c r="AJ140" s="160"/>
      <c r="AK140" s="160"/>
      <c r="AL140" s="160"/>
      <c r="AM140" s="160"/>
      <c r="AN140" s="160"/>
      <c r="AO140" s="160"/>
      <c r="AP140" s="160"/>
      <c r="AQ140" s="160"/>
      <c r="AR140" s="114"/>
      <c r="AS140" s="114"/>
      <c r="AT140" s="114"/>
      <c r="AU140" s="114"/>
      <c r="AV140" s="114"/>
      <c r="AW140" s="114"/>
      <c r="AX140" s="114"/>
      <c r="AY140" s="199" t="str">
        <f ca="1">IF(AND(TasksTable[[#This Row],[Status]]&lt;&gt;"On Track",TasksTable[[#This Row],[Start Date (Calculated)]]&lt;TODAY()+7),"Review","No  Review")</f>
        <v>No  Review</v>
      </c>
      <c r="AZ140" s="114">
        <v>8</v>
      </c>
      <c r="BA140" s="114" t="s">
        <v>664</v>
      </c>
      <c r="BB140" s="114"/>
      <c r="BC140" s="114"/>
      <c r="BD140" s="114"/>
      <c r="BE140" s="169" t="s">
        <v>800</v>
      </c>
      <c r="BF140" s="169"/>
      <c r="BG140" s="169"/>
      <c r="BH140" s="169"/>
      <c r="BI140" s="169">
        <v>8</v>
      </c>
      <c r="BJ140" s="169"/>
      <c r="BK140" s="169"/>
      <c r="BL140" s="169"/>
      <c r="BM140" s="169"/>
      <c r="BN140" s="169"/>
      <c r="BO140" s="259"/>
      <c r="BP140" s="303">
        <f t="shared" si="10"/>
        <v>8</v>
      </c>
      <c r="BQ140" s="349" t="str">
        <f ca="1">IFERROR(IF(TasksTable[[#This Row],[Start Date (Calculated)]]-(TODAY()-WEEKDAY(TODAY())-1)&gt;5,"REVIEW","-"),"")</f>
        <v>REVIEW</v>
      </c>
      <c r="BR140" s="349" t="str">
        <f ca="1">IFERROR(IF(TasksTable[[#This Row],[Required Completion Date]]-(TODAY()-WEEKDAY(TODAY())-1)&gt;5,"REVIEW","-"),"")</f>
        <v>REVIEW</v>
      </c>
      <c r="BS140" s="349" t="str">
        <f ca="1">IFERROR(IF(TasksTable[[#This Row],[% Complete]]&lt;(TODAY()-TasksTable[[#This Row],[Start Date (Calculated)]])/TasksTable[[#This Row],[Days to Accomplish]],"REVIEW","-"),"")</f>
        <v>-</v>
      </c>
    </row>
    <row r="141" spans="1:71" ht="30" customHeight="1" x14ac:dyDescent="0.2">
      <c r="A141" s="25">
        <v>22</v>
      </c>
      <c r="B141" s="190" t="str">
        <f>VLOOKUP(TasksTable[[#This Row],[Day 1 Project
Name]],Sheet1!$A$1:$B$19,2,FALSE)</f>
        <v>EFAS01</v>
      </c>
      <c r="C141" s="190" t="str">
        <f>CONCATENATE(B141,"_",TasksTable[[#This Row],[Day 1 Project
Name]],"_",A141)</f>
        <v>EFAS01_EFAS01_Accounts Payable_22</v>
      </c>
      <c r="D141" s="100" t="str">
        <f>VLOOKUP(B141,Sheet1!$B$1:$C$19,2,FALSE)</f>
        <v>Istvan Katus_Finance</v>
      </c>
      <c r="E141" s="100" t="s">
        <v>374</v>
      </c>
      <c r="F141" s="107" t="s">
        <v>497</v>
      </c>
      <c r="G141" s="171" t="s">
        <v>424</v>
      </c>
      <c r="H141" s="109" t="b">
        <v>0</v>
      </c>
      <c r="I141" s="158"/>
      <c r="J141" s="158">
        <v>42581</v>
      </c>
      <c r="K141" s="171">
        <v>30</v>
      </c>
      <c r="L141" s="172">
        <f t="shared" si="9"/>
        <v>42551</v>
      </c>
      <c r="M141" s="116">
        <v>0</v>
      </c>
      <c r="N141" s="102" t="b">
        <v>0</v>
      </c>
      <c r="O141" s="114"/>
      <c r="P141" s="102" t="s">
        <v>308</v>
      </c>
      <c r="Q141" s="203" t="s">
        <v>179</v>
      </c>
      <c r="R141" s="114"/>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14"/>
      <c r="AS141" s="114"/>
      <c r="AT141" s="114"/>
      <c r="AU141" s="114"/>
      <c r="AV141" s="114"/>
      <c r="AW141" s="114"/>
      <c r="AX141" s="114"/>
      <c r="AY141" s="199" t="str">
        <f ca="1">IF(AND(TasksTable[[#This Row],[Status]]&lt;&gt;"On Track",TasksTable[[#This Row],[Start Date (Calculated)]]&lt;TODAY()+7),"Review","No  Review")</f>
        <v>No  Review</v>
      </c>
      <c r="AZ141" s="114">
        <v>1</v>
      </c>
      <c r="BA141" s="114" t="s">
        <v>664</v>
      </c>
      <c r="BB141" s="114"/>
      <c r="BC141" s="114"/>
      <c r="BD141" s="114"/>
      <c r="BE141" s="169" t="s">
        <v>802</v>
      </c>
      <c r="BF141" s="169"/>
      <c r="BG141" s="169"/>
      <c r="BH141" s="169"/>
      <c r="BI141" s="169"/>
      <c r="BJ141" s="169"/>
      <c r="BK141" s="169">
        <v>1</v>
      </c>
      <c r="BL141" s="169"/>
      <c r="BM141" s="169"/>
      <c r="BN141" s="169"/>
      <c r="BO141" s="259"/>
      <c r="BP141" s="303">
        <f t="shared" si="10"/>
        <v>1</v>
      </c>
      <c r="BQ141" s="349" t="str">
        <f ca="1">IFERROR(IF(TasksTable[[#This Row],[Start Date (Calculated)]]-(TODAY()-WEEKDAY(TODAY())-1)&gt;5,"REVIEW","-"),"")</f>
        <v>REVIEW</v>
      </c>
      <c r="BR141" s="349" t="str">
        <f ca="1">IFERROR(IF(TasksTable[[#This Row],[Required Completion Date]]-(TODAY()-WEEKDAY(TODAY())-1)&gt;5,"REVIEW","-"),"")</f>
        <v>REVIEW</v>
      </c>
      <c r="BS141" s="349" t="str">
        <f ca="1">IFERROR(IF(TasksTable[[#This Row],[% Complete]]&lt;(TODAY()-TasksTable[[#This Row],[Start Date (Calculated)]])/TasksTable[[#This Row],[Days to Accomplish]],"REVIEW","-"),"")</f>
        <v>-</v>
      </c>
    </row>
    <row r="142" spans="1:71" ht="30" customHeight="1" x14ac:dyDescent="0.2">
      <c r="A142" s="25">
        <v>23</v>
      </c>
      <c r="B142" s="190" t="str">
        <f>VLOOKUP(TasksTable[[#This Row],[Day 1 Project
Name]],Sheet1!$A$1:$B$19,2,FALSE)</f>
        <v>EFAS01</v>
      </c>
      <c r="C142" s="190" t="str">
        <f>CONCATENATE(B142,"_",TasksTable[[#This Row],[Day 1 Project
Name]],"_",A142)</f>
        <v>EFAS01_EFAS01_Accounts Payable_23</v>
      </c>
      <c r="D142" s="100" t="str">
        <f>VLOOKUP(B142,Sheet1!$B$1:$C$19,2,FALSE)</f>
        <v>Istvan Katus_Finance</v>
      </c>
      <c r="E142" s="100" t="s">
        <v>374</v>
      </c>
      <c r="F142" s="107" t="s">
        <v>472</v>
      </c>
      <c r="G142" s="171" t="s">
        <v>176</v>
      </c>
      <c r="H142" s="164" t="b">
        <v>0</v>
      </c>
      <c r="I142" s="158"/>
      <c r="J142" s="158">
        <v>42588</v>
      </c>
      <c r="K142" s="171">
        <v>3</v>
      </c>
      <c r="L142" s="172">
        <f t="shared" si="9"/>
        <v>42585</v>
      </c>
      <c r="M142" s="116">
        <v>0</v>
      </c>
      <c r="N142" s="203" t="b">
        <v>1</v>
      </c>
      <c r="O142" s="114" t="s">
        <v>473</v>
      </c>
      <c r="P142" s="102" t="s">
        <v>308</v>
      </c>
      <c r="Q142" s="203" t="s">
        <v>179</v>
      </c>
      <c r="R142" s="114"/>
      <c r="S142" s="160"/>
      <c r="T142" s="160"/>
      <c r="U142" s="160"/>
      <c r="V142" s="160"/>
      <c r="W142" s="160"/>
      <c r="X142" s="160">
        <f>J142</f>
        <v>42588</v>
      </c>
      <c r="Y142" s="160"/>
      <c r="Z142" s="160"/>
      <c r="AA142" s="160"/>
      <c r="AB142" s="160"/>
      <c r="AC142" s="160"/>
      <c r="AD142" s="160"/>
      <c r="AE142" s="160"/>
      <c r="AF142" s="160"/>
      <c r="AG142" s="160"/>
      <c r="AH142" s="160"/>
      <c r="AI142" s="160"/>
      <c r="AJ142" s="160"/>
      <c r="AK142" s="160"/>
      <c r="AL142" s="160"/>
      <c r="AM142" s="160"/>
      <c r="AN142" s="160"/>
      <c r="AO142" s="160"/>
      <c r="AP142" s="160"/>
      <c r="AQ142" s="160"/>
      <c r="AR142" s="114"/>
      <c r="AS142" s="114"/>
      <c r="AT142" s="114"/>
      <c r="AU142" s="114"/>
      <c r="AV142" s="114"/>
      <c r="AW142" s="173">
        <v>42588</v>
      </c>
      <c r="AX142" s="114" t="s">
        <v>474</v>
      </c>
      <c r="AY142" s="199" t="str">
        <f ca="1">IF(AND(TasksTable[[#This Row],[Status]]&lt;&gt;"On Track",TasksTable[[#This Row],[Start Date (Calculated)]]&lt;TODAY()+7),"Review","No  Review")</f>
        <v>No  Review</v>
      </c>
      <c r="AZ142" s="114">
        <v>24</v>
      </c>
      <c r="BA142" s="114" t="s">
        <v>664</v>
      </c>
      <c r="BB142" s="114"/>
      <c r="BC142" s="114"/>
      <c r="BD142" s="114"/>
      <c r="BE142" s="169" t="s">
        <v>210</v>
      </c>
      <c r="BF142" s="169"/>
      <c r="BG142" s="169"/>
      <c r="BH142" s="169"/>
      <c r="BI142" s="169"/>
      <c r="BJ142" s="169"/>
      <c r="BK142" s="169"/>
      <c r="BL142" s="169"/>
      <c r="BM142" s="169">
        <v>24</v>
      </c>
      <c r="BN142" s="169"/>
      <c r="BO142" s="259"/>
      <c r="BP142" s="303">
        <f t="shared" si="10"/>
        <v>24</v>
      </c>
      <c r="BQ142" s="349" t="str">
        <f ca="1">IFERROR(IF(TasksTable[[#This Row],[Start Date (Calculated)]]-(TODAY()-WEEKDAY(TODAY())-1)&gt;5,"REVIEW","-"),"")</f>
        <v>REVIEW</v>
      </c>
      <c r="BR142" s="349" t="str">
        <f ca="1">IFERROR(IF(TasksTable[[#This Row],[Required Completion Date]]-(TODAY()-WEEKDAY(TODAY())-1)&gt;5,"REVIEW","-"),"")</f>
        <v>REVIEW</v>
      </c>
      <c r="BS142" s="349" t="str">
        <f ca="1">IFERROR(IF(TasksTable[[#This Row],[% Complete]]&lt;(TODAY()-TasksTable[[#This Row],[Start Date (Calculated)]])/TasksTable[[#This Row],[Days to Accomplish]],"REVIEW","-"),"")</f>
        <v>-</v>
      </c>
    </row>
    <row r="143" spans="1:71" ht="30" customHeight="1" x14ac:dyDescent="0.2">
      <c r="A143" s="25">
        <v>24</v>
      </c>
      <c r="B143" s="190" t="str">
        <f>VLOOKUP(TasksTable[[#This Row],[Day 1 Project
Name]],Sheet1!$A$1:$B$19,2,FALSE)</f>
        <v>EFAS01</v>
      </c>
      <c r="C143" s="190" t="str">
        <f>CONCATENATE(B143,"_",TasksTable[[#This Row],[Day 1 Project
Name]],"_",A143)</f>
        <v>EFAS01_EFAS01_Accounts Payable_24</v>
      </c>
      <c r="D143" s="100" t="str">
        <f>VLOOKUP(B143,Sheet1!$B$1:$C$19,2,FALSE)</f>
        <v>Istvan Katus_Finance</v>
      </c>
      <c r="E143" s="100" t="s">
        <v>374</v>
      </c>
      <c r="F143" s="107" t="s">
        <v>498</v>
      </c>
      <c r="G143" s="171" t="s">
        <v>424</v>
      </c>
      <c r="H143" s="109" t="b">
        <v>0</v>
      </c>
      <c r="I143" s="158"/>
      <c r="J143" s="158">
        <v>42551</v>
      </c>
      <c r="K143" s="171">
        <v>20</v>
      </c>
      <c r="L143" s="172">
        <f t="shared" si="9"/>
        <v>42531</v>
      </c>
      <c r="M143" s="116">
        <v>0</v>
      </c>
      <c r="N143" s="102" t="b">
        <v>0</v>
      </c>
      <c r="O143" s="114"/>
      <c r="P143" s="102" t="s">
        <v>308</v>
      </c>
      <c r="Q143" s="203" t="s">
        <v>179</v>
      </c>
      <c r="R143" s="114"/>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14"/>
      <c r="AS143" s="114"/>
      <c r="AT143" s="114"/>
      <c r="AU143" s="114"/>
      <c r="AV143" s="114"/>
      <c r="AW143" s="114"/>
      <c r="AX143" s="114"/>
      <c r="AY143" s="199" t="str">
        <f ca="1">IF(AND(TasksTable[[#This Row],[Status]]&lt;&gt;"On Track",TasksTable[[#This Row],[Start Date (Calculated)]]&lt;TODAY()+7),"Review","No  Review")</f>
        <v>No  Review</v>
      </c>
      <c r="AZ143" s="114">
        <v>2</v>
      </c>
      <c r="BA143" s="114" t="s">
        <v>664</v>
      </c>
      <c r="BB143" s="114"/>
      <c r="BC143" s="114"/>
      <c r="BD143" s="114"/>
      <c r="BE143" s="169" t="s">
        <v>800</v>
      </c>
      <c r="BF143" s="169"/>
      <c r="BG143" s="169"/>
      <c r="BH143" s="169"/>
      <c r="BI143" s="169"/>
      <c r="BJ143" s="169"/>
      <c r="BK143" s="169">
        <v>2</v>
      </c>
      <c r="BL143" s="169"/>
      <c r="BM143" s="169"/>
      <c r="BN143" s="169"/>
      <c r="BO143" s="259"/>
      <c r="BP143" s="303">
        <f t="shared" si="10"/>
        <v>2</v>
      </c>
      <c r="BQ143" s="349" t="str">
        <f ca="1">IFERROR(IF(TasksTable[[#This Row],[Start Date (Calculated)]]-(TODAY()-WEEKDAY(TODAY())-1)&gt;5,"REVIEW","-"),"")</f>
        <v>REVIEW</v>
      </c>
      <c r="BR143" s="349" t="str">
        <f ca="1">IFERROR(IF(TasksTable[[#This Row],[Required Completion Date]]-(TODAY()-WEEKDAY(TODAY())-1)&gt;5,"REVIEW","-"),"")</f>
        <v>REVIEW</v>
      </c>
      <c r="BS143" s="349" t="str">
        <f ca="1">IFERROR(IF(TasksTable[[#This Row],[% Complete]]&lt;(TODAY()-TasksTable[[#This Row],[Start Date (Calculated)]])/TasksTable[[#This Row],[Days to Accomplish]],"REVIEW","-"),"")</f>
        <v>-</v>
      </c>
    </row>
    <row r="144" spans="1:71" ht="30" customHeight="1" x14ac:dyDescent="0.2">
      <c r="A144" s="25">
        <v>25</v>
      </c>
      <c r="B144" s="190" t="str">
        <f>VLOOKUP(TasksTable[[#This Row],[Day 1 Project
Name]],Sheet1!$A$1:$B$19,2,FALSE)</f>
        <v>EFAS01</v>
      </c>
      <c r="C144" s="190" t="str">
        <f>CONCATENATE(B144,"_",TasksTable[[#This Row],[Day 1 Project
Name]],"_",A144)</f>
        <v>EFAS01_EFAS01_Accounts Payable_25</v>
      </c>
      <c r="D144" s="100" t="str">
        <f>VLOOKUP(B144,Sheet1!$B$1:$C$19,2,FALSE)</f>
        <v>Istvan Katus_Finance</v>
      </c>
      <c r="E144" s="100" t="s">
        <v>374</v>
      </c>
      <c r="F144" s="107" t="s">
        <v>499</v>
      </c>
      <c r="G144" s="171" t="s">
        <v>424</v>
      </c>
      <c r="H144" s="109" t="b">
        <v>0</v>
      </c>
      <c r="I144" s="158"/>
      <c r="J144" s="158">
        <v>42551</v>
      </c>
      <c r="K144" s="171">
        <v>20</v>
      </c>
      <c r="L144" s="172">
        <f t="shared" si="9"/>
        <v>42531</v>
      </c>
      <c r="M144" s="116">
        <v>0</v>
      </c>
      <c r="N144" s="102" t="b">
        <v>0</v>
      </c>
      <c r="O144" s="114"/>
      <c r="P144" s="102" t="s">
        <v>308</v>
      </c>
      <c r="Q144" s="203" t="s">
        <v>179</v>
      </c>
      <c r="R144" s="114"/>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14"/>
      <c r="AS144" s="114"/>
      <c r="AT144" s="114"/>
      <c r="AU144" s="114"/>
      <c r="AV144" s="114"/>
      <c r="AW144" s="114"/>
      <c r="AX144" s="114"/>
      <c r="AY144" s="199" t="str">
        <f ca="1">IF(AND(TasksTable[[#This Row],[Status]]&lt;&gt;"On Track",TasksTable[[#This Row],[Start Date (Calculated)]]&lt;TODAY()+7),"Review","No  Review")</f>
        <v>No  Review</v>
      </c>
      <c r="AZ144" s="114">
        <v>2</v>
      </c>
      <c r="BA144" s="114" t="s">
        <v>664</v>
      </c>
      <c r="BB144" s="114"/>
      <c r="BC144" s="114"/>
      <c r="BD144" s="114"/>
      <c r="BE144" s="169" t="s">
        <v>800</v>
      </c>
      <c r="BF144" s="169"/>
      <c r="BG144" s="169"/>
      <c r="BH144" s="169"/>
      <c r="BI144" s="169"/>
      <c r="BJ144" s="169"/>
      <c r="BK144" s="169">
        <v>2</v>
      </c>
      <c r="BL144" s="169"/>
      <c r="BM144" s="169"/>
      <c r="BN144" s="169"/>
      <c r="BO144" s="259"/>
      <c r="BP144" s="303">
        <f t="shared" si="10"/>
        <v>2</v>
      </c>
      <c r="BQ144" s="349" t="str">
        <f ca="1">IFERROR(IF(TasksTable[[#This Row],[Start Date (Calculated)]]-(TODAY()-WEEKDAY(TODAY())-1)&gt;5,"REVIEW","-"),"")</f>
        <v>REVIEW</v>
      </c>
      <c r="BR144" s="349" t="str">
        <f ca="1">IFERROR(IF(TasksTable[[#This Row],[Required Completion Date]]-(TODAY()-WEEKDAY(TODAY())-1)&gt;5,"REVIEW","-"),"")</f>
        <v>REVIEW</v>
      </c>
      <c r="BS144" s="349" t="str">
        <f ca="1">IFERROR(IF(TasksTable[[#This Row],[% Complete]]&lt;(TODAY()-TasksTable[[#This Row],[Start Date (Calculated)]])/TasksTable[[#This Row],[Days to Accomplish]],"REVIEW","-"),"")</f>
        <v>-</v>
      </c>
    </row>
    <row r="145" spans="1:71" ht="30" customHeight="1" x14ac:dyDescent="0.2">
      <c r="A145" s="25">
        <v>27</v>
      </c>
      <c r="B145" s="190" t="str">
        <f>VLOOKUP(TasksTable[[#This Row],[Day 1 Project
Name]],Sheet1!$A$1:$B$19,2,FALSE)</f>
        <v>EFAS01</v>
      </c>
      <c r="C145" s="190" t="str">
        <f>CONCATENATE(B145,"_",TasksTable[[#This Row],[Day 1 Project
Name]],"_",A145)</f>
        <v>EFAS01_EFAS01_Accounts Payable_27</v>
      </c>
      <c r="D145" s="100" t="str">
        <f>VLOOKUP(B145,Sheet1!$B$1:$C$19,2,FALSE)</f>
        <v>Istvan Katus_Finance</v>
      </c>
      <c r="E145" s="100" t="s">
        <v>374</v>
      </c>
      <c r="F145" s="107" t="s">
        <v>500</v>
      </c>
      <c r="G145" s="171" t="s">
        <v>424</v>
      </c>
      <c r="H145" s="109" t="b">
        <v>0</v>
      </c>
      <c r="I145" s="158"/>
      <c r="J145" s="158">
        <v>42551</v>
      </c>
      <c r="K145" s="171">
        <v>60</v>
      </c>
      <c r="L145" s="172">
        <f t="shared" si="9"/>
        <v>42491</v>
      </c>
      <c r="M145" s="116">
        <v>0</v>
      </c>
      <c r="N145" s="102" t="b">
        <v>0</v>
      </c>
      <c r="O145" s="114"/>
      <c r="P145" s="102" t="s">
        <v>308</v>
      </c>
      <c r="Q145" s="203" t="s">
        <v>179</v>
      </c>
      <c r="R145" s="114"/>
      <c r="S145" s="160"/>
      <c r="T145" s="160"/>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14"/>
      <c r="AS145" s="114"/>
      <c r="AT145" s="114"/>
      <c r="AU145" s="114"/>
      <c r="AV145" s="114"/>
      <c r="AW145" s="114"/>
      <c r="AX145" s="114"/>
      <c r="AY145" s="199" t="str">
        <f ca="1">IF(AND(TasksTable[[#This Row],[Status]]&lt;&gt;"On Track",TasksTable[[#This Row],[Start Date (Calculated)]]&lt;TODAY()+7),"Review","No  Review")</f>
        <v>No  Review</v>
      </c>
      <c r="AZ145" s="114">
        <v>4</v>
      </c>
      <c r="BA145" s="114" t="s">
        <v>666</v>
      </c>
      <c r="BB145" s="114"/>
      <c r="BC145" s="114"/>
      <c r="BD145" s="114"/>
      <c r="BE145" s="169" t="s">
        <v>802</v>
      </c>
      <c r="BF145" s="169"/>
      <c r="BG145" s="169"/>
      <c r="BH145" s="169"/>
      <c r="BI145" s="169"/>
      <c r="BJ145" s="169">
        <v>2</v>
      </c>
      <c r="BK145" s="169">
        <v>2</v>
      </c>
      <c r="BL145" s="169"/>
      <c r="BM145" s="169"/>
      <c r="BN145" s="169"/>
      <c r="BO145" s="259"/>
      <c r="BP145" s="303">
        <f t="shared" si="10"/>
        <v>4</v>
      </c>
      <c r="BQ145" s="349" t="str">
        <f ca="1">IFERROR(IF(TasksTable[[#This Row],[Start Date (Calculated)]]-(TODAY()-WEEKDAY(TODAY())-1)&gt;5,"REVIEW","-"),"")</f>
        <v>REVIEW</v>
      </c>
      <c r="BR145" s="349" t="str">
        <f ca="1">IFERROR(IF(TasksTable[[#This Row],[Required Completion Date]]-(TODAY()-WEEKDAY(TODAY())-1)&gt;5,"REVIEW","-"),"")</f>
        <v>REVIEW</v>
      </c>
      <c r="BS145" s="349" t="str">
        <f ca="1">IFERROR(IF(TasksTable[[#This Row],[% Complete]]&lt;(TODAY()-TasksTable[[#This Row],[Start Date (Calculated)]])/TasksTable[[#This Row],[Days to Accomplish]],"REVIEW","-"),"")</f>
        <v>-</v>
      </c>
    </row>
    <row r="146" spans="1:71" ht="30" customHeight="1" x14ac:dyDescent="0.2">
      <c r="A146" s="25">
        <v>29</v>
      </c>
      <c r="B146" s="190" t="str">
        <f>VLOOKUP(TasksTable[[#This Row],[Day 1 Project
Name]],Sheet1!$A$1:$B$19,2,FALSE)</f>
        <v>EFAS01</v>
      </c>
      <c r="C146" s="190" t="str">
        <f>CONCATENATE(B146,"_",TasksTable[[#This Row],[Day 1 Project
Name]],"_",A146)</f>
        <v>EFAS01_EFAS01_Accounts Payable_29</v>
      </c>
      <c r="D146" s="100" t="str">
        <f>VLOOKUP(B146,Sheet1!$B$1:$C$19,2,FALSE)</f>
        <v>Istvan Katus_Finance</v>
      </c>
      <c r="E146" s="100" t="s">
        <v>374</v>
      </c>
      <c r="F146" s="107" t="s">
        <v>501</v>
      </c>
      <c r="G146" s="171" t="s">
        <v>424</v>
      </c>
      <c r="H146" s="109" t="b">
        <v>0</v>
      </c>
      <c r="I146" s="158"/>
      <c r="J146" s="158">
        <v>42551</v>
      </c>
      <c r="K146" s="171">
        <v>60</v>
      </c>
      <c r="L146" s="172">
        <f t="shared" si="9"/>
        <v>42491</v>
      </c>
      <c r="M146" s="116">
        <v>0</v>
      </c>
      <c r="N146" s="102" t="b">
        <v>0</v>
      </c>
      <c r="O146" s="114"/>
      <c r="P146" s="102" t="s">
        <v>308</v>
      </c>
      <c r="Q146" s="203" t="s">
        <v>179</v>
      </c>
      <c r="R146" s="114"/>
      <c r="S146" s="160"/>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14"/>
      <c r="AS146" s="114"/>
      <c r="AT146" s="114"/>
      <c r="AU146" s="114"/>
      <c r="AV146" s="114"/>
      <c r="AW146" s="114"/>
      <c r="AX146" s="114"/>
      <c r="AY146" s="199" t="str">
        <f ca="1">IF(AND(TasksTable[[#This Row],[Status]]&lt;&gt;"On Track",TasksTable[[#This Row],[Start Date (Calculated)]]&lt;TODAY()+7),"Review","No  Review")</f>
        <v>No  Review</v>
      </c>
      <c r="AZ146" s="114">
        <v>32</v>
      </c>
      <c r="BA146" s="114" t="s">
        <v>666</v>
      </c>
      <c r="BB146" s="114"/>
      <c r="BC146" s="114"/>
      <c r="BD146" s="114"/>
      <c r="BE146" s="169" t="s">
        <v>802</v>
      </c>
      <c r="BF146" s="169"/>
      <c r="BG146" s="169"/>
      <c r="BH146" s="169"/>
      <c r="BI146" s="169"/>
      <c r="BJ146" s="169">
        <v>16</v>
      </c>
      <c r="BK146" s="169">
        <v>16</v>
      </c>
      <c r="BL146" s="169"/>
      <c r="BM146" s="169"/>
      <c r="BN146" s="169"/>
      <c r="BO146" s="259"/>
      <c r="BP146" s="303">
        <f t="shared" si="10"/>
        <v>32</v>
      </c>
      <c r="BQ146" s="349" t="str">
        <f ca="1">IFERROR(IF(TasksTable[[#This Row],[Start Date (Calculated)]]-(TODAY()-WEEKDAY(TODAY())-1)&gt;5,"REVIEW","-"),"")</f>
        <v>REVIEW</v>
      </c>
      <c r="BR146" s="349" t="str">
        <f ca="1">IFERROR(IF(TasksTable[[#This Row],[Required Completion Date]]-(TODAY()-WEEKDAY(TODAY())-1)&gt;5,"REVIEW","-"),"")</f>
        <v>REVIEW</v>
      </c>
      <c r="BS146" s="349" t="str">
        <f ca="1">IFERROR(IF(TasksTable[[#This Row],[% Complete]]&lt;(TODAY()-TasksTable[[#This Row],[Start Date (Calculated)]])/TasksTable[[#This Row],[Days to Accomplish]],"REVIEW","-"),"")</f>
        <v>-</v>
      </c>
    </row>
    <row r="147" spans="1:71" ht="30" customHeight="1" x14ac:dyDescent="0.2">
      <c r="A147" s="25">
        <v>30</v>
      </c>
      <c r="B147" s="190" t="str">
        <f>VLOOKUP(TasksTable[[#This Row],[Day 1 Project
Name]],Sheet1!$A$1:$B$19,2,FALSE)</f>
        <v>EFAS01</v>
      </c>
      <c r="C147" s="190" t="str">
        <f>CONCATENATE(B147,"_",TasksTable[[#This Row],[Day 1 Project
Name]],"_",A147)</f>
        <v>EFAS01_EFAS01_Accounts Payable_30</v>
      </c>
      <c r="D147" s="100" t="str">
        <f>VLOOKUP(B147,Sheet1!$B$1:$C$19,2,FALSE)</f>
        <v>Istvan Katus_Finance</v>
      </c>
      <c r="E147" s="100" t="s">
        <v>374</v>
      </c>
      <c r="F147" s="107" t="s">
        <v>502</v>
      </c>
      <c r="G147" s="171" t="s">
        <v>424</v>
      </c>
      <c r="H147" s="109" t="b">
        <v>0</v>
      </c>
      <c r="I147" s="158"/>
      <c r="J147" s="158">
        <v>42551</v>
      </c>
      <c r="K147" s="171">
        <v>30</v>
      </c>
      <c r="L147" s="172">
        <f t="shared" si="9"/>
        <v>42521</v>
      </c>
      <c r="M147" s="116">
        <v>0</v>
      </c>
      <c r="N147" s="102" t="b">
        <v>0</v>
      </c>
      <c r="O147" s="114"/>
      <c r="P147" s="102" t="s">
        <v>308</v>
      </c>
      <c r="Q147" s="203" t="s">
        <v>179</v>
      </c>
      <c r="R147" s="114"/>
      <c r="S147" s="160"/>
      <c r="T147" s="160"/>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14"/>
      <c r="AS147" s="114"/>
      <c r="AT147" s="114"/>
      <c r="AU147" s="114"/>
      <c r="AV147" s="114"/>
      <c r="AW147" s="114"/>
      <c r="AX147" s="114"/>
      <c r="AY147" s="199" t="str">
        <f ca="1">IF(AND(TasksTable[[#This Row],[Status]]&lt;&gt;"On Track",TasksTable[[#This Row],[Start Date (Calculated)]]&lt;TODAY()+7),"Review","No  Review")</f>
        <v>No  Review</v>
      </c>
      <c r="AZ147" s="114">
        <v>32</v>
      </c>
      <c r="BA147" s="114" t="s">
        <v>666</v>
      </c>
      <c r="BB147" s="114"/>
      <c r="BC147" s="114"/>
      <c r="BD147" s="114"/>
      <c r="BE147" s="169" t="s">
        <v>802</v>
      </c>
      <c r="BF147" s="169"/>
      <c r="BG147" s="169"/>
      <c r="BH147" s="169"/>
      <c r="BI147" s="169"/>
      <c r="BJ147" s="169"/>
      <c r="BK147" s="169">
        <v>32</v>
      </c>
      <c r="BL147" s="169"/>
      <c r="BM147" s="169"/>
      <c r="BN147" s="169"/>
      <c r="BO147" s="259"/>
      <c r="BP147" s="303">
        <f t="shared" si="10"/>
        <v>32</v>
      </c>
      <c r="BQ147" s="349" t="str">
        <f ca="1">IFERROR(IF(TasksTable[[#This Row],[Start Date (Calculated)]]-(TODAY()-WEEKDAY(TODAY())-1)&gt;5,"REVIEW","-"),"")</f>
        <v>REVIEW</v>
      </c>
      <c r="BR147" s="349" t="str">
        <f ca="1">IFERROR(IF(TasksTable[[#This Row],[Required Completion Date]]-(TODAY()-WEEKDAY(TODAY())-1)&gt;5,"REVIEW","-"),"")</f>
        <v>REVIEW</v>
      </c>
      <c r="BS147" s="349" t="str">
        <f ca="1">IFERROR(IF(TasksTable[[#This Row],[% Complete]]&lt;(TODAY()-TasksTable[[#This Row],[Start Date (Calculated)]])/TasksTable[[#This Row],[Days to Accomplish]],"REVIEW","-"),"")</f>
        <v>-</v>
      </c>
    </row>
    <row r="148" spans="1:71" ht="30" customHeight="1" x14ac:dyDescent="0.2">
      <c r="A148" s="25">
        <v>32</v>
      </c>
      <c r="B148" s="190" t="str">
        <f>VLOOKUP(TasksTable[[#This Row],[Day 1 Project
Name]],Sheet1!$A$1:$B$19,2,FALSE)</f>
        <v>EFAS01</v>
      </c>
      <c r="C148" s="174" t="str">
        <f>CONCATENATE(B148,"_",TasksTable[[#This Row],[Day 1 Project
Name]],"_",A148)</f>
        <v>EFAS01_EFAS01_Accounts Payable_32</v>
      </c>
      <c r="D148" s="100" t="str">
        <f>VLOOKUP(B148,Sheet1!$B$1:$C$19,2,FALSE)</f>
        <v>Istvan Katus_Finance</v>
      </c>
      <c r="E148" s="122" t="s">
        <v>374</v>
      </c>
      <c r="F148" s="107" t="s">
        <v>465</v>
      </c>
      <c r="G148" s="102" t="s">
        <v>176</v>
      </c>
      <c r="H148" s="102" t="b">
        <v>0</v>
      </c>
      <c r="I148" s="322"/>
      <c r="J148" s="158">
        <v>42582</v>
      </c>
      <c r="K148" s="102">
        <v>20</v>
      </c>
      <c r="L148" s="103">
        <f t="shared" si="9"/>
        <v>42562</v>
      </c>
      <c r="M148" s="104">
        <v>0</v>
      </c>
      <c r="N148" s="102" t="b">
        <v>0</v>
      </c>
      <c r="O148" s="175" t="s">
        <v>466</v>
      </c>
      <c r="P148" s="102" t="s">
        <v>308</v>
      </c>
      <c r="Q148" s="203" t="s">
        <v>179</v>
      </c>
      <c r="R148" s="112"/>
      <c r="S148" s="113"/>
      <c r="T148" s="112"/>
      <c r="U148" s="112"/>
      <c r="V148" s="112"/>
      <c r="W148" s="112"/>
      <c r="X148" s="110">
        <v>42521</v>
      </c>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99" t="str">
        <f ca="1">IF(AND(TasksTable[[#This Row],[Status]]&lt;&gt;"On Track",TasksTable[[#This Row],[Start Date (Calculated)]]&lt;TODAY()+7),"Review","No  Review")</f>
        <v>No  Review</v>
      </c>
      <c r="AZ148" s="114">
        <v>16</v>
      </c>
      <c r="BA148" s="114" t="s">
        <v>666</v>
      </c>
      <c r="BB148" s="114"/>
      <c r="BC148" s="114"/>
      <c r="BD148" s="114"/>
      <c r="BE148" s="169" t="s">
        <v>802</v>
      </c>
      <c r="BF148" s="169"/>
      <c r="BG148" s="169"/>
      <c r="BH148" s="169"/>
      <c r="BI148" s="169"/>
      <c r="BJ148" s="169"/>
      <c r="BK148" s="169"/>
      <c r="BL148" s="169">
        <v>16</v>
      </c>
      <c r="BM148" s="169"/>
      <c r="BN148" s="169"/>
      <c r="BO148" s="259"/>
      <c r="BP148" s="303">
        <f t="shared" si="10"/>
        <v>16</v>
      </c>
      <c r="BQ148" s="349" t="str">
        <f ca="1">IFERROR(IF(TasksTable[[#This Row],[Start Date (Calculated)]]-(TODAY()-WEEKDAY(TODAY())-1)&gt;5,"REVIEW","-"),"")</f>
        <v>REVIEW</v>
      </c>
      <c r="BR148" s="349" t="str">
        <f ca="1">IFERROR(IF(TasksTable[[#This Row],[Required Completion Date]]-(TODAY()-WEEKDAY(TODAY())-1)&gt;5,"REVIEW","-"),"")</f>
        <v>REVIEW</v>
      </c>
      <c r="BS148" s="349" t="str">
        <f ca="1">IFERROR(IF(TasksTable[[#This Row],[% Complete]]&lt;(TODAY()-TasksTable[[#This Row],[Start Date (Calculated)]])/TasksTable[[#This Row],[Days to Accomplish]],"REVIEW","-"),"")</f>
        <v>-</v>
      </c>
    </row>
    <row r="149" spans="1:71" ht="30" customHeight="1" x14ac:dyDescent="0.2">
      <c r="A149" s="25">
        <v>33</v>
      </c>
      <c r="B149" s="190" t="str">
        <f>VLOOKUP(TasksTable[[#This Row],[Day 1 Project
Name]],Sheet1!$A$1:$B$19,2,FALSE)</f>
        <v>EFAS01</v>
      </c>
      <c r="C149" s="174" t="str">
        <f>CONCATENATE(B149,"_",TasksTable[[#This Row],[Day 1 Project
Name]],"_",A149)</f>
        <v>EFAS01_EFAS01_Accounts Payable_33</v>
      </c>
      <c r="D149" s="100" t="str">
        <f>VLOOKUP(B149,Sheet1!$B$1:$C$19,2,FALSE)</f>
        <v>Istvan Katus_Finance</v>
      </c>
      <c r="E149" s="122" t="s">
        <v>374</v>
      </c>
      <c r="F149" s="107" t="s">
        <v>503</v>
      </c>
      <c r="G149" s="102" t="s">
        <v>424</v>
      </c>
      <c r="H149" s="102" t="b">
        <v>0</v>
      </c>
      <c r="I149" s="322"/>
      <c r="J149" s="158">
        <v>42522</v>
      </c>
      <c r="K149" s="102">
        <v>30</v>
      </c>
      <c r="L149" s="103">
        <f t="shared" ref="L149:L158" si="11">J149-K149</f>
        <v>42492</v>
      </c>
      <c r="M149" s="104">
        <v>0</v>
      </c>
      <c r="N149" s="102" t="b">
        <v>0</v>
      </c>
      <c r="O149" s="109"/>
      <c r="P149" s="102" t="s">
        <v>308</v>
      </c>
      <c r="Q149" s="203" t="s">
        <v>179</v>
      </c>
      <c r="R149" s="112"/>
      <c r="S149" s="113"/>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99" t="str">
        <f ca="1">IF(AND(TasksTable[[#This Row],[Status]]&lt;&gt;"On Track",TasksTable[[#This Row],[Start Date (Calculated)]]&lt;TODAY()+7),"Review","No  Review")</f>
        <v>No  Review</v>
      </c>
      <c r="AZ149" s="114">
        <v>16</v>
      </c>
      <c r="BA149" s="114" t="s">
        <v>666</v>
      </c>
      <c r="BB149" s="114"/>
      <c r="BC149" s="114"/>
      <c r="BD149" s="114"/>
      <c r="BE149" s="169" t="s">
        <v>802</v>
      </c>
      <c r="BF149" s="169"/>
      <c r="BG149" s="169"/>
      <c r="BH149" s="169"/>
      <c r="BI149" s="169"/>
      <c r="BJ149" s="169">
        <v>16</v>
      </c>
      <c r="BK149" s="169"/>
      <c r="BL149" s="169"/>
      <c r="BM149" s="169"/>
      <c r="BN149" s="169"/>
      <c r="BO149" s="259"/>
      <c r="BP149" s="303">
        <f t="shared" si="10"/>
        <v>16</v>
      </c>
      <c r="BQ149" s="349" t="str">
        <f ca="1">IFERROR(IF(TasksTable[[#This Row],[Start Date (Calculated)]]-(TODAY()-WEEKDAY(TODAY())-1)&gt;5,"REVIEW","-"),"")</f>
        <v>REVIEW</v>
      </c>
      <c r="BR149" s="349" t="str">
        <f ca="1">IFERROR(IF(TasksTable[[#This Row],[Required Completion Date]]-(TODAY()-WEEKDAY(TODAY())-1)&gt;5,"REVIEW","-"),"")</f>
        <v>REVIEW</v>
      </c>
      <c r="BS149" s="349" t="str">
        <f ca="1">IFERROR(IF(TasksTable[[#This Row],[% Complete]]&lt;(TODAY()-TasksTable[[#This Row],[Start Date (Calculated)]])/TasksTable[[#This Row],[Days to Accomplish]],"REVIEW","-"),"")</f>
        <v>-</v>
      </c>
    </row>
    <row r="150" spans="1:71" ht="30" customHeight="1" x14ac:dyDescent="0.2">
      <c r="A150" s="25">
        <v>34</v>
      </c>
      <c r="B150" s="190" t="str">
        <f>VLOOKUP(TasksTable[[#This Row],[Day 1 Project
Name]],Sheet1!$A$1:$B$19,2,FALSE)</f>
        <v>EFAS01</v>
      </c>
      <c r="C150" s="174" t="str">
        <f>CONCATENATE(B150,"_",TasksTable[[#This Row],[Day 1 Project
Name]],"_",A150)</f>
        <v>EFAS01_EFAS01_Accounts Payable_34</v>
      </c>
      <c r="D150" s="100" t="str">
        <f>VLOOKUP(B150,Sheet1!$B$1:$C$19,2,FALSE)</f>
        <v>Istvan Katus_Finance</v>
      </c>
      <c r="E150" s="122" t="s">
        <v>374</v>
      </c>
      <c r="F150" s="107" t="s">
        <v>504</v>
      </c>
      <c r="G150" s="102" t="s">
        <v>176</v>
      </c>
      <c r="H150" s="102" t="b">
        <v>0</v>
      </c>
      <c r="I150" s="322"/>
      <c r="J150" s="158">
        <v>42551</v>
      </c>
      <c r="K150" s="102">
        <v>20</v>
      </c>
      <c r="L150" s="103">
        <f t="shared" si="11"/>
        <v>42531</v>
      </c>
      <c r="M150" s="104">
        <v>0</v>
      </c>
      <c r="N150" s="102" t="b">
        <v>0</v>
      </c>
      <c r="O150" s="109"/>
      <c r="P150" s="102" t="s">
        <v>308</v>
      </c>
      <c r="Q150" s="203" t="s">
        <v>179</v>
      </c>
      <c r="R150" s="112"/>
      <c r="S150" s="113"/>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99" t="str">
        <f ca="1">IF(AND(TasksTable[[#This Row],[Status]]&lt;&gt;"On Track",TasksTable[[#This Row],[Start Date (Calculated)]]&lt;TODAY()+7),"Review","No  Review")</f>
        <v>No  Review</v>
      </c>
      <c r="AZ150" s="242">
        <v>3</v>
      </c>
      <c r="BA150" s="114" t="s">
        <v>664</v>
      </c>
      <c r="BB150" s="114"/>
      <c r="BC150" s="114"/>
      <c r="BD150" s="114"/>
      <c r="BE150" s="169" t="s">
        <v>800</v>
      </c>
      <c r="BF150" s="169"/>
      <c r="BG150" s="169"/>
      <c r="BH150" s="169"/>
      <c r="BI150" s="169"/>
      <c r="BJ150" s="169"/>
      <c r="BK150" s="169">
        <v>3</v>
      </c>
      <c r="BL150" s="169"/>
      <c r="BM150" s="169"/>
      <c r="BN150" s="169"/>
      <c r="BO150" s="259"/>
      <c r="BP150" s="303">
        <f t="shared" si="10"/>
        <v>3</v>
      </c>
      <c r="BQ150" s="349" t="str">
        <f ca="1">IFERROR(IF(TasksTable[[#This Row],[Start Date (Calculated)]]-(TODAY()-WEEKDAY(TODAY())-1)&gt;5,"REVIEW","-"),"")</f>
        <v>REVIEW</v>
      </c>
      <c r="BR150" s="349" t="str">
        <f ca="1">IFERROR(IF(TasksTable[[#This Row],[Required Completion Date]]-(TODAY()-WEEKDAY(TODAY())-1)&gt;5,"REVIEW","-"),"")</f>
        <v>REVIEW</v>
      </c>
      <c r="BS150" s="349" t="str">
        <f ca="1">IFERROR(IF(TasksTable[[#This Row],[% Complete]]&lt;(TODAY()-TasksTable[[#This Row],[Start Date (Calculated)]])/TasksTable[[#This Row],[Days to Accomplish]],"REVIEW","-"),"")</f>
        <v>-</v>
      </c>
    </row>
    <row r="151" spans="1:71" ht="30" customHeight="1" x14ac:dyDescent="0.2">
      <c r="A151" s="25">
        <v>35</v>
      </c>
      <c r="B151" s="190" t="str">
        <f>VLOOKUP(TasksTable[[#This Row],[Day 1 Project
Name]],Sheet1!$A$1:$B$19,2,FALSE)</f>
        <v>EFAS01</v>
      </c>
      <c r="C151" s="174" t="str">
        <f>CONCATENATE(B151,"_",TasksTable[[#This Row],[Day 1 Project
Name]],"_",A151)</f>
        <v>EFAS01_EFAS01_Accounts Payable_35</v>
      </c>
      <c r="D151" s="100" t="str">
        <f>VLOOKUP(B151,Sheet1!$B$1:$C$19,2,FALSE)</f>
        <v>Istvan Katus_Finance</v>
      </c>
      <c r="E151" s="122" t="s">
        <v>374</v>
      </c>
      <c r="F151" s="107" t="s">
        <v>752</v>
      </c>
      <c r="G151" s="102" t="s">
        <v>176</v>
      </c>
      <c r="H151" s="164" t="b">
        <v>1</v>
      </c>
      <c r="I151" s="158"/>
      <c r="J151" s="158">
        <v>42510</v>
      </c>
      <c r="K151" s="102">
        <v>32</v>
      </c>
      <c r="L151" s="103">
        <f t="shared" si="11"/>
        <v>42478</v>
      </c>
      <c r="M151" s="104">
        <v>0</v>
      </c>
      <c r="N151" s="109" t="b">
        <v>1</v>
      </c>
      <c r="O151" s="114" t="s">
        <v>440</v>
      </c>
      <c r="P151" s="102" t="s">
        <v>308</v>
      </c>
      <c r="Q151" s="203" t="s">
        <v>179</v>
      </c>
      <c r="R151" s="112"/>
      <c r="S151" s="113"/>
      <c r="T151" s="112"/>
      <c r="U151" s="112"/>
      <c r="V151" s="112"/>
      <c r="W151" s="112"/>
      <c r="X151" s="110">
        <v>42517</v>
      </c>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99" t="str">
        <f ca="1">IF(AND(TasksTable[[#This Row],[Status]]&lt;&gt;"On Track",TasksTable[[#This Row],[Start Date (Calculated)]]&lt;TODAY()+7),"Review","No  Review")</f>
        <v>No  Review</v>
      </c>
      <c r="AZ151" s="242">
        <v>260</v>
      </c>
      <c r="BA151" s="114" t="s">
        <v>664</v>
      </c>
      <c r="BB151" s="114"/>
      <c r="BC151" s="114"/>
      <c r="BD151" s="114"/>
      <c r="BE151" s="169" t="s">
        <v>801</v>
      </c>
      <c r="BF151" s="169"/>
      <c r="BG151" s="169"/>
      <c r="BH151" s="169"/>
      <c r="BI151" s="169">
        <v>130</v>
      </c>
      <c r="BJ151" s="169">
        <v>130</v>
      </c>
      <c r="BK151" s="169"/>
      <c r="BL151" s="169"/>
      <c r="BM151" s="169"/>
      <c r="BN151" s="169"/>
      <c r="BO151" s="259"/>
      <c r="BP151" s="303">
        <f t="shared" si="10"/>
        <v>260</v>
      </c>
      <c r="BQ151" s="349" t="str">
        <f ca="1">IFERROR(IF(TasksTable[[#This Row],[Start Date (Calculated)]]-(TODAY()-WEEKDAY(TODAY())-1)&gt;5,"REVIEW","-"),"")</f>
        <v>REVIEW</v>
      </c>
      <c r="BR151" s="349" t="str">
        <f ca="1">IFERROR(IF(TasksTable[[#This Row],[Required Completion Date]]-(TODAY()-WEEKDAY(TODAY())-1)&gt;5,"REVIEW","-"),"")</f>
        <v>REVIEW</v>
      </c>
      <c r="BS151" s="349" t="str">
        <f ca="1">IFERROR(IF(TasksTable[[#This Row],[% Complete]]&lt;(TODAY()-TasksTable[[#This Row],[Start Date (Calculated)]])/TasksTable[[#This Row],[Days to Accomplish]],"REVIEW","-"),"")</f>
        <v>-</v>
      </c>
    </row>
    <row r="152" spans="1:71" ht="30" customHeight="1" x14ac:dyDescent="0.2">
      <c r="A152" s="25">
        <v>36</v>
      </c>
      <c r="B152" s="190" t="str">
        <f>VLOOKUP(TasksTable[[#This Row],[Day 1 Project
Name]],Sheet1!$A$1:$B$19,2,FALSE)</f>
        <v>EFAS01</v>
      </c>
      <c r="C152" s="174" t="str">
        <f>CONCATENATE(B152,"_",TasksTable[[#This Row],[Day 1 Project
Name]],"_",A152)</f>
        <v>EFAS01_EFAS01_Accounts Payable_36</v>
      </c>
      <c r="D152" s="100" t="str">
        <f>VLOOKUP(B152,Sheet1!$B$1:$C$19,2,FALSE)</f>
        <v>Istvan Katus_Finance</v>
      </c>
      <c r="E152" s="122" t="s">
        <v>374</v>
      </c>
      <c r="F152" s="107" t="s">
        <v>735</v>
      </c>
      <c r="G152" s="102" t="s">
        <v>176</v>
      </c>
      <c r="H152" s="164" t="b">
        <v>1</v>
      </c>
      <c r="I152" s="158"/>
      <c r="J152" s="158">
        <v>42559</v>
      </c>
      <c r="K152" s="171">
        <v>46</v>
      </c>
      <c r="L152" s="103">
        <f t="shared" si="11"/>
        <v>42513</v>
      </c>
      <c r="M152" s="104">
        <v>0</v>
      </c>
      <c r="N152" s="109" t="b">
        <v>1</v>
      </c>
      <c r="O152" s="114" t="s">
        <v>440</v>
      </c>
      <c r="P152" s="102" t="s">
        <v>308</v>
      </c>
      <c r="Q152" s="203" t="s">
        <v>179</v>
      </c>
      <c r="R152" s="112"/>
      <c r="S152" s="113"/>
      <c r="T152" s="112"/>
      <c r="U152" s="112"/>
      <c r="V152" s="112"/>
      <c r="W152" s="112"/>
      <c r="X152" s="158">
        <v>42559</v>
      </c>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99" t="str">
        <f ca="1">IF(AND(TasksTable[[#This Row],[Status]]&lt;&gt;"On Track",TasksTable[[#This Row],[Start Date (Calculated)]]&lt;TODAY()+7),"Review","No  Review")</f>
        <v>No  Review</v>
      </c>
      <c r="AZ152" s="242">
        <v>400</v>
      </c>
      <c r="BA152" s="114" t="s">
        <v>664</v>
      </c>
      <c r="BB152" s="114"/>
      <c r="BC152" s="114"/>
      <c r="BD152" s="114"/>
      <c r="BE152" s="169" t="s">
        <v>801</v>
      </c>
      <c r="BF152" s="169"/>
      <c r="BG152" s="169"/>
      <c r="BH152" s="169"/>
      <c r="BI152" s="169"/>
      <c r="BJ152" s="169">
        <v>80</v>
      </c>
      <c r="BK152" s="169">
        <v>300</v>
      </c>
      <c r="BL152" s="169">
        <v>20</v>
      </c>
      <c r="BM152" s="169"/>
      <c r="BN152" s="169"/>
      <c r="BO152" s="259"/>
      <c r="BP152" s="303">
        <f t="shared" si="10"/>
        <v>400</v>
      </c>
      <c r="BQ152" s="349" t="str">
        <f ca="1">IFERROR(IF(TasksTable[[#This Row],[Start Date (Calculated)]]-(TODAY()-WEEKDAY(TODAY())-1)&gt;5,"REVIEW","-"),"")</f>
        <v>REVIEW</v>
      </c>
      <c r="BR152" s="349" t="str">
        <f ca="1">IFERROR(IF(TasksTable[[#This Row],[Required Completion Date]]-(TODAY()-WEEKDAY(TODAY())-1)&gt;5,"REVIEW","-"),"")</f>
        <v>REVIEW</v>
      </c>
      <c r="BS152" s="349" t="str">
        <f ca="1">IFERROR(IF(TasksTable[[#This Row],[% Complete]]&lt;(TODAY()-TasksTable[[#This Row],[Start Date (Calculated)]])/TasksTable[[#This Row],[Days to Accomplish]],"REVIEW","-"),"")</f>
        <v>-</v>
      </c>
    </row>
    <row r="153" spans="1:71" ht="30" customHeight="1" x14ac:dyDescent="0.2">
      <c r="A153" s="25">
        <v>38</v>
      </c>
      <c r="B153" s="190" t="str">
        <f>VLOOKUP(TasksTable[[#This Row],[Day 1 Project
Name]],Sheet1!$A$1:$B$19,2,FALSE)</f>
        <v>EFAS01</v>
      </c>
      <c r="C153" s="174" t="str">
        <f>CONCATENATE(B153,"_",TasksTable[[#This Row],[Day 1 Project
Name]],"_",A153)</f>
        <v>EFAS01_EFAS01_Accounts Payable_38</v>
      </c>
      <c r="D153" s="100" t="str">
        <f>VLOOKUP(B153,Sheet1!$B$1:$C$19,2,FALSE)</f>
        <v>Istvan Katus_Finance</v>
      </c>
      <c r="E153" s="122" t="s">
        <v>374</v>
      </c>
      <c r="F153" s="107" t="s">
        <v>505</v>
      </c>
      <c r="G153" s="102" t="s">
        <v>176</v>
      </c>
      <c r="H153" s="102" t="b">
        <v>0</v>
      </c>
      <c r="I153" s="322"/>
      <c r="J153" s="158">
        <v>42415</v>
      </c>
      <c r="K153" s="102">
        <v>10</v>
      </c>
      <c r="L153" s="103">
        <f t="shared" si="11"/>
        <v>42405</v>
      </c>
      <c r="M153" s="104">
        <v>0</v>
      </c>
      <c r="N153" s="102" t="b">
        <v>0</v>
      </c>
      <c r="O153" s="109"/>
      <c r="P153" s="102" t="s">
        <v>308</v>
      </c>
      <c r="Q153" s="203" t="s">
        <v>179</v>
      </c>
      <c r="R153" s="112"/>
      <c r="S153" s="113"/>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99" t="str">
        <f ca="1">IF(AND(TasksTable[[#This Row],[Status]]&lt;&gt;"On Track",TasksTable[[#This Row],[Start Date (Calculated)]]&lt;TODAY()+7),"Review","No  Review")</f>
        <v>Review</v>
      </c>
      <c r="AZ153" s="242">
        <v>24</v>
      </c>
      <c r="BA153" s="114" t="s">
        <v>664</v>
      </c>
      <c r="BB153" s="114"/>
      <c r="BC153" s="114"/>
      <c r="BD153" s="114"/>
      <c r="BE153" s="169" t="s">
        <v>801</v>
      </c>
      <c r="BF153" s="169"/>
      <c r="BG153" s="169">
        <v>24</v>
      </c>
      <c r="BH153" s="169"/>
      <c r="BI153" s="169"/>
      <c r="BJ153" s="169"/>
      <c r="BK153" s="169"/>
      <c r="BL153" s="169"/>
      <c r="BM153" s="169"/>
      <c r="BN153" s="169"/>
      <c r="BO153" s="259"/>
      <c r="BP153" s="303">
        <f t="shared" si="10"/>
        <v>24</v>
      </c>
      <c r="BQ153" s="349" t="str">
        <f ca="1">IFERROR(IF(TasksTable[[#This Row],[Start Date (Calculated)]]-(TODAY()-WEEKDAY(TODAY())-1)&gt;5,"REVIEW","-"),"")</f>
        <v>-</v>
      </c>
      <c r="BR153" s="349" t="str">
        <f ca="1">IFERROR(IF(TasksTable[[#This Row],[Required Completion Date]]-(TODAY()-WEEKDAY(TODAY())-1)&gt;5,"REVIEW","-"),"")</f>
        <v>-</v>
      </c>
      <c r="BS153" s="349" t="str">
        <f ca="1">IFERROR(IF(TasksTable[[#This Row],[% Complete]]&lt;(TODAY()-TasksTable[[#This Row],[Start Date (Calculated)]])/TasksTable[[#This Row],[Days to Accomplish]],"REVIEW","-"),"")</f>
        <v>REVIEW</v>
      </c>
    </row>
    <row r="154" spans="1:71" ht="30" customHeight="1" x14ac:dyDescent="0.2">
      <c r="A154" s="25">
        <v>39</v>
      </c>
      <c r="B154" s="190" t="str">
        <f>VLOOKUP(TasksTable[[#This Row],[Day 1 Project
Name]],Sheet1!$A$1:$B$19,2,FALSE)</f>
        <v>EFAS01</v>
      </c>
      <c r="C154" s="174" t="str">
        <f>CONCATENATE(B154,"_",TasksTable[[#This Row],[Day 1 Project
Name]],"_",A154)</f>
        <v>EFAS01_EFAS01_Accounts Payable_39</v>
      </c>
      <c r="D154" s="100" t="str">
        <f>VLOOKUP(B154,Sheet1!$B$1:$C$19,2,FALSE)</f>
        <v>Istvan Katus_Finance</v>
      </c>
      <c r="E154" s="122" t="s">
        <v>374</v>
      </c>
      <c r="F154" s="289" t="s">
        <v>734</v>
      </c>
      <c r="G154" s="102" t="s">
        <v>176</v>
      </c>
      <c r="H154" s="102" t="b">
        <v>0</v>
      </c>
      <c r="I154" s="322"/>
      <c r="J154" s="158">
        <v>42552</v>
      </c>
      <c r="K154" s="102">
        <v>60</v>
      </c>
      <c r="L154" s="103">
        <f t="shared" si="11"/>
        <v>42492</v>
      </c>
      <c r="M154" s="104">
        <v>0</v>
      </c>
      <c r="N154" s="102" t="b">
        <v>1</v>
      </c>
      <c r="O154" s="114" t="s">
        <v>468</v>
      </c>
      <c r="P154" s="102" t="s">
        <v>308</v>
      </c>
      <c r="Q154" s="203" t="s">
        <v>179</v>
      </c>
      <c r="R154" s="112"/>
      <c r="S154" s="113"/>
      <c r="T154" s="112"/>
      <c r="U154" s="112"/>
      <c r="V154" s="112"/>
      <c r="W154" s="112"/>
      <c r="X154" s="112"/>
      <c r="Y154" s="112"/>
      <c r="Z154" s="160">
        <v>42552</v>
      </c>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99" t="str">
        <f ca="1">IF(AND(TasksTable[[#This Row],[Status]]&lt;&gt;"On Track",TasksTable[[#This Row],[Start Date (Calculated)]]&lt;TODAY()+7),"Review","No  Review")</f>
        <v>No  Review</v>
      </c>
      <c r="AZ154" s="242">
        <v>1</v>
      </c>
      <c r="BA154" s="114" t="s">
        <v>664</v>
      </c>
      <c r="BB154" s="114"/>
      <c r="BC154" s="114"/>
      <c r="BD154" s="114"/>
      <c r="BE154" s="169" t="s">
        <v>800</v>
      </c>
      <c r="BF154" s="169"/>
      <c r="BG154" s="169"/>
      <c r="BH154" s="169"/>
      <c r="BI154" s="169"/>
      <c r="BJ154" s="169"/>
      <c r="BK154" s="169">
        <v>1</v>
      </c>
      <c r="BL154" s="169"/>
      <c r="BM154" s="169"/>
      <c r="BN154" s="169"/>
      <c r="BO154" s="259"/>
      <c r="BP154" s="303">
        <f t="shared" si="10"/>
        <v>1</v>
      </c>
      <c r="BQ154" s="349" t="str">
        <f ca="1">IFERROR(IF(TasksTable[[#This Row],[Start Date (Calculated)]]-(TODAY()-WEEKDAY(TODAY())-1)&gt;5,"REVIEW","-"),"")</f>
        <v>REVIEW</v>
      </c>
      <c r="BR154" s="349" t="str">
        <f ca="1">IFERROR(IF(TasksTable[[#This Row],[Required Completion Date]]-(TODAY()-WEEKDAY(TODAY())-1)&gt;5,"REVIEW","-"),"")</f>
        <v>REVIEW</v>
      </c>
      <c r="BS154" s="349" t="str">
        <f ca="1">IFERROR(IF(TasksTable[[#This Row],[% Complete]]&lt;(TODAY()-TasksTable[[#This Row],[Start Date (Calculated)]])/TasksTable[[#This Row],[Days to Accomplish]],"REVIEW","-"),"")</f>
        <v>-</v>
      </c>
    </row>
    <row r="155" spans="1:71" ht="30" customHeight="1" x14ac:dyDescent="0.2">
      <c r="A155" s="25">
        <v>40</v>
      </c>
      <c r="B155" s="190" t="str">
        <f>VLOOKUP(TasksTable[[#This Row],[Day 1 Project
Name]],Sheet1!$A$1:$B$19,2,FALSE)</f>
        <v>EFAS01</v>
      </c>
      <c r="C155" s="174" t="str">
        <f>CONCATENATE(B155,"_",TasksTable[[#This Row],[Day 1 Project
Name]],"_",A155)</f>
        <v>EFAS01_EFAS01_Accounts Payable_40</v>
      </c>
      <c r="D155" s="100" t="str">
        <f>VLOOKUP(B155,Sheet1!$B$1:$C$19,2,FALSE)</f>
        <v>Istvan Katus_Finance</v>
      </c>
      <c r="E155" s="122" t="s">
        <v>374</v>
      </c>
      <c r="F155" s="107" t="s">
        <v>506</v>
      </c>
      <c r="G155" s="102" t="s">
        <v>176</v>
      </c>
      <c r="H155" s="164" t="b">
        <v>1</v>
      </c>
      <c r="I155" s="158"/>
      <c r="J155" s="158">
        <v>42642</v>
      </c>
      <c r="K155" s="102">
        <v>2</v>
      </c>
      <c r="L155" s="103">
        <f t="shared" si="11"/>
        <v>42640</v>
      </c>
      <c r="M155" s="104">
        <v>0</v>
      </c>
      <c r="N155" s="102" t="b">
        <v>0</v>
      </c>
      <c r="O155" s="109"/>
      <c r="P155" s="102" t="s">
        <v>308</v>
      </c>
      <c r="Q155" s="203" t="s">
        <v>179</v>
      </c>
      <c r="R155" s="112"/>
      <c r="S155" s="113"/>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99" t="str">
        <f ca="1">IF(AND(TasksTable[[#This Row],[Status]]&lt;&gt;"On Track",TasksTable[[#This Row],[Start Date (Calculated)]]&lt;TODAY()+7),"Review","No  Review")</f>
        <v>No  Review</v>
      </c>
      <c r="AZ155" s="242">
        <v>4</v>
      </c>
      <c r="BA155" s="114" t="s">
        <v>664</v>
      </c>
      <c r="BB155" s="114"/>
      <c r="BC155" s="114"/>
      <c r="BD155" s="114"/>
      <c r="BE155" s="169" t="s">
        <v>802</v>
      </c>
      <c r="BF155" s="169"/>
      <c r="BG155" s="169"/>
      <c r="BH155" s="169"/>
      <c r="BI155" s="169"/>
      <c r="BJ155" s="169"/>
      <c r="BK155" s="169"/>
      <c r="BL155" s="169"/>
      <c r="BM155" s="169"/>
      <c r="BN155" s="169">
        <v>4</v>
      </c>
      <c r="BO155" s="259"/>
      <c r="BP155" s="303">
        <f t="shared" si="10"/>
        <v>4</v>
      </c>
      <c r="BQ155" s="349" t="str">
        <f ca="1">IFERROR(IF(TasksTable[[#This Row],[Start Date (Calculated)]]-(TODAY()-WEEKDAY(TODAY())-1)&gt;5,"REVIEW","-"),"")</f>
        <v>REVIEW</v>
      </c>
      <c r="BR155" s="349" t="str">
        <f ca="1">IFERROR(IF(TasksTable[[#This Row],[Required Completion Date]]-(TODAY()-WEEKDAY(TODAY())-1)&gt;5,"REVIEW","-"),"")</f>
        <v>REVIEW</v>
      </c>
      <c r="BS155" s="349" t="str">
        <f ca="1">IFERROR(IF(TasksTable[[#This Row],[% Complete]]&lt;(TODAY()-TasksTable[[#This Row],[Start Date (Calculated)]])/TasksTable[[#This Row],[Days to Accomplish]],"REVIEW","-"),"")</f>
        <v>-</v>
      </c>
    </row>
    <row r="156" spans="1:71" ht="30" customHeight="1" x14ac:dyDescent="0.2">
      <c r="A156" s="25">
        <v>41</v>
      </c>
      <c r="B156" s="190" t="str">
        <f>VLOOKUP(TasksTable[[#This Row],[Day 1 Project
Name]],Sheet1!$A$1:$B$19,2,FALSE)</f>
        <v>EFAS01</v>
      </c>
      <c r="C156" s="174" t="str">
        <f>CONCATENATE(B156,"_",TasksTable[[#This Row],[Day 1 Project
Name]],"_",A156)</f>
        <v>EFAS01_EFAS01_Accounts Payable_41</v>
      </c>
      <c r="D156" s="100" t="str">
        <f>VLOOKUP(B156,Sheet1!$B$1:$C$19,2,FALSE)</f>
        <v>Istvan Katus_Finance</v>
      </c>
      <c r="E156" s="122" t="s">
        <v>374</v>
      </c>
      <c r="F156" s="107" t="s">
        <v>507</v>
      </c>
      <c r="G156" s="102" t="s">
        <v>176</v>
      </c>
      <c r="H156" s="164" t="b">
        <v>0</v>
      </c>
      <c r="I156" s="158"/>
      <c r="J156" s="158">
        <v>42643</v>
      </c>
      <c r="K156" s="102">
        <v>1</v>
      </c>
      <c r="L156" s="103">
        <f t="shared" si="11"/>
        <v>42642</v>
      </c>
      <c r="M156" s="104">
        <v>0</v>
      </c>
      <c r="N156" s="102" t="b">
        <v>0</v>
      </c>
      <c r="O156" s="109"/>
      <c r="P156" s="102" t="s">
        <v>308</v>
      </c>
      <c r="Q156" s="203" t="s">
        <v>179</v>
      </c>
      <c r="R156" s="112"/>
      <c r="S156" s="113"/>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99" t="str">
        <f ca="1">IF(AND(TasksTable[[#This Row],[Status]]&lt;&gt;"On Track",TasksTable[[#This Row],[Start Date (Calculated)]]&lt;TODAY()+7),"Review","No  Review")</f>
        <v>No  Review</v>
      </c>
      <c r="AZ156" s="242">
        <v>2</v>
      </c>
      <c r="BA156" s="114" t="s">
        <v>664</v>
      </c>
      <c r="BB156" s="114"/>
      <c r="BC156" s="114"/>
      <c r="BD156" s="114"/>
      <c r="BE156" s="169" t="s">
        <v>802</v>
      </c>
      <c r="BF156" s="169"/>
      <c r="BG156" s="169"/>
      <c r="BH156" s="169"/>
      <c r="BI156" s="169"/>
      <c r="BJ156" s="169"/>
      <c r="BK156" s="169"/>
      <c r="BL156" s="169"/>
      <c r="BM156" s="169"/>
      <c r="BN156" s="169">
        <v>2</v>
      </c>
      <c r="BO156" s="259"/>
      <c r="BP156" s="303">
        <f t="shared" si="10"/>
        <v>2</v>
      </c>
      <c r="BQ156" s="349" t="str">
        <f ca="1">IFERROR(IF(TasksTable[[#This Row],[Start Date (Calculated)]]-(TODAY()-WEEKDAY(TODAY())-1)&gt;5,"REVIEW","-"),"")</f>
        <v>REVIEW</v>
      </c>
      <c r="BR156" s="349" t="str">
        <f ca="1">IFERROR(IF(TasksTable[[#This Row],[Required Completion Date]]-(TODAY()-WEEKDAY(TODAY())-1)&gt;5,"REVIEW","-"),"")</f>
        <v>REVIEW</v>
      </c>
      <c r="BS156" s="349" t="str">
        <f ca="1">IFERROR(IF(TasksTable[[#This Row],[% Complete]]&lt;(TODAY()-TasksTable[[#This Row],[Start Date (Calculated)]])/TasksTable[[#This Row],[Days to Accomplish]],"REVIEW","-"),"")</f>
        <v>-</v>
      </c>
    </row>
    <row r="157" spans="1:71" ht="30" customHeight="1" x14ac:dyDescent="0.2">
      <c r="A157" s="25">
        <v>42</v>
      </c>
      <c r="B157" s="190" t="str">
        <f>VLOOKUP(TasksTable[[#This Row],[Day 1 Project
Name]],Sheet1!$A$1:$B$19,2,FALSE)</f>
        <v>EFAS01</v>
      </c>
      <c r="C157" s="174" t="str">
        <f>CONCATENATE(B157,"_",TasksTable[[#This Row],[Day 1 Project
Name]],"_",A157)</f>
        <v>EFAS01_EFAS01_Accounts Payable_42</v>
      </c>
      <c r="D157" s="100" t="str">
        <f>VLOOKUP(B157,Sheet1!$B$1:$C$19,2,FALSE)</f>
        <v>Istvan Katus_Finance</v>
      </c>
      <c r="E157" s="122" t="s">
        <v>374</v>
      </c>
      <c r="F157" s="107" t="s">
        <v>508</v>
      </c>
      <c r="G157" s="102" t="s">
        <v>176</v>
      </c>
      <c r="H157" s="102" t="b">
        <v>0</v>
      </c>
      <c r="I157" s="322"/>
      <c r="J157" s="158">
        <v>42582</v>
      </c>
      <c r="K157" s="102">
        <v>30</v>
      </c>
      <c r="L157" s="103">
        <f t="shared" si="11"/>
        <v>42552</v>
      </c>
      <c r="M157" s="104">
        <v>0</v>
      </c>
      <c r="N157" s="102" t="b">
        <v>0</v>
      </c>
      <c r="O157" s="109"/>
      <c r="P157" s="102" t="s">
        <v>308</v>
      </c>
      <c r="Q157" s="203" t="s">
        <v>179</v>
      </c>
      <c r="R157" s="112"/>
      <c r="S157" s="113"/>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99" t="str">
        <f ca="1">IF(AND(TasksTable[[#This Row],[Status]]&lt;&gt;"On Track",TasksTable[[#This Row],[Start Date (Calculated)]]&lt;TODAY()+7),"Review","No  Review")</f>
        <v>No  Review</v>
      </c>
      <c r="AZ157" s="242">
        <v>2</v>
      </c>
      <c r="BA157" s="114" t="s">
        <v>664</v>
      </c>
      <c r="BB157" s="114"/>
      <c r="BC157" s="114"/>
      <c r="BD157" s="114"/>
      <c r="BE157" s="169" t="s">
        <v>800</v>
      </c>
      <c r="BF157" s="169"/>
      <c r="BG157" s="169"/>
      <c r="BH157" s="169"/>
      <c r="BI157" s="169"/>
      <c r="BJ157" s="169"/>
      <c r="BK157" s="169"/>
      <c r="BL157" s="169">
        <v>2</v>
      </c>
      <c r="BM157" s="169"/>
      <c r="BN157" s="169"/>
      <c r="BO157" s="259"/>
      <c r="BP157" s="303">
        <f t="shared" si="10"/>
        <v>2</v>
      </c>
      <c r="BQ157" s="349" t="str">
        <f ca="1">IFERROR(IF(TasksTable[[#This Row],[Start Date (Calculated)]]-(TODAY()-WEEKDAY(TODAY())-1)&gt;5,"REVIEW","-"),"")</f>
        <v>REVIEW</v>
      </c>
      <c r="BR157" s="349" t="str">
        <f ca="1">IFERROR(IF(TasksTable[[#This Row],[Required Completion Date]]-(TODAY()-WEEKDAY(TODAY())-1)&gt;5,"REVIEW","-"),"")</f>
        <v>REVIEW</v>
      </c>
      <c r="BS157" s="349" t="str">
        <f ca="1">IFERROR(IF(TasksTable[[#This Row],[% Complete]]&lt;(TODAY()-TasksTable[[#This Row],[Start Date (Calculated)]])/TasksTable[[#This Row],[Days to Accomplish]],"REVIEW","-"),"")</f>
        <v>-</v>
      </c>
    </row>
    <row r="158" spans="1:71" ht="30" customHeight="1" x14ac:dyDescent="0.2">
      <c r="A158" s="25">
        <v>43</v>
      </c>
      <c r="B158" s="190" t="str">
        <f>VLOOKUP(TasksTable[[#This Row],[Day 1 Project
Name]],Sheet1!$A$1:$B$19,2,FALSE)</f>
        <v>EFAS01</v>
      </c>
      <c r="C158" s="174" t="str">
        <f>CONCATENATE(B158,"_",TasksTable[[#This Row],[Day 1 Project
Name]],"_",A158)</f>
        <v>EFAS01_EFAS01_Accounts Payable_43</v>
      </c>
      <c r="D158" s="100" t="str">
        <f>VLOOKUP(B158,Sheet1!$B$1:$C$19,2,FALSE)</f>
        <v>Istvan Katus_Finance</v>
      </c>
      <c r="E158" s="122" t="s">
        <v>374</v>
      </c>
      <c r="F158" s="107" t="s">
        <v>509</v>
      </c>
      <c r="G158" s="102" t="s">
        <v>176</v>
      </c>
      <c r="H158" s="102" t="b">
        <v>0</v>
      </c>
      <c r="I158" s="322"/>
      <c r="J158" s="158">
        <v>42561</v>
      </c>
      <c r="K158" s="102">
        <v>20</v>
      </c>
      <c r="L158" s="103">
        <f t="shared" si="11"/>
        <v>42541</v>
      </c>
      <c r="M158" s="104">
        <v>0</v>
      </c>
      <c r="N158" s="102" t="b">
        <v>0</v>
      </c>
      <c r="O158" s="109"/>
      <c r="P158" s="102" t="s">
        <v>308</v>
      </c>
      <c r="Q158" s="203" t="s">
        <v>179</v>
      </c>
      <c r="R158" s="112"/>
      <c r="S158" s="113"/>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99" t="str">
        <f ca="1">IF(AND(TasksTable[[#This Row],[Status]]&lt;&gt;"On Track",TasksTable[[#This Row],[Start Date (Calculated)]]&lt;TODAY()+7),"Review","No  Review")</f>
        <v>No  Review</v>
      </c>
      <c r="AZ158" s="242">
        <v>3</v>
      </c>
      <c r="BA158" s="114" t="s">
        <v>664</v>
      </c>
      <c r="BB158" s="114"/>
      <c r="BC158" s="114"/>
      <c r="BD158" s="114"/>
      <c r="BE158" s="169" t="s">
        <v>800</v>
      </c>
      <c r="BF158" s="169"/>
      <c r="BG158" s="169"/>
      <c r="BH158" s="169"/>
      <c r="BI158" s="169"/>
      <c r="BJ158" s="169"/>
      <c r="BK158" s="169">
        <v>3</v>
      </c>
      <c r="BL158" s="169"/>
      <c r="BM158" s="169"/>
      <c r="BN158" s="169"/>
      <c r="BO158" s="259"/>
      <c r="BP158" s="303">
        <f t="shared" si="10"/>
        <v>3</v>
      </c>
      <c r="BQ158" s="349" t="str">
        <f ca="1">IFERROR(IF(TasksTable[[#This Row],[Start Date (Calculated)]]-(TODAY()-WEEKDAY(TODAY())-1)&gt;5,"REVIEW","-"),"")</f>
        <v>REVIEW</v>
      </c>
      <c r="BR158" s="349" t="str">
        <f ca="1">IFERROR(IF(TasksTable[[#This Row],[Required Completion Date]]-(TODAY()-WEEKDAY(TODAY())-1)&gt;5,"REVIEW","-"),"")</f>
        <v>REVIEW</v>
      </c>
      <c r="BS158" s="349" t="str">
        <f ca="1">IFERROR(IF(TasksTable[[#This Row],[% Complete]]&lt;(TODAY()-TasksTable[[#This Row],[Start Date (Calculated)]])/TasksTable[[#This Row],[Days to Accomplish]],"REVIEW","-"),"")</f>
        <v>-</v>
      </c>
    </row>
    <row r="159" spans="1:71" ht="30" customHeight="1" x14ac:dyDescent="0.2">
      <c r="A159" s="25">
        <v>50</v>
      </c>
      <c r="B159" s="190" t="str">
        <f>VLOOKUP(TasksTable[[#This Row],[Day 1 Project
Name]],Sheet1!$A$1:$B$19,2,FALSE)</f>
        <v>EFAS04</v>
      </c>
      <c r="C159" s="189" t="str">
        <f>CONCATENATE(B159,"_",TasksTable[[#This Row],[Day 1 Project
Name]],"_",A159)</f>
        <v>EFAS04_EFAS04_Compliance_50</v>
      </c>
      <c r="D159" s="100" t="str">
        <f>VLOOKUP(B159,Sheet1!$B$1:$C$19,2,FALSE)</f>
        <v>Istvan Katus_Compliance and Reporting</v>
      </c>
      <c r="E159" s="107" t="s">
        <v>375</v>
      </c>
      <c r="F159" s="107" t="s">
        <v>743</v>
      </c>
      <c r="G159" s="203" t="s">
        <v>176</v>
      </c>
      <c r="H159" s="203" t="b">
        <v>1</v>
      </c>
      <c r="I159" s="322"/>
      <c r="J159" s="158">
        <v>42583</v>
      </c>
      <c r="K159" s="203">
        <v>17</v>
      </c>
      <c r="L159" s="159">
        <f>+J159-K159</f>
        <v>42566</v>
      </c>
      <c r="M159" s="104">
        <v>0</v>
      </c>
      <c r="N159" s="109" t="b">
        <v>1</v>
      </c>
      <c r="O159" s="109" t="s">
        <v>440</v>
      </c>
      <c r="P159" s="102" t="s">
        <v>336</v>
      </c>
      <c r="Q159" s="203" t="s">
        <v>179</v>
      </c>
      <c r="R159" s="112"/>
      <c r="S159" s="160"/>
      <c r="T159" s="160"/>
      <c r="U159" s="160"/>
      <c r="V159" s="160"/>
      <c r="W159" s="160"/>
      <c r="X159" s="160">
        <v>42583</v>
      </c>
      <c r="Y159" s="160"/>
      <c r="Z159" s="160"/>
      <c r="AA159" s="160"/>
      <c r="AB159" s="158"/>
      <c r="AC159" s="160"/>
      <c r="AD159" s="160"/>
      <c r="AE159" s="160"/>
      <c r="AF159" s="160"/>
      <c r="AG159" s="160"/>
      <c r="AH159" s="160"/>
      <c r="AI159" s="160"/>
      <c r="AJ159" s="160"/>
      <c r="AK159" s="160"/>
      <c r="AL159" s="160"/>
      <c r="AM159" s="160"/>
      <c r="AN159" s="160"/>
      <c r="AO159" s="160"/>
      <c r="AP159" s="160"/>
      <c r="AQ159" s="160"/>
      <c r="AR159" s="112"/>
      <c r="AS159" s="112"/>
      <c r="AT159" s="112"/>
      <c r="AU159" s="112"/>
      <c r="AV159" s="112"/>
      <c r="AW159" s="112"/>
      <c r="AX159" s="112"/>
      <c r="AY159" s="199" t="str">
        <f ca="1">IF(AND(TasksTable[[#This Row],[Status]]&lt;&gt;"On Track",TasksTable[[#This Row],[Start Date (Calculated)]]&lt;TODAY()+7),"Review","No  Review")</f>
        <v>No  Review</v>
      </c>
      <c r="AZ159" s="114">
        <v>8</v>
      </c>
      <c r="BA159" s="114" t="s">
        <v>681</v>
      </c>
      <c r="BB159" s="114"/>
      <c r="BC159" s="114"/>
      <c r="BD159" s="114"/>
      <c r="BE159" s="169" t="s">
        <v>801</v>
      </c>
      <c r="BF159" s="169"/>
      <c r="BG159" s="169"/>
      <c r="BH159" s="169"/>
      <c r="BI159" s="169"/>
      <c r="BJ159" s="169"/>
      <c r="BK159" s="169"/>
      <c r="BL159" s="169">
        <v>8</v>
      </c>
      <c r="BM159" s="169"/>
      <c r="BN159" s="169"/>
      <c r="BO159" s="259"/>
      <c r="BP159" s="303">
        <f t="shared" si="10"/>
        <v>8</v>
      </c>
      <c r="BQ159" s="349" t="str">
        <f ca="1">IFERROR(IF(TasksTable[[#This Row],[Start Date (Calculated)]]-(TODAY()-WEEKDAY(TODAY())-1)&gt;5,"REVIEW","-"),"")</f>
        <v>REVIEW</v>
      </c>
      <c r="BR159" s="349" t="str">
        <f ca="1">IFERROR(IF(TasksTable[[#This Row],[Required Completion Date]]-(TODAY()-WEEKDAY(TODAY())-1)&gt;5,"REVIEW","-"),"")</f>
        <v>REVIEW</v>
      </c>
      <c r="BS159" s="349" t="str">
        <f ca="1">IFERROR(IF(TasksTable[[#This Row],[% Complete]]&lt;(TODAY()-TasksTable[[#This Row],[Start Date (Calculated)]])/TasksTable[[#This Row],[Days to Accomplish]],"REVIEW","-"),"")</f>
        <v>-</v>
      </c>
    </row>
    <row r="160" spans="1:71" ht="30" customHeight="1" x14ac:dyDescent="0.2">
      <c r="A160" s="25">
        <v>52</v>
      </c>
      <c r="B160" s="190" t="str">
        <f>VLOOKUP(TasksTable[[#This Row],[Day 1 Project
Name]],Sheet1!$A$1:$B$19,2,FALSE)</f>
        <v>EFAS04</v>
      </c>
      <c r="C160" s="189" t="str">
        <f>CONCATENATE(B160,"_",TasksTable[[#This Row],[Day 1 Project
Name]],"_",A160)</f>
        <v>EFAS04_EFAS04_Compliance_52</v>
      </c>
      <c r="D160" s="100" t="str">
        <f>VLOOKUP(B160,Sheet1!$B$1:$C$19,2,FALSE)</f>
        <v>Istvan Katus_Compliance and Reporting</v>
      </c>
      <c r="E160" s="107" t="s">
        <v>375</v>
      </c>
      <c r="F160" s="107" t="s">
        <v>472</v>
      </c>
      <c r="G160" s="203" t="s">
        <v>176</v>
      </c>
      <c r="H160" s="162" t="b">
        <v>0</v>
      </c>
      <c r="I160" s="322"/>
      <c r="J160" s="158">
        <v>42588</v>
      </c>
      <c r="K160" s="203">
        <v>3</v>
      </c>
      <c r="L160" s="159">
        <f>+J160-K160</f>
        <v>42585</v>
      </c>
      <c r="M160" s="104">
        <v>0</v>
      </c>
      <c r="N160" s="102" t="b">
        <v>1</v>
      </c>
      <c r="O160" s="109" t="s">
        <v>473</v>
      </c>
      <c r="P160" s="102" t="s">
        <v>336</v>
      </c>
      <c r="Q160" s="203" t="s">
        <v>179</v>
      </c>
      <c r="R160" s="112"/>
      <c r="S160" s="160"/>
      <c r="T160" s="160"/>
      <c r="U160" s="160"/>
      <c r="V160" s="160"/>
      <c r="W160" s="160"/>
      <c r="X160" s="160">
        <v>42588</v>
      </c>
      <c r="Y160" s="160"/>
      <c r="Z160" s="160"/>
      <c r="AA160" s="160"/>
      <c r="AB160" s="160"/>
      <c r="AC160" s="160"/>
      <c r="AD160" s="160"/>
      <c r="AE160" s="160"/>
      <c r="AF160" s="160"/>
      <c r="AG160" s="160"/>
      <c r="AH160" s="160"/>
      <c r="AI160" s="160"/>
      <c r="AJ160" s="160"/>
      <c r="AK160" s="160"/>
      <c r="AL160" s="160"/>
      <c r="AM160" s="160"/>
      <c r="AN160" s="160"/>
      <c r="AO160" s="160"/>
      <c r="AP160" s="160"/>
      <c r="AQ160" s="160"/>
      <c r="AR160" s="112"/>
      <c r="AS160" s="112"/>
      <c r="AT160" s="112"/>
      <c r="AU160" s="112"/>
      <c r="AV160" s="112"/>
      <c r="AW160" s="173">
        <v>42588</v>
      </c>
      <c r="AX160" s="114" t="s">
        <v>474</v>
      </c>
      <c r="AY160" s="199" t="str">
        <f ca="1">IF(AND(TasksTable[[#This Row],[Status]]&lt;&gt;"On Track",TasksTable[[#This Row],[Start Date (Calculated)]]&lt;TODAY()+7),"Review","No  Review")</f>
        <v>No  Review</v>
      </c>
      <c r="AZ160" s="114">
        <v>24</v>
      </c>
      <c r="BA160" s="114" t="s">
        <v>681</v>
      </c>
      <c r="BB160" s="114"/>
      <c r="BC160" s="114"/>
      <c r="BD160" s="114"/>
      <c r="BE160" s="169" t="s">
        <v>210</v>
      </c>
      <c r="BF160" s="169"/>
      <c r="BG160" s="169"/>
      <c r="BH160" s="169"/>
      <c r="BI160" s="169"/>
      <c r="BJ160" s="169"/>
      <c r="BK160" s="169"/>
      <c r="BL160" s="169"/>
      <c r="BM160" s="169">
        <v>24</v>
      </c>
      <c r="BN160" s="169"/>
      <c r="BO160" s="259"/>
      <c r="BP160" s="303">
        <f t="shared" si="10"/>
        <v>24</v>
      </c>
      <c r="BQ160" s="349" t="str">
        <f ca="1">IFERROR(IF(TasksTable[[#This Row],[Start Date (Calculated)]]-(TODAY()-WEEKDAY(TODAY())-1)&gt;5,"REVIEW","-"),"")</f>
        <v>REVIEW</v>
      </c>
      <c r="BR160" s="349" t="str">
        <f ca="1">IFERROR(IF(TasksTable[[#This Row],[Required Completion Date]]-(TODAY()-WEEKDAY(TODAY())-1)&gt;5,"REVIEW","-"),"")</f>
        <v>REVIEW</v>
      </c>
      <c r="BS160" s="349" t="str">
        <f ca="1">IFERROR(IF(TasksTable[[#This Row],[% Complete]]&lt;(TODAY()-TasksTable[[#This Row],[Start Date (Calculated)]])/TasksTable[[#This Row],[Days to Accomplish]],"REVIEW","-"),"")</f>
        <v>-</v>
      </c>
    </row>
    <row r="161" spans="1:71" ht="30" customHeight="1" x14ac:dyDescent="0.2">
      <c r="A161" s="25">
        <v>54</v>
      </c>
      <c r="B161" s="190" t="str">
        <f>VLOOKUP(TasksTable[[#This Row],[Day 1 Project
Name]],Sheet1!$A$1:$B$19,2,FALSE)</f>
        <v>EFAS01</v>
      </c>
      <c r="C161" s="174" t="str">
        <f>CONCATENATE(B161,"_",TasksTable[[#This Row],[Day 1 Project
Name]],"_",A161)</f>
        <v>EFAS01_EFAS01_Accounts Payable_54</v>
      </c>
      <c r="D161" s="100" t="str">
        <f>VLOOKUP(B161,Sheet1!$B$1:$C$19,2,FALSE)</f>
        <v>Istvan Katus_Finance</v>
      </c>
      <c r="E161" s="122" t="s">
        <v>374</v>
      </c>
      <c r="F161" s="107" t="s">
        <v>511</v>
      </c>
      <c r="G161" s="102" t="s">
        <v>176</v>
      </c>
      <c r="H161" s="102" t="b">
        <v>0</v>
      </c>
      <c r="I161" s="322"/>
      <c r="J161" s="158">
        <v>42673</v>
      </c>
      <c r="K161" s="102">
        <v>30</v>
      </c>
      <c r="L161" s="103">
        <f t="shared" ref="L161:L181" si="12">J161-K161</f>
        <v>42643</v>
      </c>
      <c r="M161" s="104">
        <v>0</v>
      </c>
      <c r="N161" s="102" t="b">
        <v>0</v>
      </c>
      <c r="O161" s="109"/>
      <c r="P161" s="102" t="s">
        <v>308</v>
      </c>
      <c r="Q161" s="203" t="s">
        <v>179</v>
      </c>
      <c r="R161" s="112"/>
      <c r="S161" s="113"/>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99" t="str">
        <f ca="1">IF(AND(TasksTable[[#This Row],[Status]]&lt;&gt;"On Track",TasksTable[[#This Row],[Start Date (Calculated)]]&lt;TODAY()+7),"Review","No  Review")</f>
        <v>No  Review</v>
      </c>
      <c r="AZ161" s="242">
        <v>40</v>
      </c>
      <c r="BA161" s="114" t="s">
        <v>664</v>
      </c>
      <c r="BB161" s="114"/>
      <c r="BC161" s="114"/>
      <c r="BD161" s="114"/>
      <c r="BE161" s="169" t="s">
        <v>800</v>
      </c>
      <c r="BF161" s="169"/>
      <c r="BG161" s="169"/>
      <c r="BH161" s="169"/>
      <c r="BI161" s="169"/>
      <c r="BJ161" s="169"/>
      <c r="BK161" s="169"/>
      <c r="BL161" s="169"/>
      <c r="BM161" s="169"/>
      <c r="BN161" s="169"/>
      <c r="BO161" s="259">
        <v>40</v>
      </c>
      <c r="BP161" s="303">
        <f t="shared" si="10"/>
        <v>40</v>
      </c>
      <c r="BQ161" s="349" t="str">
        <f ca="1">IFERROR(IF(TasksTable[[#This Row],[Start Date (Calculated)]]-(TODAY()-WEEKDAY(TODAY())-1)&gt;5,"REVIEW","-"),"")</f>
        <v>REVIEW</v>
      </c>
      <c r="BR161" s="349" t="str">
        <f ca="1">IFERROR(IF(TasksTable[[#This Row],[Required Completion Date]]-(TODAY()-WEEKDAY(TODAY())-1)&gt;5,"REVIEW","-"),"")</f>
        <v>REVIEW</v>
      </c>
      <c r="BS161" s="349" t="str">
        <f ca="1">IFERROR(IF(TasksTable[[#This Row],[% Complete]]&lt;(TODAY()-TasksTable[[#This Row],[Start Date (Calculated)]])/TasksTable[[#This Row],[Days to Accomplish]],"REVIEW","-"),"")</f>
        <v>-</v>
      </c>
    </row>
    <row r="162" spans="1:71" ht="30" customHeight="1" x14ac:dyDescent="0.2">
      <c r="A162" s="25">
        <v>55</v>
      </c>
      <c r="B162" s="190" t="str">
        <f>VLOOKUP(TasksTable[[#This Row],[Day 1 Project
Name]],Sheet1!$A$1:$B$19,2,FALSE)</f>
        <v>EFAS01</v>
      </c>
      <c r="C162" s="174" t="str">
        <f>CONCATENATE(B162,"_",TasksTable[[#This Row],[Day 1 Project
Name]],"_",A162)</f>
        <v>EFAS01_EFAS01_Accounts Payable_55</v>
      </c>
      <c r="D162" s="100" t="str">
        <f>VLOOKUP(B162,Sheet1!$B$1:$C$19,2,FALSE)</f>
        <v>Istvan Katus_Finance</v>
      </c>
      <c r="E162" s="122" t="s">
        <v>374</v>
      </c>
      <c r="F162" s="107" t="s">
        <v>512</v>
      </c>
      <c r="G162" s="102" t="s">
        <v>424</v>
      </c>
      <c r="H162" s="102" t="b">
        <v>0</v>
      </c>
      <c r="I162" s="322"/>
      <c r="J162" s="158">
        <v>42561</v>
      </c>
      <c r="K162" s="102">
        <v>20</v>
      </c>
      <c r="L162" s="103">
        <f t="shared" si="12"/>
        <v>42541</v>
      </c>
      <c r="M162" s="104">
        <v>0</v>
      </c>
      <c r="N162" s="102" t="b">
        <v>0</v>
      </c>
      <c r="O162" s="109"/>
      <c r="P162" s="102" t="s">
        <v>308</v>
      </c>
      <c r="Q162" s="203" t="s">
        <v>179</v>
      </c>
      <c r="R162" s="112"/>
      <c r="S162" s="113"/>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99" t="str">
        <f ca="1">IF(AND(TasksTable[[#This Row],[Status]]&lt;&gt;"On Track",TasksTable[[#This Row],[Start Date (Calculated)]]&lt;TODAY()+7),"Review","No  Review")</f>
        <v>No  Review</v>
      </c>
      <c r="AZ162" s="242">
        <v>2</v>
      </c>
      <c r="BA162" s="114" t="s">
        <v>664</v>
      </c>
      <c r="BB162" s="114"/>
      <c r="BC162" s="114"/>
      <c r="BD162" s="114"/>
      <c r="BE162" s="169" t="s">
        <v>802</v>
      </c>
      <c r="BF162" s="169"/>
      <c r="BG162" s="169"/>
      <c r="BH162" s="169"/>
      <c r="BI162" s="169"/>
      <c r="BJ162" s="169"/>
      <c r="BK162" s="169">
        <v>2</v>
      </c>
      <c r="BL162" s="169"/>
      <c r="BM162" s="169"/>
      <c r="BN162" s="169"/>
      <c r="BO162" s="259"/>
      <c r="BP162" s="303">
        <f t="shared" si="10"/>
        <v>2</v>
      </c>
      <c r="BQ162" s="349" t="str">
        <f ca="1">IFERROR(IF(TasksTable[[#This Row],[Start Date (Calculated)]]-(TODAY()-WEEKDAY(TODAY())-1)&gt;5,"REVIEW","-"),"")</f>
        <v>REVIEW</v>
      </c>
      <c r="BR162" s="349" t="str">
        <f ca="1">IFERROR(IF(TasksTable[[#This Row],[Required Completion Date]]-(TODAY()-WEEKDAY(TODAY())-1)&gt;5,"REVIEW","-"),"")</f>
        <v>REVIEW</v>
      </c>
      <c r="BS162" s="349" t="str">
        <f ca="1">IFERROR(IF(TasksTable[[#This Row],[% Complete]]&lt;(TODAY()-TasksTable[[#This Row],[Start Date (Calculated)]])/TasksTable[[#This Row],[Days to Accomplish]],"REVIEW","-"),"")</f>
        <v>-</v>
      </c>
    </row>
    <row r="163" spans="1:71" s="202" customFormat="1" ht="47.25" customHeight="1" x14ac:dyDescent="0.2">
      <c r="A163" s="25">
        <v>55</v>
      </c>
      <c r="B163" s="190" t="str">
        <f>VLOOKUP(TasksTable[[#This Row],[Day 1 Project
Name]],Sheet1!$A$1:$B$19,2,FALSE)</f>
        <v>EFAS01</v>
      </c>
      <c r="C163" s="174" t="str">
        <f>CONCATENATE(B163,"_",TasksTable[[#This Row],[Day 1 Project
Name]],"_",A163)</f>
        <v>EFAS01_EFAS01_Accounts Payable_55</v>
      </c>
      <c r="D163" s="100" t="str">
        <f>VLOOKUP(B163,Sheet1!$B$1:$C$19,2,FALSE)</f>
        <v>Istvan Katus_Finance</v>
      </c>
      <c r="E163" s="122" t="s">
        <v>374</v>
      </c>
      <c r="F163" s="107" t="s">
        <v>663</v>
      </c>
      <c r="G163" s="203" t="s">
        <v>176</v>
      </c>
      <c r="H163" s="203" t="b">
        <v>1</v>
      </c>
      <c r="I163" s="322"/>
      <c r="J163" s="158">
        <v>42521</v>
      </c>
      <c r="K163" s="203">
        <v>60</v>
      </c>
      <c r="L163" s="103">
        <f t="shared" si="12"/>
        <v>42461</v>
      </c>
      <c r="M163" s="104">
        <v>0</v>
      </c>
      <c r="N163" s="203" t="b">
        <v>1</v>
      </c>
      <c r="O163" s="114" t="s">
        <v>440</v>
      </c>
      <c r="P163" s="203" t="s">
        <v>308</v>
      </c>
      <c r="Q163" s="203" t="s">
        <v>179</v>
      </c>
      <c r="R163" s="112"/>
      <c r="S163" s="113"/>
      <c r="T163" s="112"/>
      <c r="U163" s="112"/>
      <c r="V163" s="112"/>
      <c r="W163" s="112"/>
      <c r="X163" s="158">
        <v>42521</v>
      </c>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99" t="str">
        <f ca="1">IF(AND(TasksTable[[#This Row],[Status]]&lt;&gt;"On Track",TasksTable[[#This Row],[Start Date (Calculated)]]&lt;TODAY()+7),"Review","No  Review")</f>
        <v>No  Review</v>
      </c>
      <c r="AZ163" s="242">
        <v>200</v>
      </c>
      <c r="BA163" s="114" t="s">
        <v>664</v>
      </c>
      <c r="BB163" s="114"/>
      <c r="BC163" s="114"/>
      <c r="BD163" s="114"/>
      <c r="BE163" s="169" t="s">
        <v>801</v>
      </c>
      <c r="BF163" s="169"/>
      <c r="BG163" s="169"/>
      <c r="BH163" s="169"/>
      <c r="BI163" s="169">
        <v>100</v>
      </c>
      <c r="BJ163" s="169">
        <v>100</v>
      </c>
      <c r="BK163" s="169"/>
      <c r="BL163" s="169"/>
      <c r="BM163" s="169"/>
      <c r="BN163" s="169"/>
      <c r="BO163" s="259"/>
      <c r="BP163" s="303">
        <f t="shared" si="10"/>
        <v>200</v>
      </c>
      <c r="BQ163" s="349" t="str">
        <f ca="1">IFERROR(IF(TasksTable[[#This Row],[Start Date (Calculated)]]-(TODAY()-WEEKDAY(TODAY())-1)&gt;5,"REVIEW","-"),"")</f>
        <v>REVIEW</v>
      </c>
      <c r="BR163" s="349" t="str">
        <f ca="1">IFERROR(IF(TasksTable[[#This Row],[Required Completion Date]]-(TODAY()-WEEKDAY(TODAY())-1)&gt;5,"REVIEW","-"),"")</f>
        <v>REVIEW</v>
      </c>
      <c r="BS163" s="349" t="str">
        <f ca="1">IFERROR(IF(TasksTable[[#This Row],[% Complete]]&lt;(TODAY()-TasksTable[[#This Row],[Start Date (Calculated)]])/TasksTable[[#This Row],[Days to Accomplish]],"REVIEW","-"),"")</f>
        <v>-</v>
      </c>
    </row>
    <row r="164" spans="1:71" ht="30" customHeight="1" x14ac:dyDescent="0.2">
      <c r="A164" s="25">
        <v>2</v>
      </c>
      <c r="B164" s="190" t="str">
        <f>VLOOKUP(TasksTable[[#This Row],[Day 1 Project
Name]],Sheet1!$A$1:$B$19,2,FALSE)</f>
        <v>EFAS15</v>
      </c>
      <c r="C164" s="174" t="str">
        <f>CONCATENATE(B164,"_",TasksTable[[#This Row],[Day 1 Project
Name]],"_",A164)</f>
        <v>EFAS15_EFAS15_Treasury BackOffice_2</v>
      </c>
      <c r="D164" s="100" t="str">
        <f>VLOOKUP(B164,Sheet1!$B$1:$C$19,2,FALSE)</f>
        <v>Istvan Katus_Treasury</v>
      </c>
      <c r="E164" s="122" t="s">
        <v>384</v>
      </c>
      <c r="F164" s="107" t="s">
        <v>493</v>
      </c>
      <c r="G164" s="102" t="s">
        <v>176</v>
      </c>
      <c r="H164" s="102" t="b">
        <v>0</v>
      </c>
      <c r="I164" s="322"/>
      <c r="J164" s="158">
        <v>42410</v>
      </c>
      <c r="K164" s="102">
        <v>30</v>
      </c>
      <c r="L164" s="103">
        <f t="shared" si="12"/>
        <v>42380</v>
      </c>
      <c r="M164" s="104">
        <v>0.25</v>
      </c>
      <c r="N164" s="102" t="b">
        <v>0</v>
      </c>
      <c r="O164" s="109"/>
      <c r="P164" s="102" t="s">
        <v>308</v>
      </c>
      <c r="Q164" s="203" t="s">
        <v>611</v>
      </c>
      <c r="R164" s="112"/>
      <c r="S164" s="113"/>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99" t="str">
        <f ca="1">IF(AND(TasksTable[[#This Row],[Status]]&lt;&gt;"On Track",TasksTable[[#This Row],[Start Date (Calculated)]]&lt;TODAY()+7),"Review","No  Review")</f>
        <v>No  Review</v>
      </c>
      <c r="AZ164" s="114">
        <v>8</v>
      </c>
      <c r="BA164" s="114" t="s">
        <v>702</v>
      </c>
      <c r="BB164" s="114"/>
      <c r="BC164" s="114"/>
      <c r="BD164" s="114"/>
      <c r="BE164" s="169" t="s">
        <v>800</v>
      </c>
      <c r="BF164" s="169">
        <v>4</v>
      </c>
      <c r="BG164" s="169">
        <v>4</v>
      </c>
      <c r="BH164" s="169"/>
      <c r="BI164" s="169"/>
      <c r="BJ164" s="169"/>
      <c r="BK164" s="169"/>
      <c r="BL164" s="169"/>
      <c r="BM164" s="169"/>
      <c r="BN164" s="169"/>
      <c r="BO164" s="259"/>
      <c r="BP164" s="303">
        <f t="shared" si="10"/>
        <v>8</v>
      </c>
      <c r="BQ164" s="349" t="str">
        <f ca="1">IFERROR(IF(TasksTable[[#This Row],[Start Date (Calculated)]]-(TODAY()-WEEKDAY(TODAY())-1)&gt;5,"REVIEW","-"),"")</f>
        <v>-</v>
      </c>
      <c r="BR164" s="349" t="str">
        <f ca="1">IFERROR(IF(TasksTable[[#This Row],[Required Completion Date]]-(TODAY()-WEEKDAY(TODAY())-1)&gt;5,"REVIEW","-"),"")</f>
        <v>-</v>
      </c>
      <c r="BS164" s="349" t="str">
        <f ca="1">IFERROR(IF(TasksTable[[#This Row],[% Complete]]&lt;(TODAY()-TasksTable[[#This Row],[Start Date (Calculated)]])/TasksTable[[#This Row],[Days to Accomplish]],"REVIEW","-"),"")</f>
        <v>REVIEW</v>
      </c>
    </row>
    <row r="165" spans="1:71" ht="30" customHeight="1" x14ac:dyDescent="0.2">
      <c r="A165" s="25">
        <v>5</v>
      </c>
      <c r="B165" s="190" t="str">
        <f>VLOOKUP(TasksTable[[#This Row],[Day 1 Project
Name]],Sheet1!$A$1:$B$19,2,FALSE)</f>
        <v>EFAS15</v>
      </c>
      <c r="C165" s="174" t="str">
        <f>CONCATENATE(B165,"_",TasksTable[[#This Row],[Day 1 Project
Name]],"_",A165)</f>
        <v>EFAS15_EFAS15_Treasury BackOffice_5</v>
      </c>
      <c r="D165" s="100" t="str">
        <f>VLOOKUP(B165,Sheet1!$B$1:$C$19,2,FALSE)</f>
        <v>Istvan Katus_Treasury</v>
      </c>
      <c r="E165" s="122" t="s">
        <v>384</v>
      </c>
      <c r="F165" s="107" t="s">
        <v>716</v>
      </c>
      <c r="G165" s="102" t="s">
        <v>176</v>
      </c>
      <c r="H165" s="102" t="b">
        <v>0</v>
      </c>
      <c r="I165" s="322"/>
      <c r="J165" s="158">
        <v>42461</v>
      </c>
      <c r="K165" s="102">
        <v>30</v>
      </c>
      <c r="L165" s="103">
        <f t="shared" si="12"/>
        <v>42431</v>
      </c>
      <c r="M165" s="104">
        <v>0</v>
      </c>
      <c r="N165" s="102" t="b">
        <v>0</v>
      </c>
      <c r="O165" s="109"/>
      <c r="P165" s="102" t="s">
        <v>308</v>
      </c>
      <c r="Q165" s="203" t="s">
        <v>179</v>
      </c>
      <c r="R165" s="112"/>
      <c r="S165" s="113"/>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99" t="str">
        <f ca="1">IF(AND(TasksTable[[#This Row],[Status]]&lt;&gt;"On Track",TasksTable[[#This Row],[Start Date (Calculated)]]&lt;TODAY()+7),"Review","No  Review")</f>
        <v>No  Review</v>
      </c>
      <c r="AZ165" s="114">
        <v>2</v>
      </c>
      <c r="BA165" s="114" t="s">
        <v>702</v>
      </c>
      <c r="BB165" s="114"/>
      <c r="BC165" s="114"/>
      <c r="BD165" s="114"/>
      <c r="BE165" s="169" t="s">
        <v>802</v>
      </c>
      <c r="BF165" s="169"/>
      <c r="BG165" s="169"/>
      <c r="BH165" s="169">
        <v>2</v>
      </c>
      <c r="BI165" s="169"/>
      <c r="BJ165" s="169"/>
      <c r="BK165" s="169"/>
      <c r="BL165" s="169"/>
      <c r="BM165" s="169"/>
      <c r="BN165" s="169"/>
      <c r="BO165" s="259"/>
      <c r="BP165" s="303">
        <f t="shared" si="10"/>
        <v>2</v>
      </c>
      <c r="BQ165" s="349" t="str">
        <f ca="1">IFERROR(IF(TasksTable[[#This Row],[Start Date (Calculated)]]-(TODAY()-WEEKDAY(TODAY())-1)&gt;5,"REVIEW","-"),"")</f>
        <v>REVIEW</v>
      </c>
      <c r="BR165" s="349" t="str">
        <f ca="1">IFERROR(IF(TasksTable[[#This Row],[Required Completion Date]]-(TODAY()-WEEKDAY(TODAY())-1)&gt;5,"REVIEW","-"),"")</f>
        <v>REVIEW</v>
      </c>
      <c r="BS165" s="349" t="str">
        <f ca="1">IFERROR(IF(TasksTable[[#This Row],[% Complete]]&lt;(TODAY()-TasksTable[[#This Row],[Start Date (Calculated)]])/TasksTable[[#This Row],[Days to Accomplish]],"REVIEW","-"),"")</f>
        <v>-</v>
      </c>
    </row>
    <row r="166" spans="1:71" ht="30" customHeight="1" x14ac:dyDescent="0.2">
      <c r="A166" s="25">
        <v>7</v>
      </c>
      <c r="B166" s="190" t="str">
        <f>VLOOKUP(TasksTable[[#This Row],[Day 1 Project
Name]],Sheet1!$A$1:$B$19,2,FALSE)</f>
        <v>EFAS15</v>
      </c>
      <c r="C166" s="174" t="str">
        <f>CONCATENATE(B166,"_",TasksTable[[#This Row],[Day 1 Project
Name]],"_",A166)</f>
        <v>EFAS15_EFAS15_Treasury BackOffice_7</v>
      </c>
      <c r="D166" s="100" t="str">
        <f>VLOOKUP(B166,Sheet1!$B$1:$C$19,2,FALSE)</f>
        <v>Istvan Katus_Treasury</v>
      </c>
      <c r="E166" s="122" t="s">
        <v>384</v>
      </c>
      <c r="F166" s="107" t="s">
        <v>752</v>
      </c>
      <c r="G166" s="102" t="s">
        <v>176</v>
      </c>
      <c r="H166" s="164" t="b">
        <v>1</v>
      </c>
      <c r="I166" s="158"/>
      <c r="J166" s="158">
        <v>42510</v>
      </c>
      <c r="K166" s="102">
        <v>32</v>
      </c>
      <c r="L166" s="103">
        <f t="shared" si="12"/>
        <v>42478</v>
      </c>
      <c r="M166" s="104">
        <v>0</v>
      </c>
      <c r="N166" s="109" t="b">
        <v>1</v>
      </c>
      <c r="O166" s="114" t="s">
        <v>440</v>
      </c>
      <c r="P166" s="102" t="s">
        <v>308</v>
      </c>
      <c r="Q166" s="203" t="s">
        <v>179</v>
      </c>
      <c r="R166" s="112"/>
      <c r="S166" s="113"/>
      <c r="T166" s="112"/>
      <c r="U166" s="112"/>
      <c r="V166" s="112"/>
      <c r="W166" s="112"/>
      <c r="X166" s="110">
        <v>42517</v>
      </c>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99" t="str">
        <f ca="1">IF(AND(TasksTable[[#This Row],[Status]]&lt;&gt;"On Track",TasksTable[[#This Row],[Start Date (Calculated)]]&lt;TODAY()+7),"Review","No  Review")</f>
        <v>No  Review</v>
      </c>
      <c r="AZ166" s="114">
        <v>10</v>
      </c>
      <c r="BA166" s="114" t="s">
        <v>702</v>
      </c>
      <c r="BB166" s="114"/>
      <c r="BC166" s="114"/>
      <c r="BD166" s="114"/>
      <c r="BE166" s="169" t="s">
        <v>801</v>
      </c>
      <c r="BF166" s="169"/>
      <c r="BG166" s="169"/>
      <c r="BH166" s="169"/>
      <c r="BI166" s="169">
        <v>5</v>
      </c>
      <c r="BJ166" s="169">
        <v>5</v>
      </c>
      <c r="BK166" s="169"/>
      <c r="BL166" s="169"/>
      <c r="BM166" s="169"/>
      <c r="BN166" s="169"/>
      <c r="BO166" s="259"/>
      <c r="BP166" s="303">
        <f t="shared" si="10"/>
        <v>10</v>
      </c>
      <c r="BQ166" s="349" t="str">
        <f ca="1">IFERROR(IF(TasksTable[[#This Row],[Start Date (Calculated)]]-(TODAY()-WEEKDAY(TODAY())-1)&gt;5,"REVIEW","-"),"")</f>
        <v>REVIEW</v>
      </c>
      <c r="BR166" s="349" t="str">
        <f ca="1">IFERROR(IF(TasksTable[[#This Row],[Required Completion Date]]-(TODAY()-WEEKDAY(TODAY())-1)&gt;5,"REVIEW","-"),"")</f>
        <v>REVIEW</v>
      </c>
      <c r="BS166" s="349" t="str">
        <f ca="1">IFERROR(IF(TasksTable[[#This Row],[% Complete]]&lt;(TODAY()-TasksTable[[#This Row],[Start Date (Calculated)]])/TasksTable[[#This Row],[Days to Accomplish]],"REVIEW","-"),"")</f>
        <v>-</v>
      </c>
    </row>
    <row r="167" spans="1:71" ht="30" customHeight="1" x14ac:dyDescent="0.2">
      <c r="A167" s="25">
        <v>8</v>
      </c>
      <c r="B167" s="190" t="str">
        <f>VLOOKUP(TasksTable[[#This Row],[Day 1 Project
Name]],Sheet1!$A$1:$B$19,2,FALSE)</f>
        <v>EFAS15</v>
      </c>
      <c r="C167" s="174" t="str">
        <f>CONCATENATE(B167,"_",TasksTable[[#This Row],[Day 1 Project
Name]],"_",A167)</f>
        <v>EFAS15_EFAS15_Treasury BackOffice_8</v>
      </c>
      <c r="D167" s="100" t="str">
        <f>VLOOKUP(B167,Sheet1!$B$1:$C$19,2,FALSE)</f>
        <v>Istvan Katus_Treasury</v>
      </c>
      <c r="E167" s="122" t="s">
        <v>384</v>
      </c>
      <c r="F167" s="107" t="s">
        <v>735</v>
      </c>
      <c r="G167" s="102" t="s">
        <v>176</v>
      </c>
      <c r="H167" s="164" t="b">
        <v>1</v>
      </c>
      <c r="I167" s="158"/>
      <c r="J167" s="158">
        <v>42559</v>
      </c>
      <c r="K167" s="171">
        <v>46</v>
      </c>
      <c r="L167" s="103">
        <f t="shared" si="12"/>
        <v>42513</v>
      </c>
      <c r="M167" s="104">
        <v>0</v>
      </c>
      <c r="N167" s="109" t="b">
        <v>1</v>
      </c>
      <c r="O167" s="114" t="s">
        <v>440</v>
      </c>
      <c r="P167" s="102" t="s">
        <v>308</v>
      </c>
      <c r="Q167" s="203" t="s">
        <v>179</v>
      </c>
      <c r="R167" s="112"/>
      <c r="S167" s="113"/>
      <c r="T167" s="112"/>
      <c r="U167" s="112"/>
      <c r="V167" s="112"/>
      <c r="W167" s="112"/>
      <c r="X167" s="158">
        <v>42559</v>
      </c>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99" t="str">
        <f ca="1">IF(AND(TasksTable[[#This Row],[Status]]&lt;&gt;"On Track",TasksTable[[#This Row],[Start Date (Calculated)]]&lt;TODAY()+7),"Review","No  Review")</f>
        <v>No  Review</v>
      </c>
      <c r="AZ167" s="114">
        <v>10</v>
      </c>
      <c r="BA167" s="114" t="s">
        <v>702</v>
      </c>
      <c r="BB167" s="114"/>
      <c r="BC167" s="114"/>
      <c r="BD167" s="114"/>
      <c r="BE167" s="169" t="s">
        <v>801</v>
      </c>
      <c r="BF167" s="169"/>
      <c r="BG167" s="169"/>
      <c r="BH167" s="169"/>
      <c r="BI167" s="169"/>
      <c r="BJ167" s="169">
        <v>5</v>
      </c>
      <c r="BK167" s="169">
        <v>5</v>
      </c>
      <c r="BL167" s="169"/>
      <c r="BM167" s="169"/>
      <c r="BN167" s="169"/>
      <c r="BO167" s="259"/>
      <c r="BP167" s="303">
        <f t="shared" si="10"/>
        <v>10</v>
      </c>
      <c r="BQ167" s="349" t="str">
        <f ca="1">IFERROR(IF(TasksTable[[#This Row],[Start Date (Calculated)]]-(TODAY()-WEEKDAY(TODAY())-1)&gt;5,"REVIEW","-"),"")</f>
        <v>REVIEW</v>
      </c>
      <c r="BR167" s="349" t="str">
        <f ca="1">IFERROR(IF(TasksTable[[#This Row],[Required Completion Date]]-(TODAY()-WEEKDAY(TODAY())-1)&gt;5,"REVIEW","-"),"")</f>
        <v>REVIEW</v>
      </c>
      <c r="BS167" s="349" t="str">
        <f ca="1">IFERROR(IF(TasksTable[[#This Row],[% Complete]]&lt;(TODAY()-TasksTable[[#This Row],[Start Date (Calculated)]])/TasksTable[[#This Row],[Days to Accomplish]],"REVIEW","-"),"")</f>
        <v>-</v>
      </c>
    </row>
    <row r="168" spans="1:71" ht="30" customHeight="1" x14ac:dyDescent="0.2">
      <c r="A168" s="25">
        <v>10</v>
      </c>
      <c r="B168" s="190" t="str">
        <f>VLOOKUP(TasksTable[[#This Row],[Day 1 Project
Name]],Sheet1!$A$1:$B$19,2,FALSE)</f>
        <v>EFAS15</v>
      </c>
      <c r="C168" s="174" t="str">
        <f>CONCATENATE(B168,"_",TasksTable[[#This Row],[Day 1 Project
Name]],"_",A168)</f>
        <v>EFAS15_EFAS15_Treasury BackOffice_10</v>
      </c>
      <c r="D168" s="100" t="str">
        <f>VLOOKUP(B168,Sheet1!$B$1:$C$19,2,FALSE)</f>
        <v>Istvan Katus_Treasury</v>
      </c>
      <c r="E168" s="122" t="s">
        <v>384</v>
      </c>
      <c r="F168" s="107" t="s">
        <v>714</v>
      </c>
      <c r="G168" s="102" t="s">
        <v>176</v>
      </c>
      <c r="H168" s="102" t="b">
        <v>0</v>
      </c>
      <c r="I168" s="322"/>
      <c r="J168" s="158">
        <v>42415</v>
      </c>
      <c r="K168" s="102">
        <v>10</v>
      </c>
      <c r="L168" s="103">
        <f t="shared" si="12"/>
        <v>42405</v>
      </c>
      <c r="M168" s="104">
        <v>0</v>
      </c>
      <c r="N168" s="102" t="b">
        <v>0</v>
      </c>
      <c r="O168" s="109"/>
      <c r="P168" s="102" t="s">
        <v>308</v>
      </c>
      <c r="Q168" s="203" t="s">
        <v>179</v>
      </c>
      <c r="R168" s="112"/>
      <c r="S168" s="113"/>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99" t="str">
        <f ca="1">IF(AND(TasksTable[[#This Row],[Status]]&lt;&gt;"On Track",TasksTable[[#This Row],[Start Date (Calculated)]]&lt;TODAY()+7),"Review","No  Review")</f>
        <v>Review</v>
      </c>
      <c r="AZ168" s="114">
        <v>8</v>
      </c>
      <c r="BA168" s="114" t="s">
        <v>702</v>
      </c>
      <c r="BB168" s="114"/>
      <c r="BC168" s="114"/>
      <c r="BD168" s="114"/>
      <c r="BE168" s="169" t="s">
        <v>801</v>
      </c>
      <c r="BF168" s="169"/>
      <c r="BG168" s="169">
        <v>8</v>
      </c>
      <c r="BH168" s="169"/>
      <c r="BI168" s="169"/>
      <c r="BJ168" s="169"/>
      <c r="BK168" s="169"/>
      <c r="BL168" s="169"/>
      <c r="BM168" s="169"/>
      <c r="BN168" s="169"/>
      <c r="BO168" s="259"/>
      <c r="BP168" s="303">
        <f t="shared" si="10"/>
        <v>8</v>
      </c>
      <c r="BQ168" s="349" t="str">
        <f ca="1">IFERROR(IF(TasksTable[[#This Row],[Start Date (Calculated)]]-(TODAY()-WEEKDAY(TODAY())-1)&gt;5,"REVIEW","-"),"")</f>
        <v>-</v>
      </c>
      <c r="BR168" s="349" t="str">
        <f ca="1">IFERROR(IF(TasksTable[[#This Row],[Required Completion Date]]-(TODAY()-WEEKDAY(TODAY())-1)&gt;5,"REVIEW","-"),"")</f>
        <v>-</v>
      </c>
      <c r="BS168" s="349" t="str">
        <f ca="1">IFERROR(IF(TasksTable[[#This Row],[% Complete]]&lt;(TODAY()-TasksTable[[#This Row],[Start Date (Calculated)]])/TasksTable[[#This Row],[Days to Accomplish]],"REVIEW","-"),"")</f>
        <v>REVIEW</v>
      </c>
    </row>
    <row r="169" spans="1:71" ht="30" customHeight="1" x14ac:dyDescent="0.2">
      <c r="A169" s="25">
        <v>11</v>
      </c>
      <c r="B169" s="190" t="str">
        <f>VLOOKUP(TasksTable[[#This Row],[Day 1 Project
Name]],Sheet1!$A$1:$B$19,2,FALSE)</f>
        <v>EFAS15</v>
      </c>
      <c r="C169" s="174" t="str">
        <f>CONCATENATE(B169,"_",TasksTable[[#This Row],[Day 1 Project
Name]],"_",A169)</f>
        <v>EFAS15_EFAS15_Treasury BackOffice_11</v>
      </c>
      <c r="D169" s="100" t="str">
        <f>VLOOKUP(B169,Sheet1!$B$1:$C$19,2,FALSE)</f>
        <v>Istvan Katus_Treasury</v>
      </c>
      <c r="E169" s="122" t="s">
        <v>384</v>
      </c>
      <c r="F169" s="107" t="s">
        <v>728</v>
      </c>
      <c r="G169" s="102" t="s">
        <v>176</v>
      </c>
      <c r="H169" s="109" t="b">
        <v>1</v>
      </c>
      <c r="I169" s="158"/>
      <c r="J169" s="158">
        <v>42415</v>
      </c>
      <c r="K169" s="102">
        <v>5</v>
      </c>
      <c r="L169" s="103">
        <f t="shared" si="12"/>
        <v>42410</v>
      </c>
      <c r="M169" s="104">
        <v>0</v>
      </c>
      <c r="N169" s="203" t="b">
        <v>1</v>
      </c>
      <c r="O169" s="114" t="s">
        <v>729</v>
      </c>
      <c r="P169" s="102" t="s">
        <v>308</v>
      </c>
      <c r="Q169" s="203" t="s">
        <v>179</v>
      </c>
      <c r="R169" s="114" t="s">
        <v>729</v>
      </c>
      <c r="S169" s="113"/>
      <c r="T169" s="112"/>
      <c r="U169" s="112"/>
      <c r="V169" s="112"/>
      <c r="W169" s="112"/>
      <c r="X169" s="112"/>
      <c r="Y169" s="112"/>
      <c r="Z169" s="160">
        <f>J169</f>
        <v>42415</v>
      </c>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99" t="str">
        <f ca="1">IF(AND(TasksTable[[#This Row],[Status]]&lt;&gt;"On Track",TasksTable[[#This Row],[Start Date (Calculated)]]&lt;TODAY()+7),"Review","No  Review")</f>
        <v>Review</v>
      </c>
      <c r="AZ169" s="114">
        <v>8</v>
      </c>
      <c r="BA169" s="114" t="s">
        <v>702</v>
      </c>
      <c r="BB169" s="114"/>
      <c r="BC169" s="114"/>
      <c r="BD169" s="114"/>
      <c r="BE169" s="169" t="s">
        <v>800</v>
      </c>
      <c r="BF169" s="169"/>
      <c r="BG169" s="169">
        <v>8</v>
      </c>
      <c r="BH169" s="169"/>
      <c r="BI169" s="169"/>
      <c r="BJ169" s="169"/>
      <c r="BK169" s="169"/>
      <c r="BL169" s="169"/>
      <c r="BM169" s="169"/>
      <c r="BN169" s="169"/>
      <c r="BO169" s="259"/>
      <c r="BP169" s="303">
        <f t="shared" si="10"/>
        <v>8</v>
      </c>
      <c r="BQ169" s="349" t="str">
        <f ca="1">IFERROR(IF(TasksTable[[#This Row],[Start Date (Calculated)]]-(TODAY()-WEEKDAY(TODAY())-1)&gt;5,"REVIEW","-"),"")</f>
        <v>-</v>
      </c>
      <c r="BR169" s="349" t="str">
        <f ca="1">IFERROR(IF(TasksTable[[#This Row],[Required Completion Date]]-(TODAY()-WEEKDAY(TODAY())-1)&gt;5,"REVIEW","-"),"")</f>
        <v>-</v>
      </c>
      <c r="BS169" s="349" t="str">
        <f ca="1">IFERROR(IF(TasksTable[[#This Row],[% Complete]]&lt;(TODAY()-TasksTable[[#This Row],[Start Date (Calculated)]])/TasksTable[[#This Row],[Days to Accomplish]],"REVIEW","-"),"")</f>
        <v>REVIEW</v>
      </c>
    </row>
    <row r="170" spans="1:71" ht="30" customHeight="1" x14ac:dyDescent="0.2">
      <c r="A170" s="25">
        <v>13</v>
      </c>
      <c r="B170" s="190" t="str">
        <f>VLOOKUP(TasksTable[[#This Row],[Day 1 Project
Name]],Sheet1!$A$1:$B$19,2,FALSE)</f>
        <v>EFAS15</v>
      </c>
      <c r="C170" s="174" t="str">
        <f>CONCATENATE(B170,"_",TasksTable[[#This Row],[Day 1 Project
Name]],"_",A170)</f>
        <v>EFAS15_EFAS15_Treasury BackOffice_13</v>
      </c>
      <c r="D170" s="100" t="str">
        <f>VLOOKUP(B170,Sheet1!$B$1:$C$19,2,FALSE)</f>
        <v>Istvan Katus_Treasury</v>
      </c>
      <c r="E170" s="122" t="s">
        <v>384</v>
      </c>
      <c r="F170" s="107" t="s">
        <v>423</v>
      </c>
      <c r="G170" s="102" t="s">
        <v>176</v>
      </c>
      <c r="H170" s="102" t="b">
        <v>0</v>
      </c>
      <c r="I170" s="322"/>
      <c r="J170" s="158">
        <v>42415</v>
      </c>
      <c r="K170" s="102">
        <v>30</v>
      </c>
      <c r="L170" s="103">
        <f t="shared" si="12"/>
        <v>42385</v>
      </c>
      <c r="M170" s="104">
        <v>0.4</v>
      </c>
      <c r="N170" s="102" t="b">
        <v>0</v>
      </c>
      <c r="O170" s="109"/>
      <c r="P170" s="102" t="s">
        <v>308</v>
      </c>
      <c r="Q170" s="203" t="s">
        <v>611</v>
      </c>
      <c r="R170" s="112"/>
      <c r="S170" s="113"/>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99" t="str">
        <f ca="1">IF(AND(TasksTable[[#This Row],[Status]]&lt;&gt;"On Track",TasksTable[[#This Row],[Start Date (Calculated)]]&lt;TODAY()+7),"Review","No  Review")</f>
        <v>No  Review</v>
      </c>
      <c r="AZ170" s="114">
        <v>8</v>
      </c>
      <c r="BA170" s="114" t="s">
        <v>702</v>
      </c>
      <c r="BB170" s="114"/>
      <c r="BC170" s="114"/>
      <c r="BD170" s="114"/>
      <c r="BE170" s="169" t="s">
        <v>800</v>
      </c>
      <c r="BF170" s="169">
        <v>4</v>
      </c>
      <c r="BG170" s="169">
        <v>4</v>
      </c>
      <c r="BH170" s="169"/>
      <c r="BI170" s="169"/>
      <c r="BJ170" s="169"/>
      <c r="BK170" s="169"/>
      <c r="BL170" s="169"/>
      <c r="BM170" s="169"/>
      <c r="BN170" s="169"/>
      <c r="BO170" s="259"/>
      <c r="BP170" s="303">
        <f t="shared" si="10"/>
        <v>8</v>
      </c>
      <c r="BQ170" s="349" t="str">
        <f ca="1">IFERROR(IF(TasksTable[[#This Row],[Start Date (Calculated)]]-(TODAY()-WEEKDAY(TODAY())-1)&gt;5,"REVIEW","-"),"")</f>
        <v>-</v>
      </c>
      <c r="BR170" s="349" t="str">
        <f ca="1">IFERROR(IF(TasksTable[[#This Row],[Required Completion Date]]-(TODAY()-WEEKDAY(TODAY())-1)&gt;5,"REVIEW","-"),"")</f>
        <v>-</v>
      </c>
      <c r="BS170" s="349" t="str">
        <f ca="1">IFERROR(IF(TasksTable[[#This Row],[% Complete]]&lt;(TODAY()-TasksTable[[#This Row],[Start Date (Calculated)]])/TasksTable[[#This Row],[Days to Accomplish]],"REVIEW","-"),"")</f>
        <v>REVIEW</v>
      </c>
    </row>
    <row r="171" spans="1:71" ht="30" customHeight="1" x14ac:dyDescent="0.2">
      <c r="A171" s="25">
        <v>16</v>
      </c>
      <c r="B171" s="190" t="str">
        <f>VLOOKUP(TasksTable[[#This Row],[Day 1 Project
Name]],Sheet1!$A$1:$B$19,2,FALSE)</f>
        <v>EFAS15</v>
      </c>
      <c r="C171" s="174" t="str">
        <f>CONCATENATE(B171,"_",TasksTable[[#This Row],[Day 1 Project
Name]],"_",A171)</f>
        <v>EFAS15_EFAS15_Treasury BackOffice_16</v>
      </c>
      <c r="D171" s="100" t="str">
        <f>VLOOKUP(B171,Sheet1!$B$1:$C$19,2,FALSE)</f>
        <v>Istvan Katus_Treasury</v>
      </c>
      <c r="E171" s="122" t="s">
        <v>384</v>
      </c>
      <c r="F171" s="107" t="s">
        <v>429</v>
      </c>
      <c r="G171" s="102" t="s">
        <v>176</v>
      </c>
      <c r="H171" s="164" t="b">
        <v>0</v>
      </c>
      <c r="I171" s="158"/>
      <c r="J171" s="158">
        <v>42490</v>
      </c>
      <c r="K171" s="102">
        <v>1</v>
      </c>
      <c r="L171" s="103">
        <f t="shared" si="12"/>
        <v>42489</v>
      </c>
      <c r="M171" s="104">
        <v>0</v>
      </c>
      <c r="N171" s="102" t="b">
        <v>0</v>
      </c>
      <c r="O171" s="109"/>
      <c r="P171" s="102" t="s">
        <v>308</v>
      </c>
      <c r="Q171" s="203" t="s">
        <v>179</v>
      </c>
      <c r="R171" s="112"/>
      <c r="S171" s="113"/>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99" t="str">
        <f ca="1">IF(AND(TasksTable[[#This Row],[Status]]&lt;&gt;"On Track",TasksTable[[#This Row],[Start Date (Calculated)]]&lt;TODAY()+7),"Review","No  Review")</f>
        <v>No  Review</v>
      </c>
      <c r="AZ171" s="114">
        <v>2</v>
      </c>
      <c r="BA171" s="114" t="s">
        <v>702</v>
      </c>
      <c r="BB171" s="114"/>
      <c r="BC171" s="114"/>
      <c r="BD171" s="114"/>
      <c r="BE171" s="169" t="s">
        <v>800</v>
      </c>
      <c r="BF171" s="169"/>
      <c r="BG171" s="169"/>
      <c r="BH171" s="169"/>
      <c r="BI171" s="169">
        <v>2</v>
      </c>
      <c r="BJ171" s="169"/>
      <c r="BK171" s="169"/>
      <c r="BL171" s="169"/>
      <c r="BM171" s="169"/>
      <c r="BN171" s="169"/>
      <c r="BO171" s="259"/>
      <c r="BP171" s="303">
        <f t="shared" si="10"/>
        <v>2</v>
      </c>
      <c r="BQ171" s="349" t="str">
        <f ca="1">IFERROR(IF(TasksTable[[#This Row],[Start Date (Calculated)]]-(TODAY()-WEEKDAY(TODAY())-1)&gt;5,"REVIEW","-"),"")</f>
        <v>REVIEW</v>
      </c>
      <c r="BR171" s="349" t="str">
        <f ca="1">IFERROR(IF(TasksTable[[#This Row],[Required Completion Date]]-(TODAY()-WEEKDAY(TODAY())-1)&gt;5,"REVIEW","-"),"")</f>
        <v>REVIEW</v>
      </c>
      <c r="BS171" s="349" t="str">
        <f ca="1">IFERROR(IF(TasksTable[[#This Row],[% Complete]]&lt;(TODAY()-TasksTable[[#This Row],[Start Date (Calculated)]])/TasksTable[[#This Row],[Days to Accomplish]],"REVIEW","-"),"")</f>
        <v>-</v>
      </c>
    </row>
    <row r="172" spans="1:71" ht="39" customHeight="1" x14ac:dyDescent="0.2">
      <c r="A172" s="25">
        <v>18</v>
      </c>
      <c r="B172" s="190" t="str">
        <f>VLOOKUP(TasksTable[[#This Row],[Day 1 Project
Name]],Sheet1!$A$1:$B$19,2,FALSE)</f>
        <v>EFAS15</v>
      </c>
      <c r="C172" s="174" t="str">
        <f>CONCATENATE(B172,"_",TasksTable[[#This Row],[Day 1 Project
Name]],"_",A172)</f>
        <v>EFAS15_EFAS15_Treasury BackOffice_18</v>
      </c>
      <c r="D172" s="100" t="str">
        <f>VLOOKUP(B172,Sheet1!$B$1:$C$19,2,FALSE)</f>
        <v>Istvan Katus_Treasury</v>
      </c>
      <c r="E172" s="122" t="s">
        <v>384</v>
      </c>
      <c r="F172" s="107" t="s">
        <v>756</v>
      </c>
      <c r="G172" s="102" t="s">
        <v>176</v>
      </c>
      <c r="H172" s="102" t="b">
        <v>1</v>
      </c>
      <c r="I172" s="322"/>
      <c r="J172" s="158">
        <v>42490</v>
      </c>
      <c r="K172" s="102">
        <v>30</v>
      </c>
      <c r="L172" s="103">
        <f t="shared" si="12"/>
        <v>42460</v>
      </c>
      <c r="M172" s="104">
        <v>0</v>
      </c>
      <c r="N172" s="102" t="b">
        <v>0</v>
      </c>
      <c r="O172" s="109"/>
      <c r="P172" s="102" t="s">
        <v>308</v>
      </c>
      <c r="Q172" s="203" t="s">
        <v>179</v>
      </c>
      <c r="R172" s="112"/>
      <c r="S172" s="113"/>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99" t="str">
        <f ca="1">IF(AND(TasksTable[[#This Row],[Status]]&lt;&gt;"On Track",TasksTable[[#This Row],[Start Date (Calculated)]]&lt;TODAY()+7),"Review","No  Review")</f>
        <v>No  Review</v>
      </c>
      <c r="AZ172" s="114">
        <v>1</v>
      </c>
      <c r="BA172" s="114" t="s">
        <v>702</v>
      </c>
      <c r="BB172" s="114"/>
      <c r="BC172" s="114"/>
      <c r="BD172" s="114"/>
      <c r="BE172" s="169" t="s">
        <v>800</v>
      </c>
      <c r="BF172" s="169"/>
      <c r="BG172" s="169"/>
      <c r="BH172" s="169"/>
      <c r="BI172" s="169">
        <v>1</v>
      </c>
      <c r="BJ172" s="169"/>
      <c r="BK172" s="169"/>
      <c r="BL172" s="169"/>
      <c r="BM172" s="169"/>
      <c r="BN172" s="169"/>
      <c r="BO172" s="259"/>
      <c r="BP172" s="303">
        <f t="shared" si="10"/>
        <v>1</v>
      </c>
      <c r="BQ172" s="349" t="str">
        <f ca="1">IFERROR(IF(TasksTable[[#This Row],[Start Date (Calculated)]]-(TODAY()-WEEKDAY(TODAY())-1)&gt;5,"REVIEW","-"),"")</f>
        <v>REVIEW</v>
      </c>
      <c r="BR172" s="349" t="str">
        <f ca="1">IFERROR(IF(TasksTable[[#This Row],[Required Completion Date]]-(TODAY()-WEEKDAY(TODAY())-1)&gt;5,"REVIEW","-"),"")</f>
        <v>REVIEW</v>
      </c>
      <c r="BS172" s="349" t="str">
        <f ca="1">IFERROR(IF(TasksTable[[#This Row],[% Complete]]&lt;(TODAY()-TasksTable[[#This Row],[Start Date (Calculated)]])/TasksTable[[#This Row],[Days to Accomplish]],"REVIEW","-"),"")</f>
        <v>-</v>
      </c>
    </row>
    <row r="173" spans="1:71" ht="30" customHeight="1" x14ac:dyDescent="0.2">
      <c r="A173" s="25">
        <v>20</v>
      </c>
      <c r="B173" s="190" t="str">
        <f>VLOOKUP(TasksTable[[#This Row],[Day 1 Project
Name]],Sheet1!$A$1:$B$19,2,FALSE)</f>
        <v>EFAS18</v>
      </c>
      <c r="C173" s="174" t="str">
        <f>CONCATENATE(B173,"_",TasksTable[[#This Row],[Day 1 Project
Name]],"_",A173)</f>
        <v>EFAS18_EFAS18_T&amp;E_20</v>
      </c>
      <c r="D173" s="100" t="str">
        <f>VLOOKUP(B173,Sheet1!$B$1:$C$19,2,FALSE)</f>
        <v>Istvan Katus_Finance</v>
      </c>
      <c r="E173" s="122" t="s">
        <v>387</v>
      </c>
      <c r="F173" s="107" t="s">
        <v>728</v>
      </c>
      <c r="G173" s="283" t="s">
        <v>176</v>
      </c>
      <c r="H173" s="284" t="b">
        <v>1</v>
      </c>
      <c r="I173" s="323"/>
      <c r="J173" s="158">
        <v>42415</v>
      </c>
      <c r="K173" s="283">
        <v>5</v>
      </c>
      <c r="L173" s="103">
        <f t="shared" si="12"/>
        <v>42410</v>
      </c>
      <c r="M173" s="104">
        <v>0</v>
      </c>
      <c r="N173" s="203" t="b">
        <v>1</v>
      </c>
      <c r="O173" s="114" t="s">
        <v>729</v>
      </c>
      <c r="P173" s="102" t="s">
        <v>308</v>
      </c>
      <c r="Q173" s="203" t="s">
        <v>179</v>
      </c>
      <c r="R173" s="114" t="s">
        <v>729</v>
      </c>
      <c r="S173" s="113"/>
      <c r="T173" s="112"/>
      <c r="U173" s="112"/>
      <c r="V173" s="112"/>
      <c r="W173" s="112"/>
      <c r="X173" s="112"/>
      <c r="Y173" s="112"/>
      <c r="Z173" s="160">
        <f>J173</f>
        <v>42415</v>
      </c>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99" t="str">
        <f ca="1">IF(AND(TasksTable[[#This Row],[Status]]&lt;&gt;"On Track",TasksTable[[#This Row],[Start Date (Calculated)]]&lt;TODAY()+7),"Review","No  Review")</f>
        <v>Review</v>
      </c>
      <c r="AZ173" s="114">
        <v>8</v>
      </c>
      <c r="BA173" s="114" t="s">
        <v>703</v>
      </c>
      <c r="BB173" s="114"/>
      <c r="BC173" s="114"/>
      <c r="BD173" s="114"/>
      <c r="BE173" s="169" t="s">
        <v>800</v>
      </c>
      <c r="BF173" s="169"/>
      <c r="BG173" s="169">
        <v>8</v>
      </c>
      <c r="BH173" s="169"/>
      <c r="BI173" s="169"/>
      <c r="BJ173" s="169"/>
      <c r="BK173" s="169"/>
      <c r="BL173" s="169"/>
      <c r="BM173" s="169"/>
      <c r="BN173" s="169"/>
      <c r="BO173" s="259"/>
      <c r="BP173" s="303">
        <f t="shared" si="10"/>
        <v>8</v>
      </c>
      <c r="BQ173" s="349" t="str">
        <f ca="1">IFERROR(IF(TasksTable[[#This Row],[Start Date (Calculated)]]-(TODAY()-WEEKDAY(TODAY())-1)&gt;5,"REVIEW","-"),"")</f>
        <v>-</v>
      </c>
      <c r="BR173" s="349" t="str">
        <f ca="1">IFERROR(IF(TasksTable[[#This Row],[Required Completion Date]]-(TODAY()-WEEKDAY(TODAY())-1)&gt;5,"REVIEW","-"),"")</f>
        <v>-</v>
      </c>
      <c r="BS173" s="349" t="str">
        <f ca="1">IFERROR(IF(TasksTable[[#This Row],[% Complete]]&lt;(TODAY()-TasksTable[[#This Row],[Start Date (Calculated)]])/TasksTable[[#This Row],[Days to Accomplish]],"REVIEW","-"),"")</f>
        <v>REVIEW</v>
      </c>
    </row>
    <row r="174" spans="1:71" ht="30" customHeight="1" x14ac:dyDescent="0.2">
      <c r="A174" s="25">
        <v>22</v>
      </c>
      <c r="B174" s="190" t="str">
        <f>VLOOKUP(TasksTable[[#This Row],[Day 1 Project
Name]],Sheet1!$A$1:$B$19,2,FALSE)</f>
        <v>EFAS15</v>
      </c>
      <c r="C174" s="174" t="str">
        <f>CONCATENATE(B174,"_",TasksTable[[#This Row],[Day 1 Project
Name]],"_",A174)</f>
        <v>EFAS15_EFAS15_Treasury BackOffice_22</v>
      </c>
      <c r="D174" s="100" t="str">
        <f>VLOOKUP(B174,Sheet1!$B$1:$C$19,2,FALSE)</f>
        <v>Istvan Katus_Treasury</v>
      </c>
      <c r="E174" s="122" t="s">
        <v>384</v>
      </c>
      <c r="F174" s="107" t="s">
        <v>509</v>
      </c>
      <c r="G174" s="102" t="s">
        <v>176</v>
      </c>
      <c r="H174" s="102" t="b">
        <v>0</v>
      </c>
      <c r="I174" s="322"/>
      <c r="J174" s="158">
        <v>42561</v>
      </c>
      <c r="K174" s="102">
        <v>20</v>
      </c>
      <c r="L174" s="103">
        <f t="shared" si="12"/>
        <v>42541</v>
      </c>
      <c r="M174" s="104">
        <v>0</v>
      </c>
      <c r="N174" s="102" t="b">
        <v>0</v>
      </c>
      <c r="O174" s="109"/>
      <c r="P174" s="102" t="s">
        <v>308</v>
      </c>
      <c r="Q174" s="203" t="s">
        <v>179</v>
      </c>
      <c r="R174" s="112"/>
      <c r="S174" s="113"/>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99" t="str">
        <f ca="1">IF(AND(TasksTable[[#This Row],[Status]]&lt;&gt;"On Track",TasksTable[[#This Row],[Start Date (Calculated)]]&lt;TODAY()+7),"Review","No  Review")</f>
        <v>No  Review</v>
      </c>
      <c r="AZ174" s="114">
        <v>2</v>
      </c>
      <c r="BA174" s="114" t="s">
        <v>702</v>
      </c>
      <c r="BB174" s="114"/>
      <c r="BC174" s="114"/>
      <c r="BD174" s="114"/>
      <c r="BE174" s="169" t="s">
        <v>800</v>
      </c>
      <c r="BF174" s="169"/>
      <c r="BG174" s="169"/>
      <c r="BH174" s="169"/>
      <c r="BI174" s="169"/>
      <c r="BJ174" s="169"/>
      <c r="BK174" s="169">
        <v>2</v>
      </c>
      <c r="BL174" s="169"/>
      <c r="BM174" s="169"/>
      <c r="BN174" s="169"/>
      <c r="BO174" s="259"/>
      <c r="BP174" s="303">
        <f t="shared" si="10"/>
        <v>2</v>
      </c>
      <c r="BQ174" s="349" t="str">
        <f ca="1">IFERROR(IF(TasksTable[[#This Row],[Start Date (Calculated)]]-(TODAY()-WEEKDAY(TODAY())-1)&gt;5,"REVIEW","-"),"")</f>
        <v>REVIEW</v>
      </c>
      <c r="BR174" s="349" t="str">
        <f ca="1">IFERROR(IF(TasksTable[[#This Row],[Required Completion Date]]-(TODAY()-WEEKDAY(TODAY())-1)&gt;5,"REVIEW","-"),"")</f>
        <v>REVIEW</v>
      </c>
      <c r="BS174" s="349" t="str">
        <f ca="1">IFERROR(IF(TasksTable[[#This Row],[% Complete]]&lt;(TODAY()-TasksTable[[#This Row],[Start Date (Calculated)]])/TasksTable[[#This Row],[Days to Accomplish]],"REVIEW","-"),"")</f>
        <v>-</v>
      </c>
    </row>
    <row r="175" spans="1:71" ht="30" customHeight="1" x14ac:dyDescent="0.2">
      <c r="A175" s="25">
        <v>29</v>
      </c>
      <c r="B175" s="190" t="str">
        <f>VLOOKUP(TasksTable[[#This Row],[Day 1 Project
Name]],Sheet1!$A$1:$B$19,2,FALSE)</f>
        <v>EFAS15</v>
      </c>
      <c r="C175" s="174" t="str">
        <f>CONCATENATE(B175,"_",TasksTable[[#This Row],[Day 1 Project
Name]],"_",A175)</f>
        <v>EFAS15_EFAS15_Treasury BackOffice_29</v>
      </c>
      <c r="D175" s="100" t="str">
        <f>VLOOKUP(B175,Sheet1!$B$1:$C$19,2,FALSE)</f>
        <v>Istvan Katus_Treasury</v>
      </c>
      <c r="E175" s="122" t="s">
        <v>384</v>
      </c>
      <c r="F175" s="107" t="s">
        <v>511</v>
      </c>
      <c r="G175" s="102" t="s">
        <v>176</v>
      </c>
      <c r="H175" s="102" t="b">
        <v>0</v>
      </c>
      <c r="I175" s="322"/>
      <c r="J175" s="158">
        <v>42461</v>
      </c>
      <c r="K175" s="102">
        <v>30</v>
      </c>
      <c r="L175" s="103">
        <f t="shared" si="12"/>
        <v>42431</v>
      </c>
      <c r="M175" s="104">
        <v>0</v>
      </c>
      <c r="N175" s="102" t="b">
        <v>0</v>
      </c>
      <c r="O175" s="109"/>
      <c r="P175" s="102" t="s">
        <v>308</v>
      </c>
      <c r="Q175" s="203" t="s">
        <v>179</v>
      </c>
      <c r="R175" s="112"/>
      <c r="S175" s="113"/>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99" t="str">
        <f ca="1">IF(AND(TasksTable[[#This Row],[Status]]&lt;&gt;"On Track",TasksTable[[#This Row],[Start Date (Calculated)]]&lt;TODAY()+7),"Review","No  Review")</f>
        <v>No  Review</v>
      </c>
      <c r="AZ175" s="114">
        <v>32</v>
      </c>
      <c r="BA175" s="114" t="s">
        <v>702</v>
      </c>
      <c r="BB175" s="114"/>
      <c r="BC175" s="114"/>
      <c r="BD175" s="114"/>
      <c r="BE175" s="169" t="s">
        <v>800</v>
      </c>
      <c r="BF175" s="169"/>
      <c r="BG175" s="169"/>
      <c r="BH175" s="169">
        <v>32</v>
      </c>
      <c r="BI175" s="169"/>
      <c r="BJ175" s="169"/>
      <c r="BK175" s="169"/>
      <c r="BL175" s="169"/>
      <c r="BM175" s="169"/>
      <c r="BN175" s="169"/>
      <c r="BO175" s="259"/>
      <c r="BP175" s="303">
        <f t="shared" si="10"/>
        <v>32</v>
      </c>
      <c r="BQ175" s="349" t="str">
        <f ca="1">IFERROR(IF(TasksTable[[#This Row],[Start Date (Calculated)]]-(TODAY()-WEEKDAY(TODAY())-1)&gt;5,"REVIEW","-"),"")</f>
        <v>REVIEW</v>
      </c>
      <c r="BR175" s="349" t="str">
        <f ca="1">IFERROR(IF(TasksTable[[#This Row],[Required Completion Date]]-(TODAY()-WEEKDAY(TODAY())-1)&gt;5,"REVIEW","-"),"")</f>
        <v>REVIEW</v>
      </c>
      <c r="BS175" s="349" t="str">
        <f ca="1">IFERROR(IF(TasksTable[[#This Row],[% Complete]]&lt;(TODAY()-TasksTable[[#This Row],[Start Date (Calculated)]])/TasksTable[[#This Row],[Days to Accomplish]],"REVIEW","-"),"")</f>
        <v>-</v>
      </c>
    </row>
    <row r="176" spans="1:71" ht="30" customHeight="1" x14ac:dyDescent="0.2">
      <c r="A176" s="25">
        <v>30</v>
      </c>
      <c r="B176" s="190" t="str">
        <f>VLOOKUP(TasksTable[[#This Row],[Day 1 Project
Name]],Sheet1!$A$1:$B$19,2,FALSE)</f>
        <v>EFAS15</v>
      </c>
      <c r="C176" s="174" t="str">
        <f>CONCATENATE(B176,"_",TasksTable[[#This Row],[Day 1 Project
Name]],"_",A176)</f>
        <v>EFAS15_EFAS15_Treasury BackOffice_30</v>
      </c>
      <c r="D176" s="100" t="str">
        <f>VLOOKUP(B176,Sheet1!$B$1:$C$19,2,FALSE)</f>
        <v>Istvan Katus_Treasury</v>
      </c>
      <c r="E176" s="122" t="s">
        <v>384</v>
      </c>
      <c r="F176" s="107" t="s">
        <v>761</v>
      </c>
      <c r="G176" s="102" t="s">
        <v>176</v>
      </c>
      <c r="H176" s="102" t="b">
        <v>0</v>
      </c>
      <c r="I176" s="322"/>
      <c r="J176" s="158">
        <v>42490</v>
      </c>
      <c r="K176" s="102">
        <v>60</v>
      </c>
      <c r="L176" s="103">
        <f t="shared" si="12"/>
        <v>42430</v>
      </c>
      <c r="M176" s="104">
        <v>0</v>
      </c>
      <c r="N176" s="102" t="b">
        <v>0</v>
      </c>
      <c r="O176" s="109"/>
      <c r="P176" s="102" t="s">
        <v>308</v>
      </c>
      <c r="Q176" s="203" t="s">
        <v>179</v>
      </c>
      <c r="R176" s="112"/>
      <c r="S176" s="113"/>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99" t="str">
        <f ca="1">IF(AND(TasksTable[[#This Row],[Status]]&lt;&gt;"On Track",TasksTable[[#This Row],[Start Date (Calculated)]]&lt;TODAY()+7),"Review","No  Review")</f>
        <v>No  Review</v>
      </c>
      <c r="AZ176" s="114">
        <v>3</v>
      </c>
      <c r="BA176" s="114" t="s">
        <v>702</v>
      </c>
      <c r="BB176" s="114"/>
      <c r="BC176" s="114"/>
      <c r="BD176" s="114"/>
      <c r="BE176" s="169" t="s">
        <v>800</v>
      </c>
      <c r="BF176" s="169"/>
      <c r="BG176" s="169"/>
      <c r="BH176" s="169"/>
      <c r="BI176" s="169">
        <v>3</v>
      </c>
      <c r="BJ176" s="169"/>
      <c r="BK176" s="169"/>
      <c r="BL176" s="169"/>
      <c r="BM176" s="169"/>
      <c r="BN176" s="169"/>
      <c r="BO176" s="259"/>
      <c r="BP176" s="303">
        <f t="shared" si="10"/>
        <v>3</v>
      </c>
      <c r="BQ176" s="349" t="str">
        <f ca="1">IFERROR(IF(TasksTable[[#This Row],[Start Date (Calculated)]]-(TODAY()-WEEKDAY(TODAY())-1)&gt;5,"REVIEW","-"),"")</f>
        <v>REVIEW</v>
      </c>
      <c r="BR176" s="349" t="str">
        <f ca="1">IFERROR(IF(TasksTable[[#This Row],[Required Completion Date]]-(TODAY()-WEEKDAY(TODAY())-1)&gt;5,"REVIEW","-"),"")</f>
        <v>REVIEW</v>
      </c>
      <c r="BS176" s="349" t="str">
        <f ca="1">IFERROR(IF(TasksTable[[#This Row],[% Complete]]&lt;(TODAY()-TasksTable[[#This Row],[Start Date (Calculated)]])/TasksTable[[#This Row],[Days to Accomplish]],"REVIEW","-"),"")</f>
        <v>-</v>
      </c>
    </row>
    <row r="177" spans="1:71" ht="30" customHeight="1" x14ac:dyDescent="0.2">
      <c r="A177" s="25">
        <v>31</v>
      </c>
      <c r="B177" s="190" t="str">
        <f>VLOOKUP(TasksTable[[#This Row],[Day 1 Project
Name]],Sheet1!$A$1:$B$19,2,FALSE)</f>
        <v>EFAS15</v>
      </c>
      <c r="C177" s="174" t="str">
        <f>CONCATENATE(B177,"_",TasksTable[[#This Row],[Day 1 Project
Name]],"_",A177)</f>
        <v>EFAS15_EFAS15_Treasury BackOffice_31</v>
      </c>
      <c r="D177" s="100" t="str">
        <f>VLOOKUP(B177,Sheet1!$B$1:$C$19,2,FALSE)</f>
        <v>Istvan Katus_Treasury</v>
      </c>
      <c r="E177" s="122" t="s">
        <v>384</v>
      </c>
      <c r="F177" s="107" t="s">
        <v>715</v>
      </c>
      <c r="G177" s="203" t="s">
        <v>176</v>
      </c>
      <c r="H177" s="102" t="b">
        <v>0</v>
      </c>
      <c r="I177" s="322"/>
      <c r="J177" s="158">
        <v>42427</v>
      </c>
      <c r="K177" s="102">
        <v>20</v>
      </c>
      <c r="L177" s="103">
        <f t="shared" si="12"/>
        <v>42407</v>
      </c>
      <c r="M177" s="104">
        <v>0</v>
      </c>
      <c r="N177" s="102" t="b">
        <v>0</v>
      </c>
      <c r="O177" s="109"/>
      <c r="P177" s="102" t="s">
        <v>308</v>
      </c>
      <c r="Q177" s="203" t="s">
        <v>179</v>
      </c>
      <c r="R177" s="112"/>
      <c r="S177" s="113"/>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99" t="str">
        <f ca="1">IF(AND(TasksTable[[#This Row],[Status]]&lt;&gt;"On Track",TasksTable[[#This Row],[Start Date (Calculated)]]&lt;TODAY()+7),"Review","No  Review")</f>
        <v>Review</v>
      </c>
      <c r="AZ177" s="114">
        <v>8</v>
      </c>
      <c r="BA177" s="114" t="s">
        <v>702</v>
      </c>
      <c r="BB177" s="114"/>
      <c r="BC177" s="114"/>
      <c r="BD177" s="114"/>
      <c r="BE177" s="169" t="s">
        <v>800</v>
      </c>
      <c r="BF177" s="169"/>
      <c r="BG177" s="169">
        <v>8</v>
      </c>
      <c r="BH177" s="169"/>
      <c r="BI177" s="169"/>
      <c r="BJ177" s="169"/>
      <c r="BK177" s="169"/>
      <c r="BL177" s="169"/>
      <c r="BM177" s="169"/>
      <c r="BN177" s="169"/>
      <c r="BO177" s="259"/>
      <c r="BP177" s="303">
        <f t="shared" si="10"/>
        <v>8</v>
      </c>
      <c r="BQ177" s="349" t="str">
        <f ca="1">IFERROR(IF(TasksTable[[#This Row],[Start Date (Calculated)]]-(TODAY()-WEEKDAY(TODAY())-1)&gt;5,"REVIEW","-"),"")</f>
        <v>-</v>
      </c>
      <c r="BR177" s="349" t="str">
        <f ca="1">IFERROR(IF(TasksTable[[#This Row],[Required Completion Date]]-(TODAY()-WEEKDAY(TODAY())-1)&gt;5,"REVIEW","-"),"")</f>
        <v>REVIEW</v>
      </c>
      <c r="BS177" s="349" t="str">
        <f ca="1">IFERROR(IF(TasksTable[[#This Row],[% Complete]]&lt;(TODAY()-TasksTable[[#This Row],[Start Date (Calculated)]])/TasksTable[[#This Row],[Days to Accomplish]],"REVIEW","-"),"")</f>
        <v>REVIEW</v>
      </c>
    </row>
    <row r="178" spans="1:71" ht="30" customHeight="1" x14ac:dyDescent="0.2">
      <c r="A178" s="25">
        <v>2</v>
      </c>
      <c r="B178" s="190" t="str">
        <f>VLOOKUP(TasksTable[[#This Row],[Day 1 Project
Name]],Sheet1!$A$1:$B$19,2,FALSE)</f>
        <v>EFAS12</v>
      </c>
      <c r="C178" s="174" t="str">
        <f>CONCATENATE(B178,"_",TasksTable[[#This Row],[Day 1 Project
Name]],"_",A178)</f>
        <v>EFAS12_EFAS12_IICS_2</v>
      </c>
      <c r="D178" s="100" t="str">
        <f>VLOOKUP(B178,Sheet1!$B$1:$C$19,2,FALSE)</f>
        <v>Istvan Katus_Finance</v>
      </c>
      <c r="E178" s="122" t="s">
        <v>382</v>
      </c>
      <c r="F178" s="107" t="s">
        <v>493</v>
      </c>
      <c r="G178" s="102" t="s">
        <v>176</v>
      </c>
      <c r="H178" s="102" t="b">
        <v>0</v>
      </c>
      <c r="I178" s="322"/>
      <c r="J178" s="158">
        <v>42415</v>
      </c>
      <c r="K178" s="102">
        <v>30</v>
      </c>
      <c r="L178" s="103">
        <f t="shared" si="12"/>
        <v>42385</v>
      </c>
      <c r="M178" s="104">
        <v>0.05</v>
      </c>
      <c r="N178" s="102" t="b">
        <v>0</v>
      </c>
      <c r="O178" s="109"/>
      <c r="P178" s="102" t="s">
        <v>308</v>
      </c>
      <c r="Q178" s="203" t="s">
        <v>611</v>
      </c>
      <c r="R178" s="112"/>
      <c r="S178" s="113"/>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99" t="str">
        <f ca="1">IF(AND(TasksTable[[#This Row],[Status]]&lt;&gt;"On Track",TasksTable[[#This Row],[Start Date (Calculated)]]&lt;TODAY()+7),"Review","No  Review")</f>
        <v>No  Review</v>
      </c>
      <c r="AZ178" s="114">
        <v>8</v>
      </c>
      <c r="BA178" s="114" t="s">
        <v>701</v>
      </c>
      <c r="BB178" s="114"/>
      <c r="BC178" s="114"/>
      <c r="BD178" s="114"/>
      <c r="BE178" s="169" t="s">
        <v>800</v>
      </c>
      <c r="BF178" s="169">
        <v>4</v>
      </c>
      <c r="BG178" s="169">
        <v>4</v>
      </c>
      <c r="BH178" s="169"/>
      <c r="BI178" s="169"/>
      <c r="BJ178" s="169"/>
      <c r="BK178" s="169"/>
      <c r="BL178" s="169"/>
      <c r="BM178" s="169"/>
      <c r="BN178" s="169"/>
      <c r="BO178" s="259"/>
      <c r="BP178" s="303">
        <f t="shared" si="10"/>
        <v>8</v>
      </c>
      <c r="BQ178" s="349" t="str">
        <f ca="1">IFERROR(IF(TasksTable[[#This Row],[Start Date (Calculated)]]-(TODAY()-WEEKDAY(TODAY())-1)&gt;5,"REVIEW","-"),"")</f>
        <v>-</v>
      </c>
      <c r="BR178" s="349" t="str">
        <f ca="1">IFERROR(IF(TasksTable[[#This Row],[Required Completion Date]]-(TODAY()-WEEKDAY(TODAY())-1)&gt;5,"REVIEW","-"),"")</f>
        <v>-</v>
      </c>
      <c r="BS178" s="349" t="str">
        <f ca="1">IFERROR(IF(TasksTable[[#This Row],[% Complete]]&lt;(TODAY()-TasksTable[[#This Row],[Start Date (Calculated)]])/TasksTable[[#This Row],[Days to Accomplish]],"REVIEW","-"),"")</f>
        <v>REVIEW</v>
      </c>
    </row>
    <row r="179" spans="1:71" ht="30" customHeight="1" x14ac:dyDescent="0.2">
      <c r="A179" s="25">
        <v>7</v>
      </c>
      <c r="B179" s="190" t="str">
        <f>VLOOKUP(TasksTable[[#This Row],[Day 1 Project
Name]],Sheet1!$A$1:$B$19,2,FALSE)</f>
        <v>EFAS12</v>
      </c>
      <c r="C179" s="174" t="str">
        <f>CONCATENATE(B179,"_",TasksTable[[#This Row],[Day 1 Project
Name]],"_",A179)</f>
        <v>EFAS12_EFAS12_IICS_7</v>
      </c>
      <c r="D179" s="100" t="str">
        <f>VLOOKUP(B179,Sheet1!$B$1:$C$19,2,FALSE)</f>
        <v>Istvan Katus_Finance</v>
      </c>
      <c r="E179" s="122" t="s">
        <v>382</v>
      </c>
      <c r="F179" s="107" t="s">
        <v>760</v>
      </c>
      <c r="G179" s="203" t="s">
        <v>424</v>
      </c>
      <c r="H179" s="102" t="b">
        <v>0</v>
      </c>
      <c r="I179" s="322"/>
      <c r="J179" s="158">
        <v>42490</v>
      </c>
      <c r="K179" s="102">
        <v>30</v>
      </c>
      <c r="L179" s="103">
        <f t="shared" si="12"/>
        <v>42460</v>
      </c>
      <c r="M179" s="104">
        <v>0.05</v>
      </c>
      <c r="N179" s="102" t="b">
        <v>0</v>
      </c>
      <c r="O179" s="109"/>
      <c r="P179" s="102" t="s">
        <v>308</v>
      </c>
      <c r="Q179" s="203" t="s">
        <v>179</v>
      </c>
      <c r="R179" s="112"/>
      <c r="S179" s="113"/>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99" t="str">
        <f ca="1">IF(AND(TasksTable[[#This Row],[Status]]&lt;&gt;"On Track",TasksTable[[#This Row],[Start Date (Calculated)]]&lt;TODAY()+7),"Review","No  Review")</f>
        <v>No  Review</v>
      </c>
      <c r="AZ179" s="114">
        <v>5</v>
      </c>
      <c r="BA179" s="114" t="s">
        <v>701</v>
      </c>
      <c r="BB179" s="114"/>
      <c r="BC179" s="114"/>
      <c r="BD179" s="114"/>
      <c r="BE179" s="169" t="s">
        <v>800</v>
      </c>
      <c r="BF179" s="169"/>
      <c r="BG179" s="169"/>
      <c r="BH179" s="169"/>
      <c r="BI179" s="169">
        <v>5</v>
      </c>
      <c r="BJ179" s="169"/>
      <c r="BK179" s="169"/>
      <c r="BL179" s="169"/>
      <c r="BM179" s="169"/>
      <c r="BN179" s="169"/>
      <c r="BO179" s="259"/>
      <c r="BP179" s="303">
        <f t="shared" si="10"/>
        <v>5</v>
      </c>
      <c r="BQ179" s="349" t="str">
        <f ca="1">IFERROR(IF(TasksTable[[#This Row],[Start Date (Calculated)]]-(TODAY()-WEEKDAY(TODAY())-1)&gt;5,"REVIEW","-"),"")</f>
        <v>REVIEW</v>
      </c>
      <c r="BR179" s="349" t="str">
        <f ca="1">IFERROR(IF(TasksTable[[#This Row],[Required Completion Date]]-(TODAY()-WEEKDAY(TODAY())-1)&gt;5,"REVIEW","-"),"")</f>
        <v>REVIEW</v>
      </c>
      <c r="BS179" s="349" t="str">
        <f ca="1">IFERROR(IF(TasksTable[[#This Row],[% Complete]]&lt;(TODAY()-TasksTable[[#This Row],[Start Date (Calculated)]])/TasksTable[[#This Row],[Days to Accomplish]],"REVIEW","-"),"")</f>
        <v>-</v>
      </c>
    </row>
    <row r="180" spans="1:71" ht="30" customHeight="1" x14ac:dyDescent="0.2">
      <c r="A180" s="25">
        <v>8</v>
      </c>
      <c r="B180" s="190" t="str">
        <f>VLOOKUP(TasksTable[[#This Row],[Day 1 Project
Name]],Sheet1!$A$1:$B$19,2,FALSE)</f>
        <v>EFAS12</v>
      </c>
      <c r="C180" s="174" t="str">
        <f>CONCATENATE(B180,"_",TasksTable[[#This Row],[Day 1 Project
Name]],"_",A180)</f>
        <v>EFAS12_EFAS12_IICS_8</v>
      </c>
      <c r="D180" s="100" t="str">
        <f>VLOOKUP(B180,Sheet1!$B$1:$C$19,2,FALSE)</f>
        <v>Istvan Katus_Finance</v>
      </c>
      <c r="E180" s="122" t="s">
        <v>382</v>
      </c>
      <c r="F180" s="107" t="s">
        <v>719</v>
      </c>
      <c r="G180" s="102" t="s">
        <v>176</v>
      </c>
      <c r="H180" s="102" t="b">
        <v>0</v>
      </c>
      <c r="I180" s="322"/>
      <c r="J180" s="158">
        <v>42646</v>
      </c>
      <c r="K180" s="102">
        <v>3</v>
      </c>
      <c r="L180" s="103">
        <f t="shared" si="12"/>
        <v>42643</v>
      </c>
      <c r="M180" s="104">
        <v>0</v>
      </c>
      <c r="N180" s="102" t="b">
        <v>0</v>
      </c>
      <c r="O180" s="109"/>
      <c r="P180" s="102" t="s">
        <v>308</v>
      </c>
      <c r="Q180" s="203" t="s">
        <v>179</v>
      </c>
      <c r="R180" s="112"/>
      <c r="S180" s="113"/>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99" t="str">
        <f ca="1">IF(AND(TasksTable[[#This Row],[Status]]&lt;&gt;"On Track",TasksTable[[#This Row],[Start Date (Calculated)]]&lt;TODAY()+7),"Review","No  Review")</f>
        <v>No  Review</v>
      </c>
      <c r="AZ180" s="114">
        <v>1</v>
      </c>
      <c r="BA180" s="114" t="s">
        <v>701</v>
      </c>
      <c r="BB180" s="114"/>
      <c r="BC180" s="114"/>
      <c r="BD180" s="114"/>
      <c r="BE180" s="169" t="s">
        <v>800</v>
      </c>
      <c r="BF180" s="169"/>
      <c r="BG180" s="169"/>
      <c r="BH180" s="169"/>
      <c r="BI180" s="169"/>
      <c r="BJ180" s="169"/>
      <c r="BK180" s="169"/>
      <c r="BL180" s="169"/>
      <c r="BM180" s="169"/>
      <c r="BN180" s="169"/>
      <c r="BO180" s="259">
        <v>1</v>
      </c>
      <c r="BP180" s="303">
        <f t="shared" si="10"/>
        <v>1</v>
      </c>
      <c r="BQ180" s="349" t="str">
        <f ca="1">IFERROR(IF(TasksTable[[#This Row],[Start Date (Calculated)]]-(TODAY()-WEEKDAY(TODAY())-1)&gt;5,"REVIEW","-"),"")</f>
        <v>REVIEW</v>
      </c>
      <c r="BR180" s="349" t="str">
        <f ca="1">IFERROR(IF(TasksTable[[#This Row],[Required Completion Date]]-(TODAY()-WEEKDAY(TODAY())-1)&gt;5,"REVIEW","-"),"")</f>
        <v>REVIEW</v>
      </c>
      <c r="BS180" s="349" t="str">
        <f ca="1">IFERROR(IF(TasksTable[[#This Row],[% Complete]]&lt;(TODAY()-TasksTable[[#This Row],[Start Date (Calculated)]])/TasksTable[[#This Row],[Days to Accomplish]],"REVIEW","-"),"")</f>
        <v>-</v>
      </c>
    </row>
    <row r="181" spans="1:71" ht="30" customHeight="1" x14ac:dyDescent="0.2">
      <c r="A181" s="25">
        <v>9</v>
      </c>
      <c r="B181" s="190" t="str">
        <f>VLOOKUP(TasksTable[[#This Row],[Day 1 Project
Name]],Sheet1!$A$1:$B$19,2,FALSE)</f>
        <v>EFAS12</v>
      </c>
      <c r="C181" s="174" t="str">
        <f>CONCATENATE(B181,"_",TasksTable[[#This Row],[Day 1 Project
Name]],"_",A181)</f>
        <v>EFAS12_EFAS12_IICS_9</v>
      </c>
      <c r="D181" s="100" t="str">
        <f>VLOOKUP(B181,Sheet1!$B$1:$C$19,2,FALSE)</f>
        <v>Istvan Katus_Finance</v>
      </c>
      <c r="E181" s="122" t="s">
        <v>382</v>
      </c>
      <c r="F181" s="107" t="s">
        <v>721</v>
      </c>
      <c r="G181" s="102" t="s">
        <v>176</v>
      </c>
      <c r="H181" s="203" t="b">
        <v>1</v>
      </c>
      <c r="I181" s="322"/>
      <c r="J181" s="158">
        <v>42521</v>
      </c>
      <c r="K181" s="203">
        <v>60</v>
      </c>
      <c r="L181" s="103">
        <f t="shared" si="12"/>
        <v>42461</v>
      </c>
      <c r="M181" s="104">
        <v>0</v>
      </c>
      <c r="N181" s="203" t="b">
        <v>1</v>
      </c>
      <c r="O181" s="114" t="s">
        <v>440</v>
      </c>
      <c r="P181" s="102" t="s">
        <v>308</v>
      </c>
      <c r="Q181" s="203" t="s">
        <v>179</v>
      </c>
      <c r="R181" s="112"/>
      <c r="S181" s="113"/>
      <c r="T181" s="112"/>
      <c r="U181" s="112"/>
      <c r="V181" s="112"/>
      <c r="W181" s="112"/>
      <c r="X181" s="158">
        <v>42521</v>
      </c>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99" t="str">
        <f ca="1">IF(AND(TasksTable[[#This Row],[Status]]&lt;&gt;"On Track",TasksTable[[#This Row],[Start Date (Calculated)]]&lt;TODAY()+7),"Review","No  Review")</f>
        <v>No  Review</v>
      </c>
      <c r="AZ181" s="114">
        <v>16</v>
      </c>
      <c r="BA181" s="114" t="s">
        <v>701</v>
      </c>
      <c r="BB181" s="114"/>
      <c r="BC181" s="114"/>
      <c r="BD181" s="114"/>
      <c r="BE181" s="169" t="s">
        <v>801</v>
      </c>
      <c r="BF181" s="169"/>
      <c r="BG181" s="169"/>
      <c r="BH181" s="169"/>
      <c r="BI181" s="169">
        <v>8</v>
      </c>
      <c r="BJ181" s="169">
        <v>8</v>
      </c>
      <c r="BK181" s="169"/>
      <c r="BL181" s="169"/>
      <c r="BM181" s="169"/>
      <c r="BN181" s="169"/>
      <c r="BO181" s="259"/>
      <c r="BP181" s="303">
        <f t="shared" si="10"/>
        <v>16</v>
      </c>
      <c r="BQ181" s="349" t="str">
        <f ca="1">IFERROR(IF(TasksTable[[#This Row],[Start Date (Calculated)]]-(TODAY()-WEEKDAY(TODAY())-1)&gt;5,"REVIEW","-"),"")</f>
        <v>REVIEW</v>
      </c>
      <c r="BR181" s="349" t="str">
        <f ca="1">IFERROR(IF(TasksTable[[#This Row],[Required Completion Date]]-(TODAY()-WEEKDAY(TODAY())-1)&gt;5,"REVIEW","-"),"")</f>
        <v>REVIEW</v>
      </c>
      <c r="BS181" s="349" t="str">
        <f ca="1">IFERROR(IF(TasksTable[[#This Row],[% Complete]]&lt;(TODAY()-TasksTable[[#This Row],[Start Date (Calculated)]])/TasksTable[[#This Row],[Days to Accomplish]],"REVIEW","-"),"")</f>
        <v>-</v>
      </c>
    </row>
    <row r="182" spans="1:71" ht="30" customHeight="1" x14ac:dyDescent="0.2">
      <c r="A182" s="25">
        <v>12</v>
      </c>
      <c r="B182" s="190" t="str">
        <f>VLOOKUP(TasksTable[[#This Row],[Day 1 Project
Name]],Sheet1!$A$1:$B$19,2,FALSE)</f>
        <v>EFAS12</v>
      </c>
      <c r="C182" s="174" t="s">
        <v>723</v>
      </c>
      <c r="D182" s="100" t="s">
        <v>305</v>
      </c>
      <c r="E182" s="122" t="s">
        <v>382</v>
      </c>
      <c r="F182" s="107" t="s">
        <v>512</v>
      </c>
      <c r="G182" s="203" t="s">
        <v>424</v>
      </c>
      <c r="H182" s="203" t="b">
        <v>0</v>
      </c>
      <c r="I182" s="322"/>
      <c r="J182" s="158">
        <v>42561</v>
      </c>
      <c r="K182" s="203">
        <v>20</v>
      </c>
      <c r="L182" s="103">
        <v>42541</v>
      </c>
      <c r="M182" s="290">
        <v>0</v>
      </c>
      <c r="N182" s="203" t="b">
        <v>0</v>
      </c>
      <c r="O182" s="109"/>
      <c r="P182" s="102" t="s">
        <v>308</v>
      </c>
      <c r="Q182" s="203" t="s">
        <v>179</v>
      </c>
      <c r="R182" s="112"/>
      <c r="S182" s="113"/>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99" t="str">
        <f ca="1">IF(AND(TasksTable[[#This Row],[Status]]&lt;&gt;"On Track",TasksTable[[#This Row],[Start Date (Calculated)]]&lt;TODAY()+7),"Review","No  Review")</f>
        <v>No  Review</v>
      </c>
      <c r="AZ182" s="114"/>
      <c r="BA182" s="114"/>
      <c r="BB182" s="114"/>
      <c r="BC182" s="114"/>
      <c r="BD182" s="114"/>
      <c r="BE182" s="169" t="s">
        <v>802</v>
      </c>
      <c r="BF182" s="169"/>
      <c r="BG182" s="169"/>
      <c r="BH182" s="169"/>
      <c r="BI182" s="169"/>
      <c r="BJ182" s="169"/>
      <c r="BK182" s="169"/>
      <c r="BL182" s="169"/>
      <c r="BM182" s="169"/>
      <c r="BN182" s="169"/>
      <c r="BO182" s="259"/>
      <c r="BP182" s="303">
        <f t="shared" si="10"/>
        <v>0</v>
      </c>
      <c r="BQ182" s="349" t="str">
        <f ca="1">IFERROR(IF(TasksTable[[#This Row],[Start Date (Calculated)]]-(TODAY()-WEEKDAY(TODAY())-1)&gt;5,"REVIEW","-"),"")</f>
        <v>REVIEW</v>
      </c>
      <c r="BR182" s="349" t="str">
        <f ca="1">IFERROR(IF(TasksTable[[#This Row],[Required Completion Date]]-(TODAY()-WEEKDAY(TODAY())-1)&gt;5,"REVIEW","-"),"")</f>
        <v>REVIEW</v>
      </c>
      <c r="BS182" s="349" t="str">
        <f ca="1">IFERROR(IF(TasksTable[[#This Row],[% Complete]]&lt;(TODAY()-TasksTable[[#This Row],[Start Date (Calculated)]])/TasksTable[[#This Row],[Days to Accomplish]],"REVIEW","-"),"")</f>
        <v>-</v>
      </c>
    </row>
    <row r="183" spans="1:71" ht="30" customHeight="1" x14ac:dyDescent="0.2">
      <c r="A183" s="25">
        <v>13</v>
      </c>
      <c r="B183" s="190" t="str">
        <f>VLOOKUP(TasksTable[[#This Row],[Day 1 Project
Name]],Sheet1!$A$1:$B$19,2,FALSE)</f>
        <v>EFAS12</v>
      </c>
      <c r="C183" s="174" t="str">
        <f>CONCATENATE(B183,"_",TasksTable[[#This Row],[Day 1 Project
Name]],"_",A183)</f>
        <v>EFAS12_EFAS12_IICS_13</v>
      </c>
      <c r="D183" s="100" t="str">
        <f>VLOOKUP(B183,Sheet1!$B$1:$C$19,2,FALSE)</f>
        <v>Istvan Katus_Finance</v>
      </c>
      <c r="E183" s="122" t="s">
        <v>382</v>
      </c>
      <c r="F183" s="107" t="s">
        <v>429</v>
      </c>
      <c r="G183" s="102" t="s">
        <v>176</v>
      </c>
      <c r="H183" s="164" t="b">
        <v>0</v>
      </c>
      <c r="I183" s="158"/>
      <c r="J183" s="158">
        <v>42490</v>
      </c>
      <c r="K183" s="102">
        <v>1</v>
      </c>
      <c r="L183" s="103">
        <f t="shared" ref="L183:L189" si="13">J183-K183</f>
        <v>42489</v>
      </c>
      <c r="M183" s="104">
        <v>0</v>
      </c>
      <c r="N183" s="102" t="b">
        <v>0</v>
      </c>
      <c r="O183" s="109"/>
      <c r="P183" s="102" t="s">
        <v>308</v>
      </c>
      <c r="Q183" s="203" t="s">
        <v>179</v>
      </c>
      <c r="R183" s="112"/>
      <c r="S183" s="113"/>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99" t="str">
        <f ca="1">IF(AND(TasksTable[[#This Row],[Status]]&lt;&gt;"On Track",TasksTable[[#This Row],[Start Date (Calculated)]]&lt;TODAY()+7),"Review","No  Review")</f>
        <v>No  Review</v>
      </c>
      <c r="AZ183" s="114">
        <v>2</v>
      </c>
      <c r="BA183" s="114" t="s">
        <v>701</v>
      </c>
      <c r="BB183" s="114"/>
      <c r="BC183" s="114"/>
      <c r="BD183" s="114"/>
      <c r="BE183" s="169" t="s">
        <v>800</v>
      </c>
      <c r="BF183" s="169"/>
      <c r="BG183" s="169"/>
      <c r="BH183" s="169"/>
      <c r="BI183" s="169">
        <v>2</v>
      </c>
      <c r="BJ183" s="169"/>
      <c r="BK183" s="169"/>
      <c r="BL183" s="169"/>
      <c r="BM183" s="169"/>
      <c r="BN183" s="169"/>
      <c r="BO183" s="259"/>
      <c r="BP183" s="303">
        <f t="shared" si="10"/>
        <v>2</v>
      </c>
      <c r="BQ183" s="349" t="str">
        <f ca="1">IFERROR(IF(TasksTable[[#This Row],[Start Date (Calculated)]]-(TODAY()-WEEKDAY(TODAY())-1)&gt;5,"REVIEW","-"),"")</f>
        <v>REVIEW</v>
      </c>
      <c r="BR183" s="349" t="str">
        <f ca="1">IFERROR(IF(TasksTable[[#This Row],[Required Completion Date]]-(TODAY()-WEEKDAY(TODAY())-1)&gt;5,"REVIEW","-"),"")</f>
        <v>REVIEW</v>
      </c>
      <c r="BS183" s="349" t="str">
        <f ca="1">IFERROR(IF(TasksTable[[#This Row],[% Complete]]&lt;(TODAY()-TasksTable[[#This Row],[Start Date (Calculated)]])/TasksTable[[#This Row],[Days to Accomplish]],"REVIEW","-"),"")</f>
        <v>-</v>
      </c>
    </row>
    <row r="184" spans="1:71" ht="30" customHeight="1" x14ac:dyDescent="0.2">
      <c r="A184" s="25">
        <v>16</v>
      </c>
      <c r="B184" s="190" t="str">
        <f>VLOOKUP(TasksTable[[#This Row],[Day 1 Project
Name]],Sheet1!$A$1:$B$19,2,FALSE)</f>
        <v>EFAS12</v>
      </c>
      <c r="C184" s="174" t="str">
        <f>CONCATENATE(B184,"_",TasksTable[[#This Row],[Day 1 Project
Name]],"_",A184)</f>
        <v>EFAS12_EFAS12_IICS_16</v>
      </c>
      <c r="D184" s="100" t="str">
        <f>VLOOKUP(B184,Sheet1!$B$1:$C$19,2,FALSE)</f>
        <v>Istvan Katus_Finance</v>
      </c>
      <c r="E184" s="122" t="s">
        <v>382</v>
      </c>
      <c r="F184" s="107" t="s">
        <v>717</v>
      </c>
      <c r="G184" s="203" t="s">
        <v>176</v>
      </c>
      <c r="H184" s="102" t="b">
        <v>0</v>
      </c>
      <c r="I184" s="322"/>
      <c r="J184" s="158">
        <v>42581</v>
      </c>
      <c r="K184" s="102">
        <v>30</v>
      </c>
      <c r="L184" s="103">
        <f t="shared" si="13"/>
        <v>42551</v>
      </c>
      <c r="M184" s="104">
        <v>0</v>
      </c>
      <c r="N184" s="102" t="b">
        <v>0</v>
      </c>
      <c r="O184" s="109"/>
      <c r="P184" s="102" t="s">
        <v>308</v>
      </c>
      <c r="Q184" s="203" t="s">
        <v>179</v>
      </c>
      <c r="R184" s="112"/>
      <c r="S184" s="113"/>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99" t="str">
        <f ca="1">IF(AND(TasksTable[[#This Row],[Status]]&lt;&gt;"On Track",TasksTable[[#This Row],[Start Date (Calculated)]]&lt;TODAY()+7),"Review","No  Review")</f>
        <v>No  Review</v>
      </c>
      <c r="AZ184" s="114">
        <v>4</v>
      </c>
      <c r="BA184" s="114" t="s">
        <v>701</v>
      </c>
      <c r="BB184" s="114"/>
      <c r="BC184" s="114"/>
      <c r="BD184" s="114"/>
      <c r="BE184" s="169" t="s">
        <v>802</v>
      </c>
      <c r="BF184" s="169"/>
      <c r="BG184" s="169"/>
      <c r="BH184" s="169"/>
      <c r="BI184" s="169"/>
      <c r="BJ184" s="169"/>
      <c r="BK184" s="169"/>
      <c r="BL184" s="169">
        <v>4</v>
      </c>
      <c r="BM184" s="169"/>
      <c r="BN184" s="169"/>
      <c r="BO184" s="259"/>
      <c r="BP184" s="303">
        <f t="shared" si="10"/>
        <v>4</v>
      </c>
      <c r="BQ184" s="349" t="str">
        <f ca="1">IFERROR(IF(TasksTable[[#This Row],[Start Date (Calculated)]]-(TODAY()-WEEKDAY(TODAY())-1)&gt;5,"REVIEW","-"),"")</f>
        <v>REVIEW</v>
      </c>
      <c r="BR184" s="349" t="str">
        <f ca="1">IFERROR(IF(TasksTable[[#This Row],[Required Completion Date]]-(TODAY()-WEEKDAY(TODAY())-1)&gt;5,"REVIEW","-"),"")</f>
        <v>REVIEW</v>
      </c>
      <c r="BS184" s="349" t="str">
        <f ca="1">IFERROR(IF(TasksTable[[#This Row],[% Complete]]&lt;(TODAY()-TasksTable[[#This Row],[Start Date (Calculated)]])/TasksTable[[#This Row],[Days to Accomplish]],"REVIEW","-"),"")</f>
        <v>-</v>
      </c>
    </row>
    <row r="185" spans="1:71" ht="30" customHeight="1" x14ac:dyDescent="0.2">
      <c r="A185" s="25">
        <v>17</v>
      </c>
      <c r="B185" s="190" t="str">
        <f>VLOOKUP(TasksTable[[#This Row],[Day 1 Project
Name]],Sheet1!$A$1:$B$19,2,FALSE)</f>
        <v>EFAS12</v>
      </c>
      <c r="C185" s="174" t="str">
        <f>CONCATENATE(B185,"_",TasksTable[[#This Row],[Day 1 Project
Name]],"_",A185)</f>
        <v>EFAS12_EFAS12_IICS_17</v>
      </c>
      <c r="D185" s="100" t="str">
        <f>VLOOKUP(B185,Sheet1!$B$1:$C$19,2,FALSE)</f>
        <v>Istvan Katus_Finance</v>
      </c>
      <c r="E185" s="122" t="s">
        <v>382</v>
      </c>
      <c r="F185" s="107" t="s">
        <v>718</v>
      </c>
      <c r="G185" s="102" t="s">
        <v>176</v>
      </c>
      <c r="H185" s="164" t="b">
        <v>0</v>
      </c>
      <c r="I185" s="158"/>
      <c r="J185" s="158">
        <v>42646</v>
      </c>
      <c r="K185" s="102">
        <v>3</v>
      </c>
      <c r="L185" s="103">
        <f t="shared" si="13"/>
        <v>42643</v>
      </c>
      <c r="M185" s="104">
        <v>0</v>
      </c>
      <c r="N185" s="102" t="b">
        <v>0</v>
      </c>
      <c r="O185" s="114" t="s">
        <v>473</v>
      </c>
      <c r="P185" s="102" t="s">
        <v>308</v>
      </c>
      <c r="Q185" s="203" t="s">
        <v>179</v>
      </c>
      <c r="R185" s="112"/>
      <c r="S185" s="113"/>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99" t="str">
        <f ca="1">IF(AND(TasksTable[[#This Row],[Status]]&lt;&gt;"On Track",TasksTable[[#This Row],[Start Date (Calculated)]]&lt;TODAY()+7),"Review","No  Review")</f>
        <v>No  Review</v>
      </c>
      <c r="AZ185" s="114">
        <v>8</v>
      </c>
      <c r="BA185" s="114" t="s">
        <v>701</v>
      </c>
      <c r="BB185" s="114"/>
      <c r="BC185" s="114"/>
      <c r="BD185" s="114"/>
      <c r="BE185" s="169" t="s">
        <v>800</v>
      </c>
      <c r="BF185" s="169"/>
      <c r="BG185" s="169"/>
      <c r="BH185" s="169"/>
      <c r="BI185" s="169"/>
      <c r="BJ185" s="169"/>
      <c r="BK185" s="169"/>
      <c r="BL185" s="169"/>
      <c r="BM185" s="169"/>
      <c r="BN185" s="169"/>
      <c r="BO185" s="259">
        <v>8</v>
      </c>
      <c r="BP185" s="303">
        <f t="shared" si="10"/>
        <v>8</v>
      </c>
      <c r="BQ185" s="349" t="str">
        <f ca="1">IFERROR(IF(TasksTable[[#This Row],[Start Date (Calculated)]]-(TODAY()-WEEKDAY(TODAY())-1)&gt;5,"REVIEW","-"),"")</f>
        <v>REVIEW</v>
      </c>
      <c r="BR185" s="349" t="str">
        <f ca="1">IFERROR(IF(TasksTable[[#This Row],[Required Completion Date]]-(TODAY()-WEEKDAY(TODAY())-1)&gt;5,"REVIEW","-"),"")</f>
        <v>REVIEW</v>
      </c>
      <c r="BS185" s="349" t="str">
        <f ca="1">IFERROR(IF(TasksTable[[#This Row],[% Complete]]&lt;(TODAY()-TasksTable[[#This Row],[Start Date (Calculated)]])/TasksTable[[#This Row],[Days to Accomplish]],"REVIEW","-"),"")</f>
        <v>-</v>
      </c>
    </row>
    <row r="186" spans="1:71" ht="30" customHeight="1" x14ac:dyDescent="0.2">
      <c r="A186" s="25">
        <v>18</v>
      </c>
      <c r="B186" s="190" t="str">
        <f>VLOOKUP(TasksTable[[#This Row],[Day 1 Project
Name]],Sheet1!$A$1:$B$19,2,FALSE)</f>
        <v>EFAS12</v>
      </c>
      <c r="C186" s="174" t="str">
        <f>CONCATENATE(B186,"_",TasksTable[[#This Row],[Day 1 Project
Name]],"_",A186)</f>
        <v>EFAS12_EFAS12_IICS_18</v>
      </c>
      <c r="D186" s="100" t="str">
        <f>VLOOKUP(B186,Sheet1!$B$1:$C$19,2,FALSE)</f>
        <v>Istvan Katus_Finance</v>
      </c>
      <c r="E186" s="122" t="s">
        <v>382</v>
      </c>
      <c r="F186" s="107" t="s">
        <v>752</v>
      </c>
      <c r="G186" s="102" t="s">
        <v>176</v>
      </c>
      <c r="H186" s="164" t="b">
        <v>1</v>
      </c>
      <c r="I186" s="158"/>
      <c r="J186" s="158">
        <v>42510</v>
      </c>
      <c r="K186" s="102">
        <v>32</v>
      </c>
      <c r="L186" s="103">
        <f t="shared" si="13"/>
        <v>42478</v>
      </c>
      <c r="M186" s="104">
        <v>0</v>
      </c>
      <c r="N186" s="109" t="b">
        <v>1</v>
      </c>
      <c r="O186" s="114" t="s">
        <v>440</v>
      </c>
      <c r="P186" s="102" t="s">
        <v>308</v>
      </c>
      <c r="Q186" s="203" t="s">
        <v>179</v>
      </c>
      <c r="R186" s="112"/>
      <c r="S186" s="113"/>
      <c r="T186" s="112"/>
      <c r="U186" s="112"/>
      <c r="V186" s="112"/>
      <c r="W186" s="112"/>
      <c r="X186" s="110">
        <v>42517</v>
      </c>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99" t="str">
        <f ca="1">IF(AND(TasksTable[[#This Row],[Status]]&lt;&gt;"On Track",TasksTable[[#This Row],[Start Date (Calculated)]]&lt;TODAY()+7),"Review","No  Review")</f>
        <v>No  Review</v>
      </c>
      <c r="AZ186" s="114">
        <v>8</v>
      </c>
      <c r="BA186" s="114" t="s">
        <v>701</v>
      </c>
      <c r="BB186" s="114"/>
      <c r="BC186" s="114"/>
      <c r="BD186" s="114"/>
      <c r="BE186" s="169" t="s">
        <v>801</v>
      </c>
      <c r="BF186" s="169"/>
      <c r="BG186" s="169"/>
      <c r="BH186" s="169"/>
      <c r="BI186" s="169">
        <v>4</v>
      </c>
      <c r="BJ186" s="169">
        <v>4</v>
      </c>
      <c r="BK186" s="169"/>
      <c r="BL186" s="169"/>
      <c r="BM186" s="169"/>
      <c r="BN186" s="169"/>
      <c r="BO186" s="259"/>
      <c r="BP186" s="303">
        <f t="shared" si="10"/>
        <v>8</v>
      </c>
      <c r="BQ186" s="349" t="str">
        <f ca="1">IFERROR(IF(TasksTable[[#This Row],[Start Date (Calculated)]]-(TODAY()-WEEKDAY(TODAY())-1)&gt;5,"REVIEW","-"),"")</f>
        <v>REVIEW</v>
      </c>
      <c r="BR186" s="349" t="str">
        <f ca="1">IFERROR(IF(TasksTable[[#This Row],[Required Completion Date]]-(TODAY()-WEEKDAY(TODAY())-1)&gt;5,"REVIEW","-"),"")</f>
        <v>REVIEW</v>
      </c>
      <c r="BS186" s="349" t="str">
        <f ca="1">IFERROR(IF(TasksTable[[#This Row],[% Complete]]&lt;(TODAY()-TasksTable[[#This Row],[Start Date (Calculated)]])/TasksTable[[#This Row],[Days to Accomplish]],"REVIEW","-"),"")</f>
        <v>-</v>
      </c>
    </row>
    <row r="187" spans="1:71" ht="30" customHeight="1" x14ac:dyDescent="0.2">
      <c r="A187" s="25">
        <v>19</v>
      </c>
      <c r="B187" s="190" t="str">
        <f>VLOOKUP(TasksTable[[#This Row],[Day 1 Project
Name]],Sheet1!$A$1:$B$19,2,FALSE)</f>
        <v>EFAS12</v>
      </c>
      <c r="C187" s="174" t="str">
        <f>CONCATENATE(B187,"_",TasksTable[[#This Row],[Day 1 Project
Name]],"_",A187)</f>
        <v>EFAS12_EFAS12_IICS_19</v>
      </c>
      <c r="D187" s="100" t="str">
        <f>VLOOKUP(B187,Sheet1!$B$1:$C$19,2,FALSE)</f>
        <v>Istvan Katus_Finance</v>
      </c>
      <c r="E187" s="122" t="s">
        <v>382</v>
      </c>
      <c r="F187" s="107" t="s">
        <v>735</v>
      </c>
      <c r="G187" s="102" t="s">
        <v>176</v>
      </c>
      <c r="H187" s="164" t="b">
        <v>1</v>
      </c>
      <c r="I187" s="158"/>
      <c r="J187" s="158">
        <v>42559</v>
      </c>
      <c r="K187" s="171">
        <v>46</v>
      </c>
      <c r="L187" s="103">
        <f t="shared" si="13"/>
        <v>42513</v>
      </c>
      <c r="M187" s="104">
        <v>0</v>
      </c>
      <c r="N187" s="109" t="b">
        <v>1</v>
      </c>
      <c r="O187" s="114" t="s">
        <v>440</v>
      </c>
      <c r="P187" s="102" t="s">
        <v>308</v>
      </c>
      <c r="Q187" s="203" t="s">
        <v>179</v>
      </c>
      <c r="R187" s="112"/>
      <c r="S187" s="113"/>
      <c r="T187" s="112"/>
      <c r="U187" s="112"/>
      <c r="V187" s="112"/>
      <c r="W187" s="112"/>
      <c r="X187" s="158">
        <v>42559</v>
      </c>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99" t="str">
        <f ca="1">IF(AND(TasksTable[[#This Row],[Status]]&lt;&gt;"On Track",TasksTable[[#This Row],[Start Date (Calculated)]]&lt;TODAY()+7),"Review","No  Review")</f>
        <v>No  Review</v>
      </c>
      <c r="AZ187" s="114">
        <v>8</v>
      </c>
      <c r="BA187" s="114" t="s">
        <v>701</v>
      </c>
      <c r="BB187" s="114"/>
      <c r="BC187" s="114"/>
      <c r="BD187" s="114"/>
      <c r="BE187" s="169" t="s">
        <v>801</v>
      </c>
      <c r="BF187" s="169"/>
      <c r="BG187" s="169"/>
      <c r="BH187" s="169"/>
      <c r="BI187" s="169"/>
      <c r="BJ187" s="169">
        <v>4</v>
      </c>
      <c r="BK187" s="169">
        <v>4</v>
      </c>
      <c r="BL187" s="169"/>
      <c r="BM187" s="169"/>
      <c r="BN187" s="169"/>
      <c r="BO187" s="259"/>
      <c r="BP187" s="303">
        <f t="shared" si="10"/>
        <v>8</v>
      </c>
      <c r="BQ187" s="349" t="str">
        <f ca="1">IFERROR(IF(TasksTable[[#This Row],[Start Date (Calculated)]]-(TODAY()-WEEKDAY(TODAY())-1)&gt;5,"REVIEW","-"),"")</f>
        <v>REVIEW</v>
      </c>
      <c r="BR187" s="349" t="str">
        <f ca="1">IFERROR(IF(TasksTable[[#This Row],[Required Completion Date]]-(TODAY()-WEEKDAY(TODAY())-1)&gt;5,"REVIEW","-"),"")</f>
        <v>REVIEW</v>
      </c>
      <c r="BS187" s="349" t="str">
        <f ca="1">IFERROR(IF(TasksTable[[#This Row],[% Complete]]&lt;(TODAY()-TasksTable[[#This Row],[Start Date (Calculated)]])/TasksTable[[#This Row],[Days to Accomplish]],"REVIEW","-"),"")</f>
        <v>-</v>
      </c>
    </row>
    <row r="188" spans="1:71" ht="30" customHeight="1" x14ac:dyDescent="0.2">
      <c r="A188" s="25">
        <v>21</v>
      </c>
      <c r="B188" s="190" t="str">
        <f>VLOOKUP(TasksTable[[#This Row],[Day 1 Project
Name]],Sheet1!$A$1:$B$19,2,FALSE)</f>
        <v>EFAS12</v>
      </c>
      <c r="C188" s="174" t="str">
        <f>CONCATENATE(B188,"_",TasksTable[[#This Row],[Day 1 Project
Name]],"_",A188)</f>
        <v>EFAS12_EFAS12_IICS_21</v>
      </c>
      <c r="D188" s="100" t="str">
        <f>VLOOKUP(B188,Sheet1!$B$1:$C$19,2,FALSE)</f>
        <v>Istvan Katus_Finance</v>
      </c>
      <c r="E188" s="122" t="s">
        <v>382</v>
      </c>
      <c r="F188" s="107" t="s">
        <v>720</v>
      </c>
      <c r="G188" s="203" t="s">
        <v>176</v>
      </c>
      <c r="H188" s="102" t="b">
        <v>0</v>
      </c>
      <c r="I188" s="322"/>
      <c r="J188" s="158">
        <v>42427</v>
      </c>
      <c r="K188" s="102">
        <v>10</v>
      </c>
      <c r="L188" s="103">
        <f t="shared" si="13"/>
        <v>42417</v>
      </c>
      <c r="M188" s="104">
        <v>0</v>
      </c>
      <c r="N188" s="102" t="b">
        <v>0</v>
      </c>
      <c r="O188" s="109"/>
      <c r="P188" s="102" t="s">
        <v>308</v>
      </c>
      <c r="Q188" s="203" t="s">
        <v>179</v>
      </c>
      <c r="R188" s="112"/>
      <c r="S188" s="113"/>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99" t="str">
        <f ca="1">IF(AND(TasksTable[[#This Row],[Status]]&lt;&gt;"On Track",TasksTable[[#This Row],[Start Date (Calculated)]]&lt;TODAY()+7),"Review","No  Review")</f>
        <v>Review</v>
      </c>
      <c r="AZ188" s="114">
        <v>8</v>
      </c>
      <c r="BA188" s="114" t="s">
        <v>701</v>
      </c>
      <c r="BB188" s="114"/>
      <c r="BC188" s="114"/>
      <c r="BD188" s="114"/>
      <c r="BE188" s="169" t="s">
        <v>801</v>
      </c>
      <c r="BF188" s="169"/>
      <c r="BG188" s="169">
        <v>8</v>
      </c>
      <c r="BH188" s="169"/>
      <c r="BI188" s="169"/>
      <c r="BJ188" s="169"/>
      <c r="BK188" s="169"/>
      <c r="BL188" s="169"/>
      <c r="BM188" s="169"/>
      <c r="BN188" s="169"/>
      <c r="BO188" s="259"/>
      <c r="BP188" s="303">
        <f t="shared" si="10"/>
        <v>8</v>
      </c>
      <c r="BQ188" s="349" t="str">
        <f ca="1">IFERROR(IF(TasksTable[[#This Row],[Start Date (Calculated)]]-(TODAY()-WEEKDAY(TODAY())-1)&gt;5,"REVIEW","-"),"")</f>
        <v>-</v>
      </c>
      <c r="BR188" s="349" t="str">
        <f ca="1">IFERROR(IF(TasksTable[[#This Row],[Required Completion Date]]-(TODAY()-WEEKDAY(TODAY())-1)&gt;5,"REVIEW","-"),"")</f>
        <v>REVIEW</v>
      </c>
      <c r="BS188" s="349" t="str">
        <f ca="1">IFERROR(IF(TasksTable[[#This Row],[% Complete]]&lt;(TODAY()-TasksTable[[#This Row],[Start Date (Calculated)]])/TasksTable[[#This Row],[Days to Accomplish]],"REVIEW","-"),"")</f>
        <v>-</v>
      </c>
    </row>
    <row r="189" spans="1:71" ht="30" customHeight="1" x14ac:dyDescent="0.2">
      <c r="A189" s="25">
        <v>22</v>
      </c>
      <c r="B189" s="190" t="str">
        <f>VLOOKUP(TasksTable[[#This Row],[Day 1 Project
Name]],Sheet1!$A$1:$B$19,2,FALSE)</f>
        <v>EFAS12</v>
      </c>
      <c r="C189" s="174" t="str">
        <f>CONCATENATE(B189,"_",TasksTable[[#This Row],[Day 1 Project
Name]],"_",A189)</f>
        <v>EFAS12_EFAS12_IICS_22</v>
      </c>
      <c r="D189" s="100" t="str">
        <f>VLOOKUP(B189,Sheet1!$B$1:$C$19,2,FALSE)</f>
        <v>Istvan Katus_Finance</v>
      </c>
      <c r="E189" s="122" t="s">
        <v>382</v>
      </c>
      <c r="F189" s="107" t="s">
        <v>509</v>
      </c>
      <c r="G189" s="203" t="s">
        <v>424</v>
      </c>
      <c r="H189" s="102" t="b">
        <v>0</v>
      </c>
      <c r="I189" s="322"/>
      <c r="J189" s="158">
        <v>42561</v>
      </c>
      <c r="K189" s="102">
        <v>20</v>
      </c>
      <c r="L189" s="103">
        <f t="shared" si="13"/>
        <v>42541</v>
      </c>
      <c r="M189" s="104">
        <v>0</v>
      </c>
      <c r="N189" s="102" t="b">
        <v>0</v>
      </c>
      <c r="O189" s="109"/>
      <c r="P189" s="102" t="s">
        <v>308</v>
      </c>
      <c r="Q189" s="203" t="s">
        <v>179</v>
      </c>
      <c r="R189" s="112"/>
      <c r="S189" s="113"/>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99" t="str">
        <f ca="1">IF(AND(TasksTable[[#This Row],[Status]]&lt;&gt;"On Track",TasksTable[[#This Row],[Start Date (Calculated)]]&lt;TODAY()+7),"Review","No  Review")</f>
        <v>No  Review</v>
      </c>
      <c r="AZ189" s="114">
        <v>2</v>
      </c>
      <c r="BA189" s="114" t="s">
        <v>701</v>
      </c>
      <c r="BB189" s="114"/>
      <c r="BC189" s="114"/>
      <c r="BD189" s="114"/>
      <c r="BE189" s="169" t="s">
        <v>800</v>
      </c>
      <c r="BF189" s="169"/>
      <c r="BG189" s="169"/>
      <c r="BH189" s="169"/>
      <c r="BI189" s="169"/>
      <c r="BJ189" s="169"/>
      <c r="BK189" s="169">
        <v>2</v>
      </c>
      <c r="BL189" s="169"/>
      <c r="BM189" s="169"/>
      <c r="BN189" s="169"/>
      <c r="BO189" s="259"/>
      <c r="BP189" s="303">
        <f t="shared" si="10"/>
        <v>2</v>
      </c>
      <c r="BQ189" s="349" t="str">
        <f ca="1">IFERROR(IF(TasksTable[[#This Row],[Start Date (Calculated)]]-(TODAY()-WEEKDAY(TODAY())-1)&gt;5,"REVIEW","-"),"")</f>
        <v>REVIEW</v>
      </c>
      <c r="BR189" s="349" t="str">
        <f ca="1">IFERROR(IF(TasksTable[[#This Row],[Required Completion Date]]-(TODAY()-WEEKDAY(TODAY())-1)&gt;5,"REVIEW","-"),"")</f>
        <v>REVIEW</v>
      </c>
      <c r="BS189" s="349" t="str">
        <f ca="1">IFERROR(IF(TasksTable[[#This Row],[% Complete]]&lt;(TODAY()-TasksTable[[#This Row],[Start Date (Calculated)]])/TasksTable[[#This Row],[Days to Accomplish]],"REVIEW","-"),"")</f>
        <v>-</v>
      </c>
    </row>
    <row r="190" spans="1:71" ht="30" customHeight="1" x14ac:dyDescent="0.2">
      <c r="A190" s="25">
        <v>28</v>
      </c>
      <c r="B190" s="190" t="str">
        <f>VLOOKUP(TasksTable[[#This Row],[Day 1 Project
Name]],Sheet1!$A$1:$B$19,2,FALSE)</f>
        <v>EFAS04</v>
      </c>
      <c r="C190" s="189" t="str">
        <f>CONCATENATE(B190,"_",TasksTable[[#This Row],[Day 1 Project
Name]],"_",A190)</f>
        <v>EFAS04_EFAS04_Compliance_28</v>
      </c>
      <c r="D190" s="100" t="str">
        <f>VLOOKUP(B190,Sheet1!$B$1:$C$19,2,FALSE)</f>
        <v>Istvan Katus_Compliance and Reporting</v>
      </c>
      <c r="E190" s="107" t="s">
        <v>375</v>
      </c>
      <c r="F190" s="107" t="s">
        <v>475</v>
      </c>
      <c r="G190" s="203" t="s">
        <v>176</v>
      </c>
      <c r="H190" s="203" t="b">
        <v>0</v>
      </c>
      <c r="I190" s="322"/>
      <c r="J190" s="158">
        <v>42644</v>
      </c>
      <c r="K190" s="203">
        <v>60</v>
      </c>
      <c r="L190" s="159">
        <f>+J190-K190</f>
        <v>42584</v>
      </c>
      <c r="M190" s="104">
        <v>0</v>
      </c>
      <c r="N190" s="102" t="b">
        <v>0</v>
      </c>
      <c r="O190" s="109"/>
      <c r="P190" s="102" t="s">
        <v>336</v>
      </c>
      <c r="Q190" s="203" t="s">
        <v>179</v>
      </c>
      <c r="R190" s="112"/>
      <c r="S190" s="160"/>
      <c r="T190" s="16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12"/>
      <c r="AS190" s="112"/>
      <c r="AT190" s="112"/>
      <c r="AU190" s="112"/>
      <c r="AV190" s="112"/>
      <c r="AW190" s="112"/>
      <c r="AX190" s="112"/>
      <c r="AY190" s="199" t="str">
        <f ca="1">IF(AND(TasksTable[[#This Row],[Status]]&lt;&gt;"On Track",TasksTable[[#This Row],[Start Date (Calculated)]]&lt;TODAY()+7),"Review","No  Review")</f>
        <v>No  Review</v>
      </c>
      <c r="AZ190" s="114">
        <v>40</v>
      </c>
      <c r="BA190" s="114" t="s">
        <v>681</v>
      </c>
      <c r="BB190" s="114"/>
      <c r="BC190" s="114"/>
      <c r="BD190" s="114"/>
      <c r="BE190" s="169" t="s">
        <v>800</v>
      </c>
      <c r="BF190" s="169"/>
      <c r="BG190" s="169"/>
      <c r="BH190" s="169"/>
      <c r="BI190" s="169"/>
      <c r="BJ190" s="169"/>
      <c r="BK190" s="169"/>
      <c r="BL190" s="169"/>
      <c r="BM190" s="169">
        <v>20</v>
      </c>
      <c r="BN190" s="169">
        <v>20</v>
      </c>
      <c r="BO190" s="259"/>
      <c r="BP190" s="303">
        <f t="shared" si="10"/>
        <v>40</v>
      </c>
      <c r="BQ190" s="349" t="str">
        <f ca="1">IFERROR(IF(TasksTable[[#This Row],[Start Date (Calculated)]]-(TODAY()-WEEKDAY(TODAY())-1)&gt;5,"REVIEW","-"),"")</f>
        <v>REVIEW</v>
      </c>
      <c r="BR190" s="349" t="str">
        <f ca="1">IFERROR(IF(TasksTable[[#This Row],[Required Completion Date]]-(TODAY()-WEEKDAY(TODAY())-1)&gt;5,"REVIEW","-"),"")</f>
        <v>REVIEW</v>
      </c>
      <c r="BS190" s="349" t="str">
        <f ca="1">IFERROR(IF(TasksTable[[#This Row],[% Complete]]&lt;(TODAY()-TasksTable[[#This Row],[Start Date (Calculated)]])/TasksTable[[#This Row],[Days to Accomplish]],"REVIEW","-"),"")</f>
        <v>-</v>
      </c>
    </row>
    <row r="191" spans="1:71" ht="30" customHeight="1" x14ac:dyDescent="0.2">
      <c r="A191" s="25">
        <v>30</v>
      </c>
      <c r="B191" s="190" t="str">
        <f>VLOOKUP(TasksTable[[#This Row],[Day 1 Project
Name]],Sheet1!$A$1:$B$19,2,FALSE)</f>
        <v>EFAS12</v>
      </c>
      <c r="C191" s="174" t="str">
        <f>CONCATENATE(B191,"_",TasksTable[[#This Row],[Day 1 Project
Name]],"_",A191)</f>
        <v>EFAS12_EFAS12_IICS_30</v>
      </c>
      <c r="D191" s="100" t="str">
        <f>VLOOKUP(B191,Sheet1!$B$1:$C$19,2,FALSE)</f>
        <v>Istvan Katus_Finance</v>
      </c>
      <c r="E191" s="122" t="s">
        <v>382</v>
      </c>
      <c r="F191" s="107" t="s">
        <v>475</v>
      </c>
      <c r="G191" s="203" t="s">
        <v>424</v>
      </c>
      <c r="H191" s="102" t="b">
        <v>0</v>
      </c>
      <c r="I191" s="322"/>
      <c r="J191" s="158">
        <v>42490</v>
      </c>
      <c r="K191" s="102">
        <v>30</v>
      </c>
      <c r="L191" s="103">
        <f>J191-K191</f>
        <v>42460</v>
      </c>
      <c r="M191" s="104">
        <v>0</v>
      </c>
      <c r="N191" s="102" t="b">
        <v>0</v>
      </c>
      <c r="O191" s="109"/>
      <c r="P191" s="102" t="s">
        <v>308</v>
      </c>
      <c r="Q191" s="203" t="s">
        <v>179</v>
      </c>
      <c r="R191" s="112"/>
      <c r="S191" s="113"/>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99" t="str">
        <f ca="1">IF(AND(TasksTable[[#This Row],[Status]]&lt;&gt;"On Track",TasksTable[[#This Row],[Start Date (Calculated)]]&lt;TODAY()+7),"Review","No  Review")</f>
        <v>No  Review</v>
      </c>
      <c r="AZ191" s="114">
        <v>8</v>
      </c>
      <c r="BA191" s="114" t="s">
        <v>701</v>
      </c>
      <c r="BB191" s="114"/>
      <c r="BC191" s="114"/>
      <c r="BD191" s="114"/>
      <c r="BE191" s="169" t="s">
        <v>800</v>
      </c>
      <c r="BF191" s="169"/>
      <c r="BG191" s="169"/>
      <c r="BH191" s="169"/>
      <c r="BI191" s="169">
        <v>8</v>
      </c>
      <c r="BJ191" s="169"/>
      <c r="BK191" s="169"/>
      <c r="BL191" s="169"/>
      <c r="BM191" s="169"/>
      <c r="BN191" s="169"/>
      <c r="BO191" s="259"/>
      <c r="BP191" s="303">
        <f t="shared" si="10"/>
        <v>8</v>
      </c>
      <c r="BQ191" s="349" t="str">
        <f ca="1">IFERROR(IF(TasksTable[[#This Row],[Start Date (Calculated)]]-(TODAY()-WEEKDAY(TODAY())-1)&gt;5,"REVIEW","-"),"")</f>
        <v>REVIEW</v>
      </c>
      <c r="BR191" s="349" t="str">
        <f ca="1">IFERROR(IF(TasksTable[[#This Row],[Required Completion Date]]-(TODAY()-WEEKDAY(TODAY())-1)&gt;5,"REVIEW","-"),"")</f>
        <v>REVIEW</v>
      </c>
      <c r="BS191" s="349" t="str">
        <f ca="1">IFERROR(IF(TasksTable[[#This Row],[% Complete]]&lt;(TODAY()-TasksTable[[#This Row],[Start Date (Calculated)]])/TasksTable[[#This Row],[Days to Accomplish]],"REVIEW","-"),"")</f>
        <v>-</v>
      </c>
    </row>
    <row r="192" spans="1:71" ht="30" customHeight="1" x14ac:dyDescent="0.2">
      <c r="A192" s="25">
        <v>2</v>
      </c>
      <c r="B192" s="190" t="str">
        <f>VLOOKUP(TasksTable[[#This Row],[Day 1 Project
Name]],Sheet1!$A$1:$B$19,2,FALSE)</f>
        <v>EFAS18</v>
      </c>
      <c r="C192" s="174" t="str">
        <f>CONCATENATE(B192,"_",TasksTable[[#This Row],[Day 1 Project
Name]],"_",A192)</f>
        <v>EFAS18_EFAS18_T&amp;E_2</v>
      </c>
      <c r="D192" s="100" t="str">
        <f>VLOOKUP(B192,Sheet1!$B$1:$C$19,2,FALSE)</f>
        <v>Istvan Katus_Finance</v>
      </c>
      <c r="E192" s="122" t="s">
        <v>387</v>
      </c>
      <c r="F192" s="107" t="s">
        <v>493</v>
      </c>
      <c r="G192" s="102" t="s">
        <v>176</v>
      </c>
      <c r="H192" s="102" t="b">
        <v>0</v>
      </c>
      <c r="I192" s="322"/>
      <c r="J192" s="158">
        <v>42415</v>
      </c>
      <c r="K192" s="102">
        <v>30</v>
      </c>
      <c r="L192" s="103">
        <f t="shared" ref="L192:L208" si="14">J192-K192</f>
        <v>42385</v>
      </c>
      <c r="M192" s="104">
        <v>0.05</v>
      </c>
      <c r="N192" s="102" t="b">
        <v>0</v>
      </c>
      <c r="O192" s="109"/>
      <c r="P192" s="102" t="s">
        <v>308</v>
      </c>
      <c r="Q192" s="203" t="s">
        <v>611</v>
      </c>
      <c r="R192" s="112"/>
      <c r="S192" s="113"/>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99" t="str">
        <f ca="1">IF(AND(TasksTable[[#This Row],[Status]]&lt;&gt;"On Track",TasksTable[[#This Row],[Start Date (Calculated)]]&lt;TODAY()+7),"Review","No  Review")</f>
        <v>No  Review</v>
      </c>
      <c r="AZ192" s="114">
        <v>8</v>
      </c>
      <c r="BA192" s="114" t="s">
        <v>703</v>
      </c>
      <c r="BB192" s="114"/>
      <c r="BC192" s="114"/>
      <c r="BD192" s="114"/>
      <c r="BE192" s="169" t="s">
        <v>800</v>
      </c>
      <c r="BF192" s="169">
        <v>4</v>
      </c>
      <c r="BG192" s="169">
        <v>4</v>
      </c>
      <c r="BH192" s="169"/>
      <c r="BI192" s="169"/>
      <c r="BJ192" s="169"/>
      <c r="BK192" s="169"/>
      <c r="BL192" s="169"/>
      <c r="BM192" s="169"/>
      <c r="BN192" s="169"/>
      <c r="BO192" s="259"/>
      <c r="BP192" s="303">
        <f t="shared" si="10"/>
        <v>8</v>
      </c>
      <c r="BQ192" s="349" t="str">
        <f ca="1">IFERROR(IF(TasksTable[[#This Row],[Start Date (Calculated)]]-(TODAY()-WEEKDAY(TODAY())-1)&gt;5,"REVIEW","-"),"")</f>
        <v>-</v>
      </c>
      <c r="BR192" s="349" t="str">
        <f ca="1">IFERROR(IF(TasksTable[[#This Row],[Required Completion Date]]-(TODAY()-WEEKDAY(TODAY())-1)&gt;5,"REVIEW","-"),"")</f>
        <v>-</v>
      </c>
      <c r="BS192" s="349" t="str">
        <f ca="1">IFERROR(IF(TasksTable[[#This Row],[% Complete]]&lt;(TODAY()-TasksTable[[#This Row],[Start Date (Calculated)]])/TasksTable[[#This Row],[Days to Accomplish]],"REVIEW","-"),"")</f>
        <v>REVIEW</v>
      </c>
    </row>
    <row r="193" spans="1:71" ht="30" customHeight="1" x14ac:dyDescent="0.2">
      <c r="A193" s="25">
        <v>7</v>
      </c>
      <c r="B193" s="190" t="str">
        <f>VLOOKUP(TasksTable[[#This Row],[Day 1 Project
Name]],Sheet1!$A$1:$B$19,2,FALSE)</f>
        <v>EFAS18</v>
      </c>
      <c r="C193" s="174" t="str">
        <f>CONCATENATE(B193,"_",TasksTable[[#This Row],[Day 1 Project
Name]],"_",A193)</f>
        <v>EFAS18_EFAS18_T&amp;E_7</v>
      </c>
      <c r="D193" s="100" t="str">
        <f>VLOOKUP(B193,Sheet1!$B$1:$C$19,2,FALSE)</f>
        <v>Istvan Katus_Finance</v>
      </c>
      <c r="E193" s="122" t="s">
        <v>387</v>
      </c>
      <c r="F193" s="107" t="s">
        <v>495</v>
      </c>
      <c r="G193" s="102" t="s">
        <v>176</v>
      </c>
      <c r="H193" s="102" t="b">
        <v>0</v>
      </c>
      <c r="I193" s="322"/>
      <c r="J193" s="158">
        <v>42428</v>
      </c>
      <c r="K193" s="102">
        <v>10</v>
      </c>
      <c r="L193" s="103">
        <f t="shared" si="14"/>
        <v>42418</v>
      </c>
      <c r="M193" s="104">
        <v>0</v>
      </c>
      <c r="N193" s="102" t="b">
        <v>0</v>
      </c>
      <c r="O193" s="109"/>
      <c r="P193" s="102" t="s">
        <v>308</v>
      </c>
      <c r="Q193" s="203" t="s">
        <v>179</v>
      </c>
      <c r="R193" s="112"/>
      <c r="S193" s="113"/>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99" t="str">
        <f ca="1">IF(AND(TasksTable[[#This Row],[Status]]&lt;&gt;"On Track",TasksTable[[#This Row],[Start Date (Calculated)]]&lt;TODAY()+7),"Review","No  Review")</f>
        <v>Review</v>
      </c>
      <c r="AZ193" s="114">
        <v>1</v>
      </c>
      <c r="BA193" s="114" t="s">
        <v>703</v>
      </c>
      <c r="BB193" s="114"/>
      <c r="BC193" s="114"/>
      <c r="BD193" s="114"/>
      <c r="BE193" s="169" t="s">
        <v>800</v>
      </c>
      <c r="BF193" s="169"/>
      <c r="BG193" s="169">
        <v>1</v>
      </c>
      <c r="BH193" s="169"/>
      <c r="BI193" s="169"/>
      <c r="BJ193" s="169"/>
      <c r="BK193" s="169"/>
      <c r="BL193" s="169"/>
      <c r="BM193" s="169"/>
      <c r="BN193" s="169"/>
      <c r="BO193" s="259"/>
      <c r="BP193" s="303">
        <f t="shared" si="10"/>
        <v>1</v>
      </c>
      <c r="BQ193" s="349" t="str">
        <f ca="1">IFERROR(IF(TasksTable[[#This Row],[Start Date (Calculated)]]-(TODAY()-WEEKDAY(TODAY())-1)&gt;5,"REVIEW","-"),"")</f>
        <v>REVIEW</v>
      </c>
      <c r="BR193" s="349" t="str">
        <f ca="1">IFERROR(IF(TasksTable[[#This Row],[Required Completion Date]]-(TODAY()-WEEKDAY(TODAY())-1)&gt;5,"REVIEW","-"),"")</f>
        <v>REVIEW</v>
      </c>
      <c r="BS193" s="349" t="str">
        <f ca="1">IFERROR(IF(TasksTable[[#This Row],[% Complete]]&lt;(TODAY()-TasksTable[[#This Row],[Start Date (Calculated)]])/TasksTable[[#This Row],[Days to Accomplish]],"REVIEW","-"),"")</f>
        <v>-</v>
      </c>
    </row>
    <row r="194" spans="1:71" ht="30" customHeight="1" x14ac:dyDescent="0.2">
      <c r="A194" s="25">
        <v>11</v>
      </c>
      <c r="B194" s="190" t="str">
        <f>VLOOKUP(TasksTable[[#This Row],[Day 1 Project
Name]],Sheet1!$A$1:$B$19,2,FALSE)</f>
        <v>EFAS01</v>
      </c>
      <c r="C194" s="174" t="str">
        <f>CONCATENATE(B194,"_",TasksTable[[#This Row],[Day 1 Project
Name]],"_",A194)</f>
        <v>EFAS01_EFAS01_Accounts Payable_11</v>
      </c>
      <c r="D194" s="100" t="str">
        <f>VLOOKUP(B194,Sheet1!$B$1:$C$19,2,FALSE)</f>
        <v>Istvan Katus_Finance</v>
      </c>
      <c r="E194" s="122" t="s">
        <v>374</v>
      </c>
      <c r="F194" s="107" t="s">
        <v>510</v>
      </c>
      <c r="G194" s="102" t="s">
        <v>176</v>
      </c>
      <c r="H194" s="102" t="b">
        <v>1</v>
      </c>
      <c r="I194" s="322"/>
      <c r="J194" s="158">
        <v>42490</v>
      </c>
      <c r="K194" s="102">
        <v>60</v>
      </c>
      <c r="L194" s="103">
        <f t="shared" si="14"/>
        <v>42430</v>
      </c>
      <c r="M194" s="104">
        <v>0</v>
      </c>
      <c r="N194" s="102" t="b">
        <v>0</v>
      </c>
      <c r="O194" s="114"/>
      <c r="P194" s="102" t="s">
        <v>308</v>
      </c>
      <c r="Q194" s="203" t="s">
        <v>179</v>
      </c>
      <c r="R194" s="112"/>
      <c r="S194" s="113"/>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99" t="str">
        <f ca="1">IF(AND(TasksTable[[#This Row],[Status]]&lt;&gt;"On Track",TasksTable[[#This Row],[Start Date (Calculated)]]&lt;TODAY()+7),"Review","No  Review")</f>
        <v>No  Review</v>
      </c>
      <c r="AZ194" s="114" t="s">
        <v>368</v>
      </c>
      <c r="BA194" s="114"/>
      <c r="BB194" s="114"/>
      <c r="BC194" s="114"/>
      <c r="BD194" s="114"/>
      <c r="BE194" s="169" t="s">
        <v>802</v>
      </c>
      <c r="BF194" s="169"/>
      <c r="BG194" s="169"/>
      <c r="BH194" s="169"/>
      <c r="BI194" s="169"/>
      <c r="BJ194" s="169"/>
      <c r="BK194" s="169"/>
      <c r="BL194" s="169"/>
      <c r="BM194" s="169"/>
      <c r="BN194" s="169"/>
      <c r="BO194" s="259"/>
      <c r="BP194" s="303">
        <f t="shared" si="10"/>
        <v>0</v>
      </c>
      <c r="BQ194" s="349" t="str">
        <f ca="1">IFERROR(IF(TasksTable[[#This Row],[Start Date (Calculated)]]-(TODAY()-WEEKDAY(TODAY())-1)&gt;5,"REVIEW","-"),"")</f>
        <v>REVIEW</v>
      </c>
      <c r="BR194" s="349" t="str">
        <f ca="1">IFERROR(IF(TasksTable[[#This Row],[Required Completion Date]]-(TODAY()-WEEKDAY(TODAY())-1)&gt;5,"REVIEW","-"),"")</f>
        <v>REVIEW</v>
      </c>
      <c r="BS194" s="349" t="str">
        <f ca="1">IFERROR(IF(TasksTable[[#This Row],[% Complete]]&lt;(TODAY()-TasksTable[[#This Row],[Start Date (Calculated)]])/TasksTable[[#This Row],[Days to Accomplish]],"REVIEW","-"),"")</f>
        <v>-</v>
      </c>
    </row>
    <row r="195" spans="1:71" ht="30" customHeight="1" x14ac:dyDescent="0.2">
      <c r="A195" s="25">
        <v>13</v>
      </c>
      <c r="B195" s="190" t="str">
        <f>VLOOKUP(TasksTable[[#This Row],[Day 1 Project
Name]],Sheet1!$A$1:$B$19,2,FALSE)</f>
        <v>EFAS18</v>
      </c>
      <c r="C195" s="174" t="str">
        <f>CONCATENATE(B195,"_",TasksTable[[#This Row],[Day 1 Project
Name]],"_",A195)</f>
        <v>EFAS18_EFAS18_T&amp;E_13</v>
      </c>
      <c r="D195" s="100" t="str">
        <f>VLOOKUP(B195,Sheet1!$B$1:$C$19,2,FALSE)</f>
        <v>Istvan Katus_Finance</v>
      </c>
      <c r="E195" s="122" t="s">
        <v>387</v>
      </c>
      <c r="F195" s="107" t="s">
        <v>429</v>
      </c>
      <c r="G195" s="102" t="s">
        <v>176</v>
      </c>
      <c r="H195" s="164" t="b">
        <v>0</v>
      </c>
      <c r="I195" s="158"/>
      <c r="J195" s="158">
        <v>42490</v>
      </c>
      <c r="K195" s="102">
        <v>1</v>
      </c>
      <c r="L195" s="103">
        <f t="shared" si="14"/>
        <v>42489</v>
      </c>
      <c r="M195" s="104">
        <v>0</v>
      </c>
      <c r="N195" s="102" t="b">
        <v>0</v>
      </c>
      <c r="O195" s="109"/>
      <c r="P195" s="102" t="s">
        <v>308</v>
      </c>
      <c r="Q195" s="203" t="s">
        <v>179</v>
      </c>
      <c r="R195" s="112"/>
      <c r="S195" s="113"/>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99" t="str">
        <f ca="1">IF(AND(TasksTable[[#This Row],[Status]]&lt;&gt;"On Track",TasksTable[[#This Row],[Start Date (Calculated)]]&lt;TODAY()+7),"Review","No  Review")</f>
        <v>No  Review</v>
      </c>
      <c r="AZ195" s="114">
        <v>2</v>
      </c>
      <c r="BA195" s="114" t="s">
        <v>703</v>
      </c>
      <c r="BB195" s="114"/>
      <c r="BC195" s="114"/>
      <c r="BD195" s="114"/>
      <c r="BE195" s="169" t="s">
        <v>800</v>
      </c>
      <c r="BF195" s="169"/>
      <c r="BG195" s="169"/>
      <c r="BH195" s="169"/>
      <c r="BI195" s="169">
        <v>2</v>
      </c>
      <c r="BJ195" s="169"/>
      <c r="BK195" s="169"/>
      <c r="BL195" s="169"/>
      <c r="BM195" s="169"/>
      <c r="BN195" s="169"/>
      <c r="BO195" s="259"/>
      <c r="BP195" s="303">
        <f t="shared" si="10"/>
        <v>2</v>
      </c>
      <c r="BQ195" s="349" t="str">
        <f ca="1">IFERROR(IF(TasksTable[[#This Row],[Start Date (Calculated)]]-(TODAY()-WEEKDAY(TODAY())-1)&gt;5,"REVIEW","-"),"")</f>
        <v>REVIEW</v>
      </c>
      <c r="BR195" s="349" t="str">
        <f ca="1">IFERROR(IF(TasksTable[[#This Row],[Required Completion Date]]-(TODAY()-WEEKDAY(TODAY())-1)&gt;5,"REVIEW","-"),"")</f>
        <v>REVIEW</v>
      </c>
      <c r="BS195" s="349" t="str">
        <f ca="1">IFERROR(IF(TasksTable[[#This Row],[% Complete]]&lt;(TODAY()-TasksTable[[#This Row],[Start Date (Calculated)]])/TasksTable[[#This Row],[Days to Accomplish]],"REVIEW","-"),"")</f>
        <v>-</v>
      </c>
    </row>
    <row r="196" spans="1:71" ht="30" customHeight="1" x14ac:dyDescent="0.2">
      <c r="A196" s="25">
        <v>15</v>
      </c>
      <c r="B196" s="190" t="str">
        <f>VLOOKUP(TasksTable[[#This Row],[Day 1 Project
Name]],Sheet1!$A$1:$B$19,2,FALSE)</f>
        <v>EFAS15</v>
      </c>
      <c r="C196" s="174" t="str">
        <f>CONCATENATE(B196,"_",TasksTable[[#This Row],[Day 1 Project
Name]],"_",A196)</f>
        <v>EFAS15_EFAS15_Treasury BackOffice_15</v>
      </c>
      <c r="D196" s="100" t="str">
        <f>VLOOKUP(B196,Sheet1!$B$1:$C$19,2,FALSE)</f>
        <v>Istvan Katus_Treasury</v>
      </c>
      <c r="E196" s="122" t="s">
        <v>384</v>
      </c>
      <c r="F196" s="107" t="s">
        <v>510</v>
      </c>
      <c r="G196" s="102" t="s">
        <v>176</v>
      </c>
      <c r="H196" s="102" t="b">
        <v>1</v>
      </c>
      <c r="I196" s="322"/>
      <c r="J196" s="158">
        <v>42490</v>
      </c>
      <c r="K196" s="102">
        <v>60</v>
      </c>
      <c r="L196" s="103">
        <f t="shared" si="14"/>
        <v>42430</v>
      </c>
      <c r="M196" s="104">
        <v>0</v>
      </c>
      <c r="N196" s="109" t="b">
        <v>0</v>
      </c>
      <c r="O196" s="109"/>
      <c r="P196" s="102" t="s">
        <v>308</v>
      </c>
      <c r="Q196" s="203" t="s">
        <v>179</v>
      </c>
      <c r="R196" s="112"/>
      <c r="S196" s="113"/>
      <c r="T196" s="112"/>
      <c r="U196" s="112"/>
      <c r="V196" s="112"/>
      <c r="W196" s="112"/>
      <c r="X196" s="112"/>
      <c r="Y196" s="112"/>
      <c r="Z196" s="112"/>
      <c r="AA196" s="112"/>
      <c r="AB196" s="109"/>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99" t="str">
        <f ca="1">IF(AND(TasksTable[[#This Row],[Status]]&lt;&gt;"On Track",TasksTable[[#This Row],[Start Date (Calculated)]]&lt;TODAY()+7),"Review","No  Review")</f>
        <v>No  Review</v>
      </c>
      <c r="AZ196" s="114">
        <v>1</v>
      </c>
      <c r="BA196" s="114" t="s">
        <v>702</v>
      </c>
      <c r="BB196" s="114"/>
      <c r="BC196" s="114"/>
      <c r="BD196" s="114"/>
      <c r="BE196" s="169" t="s">
        <v>802</v>
      </c>
      <c r="BF196" s="169"/>
      <c r="BG196" s="169"/>
      <c r="BH196" s="169"/>
      <c r="BI196" s="169">
        <v>1</v>
      </c>
      <c r="BJ196" s="169"/>
      <c r="BK196" s="169"/>
      <c r="BL196" s="169"/>
      <c r="BM196" s="169"/>
      <c r="BN196" s="169"/>
      <c r="BO196" s="259"/>
      <c r="BP196" s="303">
        <f t="shared" si="10"/>
        <v>1</v>
      </c>
      <c r="BQ196" s="349" t="str">
        <f ca="1">IFERROR(IF(TasksTable[[#This Row],[Start Date (Calculated)]]-(TODAY()-WEEKDAY(TODAY())-1)&gt;5,"REVIEW","-"),"")</f>
        <v>REVIEW</v>
      </c>
      <c r="BR196" s="349" t="str">
        <f ca="1">IFERROR(IF(TasksTable[[#This Row],[Required Completion Date]]-(TODAY()-WEEKDAY(TODAY())-1)&gt;5,"REVIEW","-"),"")</f>
        <v>REVIEW</v>
      </c>
      <c r="BS196" s="349" t="str">
        <f ca="1">IFERROR(IF(TasksTable[[#This Row],[% Complete]]&lt;(TODAY()-TasksTable[[#This Row],[Start Date (Calculated)]])/TasksTable[[#This Row],[Days to Accomplish]],"REVIEW","-"),"")</f>
        <v>-</v>
      </c>
    </row>
    <row r="197" spans="1:71" ht="30" customHeight="1" x14ac:dyDescent="0.2">
      <c r="A197" s="25">
        <v>16</v>
      </c>
      <c r="B197" s="190" t="str">
        <f>VLOOKUP(TasksTable[[#This Row],[Day 1 Project
Name]],Sheet1!$A$1:$B$19,2,FALSE)</f>
        <v>EFAS18</v>
      </c>
      <c r="C197" s="174" t="str">
        <f>CONCATENATE(B197,"_",TasksTable[[#This Row],[Day 1 Project
Name]],"_",A197)</f>
        <v>EFAS18_EFAS18_T&amp;E_16</v>
      </c>
      <c r="D197" s="100" t="str">
        <f>VLOOKUP(B197,Sheet1!$B$1:$C$19,2,FALSE)</f>
        <v>Istvan Katus_Finance</v>
      </c>
      <c r="E197" s="122" t="s">
        <v>387</v>
      </c>
      <c r="F197" s="107" t="s">
        <v>513</v>
      </c>
      <c r="G197" s="102" t="s">
        <v>424</v>
      </c>
      <c r="H197" s="102" t="b">
        <v>0</v>
      </c>
      <c r="I197" s="322"/>
      <c r="J197" s="158">
        <v>42581</v>
      </c>
      <c r="K197" s="102">
        <v>60</v>
      </c>
      <c r="L197" s="103">
        <f t="shared" si="14"/>
        <v>42521</v>
      </c>
      <c r="M197" s="104">
        <v>0</v>
      </c>
      <c r="N197" s="102" t="b">
        <v>0</v>
      </c>
      <c r="O197" s="109"/>
      <c r="P197" s="102" t="s">
        <v>308</v>
      </c>
      <c r="Q197" s="203" t="s">
        <v>179</v>
      </c>
      <c r="R197" s="112"/>
      <c r="S197" s="113"/>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99" t="str">
        <f ca="1">IF(AND(TasksTable[[#This Row],[Status]]&lt;&gt;"On Track",TasksTable[[#This Row],[Start Date (Calculated)]]&lt;TODAY()+7),"Review","No  Review")</f>
        <v>No  Review</v>
      </c>
      <c r="AZ197" s="114">
        <v>8</v>
      </c>
      <c r="BA197" s="114" t="s">
        <v>703</v>
      </c>
      <c r="BB197" s="114"/>
      <c r="BC197" s="114"/>
      <c r="BD197" s="114"/>
      <c r="BE197" s="169" t="s">
        <v>800</v>
      </c>
      <c r="BF197" s="169"/>
      <c r="BG197" s="169"/>
      <c r="BH197" s="169"/>
      <c r="BI197" s="169"/>
      <c r="BJ197" s="169">
        <v>4</v>
      </c>
      <c r="BK197" s="169">
        <v>4</v>
      </c>
      <c r="BL197" s="169"/>
      <c r="BM197" s="169"/>
      <c r="BN197" s="169"/>
      <c r="BO197" s="259"/>
      <c r="BP197" s="303">
        <f t="shared" si="10"/>
        <v>8</v>
      </c>
      <c r="BQ197" s="349" t="str">
        <f ca="1">IFERROR(IF(TasksTable[[#This Row],[Start Date (Calculated)]]-(TODAY()-WEEKDAY(TODAY())-1)&gt;5,"REVIEW","-"),"")</f>
        <v>REVIEW</v>
      </c>
      <c r="BR197" s="349" t="str">
        <f ca="1">IFERROR(IF(TasksTable[[#This Row],[Required Completion Date]]-(TODAY()-WEEKDAY(TODAY())-1)&gt;5,"REVIEW","-"),"")</f>
        <v>REVIEW</v>
      </c>
      <c r="BS197" s="349" t="str">
        <f ca="1">IFERROR(IF(TasksTable[[#This Row],[% Complete]]&lt;(TODAY()-TasksTable[[#This Row],[Start Date (Calculated)]])/TasksTable[[#This Row],[Days to Accomplish]],"REVIEW","-"),"")</f>
        <v>-</v>
      </c>
    </row>
    <row r="198" spans="1:71" ht="30" customHeight="1" x14ac:dyDescent="0.2">
      <c r="A198" s="25">
        <v>17</v>
      </c>
      <c r="B198" s="190" t="str">
        <f>VLOOKUP(TasksTable[[#This Row],[Day 1 Project
Name]],Sheet1!$A$1:$B$19,2,FALSE)</f>
        <v>EFAS18</v>
      </c>
      <c r="C198" s="174" t="str">
        <f>CONCATENATE(B198,"_",TasksTable[[#This Row],[Day 1 Project
Name]],"_",A198)</f>
        <v>EFAS18_EFAS18_T&amp;E_17</v>
      </c>
      <c r="D198" s="100" t="str">
        <f>VLOOKUP(B198,Sheet1!$B$1:$C$19,2,FALSE)</f>
        <v>Istvan Katus_Finance</v>
      </c>
      <c r="E198" s="122" t="s">
        <v>387</v>
      </c>
      <c r="F198" s="107" t="s">
        <v>514</v>
      </c>
      <c r="G198" s="102" t="s">
        <v>460</v>
      </c>
      <c r="H198" s="102" t="b">
        <v>0</v>
      </c>
      <c r="I198" s="322"/>
      <c r="J198" s="158">
        <v>42581</v>
      </c>
      <c r="K198" s="102">
        <v>60</v>
      </c>
      <c r="L198" s="103">
        <f t="shared" si="14"/>
        <v>42521</v>
      </c>
      <c r="M198" s="104">
        <v>0</v>
      </c>
      <c r="N198" s="102" t="b">
        <v>0</v>
      </c>
      <c r="O198" s="109"/>
      <c r="P198" s="102" t="s">
        <v>308</v>
      </c>
      <c r="Q198" s="203" t="s">
        <v>179</v>
      </c>
      <c r="R198" s="112"/>
      <c r="S198" s="113"/>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99" t="str">
        <f ca="1">IF(AND(TasksTable[[#This Row],[Status]]&lt;&gt;"On Track",TasksTable[[#This Row],[Start Date (Calculated)]]&lt;TODAY()+7),"Review","No  Review")</f>
        <v>No  Review</v>
      </c>
      <c r="AZ198" s="114">
        <v>8</v>
      </c>
      <c r="BA198" s="114" t="s">
        <v>703</v>
      </c>
      <c r="BB198" s="114"/>
      <c r="BC198" s="114"/>
      <c r="BD198" s="114"/>
      <c r="BE198" s="169" t="s">
        <v>800</v>
      </c>
      <c r="BF198" s="169"/>
      <c r="BG198" s="169"/>
      <c r="BH198" s="169"/>
      <c r="BI198" s="169"/>
      <c r="BJ198" s="169">
        <v>4</v>
      </c>
      <c r="BK198" s="169">
        <v>4</v>
      </c>
      <c r="BL198" s="169"/>
      <c r="BM198" s="169"/>
      <c r="BN198" s="169"/>
      <c r="BO198" s="259"/>
      <c r="BP198" s="303">
        <f t="shared" si="10"/>
        <v>8</v>
      </c>
      <c r="BQ198" s="349" t="str">
        <f ca="1">IFERROR(IF(TasksTable[[#This Row],[Start Date (Calculated)]]-(TODAY()-WEEKDAY(TODAY())-1)&gt;5,"REVIEW","-"),"")</f>
        <v>REVIEW</v>
      </c>
      <c r="BR198" s="349" t="str">
        <f ca="1">IFERROR(IF(TasksTable[[#This Row],[Required Completion Date]]-(TODAY()-WEEKDAY(TODAY())-1)&gt;5,"REVIEW","-"),"")</f>
        <v>REVIEW</v>
      </c>
      <c r="BS198" s="349" t="str">
        <f ca="1">IFERROR(IF(TasksTable[[#This Row],[% Complete]]&lt;(TODAY()-TasksTable[[#This Row],[Start Date (Calculated)]])/TasksTable[[#This Row],[Days to Accomplish]],"REVIEW","-"),"")</f>
        <v>-</v>
      </c>
    </row>
    <row r="199" spans="1:71" ht="66.75" customHeight="1" x14ac:dyDescent="0.2">
      <c r="A199" s="25">
        <v>18</v>
      </c>
      <c r="B199" s="190" t="str">
        <f>VLOOKUP(TasksTable[[#This Row],[Day 1 Project
Name]],Sheet1!$A$1:$B$19,2,FALSE)</f>
        <v>EFAS18</v>
      </c>
      <c r="C199" s="174" t="str">
        <f>CONCATENATE(B199,"_",TasksTable[[#This Row],[Day 1 Project
Name]],"_",A199)</f>
        <v>EFAS18_EFAS18_T&amp;E_18</v>
      </c>
      <c r="D199" s="100" t="str">
        <f>VLOOKUP(B199,Sheet1!$B$1:$C$19,2,FALSE)</f>
        <v>Istvan Katus_Finance</v>
      </c>
      <c r="E199" s="122" t="s">
        <v>387</v>
      </c>
      <c r="F199" s="107" t="s">
        <v>515</v>
      </c>
      <c r="G199" s="102" t="s">
        <v>176</v>
      </c>
      <c r="H199" s="102" t="b">
        <v>0</v>
      </c>
      <c r="I199" s="322"/>
      <c r="J199" s="158">
        <v>42491</v>
      </c>
      <c r="K199" s="102">
        <v>30</v>
      </c>
      <c r="L199" s="103">
        <f t="shared" si="14"/>
        <v>42461</v>
      </c>
      <c r="M199" s="104">
        <v>0</v>
      </c>
      <c r="N199" s="109"/>
      <c r="O199" s="109"/>
      <c r="P199" s="102" t="s">
        <v>308</v>
      </c>
      <c r="Q199" s="203" t="s">
        <v>179</v>
      </c>
      <c r="R199" s="112"/>
      <c r="S199" s="113"/>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99" t="str">
        <f ca="1">IF(AND(TasksTable[[#This Row],[Status]]&lt;&gt;"On Track",TasksTable[[#This Row],[Start Date (Calculated)]]&lt;TODAY()+7),"Review","No  Review")</f>
        <v>No  Review</v>
      </c>
      <c r="AZ199" s="114">
        <v>12</v>
      </c>
      <c r="BA199" s="114" t="s">
        <v>703</v>
      </c>
      <c r="BB199" s="114"/>
      <c r="BC199" s="114"/>
      <c r="BD199" s="114"/>
      <c r="BE199" s="169" t="s">
        <v>800</v>
      </c>
      <c r="BF199" s="169"/>
      <c r="BG199" s="169"/>
      <c r="BH199" s="169"/>
      <c r="BI199" s="169">
        <v>12</v>
      </c>
      <c r="BJ199" s="169"/>
      <c r="BK199" s="169"/>
      <c r="BL199" s="169"/>
      <c r="BM199" s="169"/>
      <c r="BN199" s="169"/>
      <c r="BO199" s="259"/>
      <c r="BP199" s="303">
        <f t="shared" si="10"/>
        <v>12</v>
      </c>
      <c r="BQ199" s="349" t="str">
        <f ca="1">IFERROR(IF(TasksTable[[#This Row],[Start Date (Calculated)]]-(TODAY()-WEEKDAY(TODAY())-1)&gt;5,"REVIEW","-"),"")</f>
        <v>REVIEW</v>
      </c>
      <c r="BR199" s="349" t="str">
        <f ca="1">IFERROR(IF(TasksTable[[#This Row],[Required Completion Date]]-(TODAY()-WEEKDAY(TODAY())-1)&gt;5,"REVIEW","-"),"")</f>
        <v>REVIEW</v>
      </c>
      <c r="BS199" s="349" t="str">
        <f ca="1">IFERROR(IF(TasksTable[[#This Row],[% Complete]]&lt;(TODAY()-TasksTable[[#This Row],[Start Date (Calculated)]])/TasksTable[[#This Row],[Days to Accomplish]],"REVIEW","-"),"")</f>
        <v>-</v>
      </c>
    </row>
    <row r="200" spans="1:71" ht="30" customHeight="1" x14ac:dyDescent="0.2">
      <c r="A200" s="25">
        <v>19</v>
      </c>
      <c r="B200" s="190" t="str">
        <f>VLOOKUP(TasksTable[[#This Row],[Day 1 Project
Name]],Sheet1!$A$1:$B$19,2,FALSE)</f>
        <v>EFAS18</v>
      </c>
      <c r="C200" s="174" t="str">
        <f>CONCATENATE(B200,"_",TasksTable[[#This Row],[Day 1 Project
Name]],"_",A200)</f>
        <v>EFAS18_EFAS18_T&amp;E_19</v>
      </c>
      <c r="D200" s="100" t="str">
        <f>VLOOKUP(B200,Sheet1!$B$1:$C$19,2,FALSE)</f>
        <v>Istvan Katus_Finance</v>
      </c>
      <c r="E200" s="122" t="s">
        <v>387</v>
      </c>
      <c r="F200" s="107" t="s">
        <v>758</v>
      </c>
      <c r="G200" s="102" t="s">
        <v>176</v>
      </c>
      <c r="H200" s="102" t="b">
        <v>0</v>
      </c>
      <c r="I200" s="322"/>
      <c r="J200" s="158">
        <v>42571</v>
      </c>
      <c r="K200" s="102">
        <v>30</v>
      </c>
      <c r="L200" s="103">
        <f t="shared" si="14"/>
        <v>42541</v>
      </c>
      <c r="M200" s="104">
        <v>0</v>
      </c>
      <c r="N200" s="102" t="b">
        <v>1</v>
      </c>
      <c r="O200" s="109" t="s">
        <v>150</v>
      </c>
      <c r="P200" s="102" t="s">
        <v>308</v>
      </c>
      <c r="Q200" s="203" t="s">
        <v>179</v>
      </c>
      <c r="R200" s="112"/>
      <c r="S200" s="113"/>
      <c r="T200" s="112"/>
      <c r="U200" s="112"/>
      <c r="V200" s="112"/>
      <c r="W200" s="112"/>
      <c r="X200" s="112"/>
      <c r="Y200" s="112"/>
      <c r="Z200" s="112"/>
      <c r="AA200" s="112"/>
      <c r="AB200" s="158">
        <v>42571</v>
      </c>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99" t="str">
        <f ca="1">IF(AND(TasksTable[[#This Row],[Status]]&lt;&gt;"On Track",TasksTable[[#This Row],[Start Date (Calculated)]]&lt;TODAY()+7),"Review","No  Review")</f>
        <v>No  Review</v>
      </c>
      <c r="AZ200" s="114">
        <v>20</v>
      </c>
      <c r="BA200" s="114" t="s">
        <v>703</v>
      </c>
      <c r="BB200" s="114"/>
      <c r="BC200" s="114"/>
      <c r="BD200" s="114"/>
      <c r="BE200" s="169" t="s">
        <v>802</v>
      </c>
      <c r="BF200" s="169"/>
      <c r="BG200" s="169"/>
      <c r="BH200" s="169"/>
      <c r="BI200" s="169"/>
      <c r="BJ200" s="169"/>
      <c r="BK200" s="169">
        <v>5</v>
      </c>
      <c r="BL200" s="169">
        <v>15</v>
      </c>
      <c r="BM200" s="169"/>
      <c r="BN200" s="169"/>
      <c r="BO200" s="259"/>
      <c r="BP200" s="303">
        <f t="shared" si="10"/>
        <v>20</v>
      </c>
      <c r="BQ200" s="349" t="str">
        <f ca="1">IFERROR(IF(TasksTable[[#This Row],[Start Date (Calculated)]]-(TODAY()-WEEKDAY(TODAY())-1)&gt;5,"REVIEW","-"),"")</f>
        <v>REVIEW</v>
      </c>
      <c r="BR200" s="349" t="str">
        <f ca="1">IFERROR(IF(TasksTable[[#This Row],[Required Completion Date]]-(TODAY()-WEEKDAY(TODAY())-1)&gt;5,"REVIEW","-"),"")</f>
        <v>REVIEW</v>
      </c>
      <c r="BS200" s="349" t="str">
        <f ca="1">IFERROR(IF(TasksTable[[#This Row],[% Complete]]&lt;(TODAY()-TasksTable[[#This Row],[Start Date (Calculated)]])/TasksTable[[#This Row],[Days to Accomplish]],"REVIEW","-"),"")</f>
        <v>-</v>
      </c>
    </row>
    <row r="201" spans="1:71" ht="30" customHeight="1" x14ac:dyDescent="0.2">
      <c r="A201" s="25">
        <v>20</v>
      </c>
      <c r="B201" s="190" t="str">
        <f>VLOOKUP(TasksTable[[#This Row],[Day 1 Project
Name]],Sheet1!$A$1:$B$19,2,FALSE)</f>
        <v>EFAS18</v>
      </c>
      <c r="C201" s="174" t="str">
        <f>CONCATENATE(B201,"_",TasksTable[[#This Row],[Day 1 Project
Name]],"_",A201)</f>
        <v>EFAS18_EFAS18_T&amp;E_20</v>
      </c>
      <c r="D201" s="100" t="str">
        <f>VLOOKUP(B201,Sheet1!$B$1:$C$19,2,FALSE)</f>
        <v>Istvan Katus_Finance</v>
      </c>
      <c r="E201" s="122" t="s">
        <v>387</v>
      </c>
      <c r="F201" s="107" t="s">
        <v>757</v>
      </c>
      <c r="G201" s="102" t="s">
        <v>176</v>
      </c>
      <c r="H201" s="102" t="b">
        <v>0</v>
      </c>
      <c r="I201" s="322"/>
      <c r="J201" s="158">
        <v>42582</v>
      </c>
      <c r="K201" s="102">
        <v>20</v>
      </c>
      <c r="L201" s="103">
        <f t="shared" si="14"/>
        <v>42562</v>
      </c>
      <c r="M201" s="104">
        <v>0</v>
      </c>
      <c r="N201" s="102" t="b">
        <v>0</v>
      </c>
      <c r="O201" s="109"/>
      <c r="P201" s="102" t="s">
        <v>308</v>
      </c>
      <c r="Q201" s="203" t="s">
        <v>179</v>
      </c>
      <c r="R201" s="112"/>
      <c r="S201" s="113"/>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99" t="str">
        <f ca="1">IF(AND(TasksTable[[#This Row],[Status]]&lt;&gt;"On Track",TasksTable[[#This Row],[Start Date (Calculated)]]&lt;TODAY()+7),"Review","No  Review")</f>
        <v>No  Review</v>
      </c>
      <c r="AZ201" s="114">
        <v>8</v>
      </c>
      <c r="BA201" s="114" t="s">
        <v>703</v>
      </c>
      <c r="BB201" s="114"/>
      <c r="BC201" s="114"/>
      <c r="BD201" s="114"/>
      <c r="BE201" s="169" t="s">
        <v>800</v>
      </c>
      <c r="BF201" s="169"/>
      <c r="BG201" s="169"/>
      <c r="BH201" s="169"/>
      <c r="BI201" s="169"/>
      <c r="BJ201" s="169"/>
      <c r="BK201" s="169"/>
      <c r="BL201" s="169">
        <v>8</v>
      </c>
      <c r="BM201" s="169"/>
      <c r="BN201" s="169"/>
      <c r="BO201" s="259"/>
      <c r="BP201" s="303">
        <f t="shared" si="10"/>
        <v>8</v>
      </c>
      <c r="BQ201" s="349" t="str">
        <f ca="1">IFERROR(IF(TasksTable[[#This Row],[Start Date (Calculated)]]-(TODAY()-WEEKDAY(TODAY())-1)&gt;5,"REVIEW","-"),"")</f>
        <v>REVIEW</v>
      </c>
      <c r="BR201" s="349" t="str">
        <f ca="1">IFERROR(IF(TasksTable[[#This Row],[Required Completion Date]]-(TODAY()-WEEKDAY(TODAY())-1)&gt;5,"REVIEW","-"),"")</f>
        <v>REVIEW</v>
      </c>
      <c r="BS201" s="349" t="str">
        <f ca="1">IFERROR(IF(TasksTable[[#This Row],[% Complete]]&lt;(TODAY()-TasksTable[[#This Row],[Start Date (Calculated)]])/TasksTable[[#This Row],[Days to Accomplish]],"REVIEW","-"),"")</f>
        <v>-</v>
      </c>
    </row>
    <row r="202" spans="1:71" ht="30" customHeight="1" x14ac:dyDescent="0.2">
      <c r="A202" s="25">
        <v>26</v>
      </c>
      <c r="B202" s="190" t="str">
        <f>VLOOKUP(TasksTable[[#This Row],[Day 1 Project
Name]],Sheet1!$A$1:$B$19,2,FALSE)</f>
        <v>EFAS18</v>
      </c>
      <c r="C202" s="174" t="str">
        <f>CONCATENATE(B202,"_",TasksTable[[#This Row],[Day 1 Project
Name]],"_",A202)</f>
        <v>EFAS18_EFAS18_T&amp;E_26</v>
      </c>
      <c r="D202" s="100" t="str">
        <f>VLOOKUP(B202,Sheet1!$B$1:$C$19,2,FALSE)</f>
        <v>Istvan Katus_Finance</v>
      </c>
      <c r="E202" s="122" t="s">
        <v>387</v>
      </c>
      <c r="F202" s="107" t="s">
        <v>516</v>
      </c>
      <c r="G202" s="102" t="s">
        <v>424</v>
      </c>
      <c r="H202" s="102" t="b">
        <v>0</v>
      </c>
      <c r="I202" s="322"/>
      <c r="J202" s="158">
        <v>42581</v>
      </c>
      <c r="K202" s="102">
        <v>60</v>
      </c>
      <c r="L202" s="103">
        <f t="shared" si="14"/>
        <v>42521</v>
      </c>
      <c r="M202" s="104">
        <v>0</v>
      </c>
      <c r="N202" s="102" t="b">
        <v>0</v>
      </c>
      <c r="O202" s="109"/>
      <c r="P202" s="102" t="s">
        <v>308</v>
      </c>
      <c r="Q202" s="203" t="s">
        <v>179</v>
      </c>
      <c r="R202" s="112"/>
      <c r="S202" s="113"/>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99" t="str">
        <f ca="1">IF(AND(TasksTable[[#This Row],[Status]]&lt;&gt;"On Track",TasksTable[[#This Row],[Start Date (Calculated)]]&lt;TODAY()+7),"Review","No  Review")</f>
        <v>No  Review</v>
      </c>
      <c r="AZ202" s="114">
        <v>3</v>
      </c>
      <c r="BA202" s="114" t="s">
        <v>703</v>
      </c>
      <c r="BB202" s="114"/>
      <c r="BC202" s="114"/>
      <c r="BD202" s="114"/>
      <c r="BE202" s="169" t="s">
        <v>802</v>
      </c>
      <c r="BF202" s="169"/>
      <c r="BG202" s="169"/>
      <c r="BH202" s="169"/>
      <c r="BI202" s="169"/>
      <c r="BJ202" s="169">
        <v>1</v>
      </c>
      <c r="BK202" s="169">
        <v>2</v>
      </c>
      <c r="BL202" s="169"/>
      <c r="BM202" s="169"/>
      <c r="BN202" s="169"/>
      <c r="BO202" s="259"/>
      <c r="BP202" s="303">
        <f t="shared" si="10"/>
        <v>3</v>
      </c>
      <c r="BQ202" s="349" t="str">
        <f ca="1">IFERROR(IF(TasksTable[[#This Row],[Start Date (Calculated)]]-(TODAY()-WEEKDAY(TODAY())-1)&gt;5,"REVIEW","-"),"")</f>
        <v>REVIEW</v>
      </c>
      <c r="BR202" s="349" t="str">
        <f ca="1">IFERROR(IF(TasksTable[[#This Row],[Required Completion Date]]-(TODAY()-WEEKDAY(TODAY())-1)&gt;5,"REVIEW","-"),"")</f>
        <v>REVIEW</v>
      </c>
      <c r="BS202" s="349" t="str">
        <f ca="1">IFERROR(IF(TasksTable[[#This Row],[% Complete]]&lt;(TODAY()-TasksTable[[#This Row],[Start Date (Calculated)]])/TasksTable[[#This Row],[Days to Accomplish]],"REVIEW","-"),"")</f>
        <v>-</v>
      </c>
    </row>
    <row r="203" spans="1:71" ht="30" customHeight="1" x14ac:dyDescent="0.2">
      <c r="A203" s="25">
        <v>27</v>
      </c>
      <c r="B203" s="190" t="str">
        <f>VLOOKUP(TasksTable[[#This Row],[Day 1 Project
Name]],Sheet1!$A$1:$B$19,2,FALSE)</f>
        <v>EFAS18</v>
      </c>
      <c r="C203" s="174" t="str">
        <f>CONCATENATE(B203,"_",TasksTable[[#This Row],[Day 1 Project
Name]],"_",A203)</f>
        <v>EFAS18_EFAS18_T&amp;E_27</v>
      </c>
      <c r="D203" s="100" t="str">
        <f>VLOOKUP(B203,Sheet1!$B$1:$C$19,2,FALSE)</f>
        <v>Istvan Katus_Finance</v>
      </c>
      <c r="E203" s="122" t="s">
        <v>387</v>
      </c>
      <c r="F203" s="107" t="s">
        <v>517</v>
      </c>
      <c r="G203" s="102" t="s">
        <v>424</v>
      </c>
      <c r="H203" s="102" t="b">
        <v>0</v>
      </c>
      <c r="I203" s="322"/>
      <c r="J203" s="158">
        <v>42581</v>
      </c>
      <c r="K203" s="102">
        <v>45</v>
      </c>
      <c r="L203" s="103">
        <f t="shared" si="14"/>
        <v>42536</v>
      </c>
      <c r="M203" s="104">
        <v>0</v>
      </c>
      <c r="N203" s="102" t="b">
        <v>0</v>
      </c>
      <c r="O203" s="109"/>
      <c r="P203" s="102" t="s">
        <v>308</v>
      </c>
      <c r="Q203" s="203" t="s">
        <v>179</v>
      </c>
      <c r="R203" s="112"/>
      <c r="S203" s="113"/>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99" t="str">
        <f ca="1">IF(AND(TasksTable[[#This Row],[Status]]&lt;&gt;"On Track",TasksTable[[#This Row],[Start Date (Calculated)]]&lt;TODAY()+7),"Review","No  Review")</f>
        <v>No  Review</v>
      </c>
      <c r="AZ203" s="114">
        <v>3</v>
      </c>
      <c r="BA203" s="114" t="s">
        <v>703</v>
      </c>
      <c r="BB203" s="114"/>
      <c r="BC203" s="114"/>
      <c r="BD203" s="114"/>
      <c r="BE203" s="169" t="s">
        <v>802</v>
      </c>
      <c r="BF203" s="169"/>
      <c r="BG203" s="169"/>
      <c r="BH203" s="169"/>
      <c r="BI203" s="169"/>
      <c r="BJ203" s="169"/>
      <c r="BK203" s="169"/>
      <c r="BL203" s="169">
        <v>3</v>
      </c>
      <c r="BM203" s="169"/>
      <c r="BN203" s="169"/>
      <c r="BO203" s="259"/>
      <c r="BP203" s="303">
        <f t="shared" ref="BP203:BP266" si="15">SUM(BF203:BO203)</f>
        <v>3</v>
      </c>
      <c r="BQ203" s="349" t="str">
        <f ca="1">IFERROR(IF(TasksTable[[#This Row],[Start Date (Calculated)]]-(TODAY()-WEEKDAY(TODAY())-1)&gt;5,"REVIEW","-"),"")</f>
        <v>REVIEW</v>
      </c>
      <c r="BR203" s="349" t="str">
        <f ca="1">IFERROR(IF(TasksTable[[#This Row],[Required Completion Date]]-(TODAY()-WEEKDAY(TODAY())-1)&gt;5,"REVIEW","-"),"")</f>
        <v>REVIEW</v>
      </c>
      <c r="BS203" s="349" t="str">
        <f ca="1">IFERROR(IF(TasksTable[[#This Row],[% Complete]]&lt;(TODAY()-TasksTable[[#This Row],[Start Date (Calculated)]])/TasksTable[[#This Row],[Days to Accomplish]],"REVIEW","-"),"")</f>
        <v>-</v>
      </c>
    </row>
    <row r="204" spans="1:71" ht="30" customHeight="1" x14ac:dyDescent="0.2">
      <c r="A204" s="25">
        <v>28</v>
      </c>
      <c r="B204" s="190" t="str">
        <f>VLOOKUP(TasksTable[[#This Row],[Day 1 Project
Name]],Sheet1!$A$1:$B$19,2,FALSE)</f>
        <v>EFAS18</v>
      </c>
      <c r="C204" s="174" t="str">
        <f>CONCATENATE(B204,"_",TasksTable[[#This Row],[Day 1 Project
Name]],"_",A204)</f>
        <v>EFAS18_EFAS18_T&amp;E_28</v>
      </c>
      <c r="D204" s="100" t="str">
        <f>VLOOKUP(B204,Sheet1!$B$1:$C$19,2,FALSE)</f>
        <v>Istvan Katus_Finance</v>
      </c>
      <c r="E204" s="122" t="s">
        <v>387</v>
      </c>
      <c r="F204" s="107" t="s">
        <v>518</v>
      </c>
      <c r="G204" s="102" t="s">
        <v>424</v>
      </c>
      <c r="H204" s="102" t="b">
        <v>0</v>
      </c>
      <c r="I204" s="322"/>
      <c r="J204" s="158">
        <v>42581</v>
      </c>
      <c r="K204" s="102">
        <v>30</v>
      </c>
      <c r="L204" s="103">
        <f t="shared" si="14"/>
        <v>42551</v>
      </c>
      <c r="M204" s="104">
        <v>0</v>
      </c>
      <c r="N204" s="102" t="b">
        <v>0</v>
      </c>
      <c r="O204" s="109"/>
      <c r="P204" s="102" t="s">
        <v>308</v>
      </c>
      <c r="Q204" s="203" t="s">
        <v>179</v>
      </c>
      <c r="R204" s="112"/>
      <c r="S204" s="113"/>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99" t="str">
        <f ca="1">IF(AND(TasksTable[[#This Row],[Status]]&lt;&gt;"On Track",TasksTable[[#This Row],[Start Date (Calculated)]]&lt;TODAY()+7),"Review","No  Review")</f>
        <v>No  Review</v>
      </c>
      <c r="AZ204" s="114">
        <v>2</v>
      </c>
      <c r="BA204" s="114" t="s">
        <v>703</v>
      </c>
      <c r="BB204" s="114"/>
      <c r="BC204" s="114"/>
      <c r="BD204" s="114"/>
      <c r="BE204" s="169" t="s">
        <v>800</v>
      </c>
      <c r="BF204" s="169"/>
      <c r="BG204" s="169"/>
      <c r="BH204" s="169"/>
      <c r="BI204" s="169"/>
      <c r="BJ204" s="169"/>
      <c r="BK204" s="169"/>
      <c r="BL204" s="169">
        <v>2</v>
      </c>
      <c r="BM204" s="169"/>
      <c r="BN204" s="169"/>
      <c r="BO204" s="259"/>
      <c r="BP204" s="303">
        <f t="shared" si="15"/>
        <v>2</v>
      </c>
      <c r="BQ204" s="349" t="str">
        <f ca="1">IFERROR(IF(TasksTable[[#This Row],[Start Date (Calculated)]]-(TODAY()-WEEKDAY(TODAY())-1)&gt;5,"REVIEW","-"),"")</f>
        <v>REVIEW</v>
      </c>
      <c r="BR204" s="349" t="str">
        <f ca="1">IFERROR(IF(TasksTable[[#This Row],[Required Completion Date]]-(TODAY()-WEEKDAY(TODAY())-1)&gt;5,"REVIEW","-"),"")</f>
        <v>REVIEW</v>
      </c>
      <c r="BS204" s="349" t="str">
        <f ca="1">IFERROR(IF(TasksTable[[#This Row],[% Complete]]&lt;(TODAY()-TasksTable[[#This Row],[Start Date (Calculated)]])/TasksTable[[#This Row],[Days to Accomplish]],"REVIEW","-"),"")</f>
        <v>-</v>
      </c>
    </row>
    <row r="205" spans="1:71" ht="30" customHeight="1" x14ac:dyDescent="0.2">
      <c r="A205" s="25">
        <v>29</v>
      </c>
      <c r="B205" s="190" t="str">
        <f>VLOOKUP(TasksTable[[#This Row],[Day 1 Project
Name]],Sheet1!$A$1:$B$19,2,FALSE)</f>
        <v>EFAS18</v>
      </c>
      <c r="C205" s="174" t="str">
        <f>CONCATENATE(B205,"_",TasksTable[[#This Row],[Day 1 Project
Name]],"_",A205)</f>
        <v>EFAS18_EFAS18_T&amp;E_29</v>
      </c>
      <c r="D205" s="100" t="str">
        <f>VLOOKUP(B205,Sheet1!$B$1:$C$19,2,FALSE)</f>
        <v>Istvan Katus_Finance</v>
      </c>
      <c r="E205" s="122" t="s">
        <v>387</v>
      </c>
      <c r="F205" s="107" t="s">
        <v>519</v>
      </c>
      <c r="G205" s="102" t="s">
        <v>424</v>
      </c>
      <c r="H205" s="102" t="b">
        <v>0</v>
      </c>
      <c r="I205" s="322"/>
      <c r="J205" s="158">
        <v>42581</v>
      </c>
      <c r="K205" s="102">
        <v>45</v>
      </c>
      <c r="L205" s="103">
        <f t="shared" si="14"/>
        <v>42536</v>
      </c>
      <c r="M205" s="104">
        <v>0</v>
      </c>
      <c r="N205" s="102" t="b">
        <v>0</v>
      </c>
      <c r="O205" s="109"/>
      <c r="P205" s="102" t="s">
        <v>308</v>
      </c>
      <c r="Q205" s="203" t="s">
        <v>179</v>
      </c>
      <c r="R205" s="112"/>
      <c r="S205" s="113"/>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99" t="str">
        <f ca="1">IF(AND(TasksTable[[#This Row],[Status]]&lt;&gt;"On Track",TasksTable[[#This Row],[Start Date (Calculated)]]&lt;TODAY()+7),"Review","No  Review")</f>
        <v>No  Review</v>
      </c>
      <c r="AZ205" s="114">
        <v>4</v>
      </c>
      <c r="BA205" s="114" t="s">
        <v>703</v>
      </c>
      <c r="BB205" s="114"/>
      <c r="BC205" s="114"/>
      <c r="BD205" s="114"/>
      <c r="BE205" s="169" t="s">
        <v>800</v>
      </c>
      <c r="BF205" s="169"/>
      <c r="BG205" s="169"/>
      <c r="BH205" s="169"/>
      <c r="BI205" s="169"/>
      <c r="BJ205" s="169"/>
      <c r="BK205" s="169"/>
      <c r="BL205" s="169">
        <v>4</v>
      </c>
      <c r="BM205" s="169"/>
      <c r="BN205" s="169"/>
      <c r="BO205" s="259"/>
      <c r="BP205" s="303">
        <f t="shared" si="15"/>
        <v>4</v>
      </c>
      <c r="BQ205" s="349" t="str">
        <f ca="1">IFERROR(IF(TasksTable[[#This Row],[Start Date (Calculated)]]-(TODAY()-WEEKDAY(TODAY())-1)&gt;5,"REVIEW","-"),"")</f>
        <v>REVIEW</v>
      </c>
      <c r="BR205" s="349" t="str">
        <f ca="1">IFERROR(IF(TasksTable[[#This Row],[Required Completion Date]]-(TODAY()-WEEKDAY(TODAY())-1)&gt;5,"REVIEW","-"),"")</f>
        <v>REVIEW</v>
      </c>
      <c r="BS205" s="349" t="str">
        <f ca="1">IFERROR(IF(TasksTable[[#This Row],[% Complete]]&lt;(TODAY()-TasksTable[[#This Row],[Start Date (Calculated)]])/TasksTable[[#This Row],[Days to Accomplish]],"REVIEW","-"),"")</f>
        <v>-</v>
      </c>
    </row>
    <row r="206" spans="1:71" ht="30" customHeight="1" x14ac:dyDescent="0.2">
      <c r="A206" s="25">
        <v>30</v>
      </c>
      <c r="B206" s="190" t="str">
        <f>VLOOKUP(TasksTable[[#This Row],[Day 1 Project
Name]],Sheet1!$A$1:$B$19,2,FALSE)</f>
        <v>EFAS18</v>
      </c>
      <c r="C206" s="174" t="str">
        <f>CONCATENATE(B206,"_",TasksTable[[#This Row],[Day 1 Project
Name]],"_",A206)</f>
        <v>EFAS18_EFAS18_T&amp;E_30</v>
      </c>
      <c r="D206" s="100" t="str">
        <f>VLOOKUP(B206,Sheet1!$B$1:$C$19,2,FALSE)</f>
        <v>Istvan Katus_Finance</v>
      </c>
      <c r="E206" s="122" t="s">
        <v>387</v>
      </c>
      <c r="F206" s="107" t="s">
        <v>520</v>
      </c>
      <c r="G206" s="102" t="s">
        <v>424</v>
      </c>
      <c r="H206" s="102" t="b">
        <v>0</v>
      </c>
      <c r="I206" s="322"/>
      <c r="J206" s="158">
        <v>42581</v>
      </c>
      <c r="K206" s="102">
        <v>45</v>
      </c>
      <c r="L206" s="103">
        <f t="shared" si="14"/>
        <v>42536</v>
      </c>
      <c r="M206" s="104">
        <v>0</v>
      </c>
      <c r="N206" s="102" t="b">
        <v>0</v>
      </c>
      <c r="O206" s="109"/>
      <c r="P206" s="102" t="s">
        <v>308</v>
      </c>
      <c r="Q206" s="203" t="s">
        <v>179</v>
      </c>
      <c r="R206" s="112"/>
      <c r="S206" s="113"/>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99" t="str">
        <f ca="1">IF(AND(TasksTable[[#This Row],[Status]]&lt;&gt;"On Track",TasksTable[[#This Row],[Start Date (Calculated)]]&lt;TODAY()+7),"Review","No  Review")</f>
        <v>No  Review</v>
      </c>
      <c r="AZ206" s="114">
        <v>4</v>
      </c>
      <c r="BA206" s="114" t="s">
        <v>703</v>
      </c>
      <c r="BB206" s="114"/>
      <c r="BC206" s="114"/>
      <c r="BD206" s="114"/>
      <c r="BE206" s="169" t="s">
        <v>802</v>
      </c>
      <c r="BF206" s="169"/>
      <c r="BG206" s="169"/>
      <c r="BH206" s="169"/>
      <c r="BI206" s="169"/>
      <c r="BJ206" s="169"/>
      <c r="BK206" s="169"/>
      <c r="BL206" s="169">
        <v>4</v>
      </c>
      <c r="BM206" s="169"/>
      <c r="BN206" s="169"/>
      <c r="BO206" s="259"/>
      <c r="BP206" s="303">
        <f t="shared" si="15"/>
        <v>4</v>
      </c>
      <c r="BQ206" s="349" t="str">
        <f ca="1">IFERROR(IF(TasksTable[[#This Row],[Start Date (Calculated)]]-(TODAY()-WEEKDAY(TODAY())-1)&gt;5,"REVIEW","-"),"")</f>
        <v>REVIEW</v>
      </c>
      <c r="BR206" s="349" t="str">
        <f ca="1">IFERROR(IF(TasksTable[[#This Row],[Required Completion Date]]-(TODAY()-WEEKDAY(TODAY())-1)&gt;5,"REVIEW","-"),"")</f>
        <v>REVIEW</v>
      </c>
      <c r="BS206" s="349" t="str">
        <f ca="1">IFERROR(IF(TasksTable[[#This Row],[% Complete]]&lt;(TODAY()-TasksTable[[#This Row],[Start Date (Calculated)]])/TasksTable[[#This Row],[Days to Accomplish]],"REVIEW","-"),"")</f>
        <v>-</v>
      </c>
    </row>
    <row r="207" spans="1:71" ht="30" customHeight="1" x14ac:dyDescent="0.2">
      <c r="A207" s="25">
        <v>31</v>
      </c>
      <c r="B207" s="190" t="str">
        <f>VLOOKUP(TasksTable[[#This Row],[Day 1 Project
Name]],Sheet1!$A$1:$B$19,2,FALSE)</f>
        <v>EFAS18</v>
      </c>
      <c r="C207" s="174" t="str">
        <f>CONCATENATE(B207,"_",TasksTable[[#This Row],[Day 1 Project
Name]],"_",A207)</f>
        <v>EFAS18_EFAS18_T&amp;E_31</v>
      </c>
      <c r="D207" s="100" t="str">
        <f>VLOOKUP(B207,Sheet1!$B$1:$C$19,2,FALSE)</f>
        <v>Istvan Katus_Finance</v>
      </c>
      <c r="E207" s="122" t="s">
        <v>387</v>
      </c>
      <c r="F207" s="107" t="s">
        <v>521</v>
      </c>
      <c r="G207" s="102" t="s">
        <v>424</v>
      </c>
      <c r="H207" s="102" t="b">
        <v>0</v>
      </c>
      <c r="I207" s="322"/>
      <c r="J207" s="158">
        <v>42581</v>
      </c>
      <c r="K207" s="102">
        <v>45</v>
      </c>
      <c r="L207" s="103">
        <f t="shared" si="14"/>
        <v>42536</v>
      </c>
      <c r="M207" s="104">
        <v>0</v>
      </c>
      <c r="N207" s="102" t="b">
        <v>0</v>
      </c>
      <c r="O207" s="109"/>
      <c r="P207" s="102" t="s">
        <v>308</v>
      </c>
      <c r="Q207" s="203" t="s">
        <v>179</v>
      </c>
      <c r="R207" s="112"/>
      <c r="S207" s="113"/>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99" t="str">
        <f ca="1">IF(AND(TasksTable[[#This Row],[Status]]&lt;&gt;"On Track",TasksTable[[#This Row],[Start Date (Calculated)]]&lt;TODAY()+7),"Review","No  Review")</f>
        <v>No  Review</v>
      </c>
      <c r="AZ207" s="114">
        <v>8</v>
      </c>
      <c r="BA207" s="114" t="s">
        <v>703</v>
      </c>
      <c r="BB207" s="114"/>
      <c r="BC207" s="114"/>
      <c r="BD207" s="114"/>
      <c r="BE207" s="169" t="s">
        <v>802</v>
      </c>
      <c r="BF207" s="169"/>
      <c r="BG207" s="169"/>
      <c r="BH207" s="169"/>
      <c r="BI207" s="169"/>
      <c r="BJ207" s="169"/>
      <c r="BK207" s="169"/>
      <c r="BL207" s="169">
        <v>8</v>
      </c>
      <c r="BM207" s="169"/>
      <c r="BN207" s="169"/>
      <c r="BO207" s="259"/>
      <c r="BP207" s="303">
        <f t="shared" si="15"/>
        <v>8</v>
      </c>
      <c r="BQ207" s="349" t="str">
        <f ca="1">IFERROR(IF(TasksTable[[#This Row],[Start Date (Calculated)]]-(TODAY()-WEEKDAY(TODAY())-1)&gt;5,"REVIEW","-"),"")</f>
        <v>REVIEW</v>
      </c>
      <c r="BR207" s="349" t="str">
        <f ca="1">IFERROR(IF(TasksTable[[#This Row],[Required Completion Date]]-(TODAY()-WEEKDAY(TODAY())-1)&gt;5,"REVIEW","-"),"")</f>
        <v>REVIEW</v>
      </c>
      <c r="BS207" s="349" t="str">
        <f ca="1">IFERROR(IF(TasksTable[[#This Row],[% Complete]]&lt;(TODAY()-TasksTable[[#This Row],[Start Date (Calculated)]])/TasksTable[[#This Row],[Days to Accomplish]],"REVIEW","-"),"")</f>
        <v>-</v>
      </c>
    </row>
    <row r="208" spans="1:71" s="20" customFormat="1" ht="30" customHeight="1" x14ac:dyDescent="0.2">
      <c r="A208" s="25">
        <v>32</v>
      </c>
      <c r="B208" s="190" t="str">
        <f>VLOOKUP(TasksTable[[#This Row],[Day 1 Project
Name]],Sheet1!$A$1:$B$19,2,FALSE)</f>
        <v>EFAS18</v>
      </c>
      <c r="C208" s="174" t="str">
        <f>CONCATENATE(B208,"_",TasksTable[[#This Row],[Day 1 Project
Name]],"_",A208)</f>
        <v>EFAS18_EFAS18_T&amp;E_32</v>
      </c>
      <c r="D208" s="100" t="str">
        <f>VLOOKUP(B208,Sheet1!$B$1:$C$19,2,FALSE)</f>
        <v>Istvan Katus_Finance</v>
      </c>
      <c r="E208" s="122" t="s">
        <v>387</v>
      </c>
      <c r="F208" s="107" t="s">
        <v>522</v>
      </c>
      <c r="G208" s="102" t="s">
        <v>424</v>
      </c>
      <c r="H208" s="102" t="b">
        <v>0</v>
      </c>
      <c r="I208" s="322"/>
      <c r="J208" s="158">
        <v>42581</v>
      </c>
      <c r="K208" s="102">
        <v>60</v>
      </c>
      <c r="L208" s="103">
        <f t="shared" si="14"/>
        <v>42521</v>
      </c>
      <c r="M208" s="104">
        <v>0</v>
      </c>
      <c r="N208" s="102" t="b">
        <v>0</v>
      </c>
      <c r="O208" s="109"/>
      <c r="P208" s="102" t="s">
        <v>308</v>
      </c>
      <c r="Q208" s="203" t="s">
        <v>179</v>
      </c>
      <c r="R208" s="112"/>
      <c r="S208" s="113"/>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99" t="str">
        <f ca="1">IF(AND(TasksTable[[#This Row],[Status]]&lt;&gt;"On Track",TasksTable[[#This Row],[Start Date (Calculated)]]&lt;TODAY()+7),"Review","No  Review")</f>
        <v>No  Review</v>
      </c>
      <c r="AZ208" s="114">
        <v>8</v>
      </c>
      <c r="BA208" s="114" t="s">
        <v>703</v>
      </c>
      <c r="BB208" s="114"/>
      <c r="BC208" s="114"/>
      <c r="BD208" s="114"/>
      <c r="BE208" s="169" t="s">
        <v>802</v>
      </c>
      <c r="BF208" s="169"/>
      <c r="BG208" s="169"/>
      <c r="BH208" s="169"/>
      <c r="BI208" s="169"/>
      <c r="BJ208" s="169">
        <v>4</v>
      </c>
      <c r="BK208" s="169">
        <v>4</v>
      </c>
      <c r="BL208" s="169"/>
      <c r="BM208" s="169"/>
      <c r="BN208" s="169"/>
      <c r="BO208" s="259"/>
      <c r="BP208" s="303">
        <f t="shared" si="15"/>
        <v>8</v>
      </c>
      <c r="BQ208" s="349" t="str">
        <f ca="1">IFERROR(IF(TasksTable[[#This Row],[Start Date (Calculated)]]-(TODAY()-WEEKDAY(TODAY())-1)&gt;5,"REVIEW","-"),"")</f>
        <v>REVIEW</v>
      </c>
      <c r="BR208" s="349" t="str">
        <f ca="1">IFERROR(IF(TasksTable[[#This Row],[Required Completion Date]]-(TODAY()-WEEKDAY(TODAY())-1)&gt;5,"REVIEW","-"),"")</f>
        <v>REVIEW</v>
      </c>
      <c r="BS208" s="349" t="str">
        <f ca="1">IFERROR(IF(TasksTable[[#This Row],[% Complete]]&lt;(TODAY()-TasksTable[[#This Row],[Start Date (Calculated)]])/TasksTable[[#This Row],[Days to Accomplish]],"REVIEW","-"),"")</f>
        <v>-</v>
      </c>
    </row>
    <row r="209" spans="1:71" s="20" customFormat="1" ht="30" customHeight="1" x14ac:dyDescent="0.2">
      <c r="A209" s="25">
        <v>33</v>
      </c>
      <c r="B209" s="190" t="str">
        <f>VLOOKUP(TasksTable[[#This Row],[Day 1 Project
Name]],Sheet1!$A$1:$B$19,2,FALSE)</f>
        <v>EFAS18</v>
      </c>
      <c r="C209" s="174" t="str">
        <f>CONCATENATE(B209,"_",TasksTable[[#This Row],[Day 1 Project
Name]],"_",A209)</f>
        <v>EFAS18_EFAS18_T&amp;E_33</v>
      </c>
      <c r="D209" s="100" t="str">
        <f>VLOOKUP(B209,Sheet1!$B$1:$C$19,2,FALSE)</f>
        <v>Istvan Katus_Finance</v>
      </c>
      <c r="E209" s="122" t="s">
        <v>387</v>
      </c>
      <c r="F209" s="107" t="s">
        <v>523</v>
      </c>
      <c r="G209" s="102" t="s">
        <v>424</v>
      </c>
      <c r="H209" s="102" t="b">
        <v>0</v>
      </c>
      <c r="I209" s="322"/>
      <c r="J209" s="158">
        <v>42581</v>
      </c>
      <c r="K209" s="102">
        <v>30</v>
      </c>
      <c r="L209" s="103">
        <f t="shared" ref="L209:L219" si="16">J209-K209</f>
        <v>42551</v>
      </c>
      <c r="M209" s="104">
        <v>0</v>
      </c>
      <c r="N209" s="102" t="b">
        <v>0</v>
      </c>
      <c r="O209" s="109"/>
      <c r="P209" s="102" t="s">
        <v>308</v>
      </c>
      <c r="Q209" s="203" t="s">
        <v>179</v>
      </c>
      <c r="R209" s="112"/>
      <c r="S209" s="113"/>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99" t="str">
        <f ca="1">IF(AND(TasksTable[[#This Row],[Status]]&lt;&gt;"On Track",TasksTable[[#This Row],[Start Date (Calculated)]]&lt;TODAY()+7),"Review","No  Review")</f>
        <v>No  Review</v>
      </c>
      <c r="AZ209" s="114">
        <v>6</v>
      </c>
      <c r="BA209" s="114" t="s">
        <v>703</v>
      </c>
      <c r="BB209" s="114"/>
      <c r="BC209" s="114"/>
      <c r="BD209" s="114"/>
      <c r="BE209" s="169" t="s">
        <v>800</v>
      </c>
      <c r="BF209" s="169"/>
      <c r="BG209" s="169"/>
      <c r="BH209" s="169"/>
      <c r="BI209" s="169"/>
      <c r="BJ209" s="169"/>
      <c r="BK209" s="169"/>
      <c r="BL209" s="169">
        <v>6</v>
      </c>
      <c r="BM209" s="169"/>
      <c r="BN209" s="169"/>
      <c r="BO209" s="259"/>
      <c r="BP209" s="303">
        <f t="shared" si="15"/>
        <v>6</v>
      </c>
      <c r="BQ209" s="349" t="str">
        <f ca="1">IFERROR(IF(TasksTable[[#This Row],[Start Date (Calculated)]]-(TODAY()-WEEKDAY(TODAY())-1)&gt;5,"REVIEW","-"),"")</f>
        <v>REVIEW</v>
      </c>
      <c r="BR209" s="349" t="str">
        <f ca="1">IFERROR(IF(TasksTable[[#This Row],[Required Completion Date]]-(TODAY()-WEEKDAY(TODAY())-1)&gt;5,"REVIEW","-"),"")</f>
        <v>REVIEW</v>
      </c>
      <c r="BS209" s="349" t="str">
        <f ca="1">IFERROR(IF(TasksTable[[#This Row],[% Complete]]&lt;(TODAY()-TasksTable[[#This Row],[Start Date (Calculated)]])/TasksTable[[#This Row],[Days to Accomplish]],"REVIEW","-"),"")</f>
        <v>-</v>
      </c>
    </row>
    <row r="210" spans="1:71" s="20" customFormat="1" ht="30" customHeight="1" x14ac:dyDescent="0.2">
      <c r="A210" s="25">
        <v>34</v>
      </c>
      <c r="B210" s="190" t="str">
        <f>VLOOKUP(TasksTable[[#This Row],[Day 1 Project
Name]],Sheet1!$A$1:$B$19,2,FALSE)</f>
        <v>EFAS18</v>
      </c>
      <c r="C210" s="174" t="str">
        <f>CONCATENATE(B210,"_",TasksTable[[#This Row],[Day 1 Project
Name]],"_",A210)</f>
        <v>EFAS18_EFAS18_T&amp;E_34</v>
      </c>
      <c r="D210" s="100" t="str">
        <f>VLOOKUP(B210,Sheet1!$B$1:$C$19,2,FALSE)</f>
        <v>Istvan Katus_Finance</v>
      </c>
      <c r="E210" s="122" t="s">
        <v>387</v>
      </c>
      <c r="F210" s="107" t="s">
        <v>512</v>
      </c>
      <c r="G210" s="102" t="s">
        <v>424</v>
      </c>
      <c r="H210" s="102" t="b">
        <v>0</v>
      </c>
      <c r="I210" s="322"/>
      <c r="J210" s="158">
        <v>42561</v>
      </c>
      <c r="K210" s="102">
        <v>20</v>
      </c>
      <c r="L210" s="103">
        <f t="shared" si="16"/>
        <v>42541</v>
      </c>
      <c r="M210" s="104">
        <v>0</v>
      </c>
      <c r="N210" s="102" t="b">
        <v>0</v>
      </c>
      <c r="O210" s="109"/>
      <c r="P210" s="102" t="s">
        <v>308</v>
      </c>
      <c r="Q210" s="203" t="s">
        <v>179</v>
      </c>
      <c r="R210" s="112"/>
      <c r="S210" s="113"/>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99" t="str">
        <f ca="1">IF(AND(TasksTable[[#This Row],[Status]]&lt;&gt;"On Track",TasksTable[[#This Row],[Start Date (Calculated)]]&lt;TODAY()+7),"Review","No  Review")</f>
        <v>No  Review</v>
      </c>
      <c r="AZ210" s="114">
        <v>1</v>
      </c>
      <c r="BA210" s="114" t="s">
        <v>703</v>
      </c>
      <c r="BB210" s="114"/>
      <c r="BC210" s="114"/>
      <c r="BD210" s="114"/>
      <c r="BE210" s="169" t="s">
        <v>802</v>
      </c>
      <c r="BF210" s="169"/>
      <c r="BG210" s="169"/>
      <c r="BH210" s="169"/>
      <c r="BI210" s="169"/>
      <c r="BJ210" s="169"/>
      <c r="BK210" s="169">
        <v>1</v>
      </c>
      <c r="BL210" s="169"/>
      <c r="BM210" s="169"/>
      <c r="BN210" s="169"/>
      <c r="BO210" s="259"/>
      <c r="BP210" s="303">
        <f t="shared" si="15"/>
        <v>1</v>
      </c>
      <c r="BQ210" s="349" t="str">
        <f ca="1">IFERROR(IF(TasksTable[[#This Row],[Start Date (Calculated)]]-(TODAY()-WEEKDAY(TODAY())-1)&gt;5,"REVIEW","-"),"")</f>
        <v>REVIEW</v>
      </c>
      <c r="BR210" s="349" t="str">
        <f ca="1">IFERROR(IF(TasksTable[[#This Row],[Required Completion Date]]-(TODAY()-WEEKDAY(TODAY())-1)&gt;5,"REVIEW","-"),"")</f>
        <v>REVIEW</v>
      </c>
      <c r="BS210" s="349" t="str">
        <f ca="1">IFERROR(IF(TasksTable[[#This Row],[% Complete]]&lt;(TODAY()-TasksTable[[#This Row],[Start Date (Calculated)]])/TasksTable[[#This Row],[Days to Accomplish]],"REVIEW","-"),"")</f>
        <v>-</v>
      </c>
    </row>
    <row r="211" spans="1:71" s="20" customFormat="1" ht="30" customHeight="1" x14ac:dyDescent="0.2">
      <c r="A211" s="25">
        <v>38</v>
      </c>
      <c r="B211" s="190" t="str">
        <f>VLOOKUP(TasksTable[[#This Row],[Day 1 Project
Name]],Sheet1!$A$1:$B$19,2,FALSE)</f>
        <v>EFAS18</v>
      </c>
      <c r="C211" s="174" t="str">
        <f>CONCATENATE(B211,"_",TasksTable[[#This Row],[Day 1 Project
Name]],"_",A211)</f>
        <v>EFAS18_EFAS18_T&amp;E_38</v>
      </c>
      <c r="D211" s="100" t="str">
        <f>VLOOKUP(B211,Sheet1!$B$1:$C$19,2,FALSE)</f>
        <v>Istvan Katus_Finance</v>
      </c>
      <c r="E211" s="122" t="s">
        <v>387</v>
      </c>
      <c r="F211" s="107" t="s">
        <v>497</v>
      </c>
      <c r="G211" s="102" t="s">
        <v>424</v>
      </c>
      <c r="H211" s="102" t="b">
        <v>0</v>
      </c>
      <c r="I211" s="322"/>
      <c r="J211" s="158">
        <v>42581</v>
      </c>
      <c r="K211" s="102">
        <v>30</v>
      </c>
      <c r="L211" s="103">
        <f t="shared" si="16"/>
        <v>42551</v>
      </c>
      <c r="M211" s="104">
        <v>0</v>
      </c>
      <c r="N211" s="102" t="b">
        <v>0</v>
      </c>
      <c r="O211" s="109"/>
      <c r="P211" s="102" t="s">
        <v>308</v>
      </c>
      <c r="Q211" s="203" t="s">
        <v>179</v>
      </c>
      <c r="R211" s="112"/>
      <c r="S211" s="113"/>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99" t="str">
        <f ca="1">IF(AND(TasksTable[[#This Row],[Status]]&lt;&gt;"On Track",TasksTable[[#This Row],[Start Date (Calculated)]]&lt;TODAY()+7),"Review","No  Review")</f>
        <v>No  Review</v>
      </c>
      <c r="AZ211" s="114">
        <v>1</v>
      </c>
      <c r="BA211" s="114" t="s">
        <v>703</v>
      </c>
      <c r="BB211" s="114"/>
      <c r="BC211" s="114"/>
      <c r="BD211" s="114"/>
      <c r="BE211" s="169" t="s">
        <v>804</v>
      </c>
      <c r="BF211" s="169"/>
      <c r="BG211" s="169"/>
      <c r="BH211" s="169"/>
      <c r="BI211" s="169"/>
      <c r="BJ211" s="169"/>
      <c r="BK211" s="169"/>
      <c r="BL211" s="169">
        <v>1</v>
      </c>
      <c r="BM211" s="169"/>
      <c r="BN211" s="169"/>
      <c r="BO211" s="259"/>
      <c r="BP211" s="303">
        <f t="shared" si="15"/>
        <v>1</v>
      </c>
      <c r="BQ211" s="349" t="str">
        <f ca="1">IFERROR(IF(TasksTable[[#This Row],[Start Date (Calculated)]]-(TODAY()-WEEKDAY(TODAY())-1)&gt;5,"REVIEW","-"),"")</f>
        <v>REVIEW</v>
      </c>
      <c r="BR211" s="349" t="str">
        <f ca="1">IFERROR(IF(TasksTable[[#This Row],[Required Completion Date]]-(TODAY()-WEEKDAY(TODAY())-1)&gt;5,"REVIEW","-"),"")</f>
        <v>REVIEW</v>
      </c>
      <c r="BS211" s="349" t="str">
        <f ca="1">IFERROR(IF(TasksTable[[#This Row],[% Complete]]&lt;(TODAY()-TasksTable[[#This Row],[Start Date (Calculated)]])/TasksTable[[#This Row],[Days to Accomplish]],"REVIEW","-"),"")</f>
        <v>-</v>
      </c>
    </row>
    <row r="212" spans="1:71" s="20" customFormat="1" ht="30" customHeight="1" x14ac:dyDescent="0.2">
      <c r="A212" s="25">
        <v>39</v>
      </c>
      <c r="B212" s="190" t="str">
        <f>VLOOKUP(TasksTable[[#This Row],[Day 1 Project
Name]],Sheet1!$A$1:$B$19,2,FALSE)</f>
        <v>EFAS18</v>
      </c>
      <c r="C212" s="174" t="str">
        <f>CONCATENATE(B212,"_",TasksTable[[#This Row],[Day 1 Project
Name]],"_",A212)</f>
        <v>EFAS18_EFAS18_T&amp;E_39</v>
      </c>
      <c r="D212" s="100" t="str">
        <f>VLOOKUP(B212,Sheet1!$B$1:$C$19,2,FALSE)</f>
        <v>Istvan Katus_Finance</v>
      </c>
      <c r="E212" s="122" t="s">
        <v>387</v>
      </c>
      <c r="F212" s="107" t="s">
        <v>472</v>
      </c>
      <c r="G212" s="102" t="s">
        <v>176</v>
      </c>
      <c r="H212" s="164" t="b">
        <v>0</v>
      </c>
      <c r="I212" s="158"/>
      <c r="J212" s="158">
        <v>42588</v>
      </c>
      <c r="K212" s="102">
        <v>3</v>
      </c>
      <c r="L212" s="159">
        <f>+J212-K212</f>
        <v>42585</v>
      </c>
      <c r="M212" s="104">
        <v>0</v>
      </c>
      <c r="N212" s="203" t="b">
        <v>1</v>
      </c>
      <c r="O212" s="114" t="s">
        <v>473</v>
      </c>
      <c r="P212" s="102" t="s">
        <v>308</v>
      </c>
      <c r="Q212" s="203" t="s">
        <v>179</v>
      </c>
      <c r="R212" s="112"/>
      <c r="S212" s="113"/>
      <c r="T212" s="112"/>
      <c r="U212" s="112"/>
      <c r="V212" s="112"/>
      <c r="W212" s="112"/>
      <c r="X212" s="160">
        <f>J212</f>
        <v>42588</v>
      </c>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73">
        <v>42588</v>
      </c>
      <c r="AX212" s="114" t="s">
        <v>474</v>
      </c>
      <c r="AY212" s="199" t="str">
        <f ca="1">IF(AND(TasksTable[[#This Row],[Status]]&lt;&gt;"On Track",TasksTable[[#This Row],[Start Date (Calculated)]]&lt;TODAY()+7),"Review","No  Review")</f>
        <v>No  Review</v>
      </c>
      <c r="AZ212" s="114">
        <v>24</v>
      </c>
      <c r="BA212" s="114" t="s">
        <v>703</v>
      </c>
      <c r="BB212" s="114"/>
      <c r="BC212" s="114"/>
      <c r="BD212" s="114"/>
      <c r="BE212" s="169" t="s">
        <v>210</v>
      </c>
      <c r="BF212" s="169"/>
      <c r="BG212" s="169"/>
      <c r="BH212" s="169"/>
      <c r="BI212" s="169"/>
      <c r="BJ212" s="169"/>
      <c r="BK212" s="169"/>
      <c r="BL212" s="169"/>
      <c r="BM212" s="169">
        <v>24</v>
      </c>
      <c r="BN212" s="169"/>
      <c r="BO212" s="259"/>
      <c r="BP212" s="303">
        <f t="shared" si="15"/>
        <v>24</v>
      </c>
      <c r="BQ212" s="349" t="str">
        <f ca="1">IFERROR(IF(TasksTable[[#This Row],[Start Date (Calculated)]]-(TODAY()-WEEKDAY(TODAY())-1)&gt;5,"REVIEW","-"),"")</f>
        <v>REVIEW</v>
      </c>
      <c r="BR212" s="349" t="str">
        <f ca="1">IFERROR(IF(TasksTable[[#This Row],[Required Completion Date]]-(TODAY()-WEEKDAY(TODAY())-1)&gt;5,"REVIEW","-"),"")</f>
        <v>REVIEW</v>
      </c>
      <c r="BS212" s="349" t="str">
        <f ca="1">IFERROR(IF(TasksTable[[#This Row],[% Complete]]&lt;(TODAY()-TasksTable[[#This Row],[Start Date (Calculated)]])/TasksTable[[#This Row],[Days to Accomplish]],"REVIEW","-"),"")</f>
        <v>-</v>
      </c>
    </row>
    <row r="213" spans="1:71" s="20" customFormat="1" ht="30" customHeight="1" x14ac:dyDescent="0.2">
      <c r="A213" s="25">
        <v>40</v>
      </c>
      <c r="B213" s="190" t="str">
        <f>VLOOKUP(TasksTable[[#This Row],[Day 1 Project
Name]],Sheet1!$A$1:$B$19,2,FALSE)</f>
        <v>EFAS18</v>
      </c>
      <c r="C213" s="174" t="str">
        <f>CONCATENATE(B213,"_",TasksTable[[#This Row],[Day 1 Project
Name]],"_",A213)</f>
        <v>EFAS18_EFAS18_T&amp;E_40</v>
      </c>
      <c r="D213" s="100" t="str">
        <f>VLOOKUP(B213,Sheet1!$B$1:$C$19,2,FALSE)</f>
        <v>Istvan Katus_Finance</v>
      </c>
      <c r="E213" s="122" t="s">
        <v>387</v>
      </c>
      <c r="F213" s="107" t="s">
        <v>752</v>
      </c>
      <c r="G213" s="102" t="s">
        <v>176</v>
      </c>
      <c r="H213" s="164" t="b">
        <v>1</v>
      </c>
      <c r="I213" s="158"/>
      <c r="J213" s="158">
        <v>42510</v>
      </c>
      <c r="K213" s="102">
        <v>32</v>
      </c>
      <c r="L213" s="103">
        <f t="shared" si="16"/>
        <v>42478</v>
      </c>
      <c r="M213" s="104">
        <v>0</v>
      </c>
      <c r="N213" s="109" t="b">
        <v>1</v>
      </c>
      <c r="O213" s="114" t="s">
        <v>440</v>
      </c>
      <c r="P213" s="102" t="s">
        <v>308</v>
      </c>
      <c r="Q213" s="203" t="s">
        <v>179</v>
      </c>
      <c r="R213" s="112"/>
      <c r="S213" s="113"/>
      <c r="T213" s="112"/>
      <c r="U213" s="112"/>
      <c r="V213" s="112"/>
      <c r="W213" s="112"/>
      <c r="X213" s="110">
        <v>42517</v>
      </c>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99" t="str">
        <f ca="1">IF(AND(TasksTable[[#This Row],[Status]]&lt;&gt;"On Track",TasksTable[[#This Row],[Start Date (Calculated)]]&lt;TODAY()+7),"Review","No  Review")</f>
        <v>No  Review</v>
      </c>
      <c r="AZ213" s="114">
        <v>16</v>
      </c>
      <c r="BA213" s="114" t="s">
        <v>703</v>
      </c>
      <c r="BB213" s="114"/>
      <c r="BC213" s="114"/>
      <c r="BD213" s="114"/>
      <c r="BE213" s="169" t="s">
        <v>801</v>
      </c>
      <c r="BF213" s="169"/>
      <c r="BG213" s="169"/>
      <c r="BH213" s="169"/>
      <c r="BI213" s="169">
        <v>8</v>
      </c>
      <c r="BJ213" s="169">
        <v>8</v>
      </c>
      <c r="BK213" s="169"/>
      <c r="BL213" s="169"/>
      <c r="BM213" s="169"/>
      <c r="BN213" s="169"/>
      <c r="BO213" s="259"/>
      <c r="BP213" s="303">
        <f t="shared" si="15"/>
        <v>16</v>
      </c>
      <c r="BQ213" s="349" t="str">
        <f ca="1">IFERROR(IF(TasksTable[[#This Row],[Start Date (Calculated)]]-(TODAY()-WEEKDAY(TODAY())-1)&gt;5,"REVIEW","-"),"")</f>
        <v>REVIEW</v>
      </c>
      <c r="BR213" s="349" t="str">
        <f ca="1">IFERROR(IF(TasksTable[[#This Row],[Required Completion Date]]-(TODAY()-WEEKDAY(TODAY())-1)&gt;5,"REVIEW","-"),"")</f>
        <v>REVIEW</v>
      </c>
      <c r="BS213" s="349" t="str">
        <f ca="1">IFERROR(IF(TasksTable[[#This Row],[% Complete]]&lt;(TODAY()-TasksTable[[#This Row],[Start Date (Calculated)]])/TasksTable[[#This Row],[Days to Accomplish]],"REVIEW","-"),"")</f>
        <v>-</v>
      </c>
    </row>
    <row r="214" spans="1:71" s="20" customFormat="1" ht="30" customHeight="1" x14ac:dyDescent="0.2">
      <c r="A214" s="25">
        <v>41</v>
      </c>
      <c r="B214" s="190" t="str">
        <f>VLOOKUP(TasksTable[[#This Row],[Day 1 Project
Name]],Sheet1!$A$1:$B$19,2,FALSE)</f>
        <v>EFAS18</v>
      </c>
      <c r="C214" s="174" t="str">
        <f>CONCATENATE(B214,"_",TasksTable[[#This Row],[Day 1 Project
Name]],"_",A214)</f>
        <v>EFAS18_EFAS18_T&amp;E_41</v>
      </c>
      <c r="D214" s="100" t="str">
        <f>VLOOKUP(B214,Sheet1!$B$1:$C$19,2,FALSE)</f>
        <v>Istvan Katus_Finance</v>
      </c>
      <c r="E214" s="122" t="s">
        <v>387</v>
      </c>
      <c r="F214" s="107" t="s">
        <v>735</v>
      </c>
      <c r="G214" s="102" t="s">
        <v>176</v>
      </c>
      <c r="H214" s="164" t="b">
        <v>1</v>
      </c>
      <c r="I214" s="158"/>
      <c r="J214" s="158">
        <v>42559</v>
      </c>
      <c r="K214" s="171">
        <v>46</v>
      </c>
      <c r="L214" s="103">
        <f t="shared" si="16"/>
        <v>42513</v>
      </c>
      <c r="M214" s="104">
        <v>0</v>
      </c>
      <c r="N214" s="109" t="b">
        <v>1</v>
      </c>
      <c r="O214" s="114" t="s">
        <v>440</v>
      </c>
      <c r="P214" s="102" t="s">
        <v>308</v>
      </c>
      <c r="Q214" s="203" t="s">
        <v>179</v>
      </c>
      <c r="R214" s="112"/>
      <c r="S214" s="113"/>
      <c r="T214" s="112"/>
      <c r="U214" s="112"/>
      <c r="V214" s="112"/>
      <c r="W214" s="112"/>
      <c r="X214" s="158">
        <v>42559</v>
      </c>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99" t="str">
        <f ca="1">IF(AND(TasksTable[[#This Row],[Status]]&lt;&gt;"On Track",TasksTable[[#This Row],[Start Date (Calculated)]]&lt;TODAY()+7),"Review","No  Review")</f>
        <v>No  Review</v>
      </c>
      <c r="AZ214" s="114">
        <v>16</v>
      </c>
      <c r="BA214" s="114" t="s">
        <v>703</v>
      </c>
      <c r="BB214" s="114"/>
      <c r="BC214" s="114"/>
      <c r="BD214" s="114"/>
      <c r="BE214" s="169" t="s">
        <v>801</v>
      </c>
      <c r="BF214" s="169"/>
      <c r="BG214" s="169"/>
      <c r="BH214" s="169"/>
      <c r="BI214" s="169"/>
      <c r="BJ214" s="169">
        <v>8</v>
      </c>
      <c r="BK214" s="169">
        <v>8</v>
      </c>
      <c r="BL214" s="169"/>
      <c r="BM214" s="169"/>
      <c r="BN214" s="169"/>
      <c r="BO214" s="259"/>
      <c r="BP214" s="303">
        <f t="shared" si="15"/>
        <v>16</v>
      </c>
      <c r="BQ214" s="349" t="str">
        <f ca="1">IFERROR(IF(TasksTable[[#This Row],[Start Date (Calculated)]]-(TODAY()-WEEKDAY(TODAY())-1)&gt;5,"REVIEW","-"),"")</f>
        <v>REVIEW</v>
      </c>
      <c r="BR214" s="349" t="str">
        <f ca="1">IFERROR(IF(TasksTable[[#This Row],[Required Completion Date]]-(TODAY()-WEEKDAY(TODAY())-1)&gt;5,"REVIEW","-"),"")</f>
        <v>REVIEW</v>
      </c>
      <c r="BS214" s="349" t="str">
        <f ca="1">IFERROR(IF(TasksTable[[#This Row],[% Complete]]&lt;(TODAY()-TasksTable[[#This Row],[Start Date (Calculated)]])/TasksTable[[#This Row],[Days to Accomplish]],"REVIEW","-"),"")</f>
        <v>-</v>
      </c>
    </row>
    <row r="215" spans="1:71" s="20" customFormat="1" ht="30" customHeight="1" x14ac:dyDescent="0.2">
      <c r="A215" s="25">
        <v>42</v>
      </c>
      <c r="B215" s="190" t="str">
        <f>VLOOKUP(TasksTable[[#This Row],[Day 1 Project
Name]],Sheet1!$A$1:$B$19,2,FALSE)</f>
        <v>EFAS12</v>
      </c>
      <c r="C215" s="174" t="str">
        <f>CONCATENATE(B215,"_",TasksTable[[#This Row],[Day 1 Project
Name]],"_",A215)</f>
        <v>EFAS12_EFAS12_IICS_42</v>
      </c>
      <c r="D215" s="100" t="str">
        <f>VLOOKUP(B215,Sheet1!$B$1:$C$19,2,FALSE)</f>
        <v>Istvan Katus_Finance</v>
      </c>
      <c r="E215" s="122" t="s">
        <v>382</v>
      </c>
      <c r="F215" s="107" t="s">
        <v>510</v>
      </c>
      <c r="G215" s="102" t="s">
        <v>176</v>
      </c>
      <c r="H215" s="102" t="b">
        <v>1</v>
      </c>
      <c r="I215" s="322"/>
      <c r="J215" s="158">
        <v>42490</v>
      </c>
      <c r="K215" s="102">
        <v>60</v>
      </c>
      <c r="L215" s="103">
        <f t="shared" si="16"/>
        <v>42430</v>
      </c>
      <c r="M215" s="104">
        <v>0</v>
      </c>
      <c r="N215" s="109" t="b">
        <v>0</v>
      </c>
      <c r="O215" s="114"/>
      <c r="P215" s="102" t="s">
        <v>308</v>
      </c>
      <c r="Q215" s="203" t="s">
        <v>179</v>
      </c>
      <c r="R215" s="112"/>
      <c r="S215" s="113"/>
      <c r="T215" s="112"/>
      <c r="U215" s="112"/>
      <c r="V215" s="112"/>
      <c r="W215" s="112"/>
      <c r="X215" s="109"/>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99" t="str">
        <f ca="1">IF(AND(TasksTable[[#This Row],[Status]]&lt;&gt;"On Track",TasksTable[[#This Row],[Start Date (Calculated)]]&lt;TODAY()+7),"Review","No  Review")</f>
        <v>No  Review</v>
      </c>
      <c r="AZ215" s="114">
        <v>1</v>
      </c>
      <c r="BA215" s="114" t="s">
        <v>701</v>
      </c>
      <c r="BB215" s="114"/>
      <c r="BC215" s="114"/>
      <c r="BD215" s="114"/>
      <c r="BE215" s="169" t="s">
        <v>802</v>
      </c>
      <c r="BF215" s="169"/>
      <c r="BG215" s="169"/>
      <c r="BH215" s="169"/>
      <c r="BI215" s="169">
        <v>1</v>
      </c>
      <c r="BJ215" s="169"/>
      <c r="BK215" s="169"/>
      <c r="BL215" s="169"/>
      <c r="BM215" s="169"/>
      <c r="BN215" s="169"/>
      <c r="BO215" s="259"/>
      <c r="BP215" s="303">
        <f t="shared" si="15"/>
        <v>1</v>
      </c>
      <c r="BQ215" s="349" t="str">
        <f ca="1">IFERROR(IF(TasksTable[[#This Row],[Start Date (Calculated)]]-(TODAY()-WEEKDAY(TODAY())-1)&gt;5,"REVIEW","-"),"")</f>
        <v>REVIEW</v>
      </c>
      <c r="BR215" s="349" t="str">
        <f ca="1">IFERROR(IF(TasksTable[[#This Row],[Required Completion Date]]-(TODAY()-WEEKDAY(TODAY())-1)&gt;5,"REVIEW","-"),"")</f>
        <v>REVIEW</v>
      </c>
      <c r="BS215" s="349" t="str">
        <f ca="1">IFERROR(IF(TasksTable[[#This Row],[% Complete]]&lt;(TODAY()-TasksTable[[#This Row],[Start Date (Calculated)]])/TasksTable[[#This Row],[Days to Accomplish]],"REVIEW","-"),"")</f>
        <v>-</v>
      </c>
    </row>
    <row r="216" spans="1:71" s="20" customFormat="1" ht="30" customHeight="1" x14ac:dyDescent="0.2">
      <c r="A216" s="25">
        <v>43</v>
      </c>
      <c r="B216" s="190" t="str">
        <f>VLOOKUP(TasksTable[[#This Row],[Day 1 Project
Name]],Sheet1!$A$1:$B$19,2,FALSE)</f>
        <v>EFAS18</v>
      </c>
      <c r="C216" s="174" t="str">
        <f>CONCATENATE(B216,"_",TasksTable[[#This Row],[Day 1 Project
Name]],"_",A216)</f>
        <v>EFAS18_EFAS18_T&amp;E_43</v>
      </c>
      <c r="D216" s="100" t="str">
        <f>VLOOKUP(B216,Sheet1!$B$1:$C$19,2,FALSE)</f>
        <v>Istvan Katus_Finance</v>
      </c>
      <c r="E216" s="122" t="s">
        <v>387</v>
      </c>
      <c r="F216" s="107" t="s">
        <v>505</v>
      </c>
      <c r="G216" s="102" t="s">
        <v>176</v>
      </c>
      <c r="H216" s="102" t="b">
        <v>0</v>
      </c>
      <c r="I216" s="322"/>
      <c r="J216" s="158">
        <v>42415</v>
      </c>
      <c r="K216" s="102">
        <v>10</v>
      </c>
      <c r="L216" s="103">
        <f t="shared" si="16"/>
        <v>42405</v>
      </c>
      <c r="M216" s="104">
        <v>0</v>
      </c>
      <c r="N216" s="102" t="b">
        <v>0</v>
      </c>
      <c r="O216" s="109"/>
      <c r="P216" s="102" t="s">
        <v>308</v>
      </c>
      <c r="Q216" s="203" t="s">
        <v>179</v>
      </c>
      <c r="R216" s="112"/>
      <c r="S216" s="113"/>
      <c r="T216" s="112"/>
      <c r="U216" s="112"/>
      <c r="V216" s="112"/>
      <c r="W216" s="112"/>
      <c r="X216" s="110"/>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99" t="str">
        <f ca="1">IF(AND(TasksTable[[#This Row],[Status]]&lt;&gt;"On Track",TasksTable[[#This Row],[Start Date (Calculated)]]&lt;TODAY()+7),"Review","No  Review")</f>
        <v>Review</v>
      </c>
      <c r="AZ216" s="114">
        <v>8</v>
      </c>
      <c r="BA216" s="114" t="s">
        <v>703</v>
      </c>
      <c r="BB216" s="114"/>
      <c r="BC216" s="114"/>
      <c r="BD216" s="114"/>
      <c r="BE216" s="169" t="s">
        <v>801</v>
      </c>
      <c r="BF216" s="169"/>
      <c r="BG216" s="169">
        <v>8</v>
      </c>
      <c r="BH216" s="169"/>
      <c r="BI216" s="169"/>
      <c r="BJ216" s="169"/>
      <c r="BK216" s="169"/>
      <c r="BL216" s="169"/>
      <c r="BM216" s="169"/>
      <c r="BN216" s="169"/>
      <c r="BO216" s="259"/>
      <c r="BP216" s="303">
        <f t="shared" si="15"/>
        <v>8</v>
      </c>
      <c r="BQ216" s="349" t="str">
        <f ca="1">IFERROR(IF(TasksTable[[#This Row],[Start Date (Calculated)]]-(TODAY()-WEEKDAY(TODAY())-1)&gt;5,"REVIEW","-"),"")</f>
        <v>-</v>
      </c>
      <c r="BR216" s="349" t="str">
        <f ca="1">IFERROR(IF(TasksTable[[#This Row],[Required Completion Date]]-(TODAY()-WEEKDAY(TODAY())-1)&gt;5,"REVIEW","-"),"")</f>
        <v>-</v>
      </c>
      <c r="BS216" s="349" t="str">
        <f ca="1">IFERROR(IF(TasksTable[[#This Row],[% Complete]]&lt;(TODAY()-TasksTable[[#This Row],[Start Date (Calculated)]])/TasksTable[[#This Row],[Days to Accomplish]],"REVIEW","-"),"")</f>
        <v>REVIEW</v>
      </c>
    </row>
    <row r="217" spans="1:71" s="20" customFormat="1" ht="30" customHeight="1" x14ac:dyDescent="0.2">
      <c r="A217" s="25">
        <v>44</v>
      </c>
      <c r="B217" s="190" t="str">
        <f>VLOOKUP(TasksTable[[#This Row],[Day 1 Project
Name]],Sheet1!$A$1:$B$19,2,FALSE)</f>
        <v>EFAS18</v>
      </c>
      <c r="C217" s="174" t="str">
        <f>CONCATENATE(B217,"_",TasksTable[[#This Row],[Day 1 Project
Name]],"_",A217)</f>
        <v>EFAS18_EFAS18_T&amp;E_44</v>
      </c>
      <c r="D217" s="100" t="str">
        <f>VLOOKUP(B217,Sheet1!$B$1:$C$19,2,FALSE)</f>
        <v>Istvan Katus_Finance</v>
      </c>
      <c r="E217" s="122" t="s">
        <v>387</v>
      </c>
      <c r="F217" s="107" t="s">
        <v>509</v>
      </c>
      <c r="G217" s="102" t="s">
        <v>176</v>
      </c>
      <c r="H217" s="102" t="b">
        <v>0</v>
      </c>
      <c r="I217" s="322"/>
      <c r="J217" s="158">
        <v>42561</v>
      </c>
      <c r="K217" s="102">
        <v>20</v>
      </c>
      <c r="L217" s="103">
        <f t="shared" si="16"/>
        <v>42541</v>
      </c>
      <c r="M217" s="104">
        <v>0</v>
      </c>
      <c r="N217" s="102" t="b">
        <v>0</v>
      </c>
      <c r="O217" s="109"/>
      <c r="P217" s="102" t="s">
        <v>308</v>
      </c>
      <c r="Q217" s="203" t="s">
        <v>179</v>
      </c>
      <c r="R217" s="112"/>
      <c r="S217" s="113"/>
      <c r="T217" s="112"/>
      <c r="U217" s="112"/>
      <c r="V217" s="112"/>
      <c r="W217" s="112"/>
      <c r="X217" s="110"/>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99" t="str">
        <f ca="1">IF(AND(TasksTable[[#This Row],[Status]]&lt;&gt;"On Track",TasksTable[[#This Row],[Start Date (Calculated)]]&lt;TODAY()+7),"Review","No  Review")</f>
        <v>No  Review</v>
      </c>
      <c r="AZ217" s="114">
        <v>2</v>
      </c>
      <c r="BA217" s="114" t="s">
        <v>703</v>
      </c>
      <c r="BB217" s="114"/>
      <c r="BC217" s="114"/>
      <c r="BD217" s="114"/>
      <c r="BE217" s="169" t="s">
        <v>800</v>
      </c>
      <c r="BF217" s="169"/>
      <c r="BG217" s="169"/>
      <c r="BH217" s="169"/>
      <c r="BI217" s="169"/>
      <c r="BJ217" s="169"/>
      <c r="BK217" s="169">
        <v>2</v>
      </c>
      <c r="BL217" s="169"/>
      <c r="BM217" s="169"/>
      <c r="BN217" s="169"/>
      <c r="BO217" s="259"/>
      <c r="BP217" s="303">
        <f t="shared" si="15"/>
        <v>2</v>
      </c>
      <c r="BQ217" s="349" t="str">
        <f ca="1">IFERROR(IF(TasksTable[[#This Row],[Start Date (Calculated)]]-(TODAY()-WEEKDAY(TODAY())-1)&gt;5,"REVIEW","-"),"")</f>
        <v>REVIEW</v>
      </c>
      <c r="BR217" s="349" t="str">
        <f ca="1">IFERROR(IF(TasksTable[[#This Row],[Required Completion Date]]-(TODAY()-WEEKDAY(TODAY())-1)&gt;5,"REVIEW","-"),"")</f>
        <v>REVIEW</v>
      </c>
      <c r="BS217" s="349" t="str">
        <f ca="1">IFERROR(IF(TasksTable[[#This Row],[% Complete]]&lt;(TODAY()-TasksTable[[#This Row],[Start Date (Calculated)]])/TasksTable[[#This Row],[Days to Accomplish]],"REVIEW","-"),"")</f>
        <v>-</v>
      </c>
    </row>
    <row r="218" spans="1:71" s="20" customFormat="1" ht="30" customHeight="1" x14ac:dyDescent="0.2">
      <c r="A218" s="25">
        <v>48</v>
      </c>
      <c r="B218" s="190" t="str">
        <f>VLOOKUP(TasksTable[[#This Row],[Day 1 Project
Name]],Sheet1!$A$1:$B$19,2,FALSE)</f>
        <v>EFAS18</v>
      </c>
      <c r="C218" s="189" t="str">
        <f>CONCATENATE(B218,"_",TasksTable[[#This Row],[Day 1 Project
Name]],"_",A218)</f>
        <v>EFAS18_EFAS18_T&amp;E_48</v>
      </c>
      <c r="D218" s="100" t="str">
        <f>VLOOKUP(B218,Sheet1!$B$1:$C$19,2,FALSE)</f>
        <v>Istvan Katus_Finance</v>
      </c>
      <c r="E218" s="107" t="s">
        <v>387</v>
      </c>
      <c r="F218" s="107" t="s">
        <v>510</v>
      </c>
      <c r="G218" s="114" t="s">
        <v>176</v>
      </c>
      <c r="H218" s="109" t="b">
        <v>1</v>
      </c>
      <c r="I218" s="158"/>
      <c r="J218" s="158">
        <v>42490</v>
      </c>
      <c r="K218" s="203">
        <v>60</v>
      </c>
      <c r="L218" s="159">
        <f t="shared" si="16"/>
        <v>42430</v>
      </c>
      <c r="M218" s="104">
        <v>0</v>
      </c>
      <c r="N218" s="114" t="b">
        <v>0</v>
      </c>
      <c r="O218" s="114"/>
      <c r="P218" s="102" t="s">
        <v>308</v>
      </c>
      <c r="Q218" s="203" t="s">
        <v>179</v>
      </c>
      <c r="R218" s="114"/>
      <c r="S218" s="172"/>
      <c r="T218" s="172"/>
      <c r="U218" s="172"/>
      <c r="V218" s="172"/>
      <c r="W218" s="172"/>
      <c r="X218" s="172"/>
      <c r="Y218" s="172"/>
      <c r="Z218" s="172"/>
      <c r="AA218" s="172"/>
      <c r="AB218" s="158"/>
      <c r="AC218" s="172"/>
      <c r="AD218" s="172"/>
      <c r="AE218" s="172"/>
      <c r="AF218" s="172"/>
      <c r="AG218" s="172"/>
      <c r="AH218" s="172"/>
      <c r="AI218" s="172"/>
      <c r="AJ218" s="172"/>
      <c r="AK218" s="172"/>
      <c r="AL218" s="172"/>
      <c r="AM218" s="172"/>
      <c r="AN218" s="172"/>
      <c r="AO218" s="172"/>
      <c r="AP218" s="172"/>
      <c r="AQ218" s="172"/>
      <c r="AR218" s="114"/>
      <c r="AS218" s="114"/>
      <c r="AT218" s="114"/>
      <c r="AU218" s="114"/>
      <c r="AV218" s="114"/>
      <c r="AW218" s="114"/>
      <c r="AX218" s="114"/>
      <c r="AY218" s="199" t="str">
        <f ca="1">IF(AND(TasksTable[[#This Row],[Status]]&lt;&gt;"On Track",TasksTable[[#This Row],[Start Date (Calculated)]]&lt;TODAY()+7),"Review","No  Review")</f>
        <v>No  Review</v>
      </c>
      <c r="AZ218" s="114">
        <v>2</v>
      </c>
      <c r="BA218" s="114" t="s">
        <v>703</v>
      </c>
      <c r="BB218" s="114"/>
      <c r="BC218" s="114"/>
      <c r="BD218" s="114"/>
      <c r="BE218" s="169" t="s">
        <v>802</v>
      </c>
      <c r="BF218" s="169"/>
      <c r="BG218" s="169"/>
      <c r="BH218" s="169"/>
      <c r="BI218" s="169">
        <v>2</v>
      </c>
      <c r="BJ218" s="169"/>
      <c r="BK218" s="169"/>
      <c r="BL218" s="169"/>
      <c r="BM218" s="169"/>
      <c r="BN218" s="169"/>
      <c r="BO218" s="259"/>
      <c r="BP218" s="303">
        <f t="shared" si="15"/>
        <v>2</v>
      </c>
      <c r="BQ218" s="349" t="str">
        <f ca="1">IFERROR(IF(TasksTable[[#This Row],[Start Date (Calculated)]]-(TODAY()-WEEKDAY(TODAY())-1)&gt;5,"REVIEW","-"),"")</f>
        <v>REVIEW</v>
      </c>
      <c r="BR218" s="349" t="str">
        <f ca="1">IFERROR(IF(TasksTable[[#This Row],[Required Completion Date]]-(TODAY()-WEEKDAY(TODAY())-1)&gt;5,"REVIEW","-"),"")</f>
        <v>REVIEW</v>
      </c>
      <c r="BS218" s="349" t="str">
        <f ca="1">IFERROR(IF(TasksTable[[#This Row],[% Complete]]&lt;(TODAY()-TasksTable[[#This Row],[Start Date (Calculated)]])/TasksTable[[#This Row],[Days to Accomplish]],"REVIEW","-"),"")</f>
        <v>-</v>
      </c>
    </row>
    <row r="219" spans="1:71" s="20" customFormat="1" ht="30" customHeight="1" x14ac:dyDescent="0.2">
      <c r="A219" s="25">
        <v>50</v>
      </c>
      <c r="B219" s="190" t="str">
        <f>VLOOKUP(TasksTable[[#This Row],[Day 1 Project
Name]],Sheet1!$A$1:$B$19,2,FALSE)</f>
        <v>EFAS02</v>
      </c>
      <c r="C219" s="281" t="str">
        <f>CONCATENATE(B219,"_",TasksTable[[#This Row],[Day 1 Project
Name]],"_",A219)</f>
        <v>EFAS02_EFAS02_AR_CAN_USA_50</v>
      </c>
      <c r="D219" s="245" t="str">
        <f>VLOOKUP(B219,Sheet1!$B$1:$C$19,2,FALSE)</f>
        <v>Istvan Katus_Finance</v>
      </c>
      <c r="E219" s="185" t="s">
        <v>526</v>
      </c>
      <c r="F219" s="185" t="s">
        <v>543</v>
      </c>
      <c r="G219" s="242" t="s">
        <v>176</v>
      </c>
      <c r="H219" s="247" t="b">
        <v>1</v>
      </c>
      <c r="I219" s="248"/>
      <c r="J219" s="248">
        <v>42583</v>
      </c>
      <c r="K219" s="251">
        <v>45</v>
      </c>
      <c r="L219" s="285">
        <f t="shared" si="16"/>
        <v>42538</v>
      </c>
      <c r="M219" s="286">
        <v>0</v>
      </c>
      <c r="N219" s="251" t="b">
        <v>1</v>
      </c>
      <c r="O219" s="242" t="s">
        <v>544</v>
      </c>
      <c r="P219" s="251" t="s">
        <v>312</v>
      </c>
      <c r="Q219" s="251" t="s">
        <v>179</v>
      </c>
      <c r="R219" s="247" t="s">
        <v>669</v>
      </c>
      <c r="S219" s="249"/>
      <c r="T219" s="249"/>
      <c r="U219" s="249">
        <v>42583</v>
      </c>
      <c r="V219" s="249"/>
      <c r="W219" s="249"/>
      <c r="X219" s="249"/>
      <c r="Y219" s="249"/>
      <c r="Z219" s="249"/>
      <c r="AA219" s="249"/>
      <c r="AB219" s="249"/>
      <c r="AC219" s="249"/>
      <c r="AD219" s="249"/>
      <c r="AE219" s="249"/>
      <c r="AF219" s="249"/>
      <c r="AG219" s="249"/>
      <c r="AH219" s="249"/>
      <c r="AI219" s="249"/>
      <c r="AJ219" s="249"/>
      <c r="AK219" s="249"/>
      <c r="AL219" s="249"/>
      <c r="AM219" s="249"/>
      <c r="AN219" s="249"/>
      <c r="AO219" s="287"/>
      <c r="AP219" s="287"/>
      <c r="AQ219" s="287"/>
      <c r="AR219" s="288"/>
      <c r="AS219" s="288"/>
      <c r="AT219" s="288"/>
      <c r="AU219" s="288"/>
      <c r="AV219" s="288"/>
      <c r="AW219" s="288"/>
      <c r="AX219" s="288"/>
      <c r="AY219" s="253" t="str">
        <f ca="1">IF(AND(TasksTable[[#This Row],[Status]]&lt;&gt;"On Track",TasksTable[[#This Row],[Start Date (Calculated)]]&lt;TODAY()+7),"Review","No  Review")</f>
        <v>No  Review</v>
      </c>
      <c r="AZ219" s="242">
        <v>70</v>
      </c>
      <c r="BA219" s="242" t="s">
        <v>667</v>
      </c>
      <c r="BB219" s="242"/>
      <c r="BC219" s="242"/>
      <c r="BD219" s="242"/>
      <c r="BE219" s="169" t="s">
        <v>801</v>
      </c>
      <c r="BF219" s="169"/>
      <c r="BG219" s="169"/>
      <c r="BH219" s="169"/>
      <c r="BI219" s="169"/>
      <c r="BJ219" s="169"/>
      <c r="BK219" s="169">
        <v>30</v>
      </c>
      <c r="BL219" s="169">
        <v>40</v>
      </c>
      <c r="BM219" s="169"/>
      <c r="BN219" s="169"/>
      <c r="BO219" s="259"/>
      <c r="BP219" s="303">
        <f t="shared" si="15"/>
        <v>70</v>
      </c>
      <c r="BQ219" s="349" t="str">
        <f ca="1">IFERROR(IF(TasksTable[[#This Row],[Start Date (Calculated)]]-(TODAY()-WEEKDAY(TODAY())-1)&gt;5,"REVIEW","-"),"")</f>
        <v>REVIEW</v>
      </c>
      <c r="BR219" s="349" t="str">
        <f ca="1">IFERROR(IF(TasksTable[[#This Row],[Required Completion Date]]-(TODAY()-WEEKDAY(TODAY())-1)&gt;5,"REVIEW","-"),"")</f>
        <v>REVIEW</v>
      </c>
      <c r="BS219" s="349" t="str">
        <f ca="1">IFERROR(IF(TasksTable[[#This Row],[% Complete]]&lt;(TODAY()-TasksTable[[#This Row],[Start Date (Calculated)]])/TasksTable[[#This Row],[Days to Accomplish]],"REVIEW","-"),"")</f>
        <v>-</v>
      </c>
    </row>
    <row r="220" spans="1:71" s="20" customFormat="1" ht="30" customHeight="1" x14ac:dyDescent="0.2">
      <c r="A220" s="25">
        <v>51</v>
      </c>
      <c r="B220" s="190" t="str">
        <f>VLOOKUP(TasksTable[[#This Row],[Day 1 Project
Name]],Sheet1!$A$1:$B$19,2,FALSE)</f>
        <v>EFAS03</v>
      </c>
      <c r="C220" s="244" t="str">
        <f>CONCATENATE(B220,"_",TasksTable[[#This Row],[Day 1 Project
Name]],"_",A220)</f>
        <v>EFAS03_EFAS03_Accounts Receivable_EU_51</v>
      </c>
      <c r="D220" s="245" t="str">
        <f>VLOOKUP(B220,Sheet1!$B$1:$C$19,2,FALSE)</f>
        <v>Istvan Katus_Finance</v>
      </c>
      <c r="E220" s="245" t="s">
        <v>391</v>
      </c>
      <c r="F220" s="185" t="s">
        <v>543</v>
      </c>
      <c r="G220" s="246" t="s">
        <v>176</v>
      </c>
      <c r="H220" s="247" t="b">
        <v>1</v>
      </c>
      <c r="I220" s="248"/>
      <c r="J220" s="248">
        <v>42583</v>
      </c>
      <c r="K220" s="246">
        <v>45</v>
      </c>
      <c r="L220" s="249">
        <f>+J220-K220</f>
        <v>42538</v>
      </c>
      <c r="M220" s="250">
        <v>0</v>
      </c>
      <c r="N220" s="251" t="b">
        <v>1</v>
      </c>
      <c r="O220" s="242" t="s">
        <v>544</v>
      </c>
      <c r="P220" s="251" t="s">
        <v>312</v>
      </c>
      <c r="Q220" s="251" t="s">
        <v>179</v>
      </c>
      <c r="R220" s="242" t="s">
        <v>545</v>
      </c>
      <c r="S220" s="252"/>
      <c r="T220" s="252"/>
      <c r="U220" s="252">
        <v>42583</v>
      </c>
      <c r="V220" s="252"/>
      <c r="W220" s="252"/>
      <c r="X220" s="252"/>
      <c r="Y220" s="252"/>
      <c r="Z220" s="252"/>
      <c r="AA220" s="252"/>
      <c r="AB220" s="252"/>
      <c r="AC220" s="252"/>
      <c r="AD220" s="252"/>
      <c r="AE220" s="252"/>
      <c r="AF220" s="252"/>
      <c r="AG220" s="252"/>
      <c r="AH220" s="252"/>
      <c r="AI220" s="252"/>
      <c r="AJ220" s="252"/>
      <c r="AK220" s="252"/>
      <c r="AL220" s="252"/>
      <c r="AM220" s="252"/>
      <c r="AN220" s="252"/>
      <c r="AO220" s="252"/>
      <c r="AP220" s="252"/>
      <c r="AQ220" s="252"/>
      <c r="AR220" s="242"/>
      <c r="AS220" s="242"/>
      <c r="AT220" s="242"/>
      <c r="AU220" s="242"/>
      <c r="AV220" s="242"/>
      <c r="AW220" s="242"/>
      <c r="AX220" s="242"/>
      <c r="AY220" s="253" t="str">
        <f ca="1">IF(AND(TasksTable[[#This Row],[Status]]&lt;&gt;"On Track",TasksTable[[#This Row],[Start Date (Calculated)]]&lt;TODAY()+7),"Review","No  Review")</f>
        <v>No  Review</v>
      </c>
      <c r="AZ220" s="242">
        <v>140</v>
      </c>
      <c r="BA220" s="301" t="s">
        <v>725</v>
      </c>
      <c r="BB220" s="242"/>
      <c r="BC220" s="242"/>
      <c r="BD220" s="242"/>
      <c r="BE220" s="169" t="s">
        <v>801</v>
      </c>
      <c r="BF220" s="169"/>
      <c r="BG220" s="169"/>
      <c r="BH220" s="169"/>
      <c r="BI220" s="169"/>
      <c r="BJ220" s="169"/>
      <c r="BK220" s="169">
        <v>80</v>
      </c>
      <c r="BL220" s="169">
        <v>60</v>
      </c>
      <c r="BM220" s="169"/>
      <c r="BN220" s="169"/>
      <c r="BO220" s="259"/>
      <c r="BP220" s="303">
        <f t="shared" si="15"/>
        <v>140</v>
      </c>
      <c r="BQ220" s="349" t="str">
        <f ca="1">IFERROR(IF(TasksTable[[#This Row],[Start Date (Calculated)]]-(TODAY()-WEEKDAY(TODAY())-1)&gt;5,"REVIEW","-"),"")</f>
        <v>REVIEW</v>
      </c>
      <c r="BR220" s="349" t="str">
        <f ca="1">IFERROR(IF(TasksTable[[#This Row],[Required Completion Date]]-(TODAY()-WEEKDAY(TODAY())-1)&gt;5,"REVIEW","-"),"")</f>
        <v>REVIEW</v>
      </c>
      <c r="BS220" s="349" t="str">
        <f ca="1">IFERROR(IF(TasksTable[[#This Row],[% Complete]]&lt;(TODAY()-TasksTable[[#This Row],[Start Date (Calculated)]])/TasksTable[[#This Row],[Days to Accomplish]],"REVIEW","-"),"")</f>
        <v>-</v>
      </c>
    </row>
    <row r="221" spans="1:71" s="254" customFormat="1" ht="30" customHeight="1" x14ac:dyDescent="0.2">
      <c r="A221" s="243">
        <v>52</v>
      </c>
      <c r="B221" s="190" t="str">
        <f>VLOOKUP(TasksTable[[#This Row],[Day 1 Project
Name]],Sheet1!$A$1:$B$19,2,FALSE)</f>
        <v>EFAS18</v>
      </c>
      <c r="C221" s="244" t="str">
        <f>CONCATENATE(B221,"_",TasksTable[[#This Row],[Day 1 Project
Name]],"_",A221)</f>
        <v>EFAS18_EFAS18_T&amp;E_52</v>
      </c>
      <c r="D221" s="245" t="str">
        <f>VLOOKUP(B221,Sheet1!$B$1:$C$19,2,FALSE)</f>
        <v>Istvan Katus_Finance</v>
      </c>
      <c r="E221" s="245" t="s">
        <v>387</v>
      </c>
      <c r="F221" s="185" t="s">
        <v>511</v>
      </c>
      <c r="G221" s="246" t="s">
        <v>176</v>
      </c>
      <c r="H221" s="247" t="b">
        <v>0</v>
      </c>
      <c r="I221" s="248"/>
      <c r="J221" s="248">
        <v>42581</v>
      </c>
      <c r="K221" s="246">
        <v>45</v>
      </c>
      <c r="L221" s="249">
        <f t="shared" ref="L221:L235" si="17">J221-K221</f>
        <v>42536</v>
      </c>
      <c r="M221" s="250">
        <v>0</v>
      </c>
      <c r="N221" s="251" t="b">
        <v>0</v>
      </c>
      <c r="O221" s="242"/>
      <c r="P221" s="251" t="s">
        <v>308</v>
      </c>
      <c r="Q221" s="251" t="s">
        <v>179</v>
      </c>
      <c r="R221" s="242"/>
      <c r="S221" s="252"/>
      <c r="T221" s="252"/>
      <c r="U221" s="252"/>
      <c r="V221" s="252"/>
      <c r="W221" s="252"/>
      <c r="X221" s="252"/>
      <c r="Y221" s="252"/>
      <c r="Z221" s="252"/>
      <c r="AA221" s="252"/>
      <c r="AB221" s="252"/>
      <c r="AC221" s="252"/>
      <c r="AD221" s="252"/>
      <c r="AE221" s="252"/>
      <c r="AF221" s="252"/>
      <c r="AG221" s="252"/>
      <c r="AH221" s="252"/>
      <c r="AI221" s="252"/>
      <c r="AJ221" s="252"/>
      <c r="AK221" s="252"/>
      <c r="AL221" s="252"/>
      <c r="AM221" s="252"/>
      <c r="AN221" s="252"/>
      <c r="AO221" s="252"/>
      <c r="AP221" s="252"/>
      <c r="AQ221" s="252"/>
      <c r="AR221" s="242"/>
      <c r="AS221" s="242"/>
      <c r="AT221" s="242"/>
      <c r="AU221" s="242"/>
      <c r="AV221" s="242"/>
      <c r="AW221" s="242"/>
      <c r="AX221" s="242"/>
      <c r="AY221" s="253" t="str">
        <f ca="1">IF(AND(TasksTable[[#This Row],[Status]]&lt;&gt;"On Track",TasksTable[[#This Row],[Start Date (Calculated)]]&lt;TODAY()+7),"Review","No  Review")</f>
        <v>No  Review</v>
      </c>
      <c r="AZ221" s="242">
        <v>40</v>
      </c>
      <c r="BA221" s="114" t="s">
        <v>703</v>
      </c>
      <c r="BB221" s="242"/>
      <c r="BC221" s="242"/>
      <c r="BD221" s="242"/>
      <c r="BE221" s="169" t="s">
        <v>800</v>
      </c>
      <c r="BF221" s="169"/>
      <c r="BG221" s="169"/>
      <c r="BH221" s="169"/>
      <c r="BI221" s="169"/>
      <c r="BJ221" s="169"/>
      <c r="BK221" s="169">
        <v>10</v>
      </c>
      <c r="BL221" s="169">
        <v>30</v>
      </c>
      <c r="BM221" s="169"/>
      <c r="BN221" s="169"/>
      <c r="BO221" s="259"/>
      <c r="BP221" s="303">
        <f t="shared" si="15"/>
        <v>40</v>
      </c>
      <c r="BQ221" s="349" t="str">
        <f ca="1">IFERROR(IF(TasksTable[[#This Row],[Start Date (Calculated)]]-(TODAY()-WEEKDAY(TODAY())-1)&gt;5,"REVIEW","-"),"")</f>
        <v>REVIEW</v>
      </c>
      <c r="BR221" s="349" t="str">
        <f ca="1">IFERROR(IF(TasksTable[[#This Row],[Required Completion Date]]-(TODAY()-WEEKDAY(TODAY())-1)&gt;5,"REVIEW","-"),"")</f>
        <v>REVIEW</v>
      </c>
      <c r="BS221" s="349" t="str">
        <f ca="1">IFERROR(IF(TasksTable[[#This Row],[% Complete]]&lt;(TODAY()-TasksTable[[#This Row],[Start Date (Calculated)]])/TasksTable[[#This Row],[Days to Accomplish]],"REVIEW","-"),"")</f>
        <v>-</v>
      </c>
    </row>
    <row r="222" spans="1:71" s="254" customFormat="1" ht="30" customHeight="1" x14ac:dyDescent="0.2">
      <c r="A222" s="243">
        <v>7</v>
      </c>
      <c r="B222" s="190" t="str">
        <f>VLOOKUP(TasksTable[[#This Row],[Day 1 Project
Name]],Sheet1!$A$1:$B$19,2,FALSE)</f>
        <v>EFAS02</v>
      </c>
      <c r="C222" s="244" t="str">
        <f>CONCATENATE(B222,"_",TasksTable[[#This Row],[Day 1 Project
Name]],"_",A222)</f>
        <v>EFAS02_EFAS02_AR_CAN_USA_7</v>
      </c>
      <c r="D222" s="245" t="str">
        <f>VLOOKUP(B222,Sheet1!$B$1:$C$19,2,FALSE)</f>
        <v>Istvan Katus_Finance</v>
      </c>
      <c r="E222" s="245" t="s">
        <v>526</v>
      </c>
      <c r="F222" s="185" t="s">
        <v>755</v>
      </c>
      <c r="G222" s="246" t="s">
        <v>176</v>
      </c>
      <c r="H222" s="203" t="b">
        <v>1</v>
      </c>
      <c r="I222" s="324"/>
      <c r="J222" s="248">
        <v>42491</v>
      </c>
      <c r="K222" s="246">
        <v>35</v>
      </c>
      <c r="L222" s="249">
        <f t="shared" si="17"/>
        <v>42456</v>
      </c>
      <c r="M222" s="250">
        <v>0</v>
      </c>
      <c r="N222" s="251" t="b">
        <v>1</v>
      </c>
      <c r="O222" s="242" t="s">
        <v>527</v>
      </c>
      <c r="P222" s="251" t="s">
        <v>312</v>
      </c>
      <c r="Q222" s="251" t="s">
        <v>179</v>
      </c>
      <c r="R222" s="242" t="s">
        <v>528</v>
      </c>
      <c r="S222" s="252"/>
      <c r="T222" s="252"/>
      <c r="U222" s="252"/>
      <c r="V222" s="252"/>
      <c r="W222" s="252"/>
      <c r="X222" s="248">
        <v>42422</v>
      </c>
      <c r="Y222" s="248"/>
      <c r="Z222" s="248">
        <v>42422</v>
      </c>
      <c r="AA222" s="252"/>
      <c r="AB222" s="252"/>
      <c r="AC222" s="252"/>
      <c r="AD222" s="252"/>
      <c r="AE222" s="252"/>
      <c r="AF222" s="252"/>
      <c r="AG222" s="252"/>
      <c r="AH222" s="252"/>
      <c r="AI222" s="252"/>
      <c r="AJ222" s="252"/>
      <c r="AK222" s="252"/>
      <c r="AL222" s="252"/>
      <c r="AM222" s="252"/>
      <c r="AN222" s="252"/>
      <c r="AO222" s="252"/>
      <c r="AP222" s="252"/>
      <c r="AQ222" s="252"/>
      <c r="AR222" s="242"/>
      <c r="AS222" s="242"/>
      <c r="AT222" s="242"/>
      <c r="AU222" s="242"/>
      <c r="AV222" s="242"/>
      <c r="AW222" s="242"/>
      <c r="AX222" s="242"/>
      <c r="AY222" s="253" t="str">
        <f ca="1">IF(AND(TasksTable[[#This Row],[Status]]&lt;&gt;"On Track",TasksTable[[#This Row],[Start Date (Calculated)]]&lt;TODAY()+7),"Review","No  Review")</f>
        <v>No  Review</v>
      </c>
      <c r="AZ222" s="242">
        <v>100</v>
      </c>
      <c r="BA222" s="242" t="s">
        <v>667</v>
      </c>
      <c r="BB222" s="242"/>
      <c r="BC222" s="242"/>
      <c r="BD222" s="242"/>
      <c r="BE222" s="169" t="s">
        <v>800</v>
      </c>
      <c r="BF222" s="169"/>
      <c r="BG222" s="169"/>
      <c r="BH222" s="169"/>
      <c r="BI222" s="169">
        <v>100</v>
      </c>
      <c r="BJ222" s="169"/>
      <c r="BK222" s="169"/>
      <c r="BL222" s="169"/>
      <c r="BM222" s="169"/>
      <c r="BN222" s="169"/>
      <c r="BO222" s="259"/>
      <c r="BP222" s="303">
        <f t="shared" si="15"/>
        <v>100</v>
      </c>
      <c r="BQ222" s="349" t="str">
        <f ca="1">IFERROR(IF(TasksTable[[#This Row],[Start Date (Calculated)]]-(TODAY()-WEEKDAY(TODAY())-1)&gt;5,"REVIEW","-"),"")</f>
        <v>REVIEW</v>
      </c>
      <c r="BR222" s="349" t="str">
        <f ca="1">IFERROR(IF(TasksTable[[#This Row],[Required Completion Date]]-(TODAY()-WEEKDAY(TODAY())-1)&gt;5,"REVIEW","-"),"")</f>
        <v>REVIEW</v>
      </c>
      <c r="BS222" s="349" t="str">
        <f ca="1">IFERROR(IF(TasksTable[[#This Row],[% Complete]]&lt;(TODAY()-TasksTable[[#This Row],[Start Date (Calculated)]])/TasksTable[[#This Row],[Days to Accomplish]],"REVIEW","-"),"")</f>
        <v>-</v>
      </c>
    </row>
    <row r="223" spans="1:71" s="254" customFormat="1" ht="30" customHeight="1" x14ac:dyDescent="0.2">
      <c r="A223" s="243">
        <v>9</v>
      </c>
      <c r="B223" s="190" t="str">
        <f>VLOOKUP(TasksTable[[#This Row],[Day 1 Project
Name]],Sheet1!$A$1:$B$19,2,FALSE)</f>
        <v>EFAS02</v>
      </c>
      <c r="C223" s="244" t="str">
        <f>CONCATENATE(B223,"_",TasksTable[[#This Row],[Day 1 Project
Name]],"_",A223)</f>
        <v>EFAS02_EFAS02_AR_CAN_USA_9</v>
      </c>
      <c r="D223" s="245" t="str">
        <f>VLOOKUP(B223,Sheet1!$B$1:$C$19,2,FALSE)</f>
        <v>Istvan Katus_Finance</v>
      </c>
      <c r="E223" s="245" t="s">
        <v>526</v>
      </c>
      <c r="F223" s="185" t="s">
        <v>529</v>
      </c>
      <c r="G223" s="246" t="s">
        <v>176</v>
      </c>
      <c r="H223" s="247" t="b">
        <v>0</v>
      </c>
      <c r="I223" s="248"/>
      <c r="J223" s="248">
        <v>42583</v>
      </c>
      <c r="K223" s="246">
        <v>30</v>
      </c>
      <c r="L223" s="249">
        <f t="shared" si="17"/>
        <v>42553</v>
      </c>
      <c r="M223" s="250">
        <v>0</v>
      </c>
      <c r="N223" s="251" t="b">
        <v>0</v>
      </c>
      <c r="O223" s="242"/>
      <c r="P223" s="251" t="s">
        <v>312</v>
      </c>
      <c r="Q223" s="251" t="s">
        <v>179</v>
      </c>
      <c r="R223" s="242" t="s">
        <v>530</v>
      </c>
      <c r="S223" s="252"/>
      <c r="T223" s="252"/>
      <c r="U223" s="252"/>
      <c r="V223" s="252"/>
      <c r="W223" s="252"/>
      <c r="X223" s="252"/>
      <c r="Y223" s="252"/>
      <c r="Z223" s="252"/>
      <c r="AA223" s="252"/>
      <c r="AB223" s="252"/>
      <c r="AC223" s="252"/>
      <c r="AD223" s="252"/>
      <c r="AE223" s="252"/>
      <c r="AF223" s="252"/>
      <c r="AG223" s="252"/>
      <c r="AH223" s="252"/>
      <c r="AI223" s="252"/>
      <c r="AJ223" s="252"/>
      <c r="AK223" s="252"/>
      <c r="AL223" s="252"/>
      <c r="AM223" s="252"/>
      <c r="AN223" s="252"/>
      <c r="AO223" s="252"/>
      <c r="AP223" s="252"/>
      <c r="AQ223" s="252"/>
      <c r="AR223" s="242"/>
      <c r="AS223" s="242"/>
      <c r="AT223" s="242"/>
      <c r="AU223" s="242"/>
      <c r="AV223" s="242"/>
      <c r="AW223" s="242"/>
      <c r="AX223" s="242"/>
      <c r="AY223" s="253" t="str">
        <f ca="1">IF(AND(TasksTable[[#This Row],[Status]]&lt;&gt;"On Track",TasksTable[[#This Row],[Start Date (Calculated)]]&lt;TODAY()+7),"Review","No  Review")</f>
        <v>No  Review</v>
      </c>
      <c r="AZ223" s="242">
        <v>10</v>
      </c>
      <c r="BA223" s="242" t="s">
        <v>667</v>
      </c>
      <c r="BB223" s="242"/>
      <c r="BC223" s="242"/>
      <c r="BD223" s="242"/>
      <c r="BE223" s="169" t="s">
        <v>800</v>
      </c>
      <c r="BF223" s="169"/>
      <c r="BG223" s="169"/>
      <c r="BH223" s="169"/>
      <c r="BI223" s="169"/>
      <c r="BJ223" s="169"/>
      <c r="BK223" s="169"/>
      <c r="BL223" s="169">
        <v>10</v>
      </c>
      <c r="BM223" s="169"/>
      <c r="BN223" s="169"/>
      <c r="BO223" s="259"/>
      <c r="BP223" s="303">
        <f t="shared" si="15"/>
        <v>10</v>
      </c>
      <c r="BQ223" s="349" t="str">
        <f ca="1">IFERROR(IF(TasksTable[[#This Row],[Start Date (Calculated)]]-(TODAY()-WEEKDAY(TODAY())-1)&gt;5,"REVIEW","-"),"")</f>
        <v>REVIEW</v>
      </c>
      <c r="BR223" s="349" t="str">
        <f ca="1">IFERROR(IF(TasksTable[[#This Row],[Required Completion Date]]-(TODAY()-WEEKDAY(TODAY())-1)&gt;5,"REVIEW","-"),"")</f>
        <v>REVIEW</v>
      </c>
      <c r="BS223" s="349" t="str">
        <f ca="1">IFERROR(IF(TasksTable[[#This Row],[% Complete]]&lt;(TODAY()-TasksTable[[#This Row],[Start Date (Calculated)]])/TasksTable[[#This Row],[Days to Accomplish]],"REVIEW","-"),"")</f>
        <v>-</v>
      </c>
    </row>
    <row r="224" spans="1:71" s="254" customFormat="1" ht="30" customHeight="1" x14ac:dyDescent="0.2">
      <c r="A224" s="243">
        <v>10</v>
      </c>
      <c r="B224" s="190" t="str">
        <f>VLOOKUP(TasksTable[[#This Row],[Day 1 Project
Name]],Sheet1!$A$1:$B$19,2,FALSE)</f>
        <v>EFAS02</v>
      </c>
      <c r="C224" s="244" t="str">
        <f>CONCATENATE(B224,"_",TasksTable[[#This Row],[Day 1 Project
Name]],"_",A224)</f>
        <v>EFAS02_EFAS02_AR_CAN_USA_10</v>
      </c>
      <c r="D224" s="245" t="str">
        <f>VLOOKUP(B224,Sheet1!$B$1:$C$19,2,FALSE)</f>
        <v>Istvan Katus_Finance</v>
      </c>
      <c r="E224" s="245" t="s">
        <v>526</v>
      </c>
      <c r="F224" s="185" t="s">
        <v>668</v>
      </c>
      <c r="G224" s="246" t="s">
        <v>176</v>
      </c>
      <c r="H224" s="247" t="b">
        <v>0</v>
      </c>
      <c r="I224" s="248"/>
      <c r="J224" s="248">
        <v>42460</v>
      </c>
      <c r="K224" s="246">
        <v>15</v>
      </c>
      <c r="L224" s="249">
        <f t="shared" si="17"/>
        <v>42445</v>
      </c>
      <c r="M224" s="250">
        <v>0</v>
      </c>
      <c r="N224" s="251" t="b">
        <v>0</v>
      </c>
      <c r="O224" s="242"/>
      <c r="P224" s="251" t="s">
        <v>312</v>
      </c>
      <c r="Q224" s="251" t="s">
        <v>179</v>
      </c>
      <c r="R224" s="242" t="s">
        <v>531</v>
      </c>
      <c r="S224" s="252"/>
      <c r="T224" s="252"/>
      <c r="U224" s="252"/>
      <c r="V224" s="252"/>
      <c r="W224" s="252"/>
      <c r="X224" s="252"/>
      <c r="Y224" s="252"/>
      <c r="Z224" s="252"/>
      <c r="AA224" s="252"/>
      <c r="AB224" s="252"/>
      <c r="AC224" s="252"/>
      <c r="AD224" s="252"/>
      <c r="AE224" s="252"/>
      <c r="AF224" s="252"/>
      <c r="AG224" s="252"/>
      <c r="AH224" s="252"/>
      <c r="AI224" s="252"/>
      <c r="AJ224" s="252"/>
      <c r="AK224" s="252"/>
      <c r="AL224" s="252"/>
      <c r="AM224" s="252"/>
      <c r="AN224" s="252"/>
      <c r="AO224" s="252"/>
      <c r="AP224" s="252"/>
      <c r="AQ224" s="252"/>
      <c r="AR224" s="242"/>
      <c r="AS224" s="242"/>
      <c r="AT224" s="242"/>
      <c r="AU224" s="242"/>
      <c r="AV224" s="242"/>
      <c r="AW224" s="242"/>
      <c r="AX224" s="242"/>
      <c r="AY224" s="253" t="str">
        <f ca="1">IF(AND(TasksTable[[#This Row],[Status]]&lt;&gt;"On Track",TasksTable[[#This Row],[Start Date (Calculated)]]&lt;TODAY()+7),"Review","No  Review")</f>
        <v>No  Review</v>
      </c>
      <c r="AZ224" s="242">
        <v>8</v>
      </c>
      <c r="BA224" s="242" t="s">
        <v>667</v>
      </c>
      <c r="BB224" s="242"/>
      <c r="BC224" s="242"/>
      <c r="BD224" s="242"/>
      <c r="BE224" s="169" t="s">
        <v>800</v>
      </c>
      <c r="BF224" s="169"/>
      <c r="BG224" s="169"/>
      <c r="BH224" s="169">
        <v>8</v>
      </c>
      <c r="BI224" s="169"/>
      <c r="BJ224" s="169"/>
      <c r="BK224" s="169"/>
      <c r="BL224" s="169"/>
      <c r="BM224" s="169"/>
      <c r="BN224" s="169"/>
      <c r="BO224" s="259"/>
      <c r="BP224" s="303">
        <f t="shared" si="15"/>
        <v>8</v>
      </c>
      <c r="BQ224" s="349" t="str">
        <f ca="1">IFERROR(IF(TasksTable[[#This Row],[Start Date (Calculated)]]-(TODAY()-WEEKDAY(TODAY())-1)&gt;5,"REVIEW","-"),"")</f>
        <v>REVIEW</v>
      </c>
      <c r="BR224" s="349" t="str">
        <f ca="1">IFERROR(IF(TasksTable[[#This Row],[Required Completion Date]]-(TODAY()-WEEKDAY(TODAY())-1)&gt;5,"REVIEW","-"),"")</f>
        <v>REVIEW</v>
      </c>
      <c r="BS224" s="349" t="str">
        <f ca="1">IFERROR(IF(TasksTable[[#This Row],[% Complete]]&lt;(TODAY()-TasksTable[[#This Row],[Start Date (Calculated)]])/TasksTable[[#This Row],[Days to Accomplish]],"REVIEW","-"),"")</f>
        <v>-</v>
      </c>
    </row>
    <row r="225" spans="1:71" s="254" customFormat="1" ht="30" customHeight="1" x14ac:dyDescent="0.2">
      <c r="A225" s="243">
        <v>12</v>
      </c>
      <c r="B225" s="190" t="str">
        <f>VLOOKUP(TasksTable[[#This Row],[Day 1 Project
Name]],Sheet1!$A$1:$B$19,2,FALSE)</f>
        <v>EFAS02</v>
      </c>
      <c r="C225" s="244" t="str">
        <f>CONCATENATE(B225,"_",TasksTable[[#This Row],[Day 1 Project
Name]],"_",A225)</f>
        <v>EFAS02_EFAS02_AR_CAN_USA_12</v>
      </c>
      <c r="D225" s="245" t="str">
        <f>VLOOKUP(B225,Sheet1!$B$1:$C$19,2,FALSE)</f>
        <v>Istvan Katus_Finance</v>
      </c>
      <c r="E225" s="245" t="s">
        <v>526</v>
      </c>
      <c r="F225" s="185" t="s">
        <v>425</v>
      </c>
      <c r="G225" s="246" t="s">
        <v>176</v>
      </c>
      <c r="H225" s="247" t="b">
        <v>0</v>
      </c>
      <c r="I225" s="248"/>
      <c r="J225" s="248">
        <v>42428</v>
      </c>
      <c r="K225" s="246">
        <v>15</v>
      </c>
      <c r="L225" s="249">
        <f t="shared" si="17"/>
        <v>42413</v>
      </c>
      <c r="M225" s="250">
        <v>0</v>
      </c>
      <c r="N225" s="251" t="b">
        <v>0</v>
      </c>
      <c r="O225" s="242"/>
      <c r="P225" s="251" t="s">
        <v>312</v>
      </c>
      <c r="Q225" s="251" t="s">
        <v>179</v>
      </c>
      <c r="R225" s="242" t="s">
        <v>532</v>
      </c>
      <c r="S225" s="252"/>
      <c r="T225" s="252"/>
      <c r="U225" s="252"/>
      <c r="V225" s="252"/>
      <c r="W225" s="252"/>
      <c r="X225" s="252"/>
      <c r="Y225" s="252"/>
      <c r="Z225" s="252"/>
      <c r="AA225" s="252"/>
      <c r="AB225" s="252"/>
      <c r="AC225" s="252"/>
      <c r="AD225" s="252"/>
      <c r="AE225" s="252"/>
      <c r="AF225" s="252"/>
      <c r="AG225" s="252"/>
      <c r="AH225" s="252"/>
      <c r="AI225" s="252"/>
      <c r="AJ225" s="252"/>
      <c r="AK225" s="252"/>
      <c r="AL225" s="252"/>
      <c r="AM225" s="252"/>
      <c r="AN225" s="252"/>
      <c r="AO225" s="252"/>
      <c r="AP225" s="252"/>
      <c r="AQ225" s="252"/>
      <c r="AR225" s="242"/>
      <c r="AS225" s="242"/>
      <c r="AT225" s="242"/>
      <c r="AU225" s="242"/>
      <c r="AV225" s="242"/>
      <c r="AW225" s="242"/>
      <c r="AX225" s="242"/>
      <c r="AY225" s="253" t="str">
        <f ca="1">IF(AND(TasksTable[[#This Row],[Status]]&lt;&gt;"On Track",TasksTable[[#This Row],[Start Date (Calculated)]]&lt;TODAY()+7),"Review","No  Review")</f>
        <v>Review</v>
      </c>
      <c r="AZ225" s="242">
        <v>10</v>
      </c>
      <c r="BA225" s="242" t="s">
        <v>667</v>
      </c>
      <c r="BB225" s="242"/>
      <c r="BC225" s="242"/>
      <c r="BD225" s="242"/>
      <c r="BE225" s="303" t="s">
        <v>800</v>
      </c>
      <c r="BF225" s="169"/>
      <c r="BG225" s="169">
        <v>10</v>
      </c>
      <c r="BH225" s="169"/>
      <c r="BI225" s="169"/>
      <c r="BJ225" s="169"/>
      <c r="BK225" s="169"/>
      <c r="BL225" s="169"/>
      <c r="BM225" s="169"/>
      <c r="BN225" s="169"/>
      <c r="BO225" s="259"/>
      <c r="BP225" s="303">
        <f t="shared" si="15"/>
        <v>10</v>
      </c>
      <c r="BQ225" s="349" t="str">
        <f ca="1">IFERROR(IF(TasksTable[[#This Row],[Start Date (Calculated)]]-(TODAY()-WEEKDAY(TODAY())-1)&gt;5,"REVIEW","-"),"")</f>
        <v>-</v>
      </c>
      <c r="BR225" s="349" t="str">
        <f ca="1">IFERROR(IF(TasksTable[[#This Row],[Required Completion Date]]-(TODAY()-WEEKDAY(TODAY())-1)&gt;5,"REVIEW","-"),"")</f>
        <v>REVIEW</v>
      </c>
      <c r="BS225" s="349" t="str">
        <f ca="1">IFERROR(IF(TasksTable[[#This Row],[% Complete]]&lt;(TODAY()-TasksTable[[#This Row],[Start Date (Calculated)]])/TasksTable[[#This Row],[Days to Accomplish]],"REVIEW","-"),"")</f>
        <v>REVIEW</v>
      </c>
    </row>
    <row r="226" spans="1:71" s="254" customFormat="1" ht="30" customHeight="1" x14ac:dyDescent="0.2">
      <c r="A226" s="243">
        <v>13</v>
      </c>
      <c r="B226" s="190" t="str">
        <f>VLOOKUP(TasksTable[[#This Row],[Day 1 Project
Name]],Sheet1!$A$1:$B$19,2,FALSE)</f>
        <v>EFAS02</v>
      </c>
      <c r="C226" s="244" t="str">
        <f>CONCATENATE(B226,"_",TasksTable[[#This Row],[Day 1 Project
Name]],"_",A226)</f>
        <v>EFAS02_EFAS02_AR_CAN_USA_13</v>
      </c>
      <c r="D226" s="245" t="str">
        <f>VLOOKUP(B226,Sheet1!$B$1:$C$19,2,FALSE)</f>
        <v>Istvan Katus_Finance</v>
      </c>
      <c r="E226" s="245" t="s">
        <v>526</v>
      </c>
      <c r="F226" s="185" t="s">
        <v>426</v>
      </c>
      <c r="G226" s="246" t="s">
        <v>176</v>
      </c>
      <c r="H226" s="164" t="b">
        <v>0</v>
      </c>
      <c r="I226" s="248"/>
      <c r="J226" s="248">
        <v>42460</v>
      </c>
      <c r="K226" s="246">
        <v>30</v>
      </c>
      <c r="L226" s="249">
        <f t="shared" si="17"/>
        <v>42430</v>
      </c>
      <c r="M226" s="250">
        <v>0</v>
      </c>
      <c r="N226" s="251" t="b">
        <v>0</v>
      </c>
      <c r="O226" s="242"/>
      <c r="P226" s="251" t="s">
        <v>312</v>
      </c>
      <c r="Q226" s="251" t="s">
        <v>179</v>
      </c>
      <c r="R226" s="242" t="s">
        <v>532</v>
      </c>
      <c r="S226" s="252"/>
      <c r="T226" s="252"/>
      <c r="U226" s="252"/>
      <c r="V226" s="252"/>
      <c r="W226" s="252"/>
      <c r="X226" s="252"/>
      <c r="Y226" s="252"/>
      <c r="Z226" s="252"/>
      <c r="AA226" s="252"/>
      <c r="AB226" s="252"/>
      <c r="AC226" s="252"/>
      <c r="AD226" s="252"/>
      <c r="AE226" s="252"/>
      <c r="AF226" s="252"/>
      <c r="AG226" s="252"/>
      <c r="AH226" s="252"/>
      <c r="AI226" s="252"/>
      <c r="AJ226" s="252"/>
      <c r="AK226" s="252"/>
      <c r="AL226" s="252"/>
      <c r="AM226" s="252"/>
      <c r="AN226" s="252"/>
      <c r="AO226" s="252"/>
      <c r="AP226" s="252"/>
      <c r="AQ226" s="252"/>
      <c r="AR226" s="242"/>
      <c r="AS226" s="242"/>
      <c r="AT226" s="242"/>
      <c r="AU226" s="242"/>
      <c r="AV226" s="242"/>
      <c r="AW226" s="242"/>
      <c r="AX226" s="242"/>
      <c r="AY226" s="253" t="str">
        <f ca="1">IF(AND(TasksTable[[#This Row],[Status]]&lt;&gt;"On Track",TasksTable[[#This Row],[Start Date (Calculated)]]&lt;TODAY()+7),"Review","No  Review")</f>
        <v>No  Review</v>
      </c>
      <c r="AZ226" s="242">
        <v>8</v>
      </c>
      <c r="BA226" s="242" t="s">
        <v>667</v>
      </c>
      <c r="BB226" s="242"/>
      <c r="BC226" s="242"/>
      <c r="BD226" s="242"/>
      <c r="BE226" s="169" t="s">
        <v>800</v>
      </c>
      <c r="BF226" s="169"/>
      <c r="BG226" s="169"/>
      <c r="BH226" s="169">
        <v>8</v>
      </c>
      <c r="BI226" s="169"/>
      <c r="BJ226" s="169"/>
      <c r="BK226" s="169"/>
      <c r="BL226" s="169"/>
      <c r="BM226" s="169"/>
      <c r="BN226" s="169"/>
      <c r="BO226" s="259"/>
      <c r="BP226" s="303">
        <f t="shared" si="15"/>
        <v>8</v>
      </c>
      <c r="BQ226" s="349" t="str">
        <f ca="1">IFERROR(IF(TasksTable[[#This Row],[Start Date (Calculated)]]-(TODAY()-WEEKDAY(TODAY())-1)&gt;5,"REVIEW","-"),"")</f>
        <v>REVIEW</v>
      </c>
      <c r="BR226" s="349" t="str">
        <f ca="1">IFERROR(IF(TasksTable[[#This Row],[Required Completion Date]]-(TODAY()-WEEKDAY(TODAY())-1)&gt;5,"REVIEW","-"),"")</f>
        <v>REVIEW</v>
      </c>
      <c r="BS226" s="349" t="str">
        <f ca="1">IFERROR(IF(TasksTable[[#This Row],[% Complete]]&lt;(TODAY()-TasksTable[[#This Row],[Start Date (Calculated)]])/TasksTable[[#This Row],[Days to Accomplish]],"REVIEW","-"),"")</f>
        <v>-</v>
      </c>
    </row>
    <row r="227" spans="1:71" s="254" customFormat="1" ht="30" customHeight="1" x14ac:dyDescent="0.2">
      <c r="A227" s="243">
        <v>14</v>
      </c>
      <c r="B227" s="190" t="str">
        <f>VLOOKUP(TasksTable[[#This Row],[Day 1 Project
Name]],Sheet1!$A$1:$B$19,2,FALSE)</f>
        <v>EFAS02</v>
      </c>
      <c r="C227" s="244" t="str">
        <f>CONCATENATE(B227,"_",TasksTable[[#This Row],[Day 1 Project
Name]],"_",A227)</f>
        <v>EFAS02_EFAS02_AR_CAN_USA_14</v>
      </c>
      <c r="D227" s="245" t="str">
        <f>VLOOKUP(B227,Sheet1!$B$1:$C$19,2,FALSE)</f>
        <v>Istvan Katus_Finance</v>
      </c>
      <c r="E227" s="245" t="s">
        <v>526</v>
      </c>
      <c r="F227" s="185" t="s">
        <v>533</v>
      </c>
      <c r="G227" s="246" t="s">
        <v>176</v>
      </c>
      <c r="H227" s="164" t="b">
        <v>0</v>
      </c>
      <c r="I227" s="248"/>
      <c r="J227" s="248">
        <v>42571</v>
      </c>
      <c r="K227" s="246">
        <v>60</v>
      </c>
      <c r="L227" s="249">
        <f t="shared" si="17"/>
        <v>42511</v>
      </c>
      <c r="M227" s="250">
        <v>0</v>
      </c>
      <c r="N227" s="251" t="b">
        <v>0</v>
      </c>
      <c r="O227" s="242"/>
      <c r="P227" s="251" t="s">
        <v>312</v>
      </c>
      <c r="Q227" s="251" t="s">
        <v>179</v>
      </c>
      <c r="R227" s="242" t="s">
        <v>534</v>
      </c>
      <c r="S227" s="252"/>
      <c r="T227" s="252"/>
      <c r="U227" s="252"/>
      <c r="V227" s="252"/>
      <c r="W227" s="252"/>
      <c r="X227" s="252"/>
      <c r="Y227" s="252"/>
      <c r="Z227" s="252"/>
      <c r="AA227" s="252"/>
      <c r="AB227" s="252"/>
      <c r="AC227" s="252"/>
      <c r="AD227" s="252"/>
      <c r="AE227" s="252"/>
      <c r="AF227" s="252"/>
      <c r="AG227" s="252"/>
      <c r="AH227" s="252"/>
      <c r="AI227" s="252"/>
      <c r="AJ227" s="252"/>
      <c r="AK227" s="252"/>
      <c r="AL227" s="252"/>
      <c r="AM227" s="252"/>
      <c r="AN227" s="252"/>
      <c r="AO227" s="252"/>
      <c r="AP227" s="252"/>
      <c r="AQ227" s="252"/>
      <c r="AR227" s="242"/>
      <c r="AS227" s="242"/>
      <c r="AT227" s="242"/>
      <c r="AU227" s="242"/>
      <c r="AV227" s="242"/>
      <c r="AW227" s="242"/>
      <c r="AX227" s="242"/>
      <c r="AY227" s="253" t="str">
        <f ca="1">IF(AND(TasksTable[[#This Row],[Status]]&lt;&gt;"On Track",TasksTable[[#This Row],[Start Date (Calculated)]]&lt;TODAY()+7),"Review","No  Review")</f>
        <v>No  Review</v>
      </c>
      <c r="AZ227" s="242">
        <f>4*2*10</f>
        <v>80</v>
      </c>
      <c r="BA227" s="242" t="s">
        <v>667</v>
      </c>
      <c r="BB227" s="242"/>
      <c r="BC227" s="242"/>
      <c r="BD227" s="242"/>
      <c r="BE227" s="169" t="s">
        <v>800</v>
      </c>
      <c r="BF227" s="169"/>
      <c r="BG227" s="169"/>
      <c r="BH227" s="169"/>
      <c r="BI227" s="169"/>
      <c r="BJ227" s="169">
        <v>20</v>
      </c>
      <c r="BK227" s="169">
        <v>30</v>
      </c>
      <c r="BL227" s="169">
        <v>30</v>
      </c>
      <c r="BM227" s="169"/>
      <c r="BN227" s="169"/>
      <c r="BO227" s="259"/>
      <c r="BP227" s="303">
        <f t="shared" si="15"/>
        <v>80</v>
      </c>
      <c r="BQ227" s="349" t="str">
        <f ca="1">IFERROR(IF(TasksTable[[#This Row],[Start Date (Calculated)]]-(TODAY()-WEEKDAY(TODAY())-1)&gt;5,"REVIEW","-"),"")</f>
        <v>REVIEW</v>
      </c>
      <c r="BR227" s="349" t="str">
        <f ca="1">IFERROR(IF(TasksTable[[#This Row],[Required Completion Date]]-(TODAY()-WEEKDAY(TODAY())-1)&gt;5,"REVIEW","-"),"")</f>
        <v>REVIEW</v>
      </c>
      <c r="BS227" s="349" t="str">
        <f ca="1">IFERROR(IF(TasksTable[[#This Row],[% Complete]]&lt;(TODAY()-TasksTable[[#This Row],[Start Date (Calculated)]])/TasksTable[[#This Row],[Days to Accomplish]],"REVIEW","-"),"")</f>
        <v>-</v>
      </c>
    </row>
    <row r="228" spans="1:71" s="254" customFormat="1" ht="57" customHeight="1" x14ac:dyDescent="0.2">
      <c r="A228" s="243">
        <v>15</v>
      </c>
      <c r="B228" s="190" t="str">
        <f>VLOOKUP(TasksTable[[#This Row],[Day 1 Project
Name]],Sheet1!$A$1:$B$19,2,FALSE)</f>
        <v>EFAS02</v>
      </c>
      <c r="C228" s="244" t="str">
        <f>CONCATENATE(B228,"_",TasksTable[[#This Row],[Day 1 Project
Name]],"_",A228)</f>
        <v>EFAS02_EFAS02_AR_CAN_USA_15</v>
      </c>
      <c r="D228" s="245" t="str">
        <f>VLOOKUP(B228,Sheet1!$B$1:$C$19,2,FALSE)</f>
        <v>Istvan Katus_Finance</v>
      </c>
      <c r="E228" s="245" t="s">
        <v>526</v>
      </c>
      <c r="F228" s="185" t="s">
        <v>535</v>
      </c>
      <c r="G228" s="246" t="s">
        <v>176</v>
      </c>
      <c r="H228" s="247" t="b">
        <v>0</v>
      </c>
      <c r="I228" s="248"/>
      <c r="J228" s="248">
        <v>42477</v>
      </c>
      <c r="K228" s="246">
        <v>30</v>
      </c>
      <c r="L228" s="249">
        <f t="shared" si="17"/>
        <v>42447</v>
      </c>
      <c r="M228" s="250">
        <v>0</v>
      </c>
      <c r="N228" s="251" t="b">
        <v>0</v>
      </c>
      <c r="O228" s="242"/>
      <c r="P228" s="251" t="s">
        <v>312</v>
      </c>
      <c r="Q228" s="251" t="s">
        <v>179</v>
      </c>
      <c r="R228" s="242" t="s">
        <v>536</v>
      </c>
      <c r="S228" s="252"/>
      <c r="T228" s="252"/>
      <c r="U228" s="252"/>
      <c r="V228" s="252"/>
      <c r="W228" s="252"/>
      <c r="X228" s="252"/>
      <c r="Y228" s="252"/>
      <c r="Z228" s="252"/>
      <c r="AA228" s="252"/>
      <c r="AB228" s="252"/>
      <c r="AC228" s="252"/>
      <c r="AD228" s="252"/>
      <c r="AE228" s="252"/>
      <c r="AF228" s="252"/>
      <c r="AG228" s="252"/>
      <c r="AH228" s="252"/>
      <c r="AI228" s="252"/>
      <c r="AJ228" s="252"/>
      <c r="AK228" s="252"/>
      <c r="AL228" s="252"/>
      <c r="AM228" s="252"/>
      <c r="AN228" s="252"/>
      <c r="AO228" s="252"/>
      <c r="AP228" s="252"/>
      <c r="AQ228" s="252"/>
      <c r="AR228" s="242"/>
      <c r="AS228" s="242"/>
      <c r="AT228" s="242"/>
      <c r="AU228" s="242"/>
      <c r="AV228" s="242"/>
      <c r="AW228" s="242"/>
      <c r="AX228" s="242"/>
      <c r="AY228" s="253" t="str">
        <f ca="1">IF(AND(TasksTable[[#This Row],[Status]]&lt;&gt;"On Track",TasksTable[[#This Row],[Start Date (Calculated)]]&lt;TODAY()+7),"Review","No  Review")</f>
        <v>No  Review</v>
      </c>
      <c r="AZ228" s="242">
        <f>2*4*5</f>
        <v>40</v>
      </c>
      <c r="BA228" s="242" t="s">
        <v>667</v>
      </c>
      <c r="BB228" s="242"/>
      <c r="BC228" s="242"/>
      <c r="BD228" s="242"/>
      <c r="BE228" s="169" t="s">
        <v>801</v>
      </c>
      <c r="BF228" s="169"/>
      <c r="BG228" s="169"/>
      <c r="BH228" s="169">
        <v>20</v>
      </c>
      <c r="BI228" s="169">
        <v>20</v>
      </c>
      <c r="BJ228" s="169"/>
      <c r="BK228" s="169"/>
      <c r="BL228" s="169"/>
      <c r="BM228" s="169"/>
      <c r="BN228" s="169"/>
      <c r="BO228" s="259"/>
      <c r="BP228" s="303">
        <f t="shared" si="15"/>
        <v>40</v>
      </c>
      <c r="BQ228" s="349" t="str">
        <f ca="1">IFERROR(IF(TasksTable[[#This Row],[Start Date (Calculated)]]-(TODAY()-WEEKDAY(TODAY())-1)&gt;5,"REVIEW","-"),"")</f>
        <v>REVIEW</v>
      </c>
      <c r="BR228" s="349" t="str">
        <f ca="1">IFERROR(IF(TasksTable[[#This Row],[Required Completion Date]]-(TODAY()-WEEKDAY(TODAY())-1)&gt;5,"REVIEW","-"),"")</f>
        <v>REVIEW</v>
      </c>
      <c r="BS228" s="349" t="str">
        <f ca="1">IFERROR(IF(TasksTable[[#This Row],[% Complete]]&lt;(TODAY()-TasksTable[[#This Row],[Start Date (Calculated)]])/TasksTable[[#This Row],[Days to Accomplish]],"REVIEW","-"),"")</f>
        <v>-</v>
      </c>
    </row>
    <row r="229" spans="1:71" s="254" customFormat="1" ht="30" customHeight="1" x14ac:dyDescent="0.2">
      <c r="A229" s="243">
        <v>16</v>
      </c>
      <c r="B229" s="190" t="str">
        <f>VLOOKUP(TasksTable[[#This Row],[Day 1 Project
Name]],Sheet1!$A$1:$B$19,2,FALSE)</f>
        <v>EFAS02</v>
      </c>
      <c r="C229" s="244" t="str">
        <f>CONCATENATE(B229,"_",TasksTable[[#This Row],[Day 1 Project
Name]],"_",A229)</f>
        <v>EFAS02_EFAS02_AR_CAN_USA_16</v>
      </c>
      <c r="D229" s="245" t="str">
        <f>VLOOKUP(B229,Sheet1!$B$1:$C$19,2,FALSE)</f>
        <v>Istvan Katus_Finance</v>
      </c>
      <c r="E229" s="245" t="s">
        <v>526</v>
      </c>
      <c r="F229" s="185" t="s">
        <v>537</v>
      </c>
      <c r="G229" s="246" t="s">
        <v>176</v>
      </c>
      <c r="H229" s="164" t="b">
        <v>0</v>
      </c>
      <c r="I229" s="248"/>
      <c r="J229" s="248">
        <v>42517</v>
      </c>
      <c r="K229" s="246">
        <v>17</v>
      </c>
      <c r="L229" s="249">
        <f t="shared" si="17"/>
        <v>42500</v>
      </c>
      <c r="M229" s="250">
        <v>0</v>
      </c>
      <c r="N229" s="251" t="b">
        <v>1</v>
      </c>
      <c r="O229" s="242" t="s">
        <v>538</v>
      </c>
      <c r="P229" s="251" t="s">
        <v>312</v>
      </c>
      <c r="Q229" s="251" t="s">
        <v>179</v>
      </c>
      <c r="R229" s="242" t="s">
        <v>539</v>
      </c>
      <c r="S229" s="252"/>
      <c r="T229" s="252"/>
      <c r="U229" s="248">
        <v>42517</v>
      </c>
      <c r="V229" s="252"/>
      <c r="W229" s="252"/>
      <c r="X229" s="252"/>
      <c r="Y229" s="252"/>
      <c r="Z229" s="252"/>
      <c r="AA229" s="252"/>
      <c r="AB229" s="252"/>
      <c r="AC229" s="252"/>
      <c r="AD229" s="252"/>
      <c r="AE229" s="252"/>
      <c r="AF229" s="252"/>
      <c r="AG229" s="252"/>
      <c r="AH229" s="252"/>
      <c r="AI229" s="252"/>
      <c r="AJ229" s="252"/>
      <c r="AK229" s="252"/>
      <c r="AL229" s="252"/>
      <c r="AM229" s="252"/>
      <c r="AN229" s="252"/>
      <c r="AO229" s="252"/>
      <c r="AP229" s="252"/>
      <c r="AQ229" s="252"/>
      <c r="AR229" s="242"/>
      <c r="AS229" s="242"/>
      <c r="AT229" s="242"/>
      <c r="AU229" s="242"/>
      <c r="AV229" s="242"/>
      <c r="AW229" s="242"/>
      <c r="AX229" s="242"/>
      <c r="AY229" s="253" t="str">
        <f ca="1">IF(AND(TasksTable[[#This Row],[Status]]&lt;&gt;"On Track",TasksTable[[#This Row],[Start Date (Calculated)]]&lt;TODAY()+7),"Review","No  Review")</f>
        <v>No  Review</v>
      </c>
      <c r="AZ229" s="242">
        <f>2*4*2</f>
        <v>16</v>
      </c>
      <c r="BA229" s="242" t="s">
        <v>667</v>
      </c>
      <c r="BB229" s="242"/>
      <c r="BC229" s="242"/>
      <c r="BD229" s="242"/>
      <c r="BE229" s="169" t="s">
        <v>800</v>
      </c>
      <c r="BF229" s="169"/>
      <c r="BG229" s="169"/>
      <c r="BH229" s="169"/>
      <c r="BI229" s="169"/>
      <c r="BJ229" s="169">
        <v>16</v>
      </c>
      <c r="BK229" s="169"/>
      <c r="BL229" s="169"/>
      <c r="BM229" s="169"/>
      <c r="BN229" s="169"/>
      <c r="BO229" s="259"/>
      <c r="BP229" s="303">
        <f t="shared" si="15"/>
        <v>16</v>
      </c>
      <c r="BQ229" s="349" t="str">
        <f ca="1">IFERROR(IF(TasksTable[[#This Row],[Start Date (Calculated)]]-(TODAY()-WEEKDAY(TODAY())-1)&gt;5,"REVIEW","-"),"")</f>
        <v>REVIEW</v>
      </c>
      <c r="BR229" s="349" t="str">
        <f ca="1">IFERROR(IF(TasksTable[[#This Row],[Required Completion Date]]-(TODAY()-WEEKDAY(TODAY())-1)&gt;5,"REVIEW","-"),"")</f>
        <v>REVIEW</v>
      </c>
      <c r="BS229" s="349" t="str">
        <f ca="1">IFERROR(IF(TasksTable[[#This Row],[% Complete]]&lt;(TODAY()-TasksTable[[#This Row],[Start Date (Calculated)]])/TasksTable[[#This Row],[Days to Accomplish]],"REVIEW","-"),"")</f>
        <v>-</v>
      </c>
    </row>
    <row r="230" spans="1:71" s="254" customFormat="1" ht="30" customHeight="1" x14ac:dyDescent="0.2">
      <c r="A230" s="243">
        <v>17</v>
      </c>
      <c r="B230" s="190" t="str">
        <f>VLOOKUP(TasksTable[[#This Row],[Day 1 Project
Name]],Sheet1!$A$1:$B$19,2,FALSE)</f>
        <v>EFAS02</v>
      </c>
      <c r="C230" s="244" t="str">
        <f>CONCATENATE(B230,"_",TasksTable[[#This Row],[Day 1 Project
Name]],"_",A230)</f>
        <v>EFAS02_EFAS02_AR_CAN_USA_17</v>
      </c>
      <c r="D230" s="245" t="str">
        <f>VLOOKUP(B230,Sheet1!$B$1:$C$19,2,FALSE)</f>
        <v>Istvan Katus_Finance</v>
      </c>
      <c r="E230" s="245" t="s">
        <v>526</v>
      </c>
      <c r="F230" s="185" t="s">
        <v>540</v>
      </c>
      <c r="G230" s="246" t="s">
        <v>176</v>
      </c>
      <c r="H230" s="164" t="b">
        <v>1</v>
      </c>
      <c r="I230" s="248"/>
      <c r="J230" s="248">
        <v>42571</v>
      </c>
      <c r="K230" s="246">
        <v>30</v>
      </c>
      <c r="L230" s="249">
        <f t="shared" si="17"/>
        <v>42541</v>
      </c>
      <c r="M230" s="250">
        <v>0</v>
      </c>
      <c r="N230" s="251" t="b">
        <v>1</v>
      </c>
      <c r="O230" s="242" t="s">
        <v>538</v>
      </c>
      <c r="P230" s="251" t="s">
        <v>312</v>
      </c>
      <c r="Q230" s="251" t="s">
        <v>179</v>
      </c>
      <c r="R230" s="242" t="s">
        <v>541</v>
      </c>
      <c r="S230" s="252"/>
      <c r="T230" s="252"/>
      <c r="U230" s="248">
        <v>42517</v>
      </c>
      <c r="V230" s="252"/>
      <c r="W230" s="252"/>
      <c r="X230" s="252"/>
      <c r="Y230" s="252"/>
      <c r="Z230" s="252"/>
      <c r="AA230" s="252"/>
      <c r="AB230" s="252"/>
      <c r="AC230" s="252"/>
      <c r="AD230" s="252"/>
      <c r="AE230" s="252"/>
      <c r="AF230" s="252"/>
      <c r="AG230" s="252"/>
      <c r="AH230" s="252"/>
      <c r="AI230" s="252"/>
      <c r="AJ230" s="252"/>
      <c r="AK230" s="252"/>
      <c r="AL230" s="252"/>
      <c r="AM230" s="252"/>
      <c r="AN230" s="252"/>
      <c r="AO230" s="252"/>
      <c r="AP230" s="252"/>
      <c r="AQ230" s="252"/>
      <c r="AR230" s="242"/>
      <c r="AS230" s="242"/>
      <c r="AT230" s="242"/>
      <c r="AU230" s="242"/>
      <c r="AV230" s="242"/>
      <c r="AW230" s="242"/>
      <c r="AX230" s="242"/>
      <c r="AY230" s="253" t="str">
        <f ca="1">IF(AND(TasksTable[[#This Row],[Status]]&lt;&gt;"On Track",TasksTable[[#This Row],[Start Date (Calculated)]]&lt;TODAY()+7),"Review","No  Review")</f>
        <v>No  Review</v>
      </c>
      <c r="AZ230" s="242">
        <f>2*4*4</f>
        <v>32</v>
      </c>
      <c r="BA230" s="242" t="s">
        <v>667</v>
      </c>
      <c r="BB230" s="242"/>
      <c r="BC230" s="242"/>
      <c r="BD230" s="242"/>
      <c r="BE230" s="169" t="s">
        <v>800</v>
      </c>
      <c r="BF230" s="169"/>
      <c r="BG230" s="169"/>
      <c r="BH230" s="169"/>
      <c r="BI230" s="169"/>
      <c r="BJ230" s="169"/>
      <c r="BK230" s="169">
        <v>12</v>
      </c>
      <c r="BL230" s="169">
        <v>20</v>
      </c>
      <c r="BM230" s="169"/>
      <c r="BN230" s="169"/>
      <c r="BO230" s="259"/>
      <c r="BP230" s="303">
        <f t="shared" si="15"/>
        <v>32</v>
      </c>
      <c r="BQ230" s="349" t="str">
        <f ca="1">IFERROR(IF(TasksTable[[#This Row],[Start Date (Calculated)]]-(TODAY()-WEEKDAY(TODAY())-1)&gt;5,"REVIEW","-"),"")</f>
        <v>REVIEW</v>
      </c>
      <c r="BR230" s="349" t="str">
        <f ca="1">IFERROR(IF(TasksTable[[#This Row],[Required Completion Date]]-(TODAY()-WEEKDAY(TODAY())-1)&gt;5,"REVIEW","-"),"")</f>
        <v>REVIEW</v>
      </c>
      <c r="BS230" s="349" t="str">
        <f ca="1">IFERROR(IF(TasksTable[[#This Row],[% Complete]]&lt;(TODAY()-TasksTable[[#This Row],[Start Date (Calculated)]])/TasksTable[[#This Row],[Days to Accomplish]],"REVIEW","-"),"")</f>
        <v>-</v>
      </c>
    </row>
    <row r="231" spans="1:71" s="254" customFormat="1" ht="30" customHeight="1" x14ac:dyDescent="0.2">
      <c r="A231" s="243">
        <v>19</v>
      </c>
      <c r="B231" s="190" t="str">
        <f>VLOOKUP(TasksTable[[#This Row],[Day 1 Project
Name]],Sheet1!$A$1:$B$19,2,FALSE)</f>
        <v>EFAS02</v>
      </c>
      <c r="C231" s="244" t="str">
        <f>CONCATENATE(B231,"_",TasksTable[[#This Row],[Day 1 Project
Name]],"_",A231)</f>
        <v>EFAS02_EFAS02_AR_CAN_USA_19</v>
      </c>
      <c r="D231" s="245" t="str">
        <f>VLOOKUP(B231,Sheet1!$B$1:$C$19,2,FALSE)</f>
        <v>Istvan Katus_Finance</v>
      </c>
      <c r="E231" s="245" t="s">
        <v>526</v>
      </c>
      <c r="F231" s="185" t="s">
        <v>685</v>
      </c>
      <c r="G231" s="246" t="s">
        <v>176</v>
      </c>
      <c r="H231" s="247" t="b">
        <v>0</v>
      </c>
      <c r="I231" s="248"/>
      <c r="J231" s="248">
        <v>42478</v>
      </c>
      <c r="K231" s="246">
        <v>30</v>
      </c>
      <c r="L231" s="249">
        <f t="shared" si="17"/>
        <v>42448</v>
      </c>
      <c r="M231" s="250">
        <v>0</v>
      </c>
      <c r="N231" s="251" t="b">
        <v>1</v>
      </c>
      <c r="O231" s="242" t="s">
        <v>185</v>
      </c>
      <c r="P231" s="251" t="s">
        <v>312</v>
      </c>
      <c r="Q231" s="251" t="s">
        <v>179</v>
      </c>
      <c r="R231" s="242" t="s">
        <v>542</v>
      </c>
      <c r="S231" s="252"/>
      <c r="T231" s="252"/>
      <c r="U231" s="252"/>
      <c r="V231" s="252"/>
      <c r="W231" s="252"/>
      <c r="X231" s="248">
        <v>42490</v>
      </c>
      <c r="Y231" s="252"/>
      <c r="Z231" s="252"/>
      <c r="AA231" s="252"/>
      <c r="AB231" s="252"/>
      <c r="AC231" s="252"/>
      <c r="AD231" s="252"/>
      <c r="AE231" s="252"/>
      <c r="AF231" s="252"/>
      <c r="AG231" s="252"/>
      <c r="AH231" s="252"/>
      <c r="AI231" s="252"/>
      <c r="AJ231" s="252"/>
      <c r="AK231" s="252"/>
      <c r="AL231" s="252"/>
      <c r="AM231" s="252"/>
      <c r="AN231" s="252"/>
      <c r="AO231" s="252"/>
      <c r="AP231" s="252"/>
      <c r="AQ231" s="252"/>
      <c r="AR231" s="242"/>
      <c r="AS231" s="242"/>
      <c r="AT231" s="242"/>
      <c r="AU231" s="242"/>
      <c r="AV231" s="242"/>
      <c r="AW231" s="242"/>
      <c r="AX231" s="242"/>
      <c r="AY231" s="253" t="str">
        <f ca="1">IF(AND(TasksTable[[#This Row],[Status]]&lt;&gt;"On Track",TasksTable[[#This Row],[Start Date (Calculated)]]&lt;TODAY()+7),"Review","No  Review")</f>
        <v>No  Review</v>
      </c>
      <c r="AZ231" s="242">
        <f>2*8*5</f>
        <v>80</v>
      </c>
      <c r="BA231" s="242" t="s">
        <v>667</v>
      </c>
      <c r="BB231" s="242"/>
      <c r="BC231" s="242"/>
      <c r="BD231" s="242"/>
      <c r="BE231" s="169" t="s">
        <v>800</v>
      </c>
      <c r="BF231" s="169"/>
      <c r="BG231" s="169"/>
      <c r="BH231" s="169">
        <v>40</v>
      </c>
      <c r="BI231" s="169">
        <v>40</v>
      </c>
      <c r="BJ231" s="169"/>
      <c r="BK231" s="169"/>
      <c r="BL231" s="169"/>
      <c r="BM231" s="169"/>
      <c r="BN231" s="169"/>
      <c r="BO231" s="259"/>
      <c r="BP231" s="303">
        <f t="shared" si="15"/>
        <v>80</v>
      </c>
      <c r="BQ231" s="349" t="str">
        <f ca="1">IFERROR(IF(TasksTable[[#This Row],[Start Date (Calculated)]]-(TODAY()-WEEKDAY(TODAY())-1)&gt;5,"REVIEW","-"),"")</f>
        <v>REVIEW</v>
      </c>
      <c r="BR231" s="349" t="str">
        <f ca="1">IFERROR(IF(TasksTable[[#This Row],[Required Completion Date]]-(TODAY()-WEEKDAY(TODAY())-1)&gt;5,"REVIEW","-"),"")</f>
        <v>REVIEW</v>
      </c>
      <c r="BS231" s="349" t="str">
        <f ca="1">IFERROR(IF(TasksTable[[#This Row],[% Complete]]&lt;(TODAY()-TasksTable[[#This Row],[Start Date (Calculated)]])/TasksTable[[#This Row],[Days to Accomplish]],"REVIEW","-"),"")</f>
        <v>-</v>
      </c>
    </row>
    <row r="232" spans="1:71" s="254" customFormat="1" ht="30" customHeight="1" x14ac:dyDescent="0.2">
      <c r="A232" s="243">
        <v>22</v>
      </c>
      <c r="B232" s="190" t="str">
        <f>VLOOKUP(TasksTable[[#This Row],[Day 1 Project
Name]],Sheet1!$A$1:$B$19,2,FALSE)</f>
        <v>EFAS02</v>
      </c>
      <c r="C232" s="244" t="str">
        <f>CONCATENATE(B232,"_",TasksTable[[#This Row],[Day 1 Project
Name]],"_",A232)</f>
        <v>EFAS02_EFAS02_AR_CAN_USA_22</v>
      </c>
      <c r="D232" s="245" t="str">
        <f>VLOOKUP(B232,Sheet1!$B$1:$C$19,2,FALSE)</f>
        <v>Istvan Katus_Finance</v>
      </c>
      <c r="E232" s="245" t="s">
        <v>526</v>
      </c>
      <c r="F232" s="185" t="s">
        <v>546</v>
      </c>
      <c r="G232" s="246" t="s">
        <v>176</v>
      </c>
      <c r="H232" s="247" t="b">
        <v>0</v>
      </c>
      <c r="I232" s="248"/>
      <c r="J232" s="248">
        <v>42583</v>
      </c>
      <c r="K232" s="246">
        <v>30</v>
      </c>
      <c r="L232" s="249">
        <f t="shared" si="17"/>
        <v>42553</v>
      </c>
      <c r="M232" s="250">
        <v>0</v>
      </c>
      <c r="N232" s="251" t="b">
        <v>1</v>
      </c>
      <c r="O232" s="242" t="s">
        <v>547</v>
      </c>
      <c r="P232" s="251" t="s">
        <v>312</v>
      </c>
      <c r="Q232" s="251" t="s">
        <v>179</v>
      </c>
      <c r="R232" s="242" t="s">
        <v>773</v>
      </c>
      <c r="S232" s="252"/>
      <c r="T232" s="252"/>
      <c r="U232" s="248">
        <v>42583</v>
      </c>
      <c r="V232" s="252"/>
      <c r="W232" s="252"/>
      <c r="X232" s="252"/>
      <c r="Y232" s="252"/>
      <c r="Z232" s="252"/>
      <c r="AA232" s="252"/>
      <c r="AB232" s="252"/>
      <c r="AC232" s="252"/>
      <c r="AD232" s="252"/>
      <c r="AE232" s="252"/>
      <c r="AF232" s="252"/>
      <c r="AG232" s="252"/>
      <c r="AH232" s="252"/>
      <c r="AI232" s="252"/>
      <c r="AJ232" s="252"/>
      <c r="AK232" s="252"/>
      <c r="AL232" s="252"/>
      <c r="AM232" s="252"/>
      <c r="AN232" s="252"/>
      <c r="AO232" s="252"/>
      <c r="AP232" s="252"/>
      <c r="AQ232" s="252"/>
      <c r="AR232" s="242"/>
      <c r="AS232" s="242"/>
      <c r="AT232" s="242"/>
      <c r="AU232" s="242"/>
      <c r="AV232" s="242"/>
      <c r="AW232" s="242"/>
      <c r="AX232" s="242"/>
      <c r="AY232" s="253" t="str">
        <f ca="1">IF(AND(TasksTable[[#This Row],[Status]]&lt;&gt;"On Track",TasksTable[[#This Row],[Start Date (Calculated)]]&lt;TODAY()+7),"Review","No  Review")</f>
        <v>No  Review</v>
      </c>
      <c r="AZ232" s="242">
        <f>2*4*5</f>
        <v>40</v>
      </c>
      <c r="BA232" s="242" t="s">
        <v>667</v>
      </c>
      <c r="BB232" s="242"/>
      <c r="BC232" s="242"/>
      <c r="BD232" s="242"/>
      <c r="BE232" s="169" t="s">
        <v>801</v>
      </c>
      <c r="BF232" s="169"/>
      <c r="BG232" s="169"/>
      <c r="BH232" s="169"/>
      <c r="BI232" s="169"/>
      <c r="BJ232" s="169"/>
      <c r="BK232" s="169"/>
      <c r="BL232" s="169">
        <v>40</v>
      </c>
      <c r="BM232" s="169"/>
      <c r="BN232" s="169"/>
      <c r="BO232" s="259"/>
      <c r="BP232" s="303">
        <f t="shared" si="15"/>
        <v>40</v>
      </c>
      <c r="BQ232" s="349" t="str">
        <f ca="1">IFERROR(IF(TasksTable[[#This Row],[Start Date (Calculated)]]-(TODAY()-WEEKDAY(TODAY())-1)&gt;5,"REVIEW","-"),"")</f>
        <v>REVIEW</v>
      </c>
      <c r="BR232" s="349" t="str">
        <f ca="1">IFERROR(IF(TasksTable[[#This Row],[Required Completion Date]]-(TODAY()-WEEKDAY(TODAY())-1)&gt;5,"REVIEW","-"),"")</f>
        <v>REVIEW</v>
      </c>
      <c r="BS232" s="349" t="str">
        <f ca="1">IFERROR(IF(TasksTable[[#This Row],[% Complete]]&lt;(TODAY()-TasksTable[[#This Row],[Start Date (Calculated)]])/TasksTable[[#This Row],[Days to Accomplish]],"REVIEW","-"),"")</f>
        <v>-</v>
      </c>
    </row>
    <row r="233" spans="1:71" s="254" customFormat="1" ht="30" customHeight="1" x14ac:dyDescent="0.2">
      <c r="A233" s="243">
        <v>26</v>
      </c>
      <c r="B233" s="190" t="str">
        <f>VLOOKUP(TasksTable[[#This Row],[Day 1 Project
Name]],Sheet1!$A$1:$B$19,2,FALSE)</f>
        <v>EFAS02</v>
      </c>
      <c r="C233" s="244" t="str">
        <f>CONCATENATE(B233,"_",TasksTable[[#This Row],[Day 1 Project
Name]],"_",A233)</f>
        <v>EFAS02_EFAS02_AR_CAN_USA_26</v>
      </c>
      <c r="D233" s="245" t="str">
        <f>VLOOKUP(B233,Sheet1!$B$1:$C$19,2,FALSE)</f>
        <v>Istvan Katus_Finance</v>
      </c>
      <c r="E233" s="245" t="s">
        <v>526</v>
      </c>
      <c r="F233" s="185" t="s">
        <v>671</v>
      </c>
      <c r="G233" s="246" t="s">
        <v>176</v>
      </c>
      <c r="H233" s="247" t="b">
        <v>0</v>
      </c>
      <c r="I233" s="248"/>
      <c r="J233" s="248">
        <v>42485</v>
      </c>
      <c r="K233" s="246">
        <v>20</v>
      </c>
      <c r="L233" s="249">
        <f t="shared" si="17"/>
        <v>42465</v>
      </c>
      <c r="M233" s="250">
        <v>0</v>
      </c>
      <c r="N233" s="251" t="b">
        <v>1</v>
      </c>
      <c r="O233" s="242" t="s">
        <v>185</v>
      </c>
      <c r="P233" s="251" t="s">
        <v>312</v>
      </c>
      <c r="Q233" s="251" t="s">
        <v>179</v>
      </c>
      <c r="R233" s="242" t="s">
        <v>550</v>
      </c>
      <c r="S233" s="252"/>
      <c r="T233" s="252"/>
      <c r="U233" s="252"/>
      <c r="V233" s="252"/>
      <c r="W233" s="252"/>
      <c r="X233" s="248">
        <v>42485</v>
      </c>
      <c r="Y233" s="252"/>
      <c r="Z233" s="252"/>
      <c r="AA233" s="252"/>
      <c r="AB233" s="252"/>
      <c r="AC233" s="252"/>
      <c r="AD233" s="252"/>
      <c r="AE233" s="252"/>
      <c r="AF233" s="252"/>
      <c r="AG233" s="252"/>
      <c r="AH233" s="252"/>
      <c r="AI233" s="252"/>
      <c r="AJ233" s="252"/>
      <c r="AK233" s="252"/>
      <c r="AL233" s="252"/>
      <c r="AM233" s="252"/>
      <c r="AN233" s="252"/>
      <c r="AO233" s="252"/>
      <c r="AP233" s="252"/>
      <c r="AQ233" s="252"/>
      <c r="AR233" s="242"/>
      <c r="AS233" s="242"/>
      <c r="AT233" s="242"/>
      <c r="AU233" s="242"/>
      <c r="AV233" s="242"/>
      <c r="AW233" s="242"/>
      <c r="AX233" s="242"/>
      <c r="AY233" s="253" t="str">
        <f ca="1">IF(AND(TasksTable[[#This Row],[Status]]&lt;&gt;"On Track",TasksTable[[#This Row],[Start Date (Calculated)]]&lt;TODAY()+7),"Review","No  Review")</f>
        <v>No  Review</v>
      </c>
      <c r="AZ233" s="242">
        <v>8</v>
      </c>
      <c r="BA233" s="242" t="s">
        <v>667</v>
      </c>
      <c r="BB233" s="242"/>
      <c r="BC233" s="242"/>
      <c r="BD233" s="242"/>
      <c r="BE233" s="169" t="s">
        <v>802</v>
      </c>
      <c r="BF233" s="169"/>
      <c r="BG233" s="169"/>
      <c r="BH233" s="169"/>
      <c r="BI233" s="169">
        <v>8</v>
      </c>
      <c r="BJ233" s="169"/>
      <c r="BK233" s="169"/>
      <c r="BL233" s="169"/>
      <c r="BM233" s="169"/>
      <c r="BN233" s="169"/>
      <c r="BO233" s="259"/>
      <c r="BP233" s="303">
        <f t="shared" si="15"/>
        <v>8</v>
      </c>
      <c r="BQ233" s="349" t="str">
        <f ca="1">IFERROR(IF(TasksTable[[#This Row],[Start Date (Calculated)]]-(TODAY()-WEEKDAY(TODAY())-1)&gt;5,"REVIEW","-"),"")</f>
        <v>REVIEW</v>
      </c>
      <c r="BR233" s="349" t="str">
        <f ca="1">IFERROR(IF(TasksTable[[#This Row],[Required Completion Date]]-(TODAY()-WEEKDAY(TODAY())-1)&gt;5,"REVIEW","-"),"")</f>
        <v>REVIEW</v>
      </c>
      <c r="BS233" s="349" t="str">
        <f ca="1">IFERROR(IF(TasksTable[[#This Row],[% Complete]]&lt;(TODAY()-TasksTable[[#This Row],[Start Date (Calculated)]])/TasksTable[[#This Row],[Days to Accomplish]],"REVIEW","-"),"")</f>
        <v>-</v>
      </c>
    </row>
    <row r="234" spans="1:71" s="254" customFormat="1" ht="30" customHeight="1" x14ac:dyDescent="0.2">
      <c r="A234" s="243">
        <v>27</v>
      </c>
      <c r="B234" s="190" t="str">
        <f>VLOOKUP(TasksTable[[#This Row],[Day 1 Project
Name]],Sheet1!$A$1:$B$19,2,FALSE)</f>
        <v>EFAS02</v>
      </c>
      <c r="C234" s="244" t="str">
        <f>CONCATENATE(B234,"_",TasksTable[[#This Row],[Day 1 Project
Name]],"_",A234)</f>
        <v>EFAS02_EFAS02_AR_CAN_USA_27</v>
      </c>
      <c r="D234" s="245" t="str">
        <f>VLOOKUP(B234,Sheet1!$B$1:$C$19,2,FALSE)</f>
        <v>Istvan Katus_Finance</v>
      </c>
      <c r="E234" s="245" t="s">
        <v>526</v>
      </c>
      <c r="F234" s="107" t="s">
        <v>752</v>
      </c>
      <c r="G234" s="246" t="s">
        <v>176</v>
      </c>
      <c r="H234" s="164" t="b">
        <v>1</v>
      </c>
      <c r="I234" s="248"/>
      <c r="J234" s="248">
        <v>42510</v>
      </c>
      <c r="K234" s="246">
        <v>30</v>
      </c>
      <c r="L234" s="249">
        <f t="shared" si="17"/>
        <v>42480</v>
      </c>
      <c r="M234" s="250">
        <v>0</v>
      </c>
      <c r="N234" s="251" t="b">
        <v>1</v>
      </c>
      <c r="O234" s="242" t="s">
        <v>551</v>
      </c>
      <c r="P234" s="251" t="s">
        <v>312</v>
      </c>
      <c r="Q234" s="251" t="s">
        <v>179</v>
      </c>
      <c r="R234" s="242" t="s">
        <v>552</v>
      </c>
      <c r="S234" s="252"/>
      <c r="T234" s="252"/>
      <c r="U234" s="252"/>
      <c r="V234" s="252"/>
      <c r="W234" s="252"/>
      <c r="X234" s="248">
        <v>42506</v>
      </c>
      <c r="Y234" s="252"/>
      <c r="Z234" s="248">
        <v>42506</v>
      </c>
      <c r="AA234" s="252"/>
      <c r="AB234" s="252"/>
      <c r="AC234" s="252"/>
      <c r="AD234" s="252"/>
      <c r="AE234" s="252"/>
      <c r="AF234" s="252"/>
      <c r="AG234" s="252"/>
      <c r="AH234" s="252"/>
      <c r="AI234" s="252"/>
      <c r="AJ234" s="252"/>
      <c r="AK234" s="252"/>
      <c r="AL234" s="252"/>
      <c r="AM234" s="252"/>
      <c r="AN234" s="252"/>
      <c r="AO234" s="252"/>
      <c r="AP234" s="252"/>
      <c r="AQ234" s="252"/>
      <c r="AR234" s="242"/>
      <c r="AS234" s="242"/>
      <c r="AT234" s="242"/>
      <c r="AU234" s="242"/>
      <c r="AV234" s="242"/>
      <c r="AW234" s="242"/>
      <c r="AX234" s="242"/>
      <c r="AY234" s="253" t="str">
        <f ca="1">IF(AND(TasksTable[[#This Row],[Status]]&lt;&gt;"On Track",TasksTable[[#This Row],[Start Date (Calculated)]]&lt;TODAY()+7),"Review","No  Review")</f>
        <v>No  Review</v>
      </c>
      <c r="AZ234" s="242">
        <v>160</v>
      </c>
      <c r="BA234" s="242" t="s">
        <v>667</v>
      </c>
      <c r="BB234" s="242"/>
      <c r="BC234" s="242"/>
      <c r="BD234" s="242"/>
      <c r="BE234" s="169" t="s">
        <v>801</v>
      </c>
      <c r="BF234" s="169"/>
      <c r="BG234" s="169"/>
      <c r="BH234" s="169"/>
      <c r="BI234" s="169">
        <v>80</v>
      </c>
      <c r="BJ234" s="169">
        <v>80</v>
      </c>
      <c r="BK234" s="169"/>
      <c r="BL234" s="169"/>
      <c r="BM234" s="169"/>
      <c r="BN234" s="169"/>
      <c r="BO234" s="259"/>
      <c r="BP234" s="303">
        <f t="shared" si="15"/>
        <v>160</v>
      </c>
      <c r="BQ234" s="349" t="str">
        <f ca="1">IFERROR(IF(TasksTable[[#This Row],[Start Date (Calculated)]]-(TODAY()-WEEKDAY(TODAY())-1)&gt;5,"REVIEW","-"),"")</f>
        <v>REVIEW</v>
      </c>
      <c r="BR234" s="349" t="str">
        <f ca="1">IFERROR(IF(TasksTable[[#This Row],[Required Completion Date]]-(TODAY()-WEEKDAY(TODAY())-1)&gt;5,"REVIEW","-"),"")</f>
        <v>REVIEW</v>
      </c>
      <c r="BS234" s="349" t="str">
        <f ca="1">IFERROR(IF(TasksTable[[#This Row],[% Complete]]&lt;(TODAY()-TasksTable[[#This Row],[Start Date (Calculated)]])/TasksTable[[#This Row],[Days to Accomplish]],"REVIEW","-"),"")</f>
        <v>-</v>
      </c>
    </row>
    <row r="235" spans="1:71" s="254" customFormat="1" ht="30" customHeight="1" x14ac:dyDescent="0.2">
      <c r="A235" s="243">
        <v>28</v>
      </c>
      <c r="B235" s="190" t="str">
        <f>VLOOKUP(TasksTable[[#This Row],[Day 1 Project
Name]],Sheet1!$A$1:$B$19,2,FALSE)</f>
        <v>EFAS02</v>
      </c>
      <c r="C235" s="244" t="str">
        <f>CONCATENATE(B235,"_",TasksTable[[#This Row],[Day 1 Project
Name]],"_",A235)</f>
        <v>EFAS02_EFAS02_AR_CAN_USA_28</v>
      </c>
      <c r="D235" s="245" t="str">
        <f>VLOOKUP(B235,Sheet1!$B$1:$C$19,2,FALSE)</f>
        <v>Istvan Katus_Finance</v>
      </c>
      <c r="E235" s="245" t="s">
        <v>526</v>
      </c>
      <c r="F235" s="107" t="s">
        <v>735</v>
      </c>
      <c r="G235" s="246" t="s">
        <v>176</v>
      </c>
      <c r="H235" s="164" t="b">
        <v>1</v>
      </c>
      <c r="I235" s="248"/>
      <c r="J235" s="248">
        <v>42559</v>
      </c>
      <c r="K235" s="246">
        <v>46</v>
      </c>
      <c r="L235" s="249">
        <f t="shared" si="17"/>
        <v>42513</v>
      </c>
      <c r="M235" s="250">
        <v>0</v>
      </c>
      <c r="N235" s="251" t="b">
        <v>1</v>
      </c>
      <c r="O235" s="242" t="s">
        <v>553</v>
      </c>
      <c r="P235" s="251" t="s">
        <v>312</v>
      </c>
      <c r="Q235" s="251" t="s">
        <v>179</v>
      </c>
      <c r="R235" s="242" t="s">
        <v>552</v>
      </c>
      <c r="S235" s="252"/>
      <c r="T235" s="252"/>
      <c r="U235" s="252"/>
      <c r="V235" s="252"/>
      <c r="W235" s="252"/>
      <c r="X235" s="158">
        <v>42559</v>
      </c>
      <c r="Y235" s="252"/>
      <c r="Z235" s="248">
        <v>42555</v>
      </c>
      <c r="AA235" s="252"/>
      <c r="AB235" s="252"/>
      <c r="AC235" s="252"/>
      <c r="AD235" s="252"/>
      <c r="AE235" s="252"/>
      <c r="AF235" s="252"/>
      <c r="AG235" s="252"/>
      <c r="AH235" s="252"/>
      <c r="AI235" s="252"/>
      <c r="AJ235" s="252"/>
      <c r="AK235" s="252"/>
      <c r="AL235" s="252"/>
      <c r="AM235" s="252"/>
      <c r="AN235" s="252"/>
      <c r="AO235" s="252"/>
      <c r="AP235" s="252"/>
      <c r="AQ235" s="252"/>
      <c r="AR235" s="242"/>
      <c r="AS235" s="242"/>
      <c r="AT235" s="242"/>
      <c r="AU235" s="242"/>
      <c r="AV235" s="242"/>
      <c r="AW235" s="242"/>
      <c r="AX235" s="242"/>
      <c r="AY235" s="253" t="str">
        <f ca="1">IF(AND(TasksTable[[#This Row],[Status]]&lt;&gt;"On Track",TasksTable[[#This Row],[Start Date (Calculated)]]&lt;TODAY()+7),"Review","No  Review")</f>
        <v>No  Review</v>
      </c>
      <c r="AZ235" s="242">
        <v>150</v>
      </c>
      <c r="BA235" s="242" t="s">
        <v>667</v>
      </c>
      <c r="BB235" s="242"/>
      <c r="BC235" s="242"/>
      <c r="BD235" s="242"/>
      <c r="BE235" s="169" t="s">
        <v>801</v>
      </c>
      <c r="BF235" s="169"/>
      <c r="BG235" s="169"/>
      <c r="BH235" s="169"/>
      <c r="BI235" s="169"/>
      <c r="BJ235" s="169">
        <v>40</v>
      </c>
      <c r="BK235" s="169">
        <v>70</v>
      </c>
      <c r="BL235" s="169">
        <v>40</v>
      </c>
      <c r="BM235" s="169"/>
      <c r="BN235" s="169"/>
      <c r="BO235" s="259"/>
      <c r="BP235" s="303">
        <f t="shared" si="15"/>
        <v>150</v>
      </c>
      <c r="BQ235" s="349" t="str">
        <f ca="1">IFERROR(IF(TasksTable[[#This Row],[Start Date (Calculated)]]-(TODAY()-WEEKDAY(TODAY())-1)&gt;5,"REVIEW","-"),"")</f>
        <v>REVIEW</v>
      </c>
      <c r="BR235" s="349" t="str">
        <f ca="1">IFERROR(IF(TasksTable[[#This Row],[Required Completion Date]]-(TODAY()-WEEKDAY(TODAY())-1)&gt;5,"REVIEW","-"),"")</f>
        <v>REVIEW</v>
      </c>
      <c r="BS235" s="349" t="str">
        <f ca="1">IFERROR(IF(TasksTable[[#This Row],[% Complete]]&lt;(TODAY()-TasksTable[[#This Row],[Start Date (Calculated)]])/TasksTable[[#This Row],[Days to Accomplish]],"REVIEW","-"),"")</f>
        <v>-</v>
      </c>
    </row>
    <row r="236" spans="1:71" s="254" customFormat="1" ht="30" customHeight="1" x14ac:dyDescent="0.2">
      <c r="A236" s="243">
        <v>29</v>
      </c>
      <c r="B236" s="190" t="str">
        <f>VLOOKUP(TasksTable[[#This Row],[Day 1 Project
Name]],Sheet1!$A$1:$B$19,2,FALSE)</f>
        <v>EFAS16</v>
      </c>
      <c r="C236" s="190" t="str">
        <f>CONCATENATE(B236,"_",TasksTable[[#This Row],[Day 1 Project
Name]],"_",A236)</f>
        <v>EFAS16_EFAS16_PSC_29</v>
      </c>
      <c r="D236" s="100" t="str">
        <f>VLOOKUP(B236,Sheet1!$B$1:$C$19,2,FALSE)</f>
        <v>Istvan Katus_Procurement Services</v>
      </c>
      <c r="E236" s="100" t="s">
        <v>385</v>
      </c>
      <c r="F236" s="107" t="s">
        <v>762</v>
      </c>
      <c r="G236" s="171" t="s">
        <v>176</v>
      </c>
      <c r="H236" s="109" t="b">
        <v>0</v>
      </c>
      <c r="I236" s="158"/>
      <c r="J236" s="158">
        <v>42583</v>
      </c>
      <c r="K236" s="171">
        <v>17</v>
      </c>
      <c r="L236" s="172">
        <f>+J236-K236</f>
        <v>42566</v>
      </c>
      <c r="M236" s="116">
        <v>0</v>
      </c>
      <c r="N236" s="203" t="b">
        <v>1</v>
      </c>
      <c r="O236" s="114" t="s">
        <v>440</v>
      </c>
      <c r="P236" s="157" t="s">
        <v>356</v>
      </c>
      <c r="Q236" s="203" t="s">
        <v>179</v>
      </c>
      <c r="R236" s="114"/>
      <c r="S236" s="160"/>
      <c r="T236" s="160"/>
      <c r="U236" s="160"/>
      <c r="V236" s="160"/>
      <c r="W236" s="160"/>
      <c r="X236" s="158">
        <v>42583</v>
      </c>
      <c r="Y236" s="160"/>
      <c r="Z236" s="158"/>
      <c r="AA236" s="160"/>
      <c r="AB236" s="160"/>
      <c r="AC236" s="160"/>
      <c r="AD236" s="160"/>
      <c r="AE236" s="160"/>
      <c r="AF236" s="160"/>
      <c r="AG236" s="160"/>
      <c r="AH236" s="160"/>
      <c r="AI236" s="160"/>
      <c r="AJ236" s="160"/>
      <c r="AK236" s="160"/>
      <c r="AL236" s="160"/>
      <c r="AM236" s="160"/>
      <c r="AN236" s="160"/>
      <c r="AO236" s="160"/>
      <c r="AP236" s="160"/>
      <c r="AQ236" s="160"/>
      <c r="AR236" s="114"/>
      <c r="AS236" s="114"/>
      <c r="AT236" s="114"/>
      <c r="AU236" s="114"/>
      <c r="AV236" s="114"/>
      <c r="AW236" s="114"/>
      <c r="AX236" s="114"/>
      <c r="AY236" s="199" t="str">
        <f ca="1">IF(AND(TasksTable[[#This Row],[Status]]&lt;&gt;"On Track",TasksTable[[#This Row],[Start Date (Calculated)]]&lt;TODAY()+7),"Review","No  Review")</f>
        <v>No  Review</v>
      </c>
      <c r="AZ236" s="114">
        <v>120</v>
      </c>
      <c r="BA236" s="114" t="s">
        <v>697</v>
      </c>
      <c r="BB236" s="114"/>
      <c r="BC236" s="114"/>
      <c r="BD236" s="114"/>
      <c r="BE236" s="169" t="s">
        <v>802</v>
      </c>
      <c r="BF236" s="169"/>
      <c r="BG236" s="169"/>
      <c r="BH236" s="169"/>
      <c r="BI236" s="169"/>
      <c r="BJ236" s="169"/>
      <c r="BK236" s="169"/>
      <c r="BL236" s="169">
        <v>120</v>
      </c>
      <c r="BM236" s="169"/>
      <c r="BN236" s="169"/>
      <c r="BO236" s="259"/>
      <c r="BP236" s="303">
        <f t="shared" si="15"/>
        <v>120</v>
      </c>
      <c r="BQ236" s="349" t="str">
        <f ca="1">IFERROR(IF(TasksTable[[#This Row],[Start Date (Calculated)]]-(TODAY()-WEEKDAY(TODAY())-1)&gt;5,"REVIEW","-"),"")</f>
        <v>REVIEW</v>
      </c>
      <c r="BR236" s="349" t="str">
        <f ca="1">IFERROR(IF(TasksTable[[#This Row],[Required Completion Date]]-(TODAY()-WEEKDAY(TODAY())-1)&gt;5,"REVIEW","-"),"")</f>
        <v>REVIEW</v>
      </c>
      <c r="BS236" s="349" t="str">
        <f ca="1">IFERROR(IF(TasksTable[[#This Row],[% Complete]]&lt;(TODAY()-TasksTable[[#This Row],[Start Date (Calculated)]])/TasksTable[[#This Row],[Days to Accomplish]],"REVIEW","-"),"")</f>
        <v>-</v>
      </c>
    </row>
    <row r="237" spans="1:71" s="254" customFormat="1" ht="30" customHeight="1" x14ac:dyDescent="0.2">
      <c r="A237" s="243">
        <v>31</v>
      </c>
      <c r="B237" s="190" t="str">
        <f>VLOOKUP(TasksTable[[#This Row],[Day 1 Project
Name]],Sheet1!$A$1:$B$19,2,FALSE)</f>
        <v>EFAS02</v>
      </c>
      <c r="C237" s="244" t="str">
        <f>CONCATENATE(B237,"_",TasksTable[[#This Row],[Day 1 Project
Name]],"_",A237)</f>
        <v>EFAS02_EFAS02_AR_CAN_USA_31</v>
      </c>
      <c r="D237" s="245" t="str">
        <f>VLOOKUP(B237,Sheet1!$B$1:$C$19,2,FALSE)</f>
        <v>Istvan Katus_Finance</v>
      </c>
      <c r="E237" s="245" t="s">
        <v>526</v>
      </c>
      <c r="F237" s="185" t="s">
        <v>673</v>
      </c>
      <c r="G237" s="246" t="s">
        <v>176</v>
      </c>
      <c r="H237" s="164" t="b">
        <v>0</v>
      </c>
      <c r="I237" s="248"/>
      <c r="J237" s="248">
        <v>42583</v>
      </c>
      <c r="K237" s="246">
        <v>30</v>
      </c>
      <c r="L237" s="249">
        <f t="shared" ref="L237:L240" si="18">J237-K237</f>
        <v>42553</v>
      </c>
      <c r="M237" s="250">
        <v>0</v>
      </c>
      <c r="N237" s="251" t="b">
        <v>1</v>
      </c>
      <c r="O237" s="242" t="s">
        <v>674</v>
      </c>
      <c r="P237" s="251" t="s">
        <v>312</v>
      </c>
      <c r="Q237" s="251" t="s">
        <v>179</v>
      </c>
      <c r="R237" s="242" t="s">
        <v>675</v>
      </c>
      <c r="S237" s="252"/>
      <c r="T237" s="252"/>
      <c r="U237" s="252"/>
      <c r="V237" s="252"/>
      <c r="W237" s="252"/>
      <c r="X237" s="252"/>
      <c r="Y237" s="252"/>
      <c r="Z237" s="248">
        <v>42583</v>
      </c>
      <c r="AA237" s="252"/>
      <c r="AB237" s="252"/>
      <c r="AC237" s="252"/>
      <c r="AD237" s="252"/>
      <c r="AE237" s="252"/>
      <c r="AF237" s="252"/>
      <c r="AG237" s="252"/>
      <c r="AH237" s="252"/>
      <c r="AI237" s="252"/>
      <c r="AJ237" s="252"/>
      <c r="AK237" s="252"/>
      <c r="AL237" s="252"/>
      <c r="AM237" s="252"/>
      <c r="AN237" s="252"/>
      <c r="AO237" s="252"/>
      <c r="AP237" s="252"/>
      <c r="AQ237" s="252"/>
      <c r="AR237" s="242"/>
      <c r="AS237" s="242"/>
      <c r="AT237" s="242"/>
      <c r="AU237" s="242"/>
      <c r="AV237" s="242"/>
      <c r="AW237" s="242"/>
      <c r="AX237" s="242"/>
      <c r="AY237" s="253" t="str">
        <f ca="1">IF(AND(TasksTable[[#This Row],[Status]]&lt;&gt;"On Track",TasksTable[[#This Row],[Start Date (Calculated)]]&lt;TODAY()+7),"Review","No  Review")</f>
        <v>No  Review</v>
      </c>
      <c r="AZ237" s="242">
        <f>2*4*5</f>
        <v>40</v>
      </c>
      <c r="BA237" s="242" t="s">
        <v>667</v>
      </c>
      <c r="BB237" s="242"/>
      <c r="BC237" s="242"/>
      <c r="BD237" s="242"/>
      <c r="BE237" s="169" t="s">
        <v>800</v>
      </c>
      <c r="BF237" s="169"/>
      <c r="BG237" s="169"/>
      <c r="BH237" s="169"/>
      <c r="BI237" s="169"/>
      <c r="BJ237" s="169"/>
      <c r="BK237" s="169"/>
      <c r="BL237" s="169">
        <v>40</v>
      </c>
      <c r="BM237" s="169"/>
      <c r="BN237" s="169"/>
      <c r="BO237" s="259"/>
      <c r="BP237" s="303">
        <f t="shared" si="15"/>
        <v>40</v>
      </c>
      <c r="BQ237" s="349" t="str">
        <f ca="1">IFERROR(IF(TasksTable[[#This Row],[Start Date (Calculated)]]-(TODAY()-WEEKDAY(TODAY())-1)&gt;5,"REVIEW","-"),"")</f>
        <v>REVIEW</v>
      </c>
      <c r="BR237" s="349" t="str">
        <f ca="1">IFERROR(IF(TasksTable[[#This Row],[Required Completion Date]]-(TODAY()-WEEKDAY(TODAY())-1)&gt;5,"REVIEW","-"),"")</f>
        <v>REVIEW</v>
      </c>
      <c r="BS237" s="349" t="str">
        <f ca="1">IFERROR(IF(TasksTable[[#This Row],[% Complete]]&lt;(TODAY()-TasksTable[[#This Row],[Start Date (Calculated)]])/TasksTable[[#This Row],[Days to Accomplish]],"REVIEW","-"),"")</f>
        <v>-</v>
      </c>
    </row>
    <row r="238" spans="1:71" s="254" customFormat="1" ht="30" customHeight="1" x14ac:dyDescent="0.2">
      <c r="A238" s="243">
        <v>33</v>
      </c>
      <c r="B238" s="190" t="str">
        <f>VLOOKUP(TasksTable[[#This Row],[Day 1 Project
Name]],Sheet1!$A$1:$B$19,2,FALSE)</f>
        <v>EFAS02</v>
      </c>
      <c r="C238" s="244" t="str">
        <f>CONCATENATE(B238,"_",TasksTable[[#This Row],[Day 1 Project
Name]],"_",A238)</f>
        <v>EFAS02_EFAS02_AR_CAN_USA_33</v>
      </c>
      <c r="D238" s="245" t="str">
        <f>VLOOKUP(B238,Sheet1!$B$1:$C$19,2,FALSE)</f>
        <v>Istvan Katus_Finance</v>
      </c>
      <c r="E238" s="245" t="s">
        <v>526</v>
      </c>
      <c r="F238" s="185" t="s">
        <v>700</v>
      </c>
      <c r="G238" s="246" t="s">
        <v>176</v>
      </c>
      <c r="H238" s="109" t="b">
        <v>0</v>
      </c>
      <c r="I238" s="248"/>
      <c r="J238" s="248">
        <v>42643</v>
      </c>
      <c r="K238" s="246">
        <v>2</v>
      </c>
      <c r="L238" s="249">
        <f t="shared" si="18"/>
        <v>42641</v>
      </c>
      <c r="M238" s="250">
        <v>0</v>
      </c>
      <c r="N238" s="251" t="b">
        <v>1</v>
      </c>
      <c r="O238" s="242" t="s">
        <v>556</v>
      </c>
      <c r="P238" s="251" t="s">
        <v>312</v>
      </c>
      <c r="Q238" s="251" t="s">
        <v>179</v>
      </c>
      <c r="R238" s="242" t="s">
        <v>557</v>
      </c>
      <c r="S238" s="252"/>
      <c r="T238" s="252"/>
      <c r="U238" s="252"/>
      <c r="V238" s="252"/>
      <c r="W238" s="252"/>
      <c r="X238" s="252"/>
      <c r="Y238" s="252"/>
      <c r="Z238" s="248">
        <v>42643</v>
      </c>
      <c r="AA238" s="252"/>
      <c r="AB238" s="252"/>
      <c r="AC238" s="252"/>
      <c r="AD238" s="252"/>
      <c r="AE238" s="252"/>
      <c r="AF238" s="252"/>
      <c r="AG238" s="252"/>
      <c r="AH238" s="252"/>
      <c r="AI238" s="252"/>
      <c r="AJ238" s="252"/>
      <c r="AK238" s="252"/>
      <c r="AL238" s="252"/>
      <c r="AM238" s="252"/>
      <c r="AN238" s="252"/>
      <c r="AO238" s="252"/>
      <c r="AP238" s="252"/>
      <c r="AQ238" s="252"/>
      <c r="AR238" s="242"/>
      <c r="AS238" s="242"/>
      <c r="AT238" s="242"/>
      <c r="AU238" s="242"/>
      <c r="AV238" s="242"/>
      <c r="AW238" s="242"/>
      <c r="AX238" s="242"/>
      <c r="AY238" s="253" t="str">
        <f ca="1">IF(AND(TasksTable[[#This Row],[Status]]&lt;&gt;"On Track",TasksTable[[#This Row],[Start Date (Calculated)]]&lt;TODAY()+7),"Review","No  Review")</f>
        <v>No  Review</v>
      </c>
      <c r="AZ238" s="242">
        <v>8</v>
      </c>
      <c r="BA238" s="242" t="s">
        <v>667</v>
      </c>
      <c r="BB238" s="242"/>
      <c r="BC238" s="242"/>
      <c r="BD238" s="242"/>
      <c r="BE238" s="169" t="s">
        <v>802</v>
      </c>
      <c r="BF238" s="169"/>
      <c r="BG238" s="169"/>
      <c r="BH238" s="169"/>
      <c r="BI238" s="169"/>
      <c r="BJ238" s="169"/>
      <c r="BK238" s="169"/>
      <c r="BL238" s="169"/>
      <c r="BM238" s="169"/>
      <c r="BN238" s="169">
        <v>8</v>
      </c>
      <c r="BO238" s="259"/>
      <c r="BP238" s="303">
        <f t="shared" si="15"/>
        <v>8</v>
      </c>
      <c r="BQ238" s="349" t="str">
        <f ca="1">IFERROR(IF(TasksTable[[#This Row],[Start Date (Calculated)]]-(TODAY()-WEEKDAY(TODAY())-1)&gt;5,"REVIEW","-"),"")</f>
        <v>REVIEW</v>
      </c>
      <c r="BR238" s="349" t="str">
        <f ca="1">IFERROR(IF(TasksTable[[#This Row],[Required Completion Date]]-(TODAY()-WEEKDAY(TODAY())-1)&gt;5,"REVIEW","-"),"")</f>
        <v>REVIEW</v>
      </c>
      <c r="BS238" s="349" t="str">
        <f ca="1">IFERROR(IF(TasksTable[[#This Row],[% Complete]]&lt;(TODAY()-TasksTable[[#This Row],[Start Date (Calculated)]])/TasksTable[[#This Row],[Days to Accomplish]],"REVIEW","-"),"")</f>
        <v>-</v>
      </c>
    </row>
    <row r="239" spans="1:71" s="254" customFormat="1" ht="30" customHeight="1" x14ac:dyDescent="0.2">
      <c r="A239" s="243">
        <v>35</v>
      </c>
      <c r="B239" s="190" t="str">
        <f>VLOOKUP(TasksTable[[#This Row],[Day 1 Project
Name]],Sheet1!$A$1:$B$19,2,FALSE)</f>
        <v>EFAS02</v>
      </c>
      <c r="C239" s="244" t="str">
        <f>CONCATENATE(B239,"_",TasksTable[[#This Row],[Day 1 Project
Name]],"_",A239)</f>
        <v>EFAS02_EFAS02_AR_CAN_USA_35</v>
      </c>
      <c r="D239" s="245" t="str">
        <f>VLOOKUP(B239,Sheet1!$B$1:$C$19,2,FALSE)</f>
        <v>Istvan Katus_Finance</v>
      </c>
      <c r="E239" s="245" t="s">
        <v>526</v>
      </c>
      <c r="F239" s="185" t="s">
        <v>558</v>
      </c>
      <c r="G239" s="246" t="s">
        <v>176</v>
      </c>
      <c r="H239" s="164" t="b">
        <v>0</v>
      </c>
      <c r="I239" s="248"/>
      <c r="J239" s="248">
        <v>42571</v>
      </c>
      <c r="K239" s="246">
        <v>30</v>
      </c>
      <c r="L239" s="249">
        <f t="shared" si="18"/>
        <v>42541</v>
      </c>
      <c r="M239" s="250">
        <v>0</v>
      </c>
      <c r="N239" s="251" t="b">
        <v>1</v>
      </c>
      <c r="O239" s="242" t="s">
        <v>90</v>
      </c>
      <c r="P239" s="251" t="s">
        <v>312</v>
      </c>
      <c r="Q239" s="251" t="s">
        <v>179</v>
      </c>
      <c r="R239" s="242" t="s">
        <v>559</v>
      </c>
      <c r="S239" s="252"/>
      <c r="T239" s="252"/>
      <c r="U239" s="248">
        <v>42583</v>
      </c>
      <c r="V239" s="252"/>
      <c r="W239" s="252"/>
      <c r="X239" s="252"/>
      <c r="Y239" s="252"/>
      <c r="Z239" s="252"/>
      <c r="AA239" s="252"/>
      <c r="AB239" s="252"/>
      <c r="AC239" s="252"/>
      <c r="AD239" s="252"/>
      <c r="AE239" s="252"/>
      <c r="AF239" s="252"/>
      <c r="AG239" s="252"/>
      <c r="AH239" s="252"/>
      <c r="AI239" s="252"/>
      <c r="AJ239" s="252"/>
      <c r="AK239" s="252"/>
      <c r="AL239" s="252"/>
      <c r="AM239" s="252"/>
      <c r="AN239" s="252"/>
      <c r="AO239" s="252"/>
      <c r="AP239" s="252"/>
      <c r="AQ239" s="252"/>
      <c r="AR239" s="242"/>
      <c r="AS239" s="242"/>
      <c r="AT239" s="242"/>
      <c r="AU239" s="242"/>
      <c r="AV239" s="242"/>
      <c r="AW239" s="242"/>
      <c r="AX239" s="242"/>
      <c r="AY239" s="253" t="str">
        <f ca="1">IF(AND(TasksTable[[#This Row],[Status]]&lt;&gt;"On Track",TasksTable[[#This Row],[Start Date (Calculated)]]&lt;TODAY()+7),"Review","No  Review")</f>
        <v>No  Review</v>
      </c>
      <c r="AZ239" s="242">
        <f>2*4*10</f>
        <v>80</v>
      </c>
      <c r="BA239" s="242" t="s">
        <v>667</v>
      </c>
      <c r="BB239" s="242"/>
      <c r="BC239" s="242"/>
      <c r="BD239" s="242"/>
      <c r="BE239" s="169" t="s">
        <v>800</v>
      </c>
      <c r="BF239" s="169"/>
      <c r="BG239" s="169"/>
      <c r="BH239" s="169"/>
      <c r="BI239" s="169"/>
      <c r="BJ239" s="169"/>
      <c r="BK239" s="169">
        <v>40</v>
      </c>
      <c r="BL239" s="169">
        <v>40</v>
      </c>
      <c r="BM239" s="169"/>
      <c r="BN239" s="169"/>
      <c r="BO239" s="259"/>
      <c r="BP239" s="303">
        <f t="shared" si="15"/>
        <v>80</v>
      </c>
      <c r="BQ239" s="349" t="str">
        <f ca="1">IFERROR(IF(TasksTable[[#This Row],[Start Date (Calculated)]]-(TODAY()-WEEKDAY(TODAY())-1)&gt;5,"REVIEW","-"),"")</f>
        <v>REVIEW</v>
      </c>
      <c r="BR239" s="349" t="str">
        <f ca="1">IFERROR(IF(TasksTable[[#This Row],[Required Completion Date]]-(TODAY()-WEEKDAY(TODAY())-1)&gt;5,"REVIEW","-"),"")</f>
        <v>REVIEW</v>
      </c>
      <c r="BS239" s="349" t="str">
        <f ca="1">IFERROR(IF(TasksTable[[#This Row],[% Complete]]&lt;(TODAY()-TasksTable[[#This Row],[Start Date (Calculated)]])/TasksTable[[#This Row],[Days to Accomplish]],"REVIEW","-"),"")</f>
        <v>-</v>
      </c>
    </row>
    <row r="240" spans="1:71" s="254" customFormat="1" ht="30" customHeight="1" x14ac:dyDescent="0.2">
      <c r="A240" s="243">
        <v>36</v>
      </c>
      <c r="B240" s="190" t="str">
        <f>VLOOKUP(TasksTable[[#This Row],[Day 1 Project
Name]],Sheet1!$A$1:$B$19,2,FALSE)</f>
        <v>EFAS02</v>
      </c>
      <c r="C240" s="244" t="str">
        <f>CONCATENATE(B240,"_",TasksTable[[#This Row],[Day 1 Project
Name]],"_",A240)</f>
        <v>EFAS02_EFAS02_AR_CAN_USA_36</v>
      </c>
      <c r="D240" s="245" t="str">
        <f>VLOOKUP(B240,Sheet1!$B$1:$C$19,2,FALSE)</f>
        <v>Istvan Katus_Finance</v>
      </c>
      <c r="E240" s="245" t="s">
        <v>526</v>
      </c>
      <c r="F240" s="185" t="s">
        <v>560</v>
      </c>
      <c r="G240" s="246" t="s">
        <v>176</v>
      </c>
      <c r="H240" s="164" t="b">
        <v>0</v>
      </c>
      <c r="I240" s="248"/>
      <c r="J240" s="248">
        <v>42644</v>
      </c>
      <c r="K240" s="246">
        <v>30</v>
      </c>
      <c r="L240" s="249">
        <f t="shared" si="18"/>
        <v>42614</v>
      </c>
      <c r="M240" s="250">
        <v>0</v>
      </c>
      <c r="N240" s="251" t="b">
        <v>0</v>
      </c>
      <c r="O240" s="242"/>
      <c r="P240" s="251" t="s">
        <v>312</v>
      </c>
      <c r="Q240" s="251" t="s">
        <v>179</v>
      </c>
      <c r="R240" s="242" t="s">
        <v>561</v>
      </c>
      <c r="S240" s="252"/>
      <c r="T240" s="252"/>
      <c r="U240" s="252"/>
      <c r="V240" s="252"/>
      <c r="W240" s="252"/>
      <c r="X240" s="252"/>
      <c r="Y240" s="252"/>
      <c r="Z240" s="252"/>
      <c r="AA240" s="252"/>
      <c r="AB240" s="252"/>
      <c r="AC240" s="252"/>
      <c r="AD240" s="252"/>
      <c r="AE240" s="252"/>
      <c r="AF240" s="252"/>
      <c r="AG240" s="252"/>
      <c r="AH240" s="252"/>
      <c r="AI240" s="252"/>
      <c r="AJ240" s="252"/>
      <c r="AK240" s="252"/>
      <c r="AL240" s="252"/>
      <c r="AM240" s="252"/>
      <c r="AN240" s="252"/>
      <c r="AO240" s="252"/>
      <c r="AP240" s="252"/>
      <c r="AQ240" s="252"/>
      <c r="AR240" s="242"/>
      <c r="AS240" s="242"/>
      <c r="AT240" s="242"/>
      <c r="AU240" s="242"/>
      <c r="AV240" s="242"/>
      <c r="AW240" s="242"/>
      <c r="AX240" s="242"/>
      <c r="AY240" s="253" t="str">
        <f ca="1">IF(AND(TasksTable[[#This Row],[Status]]&lt;&gt;"On Track",TasksTable[[#This Row],[Start Date (Calculated)]]&lt;TODAY()+7),"Review","No  Review")</f>
        <v>No  Review</v>
      </c>
      <c r="AZ240" s="242" t="s">
        <v>368</v>
      </c>
      <c r="BA240" s="242" t="s">
        <v>667</v>
      </c>
      <c r="BB240" s="242"/>
      <c r="BC240" s="242"/>
      <c r="BD240" s="242"/>
      <c r="BE240" s="169" t="s">
        <v>800</v>
      </c>
      <c r="BF240" s="169"/>
      <c r="BG240" s="169"/>
      <c r="BH240" s="169"/>
      <c r="BI240" s="169"/>
      <c r="BJ240" s="169"/>
      <c r="BK240" s="169"/>
      <c r="BL240" s="169"/>
      <c r="BM240" s="169"/>
      <c r="BN240" s="169"/>
      <c r="BO240" s="259"/>
      <c r="BP240" s="303">
        <f t="shared" si="15"/>
        <v>0</v>
      </c>
      <c r="BQ240" s="349" t="str">
        <f ca="1">IFERROR(IF(TasksTable[[#This Row],[Start Date (Calculated)]]-(TODAY()-WEEKDAY(TODAY())-1)&gt;5,"REVIEW","-"),"")</f>
        <v>REVIEW</v>
      </c>
      <c r="BR240" s="349" t="str">
        <f ca="1">IFERROR(IF(TasksTable[[#This Row],[Required Completion Date]]-(TODAY()-WEEKDAY(TODAY())-1)&gt;5,"REVIEW","-"),"")</f>
        <v>REVIEW</v>
      </c>
      <c r="BS240" s="349" t="str">
        <f ca="1">IFERROR(IF(TasksTable[[#This Row],[% Complete]]&lt;(TODAY()-TasksTable[[#This Row],[Start Date (Calculated)]])/TasksTable[[#This Row],[Days to Accomplish]],"REVIEW","-"),"")</f>
        <v>-</v>
      </c>
    </row>
    <row r="241" spans="1:71" s="254" customFormat="1" ht="30" customHeight="1" x14ac:dyDescent="0.2">
      <c r="A241" s="243">
        <v>1</v>
      </c>
      <c r="B241" s="190" t="str">
        <f>VLOOKUP(TasksTable[[#This Row],[Day 1 Project
Name]],Sheet1!$A$1:$B$19,2,FALSE)</f>
        <v>EFAS13</v>
      </c>
      <c r="C241" s="190" t="str">
        <f>CONCATENATE(B241,"_",TasksTable[[#This Row],[Day 1 Project
Name]],"_",A241)</f>
        <v>EFAS13_EFAS13_Master Data Management_1</v>
      </c>
      <c r="D241" s="100" t="str">
        <f>VLOOKUP(B241,Sheet1!$B$1:$C$19,2,FALSE)</f>
        <v>Istvan Katus_Finance</v>
      </c>
      <c r="E241" s="100" t="s">
        <v>395</v>
      </c>
      <c r="F241" s="107" t="s">
        <v>762</v>
      </c>
      <c r="G241" s="171" t="s">
        <v>176</v>
      </c>
      <c r="H241" s="109" t="b">
        <v>0</v>
      </c>
      <c r="I241" s="158"/>
      <c r="J241" s="158">
        <v>42583</v>
      </c>
      <c r="K241" s="171">
        <v>17</v>
      </c>
      <c r="L241" s="172">
        <f>+J241-K241</f>
        <v>42566</v>
      </c>
      <c r="M241" s="116">
        <v>0</v>
      </c>
      <c r="N241" s="203" t="b">
        <v>1</v>
      </c>
      <c r="O241" s="114" t="s">
        <v>440</v>
      </c>
      <c r="P241" s="157" t="s">
        <v>356</v>
      </c>
      <c r="Q241" s="203" t="s">
        <v>179</v>
      </c>
      <c r="R241" s="114"/>
      <c r="S241" s="160"/>
      <c r="T241" s="160"/>
      <c r="U241" s="160"/>
      <c r="V241" s="160"/>
      <c r="W241" s="160"/>
      <c r="X241" s="160">
        <v>42583</v>
      </c>
      <c r="Y241" s="160"/>
      <c r="Z241" s="160"/>
      <c r="AA241" s="160"/>
      <c r="AB241" s="160"/>
      <c r="AC241" s="160"/>
      <c r="AD241" s="160"/>
      <c r="AE241" s="160"/>
      <c r="AF241" s="160"/>
      <c r="AG241" s="160"/>
      <c r="AH241" s="160"/>
      <c r="AI241" s="160"/>
      <c r="AJ241" s="160"/>
      <c r="AK241" s="160"/>
      <c r="AL241" s="160"/>
      <c r="AM241" s="160"/>
      <c r="AN241" s="160"/>
      <c r="AO241" s="160"/>
      <c r="AP241" s="160"/>
      <c r="AQ241" s="160"/>
      <c r="AR241" s="114"/>
      <c r="AS241" s="114"/>
      <c r="AT241" s="114"/>
      <c r="AU241" s="114"/>
      <c r="AV241" s="114"/>
      <c r="AW241" s="114"/>
      <c r="AX241" s="114"/>
      <c r="AY241" s="199" t="str">
        <f ca="1">IF(AND(TasksTable[[#This Row],[Status]]&lt;&gt;"On Track",TasksTable[[#This Row],[Start Date (Calculated)]]&lt;TODAY()+7),"Review","No  Review")</f>
        <v>No  Review</v>
      </c>
      <c r="AZ241" s="114">
        <v>100</v>
      </c>
      <c r="BA241" s="114" t="s">
        <v>698</v>
      </c>
      <c r="BB241" s="114"/>
      <c r="BC241" s="114"/>
      <c r="BD241" s="114"/>
      <c r="BE241" s="169" t="s">
        <v>802</v>
      </c>
      <c r="BF241" s="169"/>
      <c r="BG241" s="169"/>
      <c r="BH241" s="169"/>
      <c r="BI241" s="169"/>
      <c r="BJ241" s="169"/>
      <c r="BK241" s="169"/>
      <c r="BL241" s="169">
        <v>100</v>
      </c>
      <c r="BM241" s="169"/>
      <c r="BN241" s="169"/>
      <c r="BO241" s="259"/>
      <c r="BP241" s="303">
        <f t="shared" si="15"/>
        <v>100</v>
      </c>
      <c r="BQ241" s="349" t="str">
        <f ca="1">IFERROR(IF(TasksTable[[#This Row],[Start Date (Calculated)]]-(TODAY()-WEEKDAY(TODAY())-1)&gt;5,"REVIEW","-"),"")</f>
        <v>REVIEW</v>
      </c>
      <c r="BR241" s="349" t="str">
        <f ca="1">IFERROR(IF(TasksTable[[#This Row],[Required Completion Date]]-(TODAY()-WEEKDAY(TODAY())-1)&gt;5,"REVIEW","-"),"")</f>
        <v>REVIEW</v>
      </c>
      <c r="BS241" s="349" t="str">
        <f ca="1">IFERROR(IF(TasksTable[[#This Row],[% Complete]]&lt;(TODAY()-TasksTable[[#This Row],[Start Date (Calculated)]])/TasksTable[[#This Row],[Days to Accomplish]],"REVIEW","-"),"")</f>
        <v>-</v>
      </c>
    </row>
    <row r="242" spans="1:71" s="254" customFormat="1" ht="30" customHeight="1" x14ac:dyDescent="0.2">
      <c r="A242" s="243">
        <v>2</v>
      </c>
      <c r="B242" s="190" t="str">
        <f>VLOOKUP(TasksTable[[#This Row],[Day 1 Project
Name]],Sheet1!$A$1:$B$19,2,FALSE)</f>
        <v>EFAS04</v>
      </c>
      <c r="C242" s="190" t="str">
        <f>CONCATENATE(B242,"_",TasksTable[[#This Row],[Day 1 Project
Name]],"_",A242)</f>
        <v>EFAS04_EFAS04_Compliance_2</v>
      </c>
      <c r="D242" s="100" t="str">
        <f>VLOOKUP(B242,Sheet1!$B$1:$C$19,2,FALSE)</f>
        <v>Istvan Katus_Compliance and Reporting</v>
      </c>
      <c r="E242" s="100" t="s">
        <v>375</v>
      </c>
      <c r="F242" s="107" t="s">
        <v>476</v>
      </c>
      <c r="G242" s="171" t="s">
        <v>176</v>
      </c>
      <c r="H242" s="109" t="b">
        <v>0</v>
      </c>
      <c r="I242" s="158"/>
      <c r="J242" s="158">
        <v>42644</v>
      </c>
      <c r="K242" s="171">
        <v>60</v>
      </c>
      <c r="L242" s="172">
        <f>+J242-K242</f>
        <v>42584</v>
      </c>
      <c r="M242" s="116">
        <v>0</v>
      </c>
      <c r="N242" s="203" t="b">
        <v>0</v>
      </c>
      <c r="O242" s="114"/>
      <c r="P242" s="203" t="s">
        <v>336</v>
      </c>
      <c r="Q242" s="203" t="s">
        <v>179</v>
      </c>
      <c r="R242" s="114"/>
      <c r="S242" s="160"/>
      <c r="T242" s="160"/>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14"/>
      <c r="AS242" s="114"/>
      <c r="AT242" s="114"/>
      <c r="AU242" s="114"/>
      <c r="AV242" s="114"/>
      <c r="AW242" s="114"/>
      <c r="AX242" s="114"/>
      <c r="AY242" s="199" t="str">
        <f ca="1">IF(AND(TasksTable[[#This Row],[Status]]&lt;&gt;"On Track",TasksTable[[#This Row],[Start Date (Calculated)]]&lt;TODAY()+7),"Review","No  Review")</f>
        <v>No  Review</v>
      </c>
      <c r="AZ242" s="114">
        <v>2</v>
      </c>
      <c r="BA242" s="114" t="s">
        <v>681</v>
      </c>
      <c r="BB242" s="114"/>
      <c r="BC242" s="114"/>
      <c r="BD242" s="114"/>
      <c r="BE242" s="169" t="s">
        <v>210</v>
      </c>
      <c r="BF242" s="169"/>
      <c r="BG242" s="169"/>
      <c r="BH242" s="169"/>
      <c r="BI242" s="169"/>
      <c r="BJ242" s="169"/>
      <c r="BK242" s="169"/>
      <c r="BL242" s="169"/>
      <c r="BM242" s="169">
        <v>1</v>
      </c>
      <c r="BN242" s="169">
        <v>1</v>
      </c>
      <c r="BO242" s="259"/>
      <c r="BP242" s="303">
        <f t="shared" si="15"/>
        <v>2</v>
      </c>
      <c r="BQ242" s="349" t="str">
        <f ca="1">IFERROR(IF(TasksTable[[#This Row],[Start Date (Calculated)]]-(TODAY()-WEEKDAY(TODAY())-1)&gt;5,"REVIEW","-"),"")</f>
        <v>REVIEW</v>
      </c>
      <c r="BR242" s="349" t="str">
        <f ca="1">IFERROR(IF(TasksTable[[#This Row],[Required Completion Date]]-(TODAY()-WEEKDAY(TODAY())-1)&gt;5,"REVIEW","-"),"")</f>
        <v>REVIEW</v>
      </c>
      <c r="BS242" s="349" t="str">
        <f ca="1">IFERROR(IF(TasksTable[[#This Row],[% Complete]]&lt;(TODAY()-TasksTable[[#This Row],[Start Date (Calculated)]])/TasksTable[[#This Row],[Days to Accomplish]],"REVIEW","-"),"")</f>
        <v>-</v>
      </c>
    </row>
    <row r="243" spans="1:71" s="254" customFormat="1" ht="30" customHeight="1" x14ac:dyDescent="0.2">
      <c r="A243" s="243">
        <v>5</v>
      </c>
      <c r="B243" s="190" t="str">
        <f>VLOOKUP(TasksTable[[#This Row],[Day 1 Project
Name]],Sheet1!$A$1:$B$19,2,FALSE)</f>
        <v>EFAS07</v>
      </c>
      <c r="C243" s="244" t="str">
        <f>CONCATENATE(B243,"_",TasksTable[[#This Row],[Day 1 Project
Name]],"_",A243)</f>
        <v>EFAS07_EFAS07_FAPA_CAN_US_5</v>
      </c>
      <c r="D243" s="245" t="str">
        <f>VLOOKUP(B243,Sheet1!$B$1:$C$19,2,FALSE)</f>
        <v>Istvan Katus_Finance</v>
      </c>
      <c r="E243" s="245" t="s">
        <v>377</v>
      </c>
      <c r="F243" s="185" t="s">
        <v>767</v>
      </c>
      <c r="G243" s="246" t="s">
        <v>176</v>
      </c>
      <c r="H243" s="164" t="b">
        <v>0</v>
      </c>
      <c r="I243" s="248"/>
      <c r="J243" s="248">
        <v>42644</v>
      </c>
      <c r="K243" s="246">
        <v>1</v>
      </c>
      <c r="L243" s="249">
        <f>J243-K243</f>
        <v>42643</v>
      </c>
      <c r="M243" s="250">
        <v>0</v>
      </c>
      <c r="N243" s="251" t="b">
        <v>1</v>
      </c>
      <c r="O243" s="242" t="s">
        <v>524</v>
      </c>
      <c r="P243" s="251" t="s">
        <v>312</v>
      </c>
      <c r="Q243" s="251" t="s">
        <v>179</v>
      </c>
      <c r="R243" s="242" t="s">
        <v>525</v>
      </c>
      <c r="S243" s="252"/>
      <c r="T243" s="252"/>
      <c r="U243" s="252"/>
      <c r="V243" s="248">
        <v>42583</v>
      </c>
      <c r="W243" s="252"/>
      <c r="X243" s="252"/>
      <c r="Y243" s="252"/>
      <c r="Z243" s="252"/>
      <c r="AA243" s="252"/>
      <c r="AB243" s="252"/>
      <c r="AC243" s="252"/>
      <c r="AD243" s="252"/>
      <c r="AE243" s="252"/>
      <c r="AF243" s="252"/>
      <c r="AG243" s="252"/>
      <c r="AH243" s="252"/>
      <c r="AI243" s="252"/>
      <c r="AJ243" s="252"/>
      <c r="AK243" s="252"/>
      <c r="AL243" s="252"/>
      <c r="AM243" s="252"/>
      <c r="AN243" s="252"/>
      <c r="AO243" s="252"/>
      <c r="AP243" s="252"/>
      <c r="AQ243" s="252"/>
      <c r="AR243" s="242"/>
      <c r="AS243" s="242"/>
      <c r="AT243" s="242"/>
      <c r="AU243" s="242"/>
      <c r="AV243" s="242"/>
      <c r="AW243" s="242"/>
      <c r="AX243" s="242"/>
      <c r="AY243" s="253" t="str">
        <f ca="1">IF(AND(TasksTable[[#This Row],[Status]]&lt;&gt;"On Track",TasksTable[[#This Row],[Start Date (Calculated)]]&lt;TODAY()+7),"Review","No  Review")</f>
        <v>No  Review</v>
      </c>
      <c r="AZ243" s="242">
        <f>2*4</f>
        <v>8</v>
      </c>
      <c r="BA243" s="242" t="s">
        <v>684</v>
      </c>
      <c r="BB243" s="242"/>
      <c r="BC243" s="242"/>
      <c r="BD243" s="242"/>
      <c r="BE243" s="169" t="s">
        <v>800</v>
      </c>
      <c r="BF243" s="169"/>
      <c r="BG243" s="169"/>
      <c r="BH243" s="169"/>
      <c r="BI243" s="169"/>
      <c r="BJ243" s="169"/>
      <c r="BK243" s="169"/>
      <c r="BL243" s="169"/>
      <c r="BM243" s="169"/>
      <c r="BN243" s="169"/>
      <c r="BO243" s="259">
        <v>8</v>
      </c>
      <c r="BP243" s="303">
        <f t="shared" si="15"/>
        <v>8</v>
      </c>
      <c r="BQ243" s="349" t="str">
        <f ca="1">IFERROR(IF(TasksTable[[#This Row],[Start Date (Calculated)]]-(TODAY()-WEEKDAY(TODAY())-1)&gt;5,"REVIEW","-"),"")</f>
        <v>REVIEW</v>
      </c>
      <c r="BR243" s="349" t="str">
        <f ca="1">IFERROR(IF(TasksTable[[#This Row],[Required Completion Date]]-(TODAY()-WEEKDAY(TODAY())-1)&gt;5,"REVIEW","-"),"")</f>
        <v>REVIEW</v>
      </c>
      <c r="BS243" s="349" t="str">
        <f ca="1">IFERROR(IF(TasksTable[[#This Row],[% Complete]]&lt;(TODAY()-TasksTable[[#This Row],[Start Date (Calculated)]])/TasksTable[[#This Row],[Days to Accomplish]],"REVIEW","-"),"")</f>
        <v>-</v>
      </c>
    </row>
    <row r="244" spans="1:71" s="254" customFormat="1" ht="30" customHeight="1" x14ac:dyDescent="0.2">
      <c r="A244" s="243">
        <v>7</v>
      </c>
      <c r="B244" s="190" t="str">
        <f>VLOOKUP(TasksTable[[#This Row],[Day 1 Project
Name]],Sheet1!$A$1:$B$19,2,FALSE)</f>
        <v>EFAS09</v>
      </c>
      <c r="C244" s="190" t="str">
        <f>CONCATENATE(B244,"_",TasksTable[[#This Row],[Day 1 Project
Name]],"_",A244)</f>
        <v>EFAS09_EFAS09_Finance System Support _7</v>
      </c>
      <c r="D244" s="100" t="str">
        <f>VLOOKUP(B244,Sheet1!$B$1:$C$19,2,FALSE)</f>
        <v>Istvan Katus_Finance</v>
      </c>
      <c r="E244" s="100" t="s">
        <v>379</v>
      </c>
      <c r="F244" s="107" t="s">
        <v>743</v>
      </c>
      <c r="G244" s="171" t="s">
        <v>176</v>
      </c>
      <c r="H244" s="109" t="b">
        <v>1</v>
      </c>
      <c r="I244" s="158"/>
      <c r="J244" s="158">
        <v>42583</v>
      </c>
      <c r="K244" s="171">
        <v>17</v>
      </c>
      <c r="L244" s="172">
        <f>+J244-K244</f>
        <v>42566</v>
      </c>
      <c r="M244" s="116">
        <v>0</v>
      </c>
      <c r="N244" s="203" t="b">
        <v>1</v>
      </c>
      <c r="O244" s="114" t="s">
        <v>440</v>
      </c>
      <c r="P244" s="203" t="s">
        <v>336</v>
      </c>
      <c r="Q244" s="203" t="s">
        <v>179</v>
      </c>
      <c r="R244" s="114"/>
      <c r="S244" s="160"/>
      <c r="T244" s="160"/>
      <c r="U244" s="160"/>
      <c r="V244" s="160"/>
      <c r="W244" s="160"/>
      <c r="X244" s="158">
        <f>J244</f>
        <v>42583</v>
      </c>
      <c r="Y244" s="160"/>
      <c r="Z244" s="160"/>
      <c r="AA244" s="160"/>
      <c r="AB244" s="160"/>
      <c r="AC244" s="160"/>
      <c r="AD244" s="160"/>
      <c r="AE244" s="160"/>
      <c r="AF244" s="160"/>
      <c r="AG244" s="160"/>
      <c r="AH244" s="160"/>
      <c r="AI244" s="160"/>
      <c r="AJ244" s="160"/>
      <c r="AK244" s="160"/>
      <c r="AL244" s="160"/>
      <c r="AM244" s="160"/>
      <c r="AN244" s="160"/>
      <c r="AO244" s="160"/>
      <c r="AP244" s="160"/>
      <c r="AQ244" s="160"/>
      <c r="AR244" s="114"/>
      <c r="AS244" s="114"/>
      <c r="AT244" s="114"/>
      <c r="AU244" s="114"/>
      <c r="AV244" s="114"/>
      <c r="AW244" s="114"/>
      <c r="AX244" s="114"/>
      <c r="AY244" s="199" t="str">
        <f ca="1">IF(AND(TasksTable[[#This Row],[Status]]&lt;&gt;"On Track",TasksTable[[#This Row],[Start Date (Calculated)]]&lt;TODAY()+7),"Review","No  Review")</f>
        <v>No  Review</v>
      </c>
      <c r="AZ244" s="114">
        <v>300</v>
      </c>
      <c r="BA244" s="114" t="s">
        <v>666</v>
      </c>
      <c r="BB244" s="114">
        <f>12*3*6</f>
        <v>216</v>
      </c>
      <c r="BC244" s="114" t="s">
        <v>665</v>
      </c>
      <c r="BD244" s="114"/>
      <c r="BE244" s="169" t="s">
        <v>802</v>
      </c>
      <c r="BF244" s="169"/>
      <c r="BG244" s="169"/>
      <c r="BH244" s="169"/>
      <c r="BI244" s="169"/>
      <c r="BJ244" s="169"/>
      <c r="BK244" s="169"/>
      <c r="BL244" s="169">
        <v>516</v>
      </c>
      <c r="BM244" s="169"/>
      <c r="BN244" s="169"/>
      <c r="BO244" s="259"/>
      <c r="BP244" s="303">
        <f t="shared" si="15"/>
        <v>516</v>
      </c>
      <c r="BQ244" s="349" t="str">
        <f ca="1">IFERROR(IF(TasksTable[[#This Row],[Start Date (Calculated)]]-(TODAY()-WEEKDAY(TODAY())-1)&gt;5,"REVIEW","-"),"")</f>
        <v>REVIEW</v>
      </c>
      <c r="BR244" s="349" t="str">
        <f ca="1">IFERROR(IF(TasksTable[[#This Row],[Required Completion Date]]-(TODAY()-WEEKDAY(TODAY())-1)&gt;5,"REVIEW","-"),"")</f>
        <v>REVIEW</v>
      </c>
      <c r="BS244" s="349" t="str">
        <f ca="1">IFERROR(IF(TasksTable[[#This Row],[% Complete]]&lt;(TODAY()-TasksTable[[#This Row],[Start Date (Calculated)]])/TasksTable[[#This Row],[Days to Accomplish]],"REVIEW","-"),"")</f>
        <v>-</v>
      </c>
    </row>
    <row r="245" spans="1:71" s="254" customFormat="1" ht="30" customHeight="1" x14ac:dyDescent="0.2">
      <c r="A245" s="243">
        <v>9</v>
      </c>
      <c r="B245" s="190" t="str">
        <f>VLOOKUP(TasksTable[[#This Row],[Day 1 Project
Name]],Sheet1!$A$1:$B$19,2,FALSE)</f>
        <v>EFAS07</v>
      </c>
      <c r="C245" s="244" t="str">
        <f>CONCATENATE(B245,"_",TasksTable[[#This Row],[Day 1 Project
Name]],"_",A245)</f>
        <v>EFAS07_EFAS07_FAPA_CAN_US_9</v>
      </c>
      <c r="D245" s="245" t="str">
        <f>VLOOKUP(B245,Sheet1!$B$1:$C$19,2,FALSE)</f>
        <v>Istvan Katus_Finance</v>
      </c>
      <c r="E245" s="245" t="s">
        <v>377</v>
      </c>
      <c r="F245" s="185" t="s">
        <v>529</v>
      </c>
      <c r="G245" s="246" t="s">
        <v>176</v>
      </c>
      <c r="H245" s="247" t="b">
        <v>0</v>
      </c>
      <c r="I245" s="248"/>
      <c r="J245" s="248">
        <v>42583</v>
      </c>
      <c r="K245" s="246">
        <v>30</v>
      </c>
      <c r="L245" s="249">
        <f t="shared" ref="L245:L258" si="19">J245-K245</f>
        <v>42553</v>
      </c>
      <c r="M245" s="250">
        <v>0</v>
      </c>
      <c r="N245" s="251" t="b">
        <v>0</v>
      </c>
      <c r="O245" s="242"/>
      <c r="P245" s="251" t="s">
        <v>312</v>
      </c>
      <c r="Q245" s="251" t="s">
        <v>179</v>
      </c>
      <c r="R245" s="242" t="s">
        <v>530</v>
      </c>
      <c r="S245" s="252"/>
      <c r="T245" s="252"/>
      <c r="U245" s="252"/>
      <c r="V245" s="252"/>
      <c r="W245" s="252"/>
      <c r="X245" s="252"/>
      <c r="Y245" s="252"/>
      <c r="Z245" s="252"/>
      <c r="AA245" s="252"/>
      <c r="AB245" s="252"/>
      <c r="AC245" s="252"/>
      <c r="AD245" s="252"/>
      <c r="AE245" s="252"/>
      <c r="AF245" s="252"/>
      <c r="AG245" s="252"/>
      <c r="AH245" s="252"/>
      <c r="AI245" s="252"/>
      <c r="AJ245" s="252"/>
      <c r="AK245" s="252"/>
      <c r="AL245" s="252"/>
      <c r="AM245" s="252"/>
      <c r="AN245" s="252"/>
      <c r="AO245" s="252"/>
      <c r="AP245" s="252"/>
      <c r="AQ245" s="252"/>
      <c r="AR245" s="242"/>
      <c r="AS245" s="242"/>
      <c r="AT245" s="242"/>
      <c r="AU245" s="242"/>
      <c r="AV245" s="242"/>
      <c r="AW245" s="242"/>
      <c r="AX245" s="242"/>
      <c r="AY245" s="253" t="str">
        <f ca="1">IF(AND(TasksTable[[#This Row],[Status]]&lt;&gt;"On Track",TasksTable[[#This Row],[Start Date (Calculated)]]&lt;TODAY()+7),"Review","No  Review")</f>
        <v>No  Review</v>
      </c>
      <c r="AZ245" s="242">
        <v>8</v>
      </c>
      <c r="BA245" s="242" t="s">
        <v>684</v>
      </c>
      <c r="BB245" s="242"/>
      <c r="BC245" s="242"/>
      <c r="BD245" s="242"/>
      <c r="BE245" s="169" t="s">
        <v>800</v>
      </c>
      <c r="BF245" s="169"/>
      <c r="BG245" s="169"/>
      <c r="BH245" s="169"/>
      <c r="BI245" s="169"/>
      <c r="BJ245" s="169"/>
      <c r="BK245" s="169"/>
      <c r="BL245" s="169">
        <v>8</v>
      </c>
      <c r="BM245" s="169"/>
      <c r="BN245" s="169"/>
      <c r="BO245" s="259"/>
      <c r="BP245" s="303">
        <f t="shared" si="15"/>
        <v>8</v>
      </c>
      <c r="BQ245" s="349" t="str">
        <f ca="1">IFERROR(IF(TasksTable[[#This Row],[Start Date (Calculated)]]-(TODAY()-WEEKDAY(TODAY())-1)&gt;5,"REVIEW","-"),"")</f>
        <v>REVIEW</v>
      </c>
      <c r="BR245" s="349" t="str">
        <f ca="1">IFERROR(IF(TasksTable[[#This Row],[Required Completion Date]]-(TODAY()-WEEKDAY(TODAY())-1)&gt;5,"REVIEW","-"),"")</f>
        <v>REVIEW</v>
      </c>
      <c r="BS245" s="349" t="str">
        <f ca="1">IFERROR(IF(TasksTable[[#This Row],[% Complete]]&lt;(TODAY()-TasksTable[[#This Row],[Start Date (Calculated)]])/TasksTable[[#This Row],[Days to Accomplish]],"REVIEW","-"),"")</f>
        <v>-</v>
      </c>
    </row>
    <row r="246" spans="1:71" s="254" customFormat="1" ht="30" customHeight="1" x14ac:dyDescent="0.2">
      <c r="A246" s="243">
        <v>10</v>
      </c>
      <c r="B246" s="190" t="str">
        <f>VLOOKUP(TasksTable[[#This Row],[Day 1 Project
Name]],Sheet1!$A$1:$B$19,2,FALSE)</f>
        <v>EFAS07</v>
      </c>
      <c r="C246" s="244" t="str">
        <f>CONCATENATE(B246,"_",TasksTable[[#This Row],[Day 1 Project
Name]],"_",A246)</f>
        <v>EFAS07_EFAS07_FAPA_CAN_US_10</v>
      </c>
      <c r="D246" s="245" t="str">
        <f>VLOOKUP(B246,Sheet1!$B$1:$C$19,2,FALSE)</f>
        <v>Istvan Katus_Finance</v>
      </c>
      <c r="E246" s="245" t="s">
        <v>377</v>
      </c>
      <c r="F246" s="185" t="s">
        <v>562</v>
      </c>
      <c r="G246" s="246" t="s">
        <v>176</v>
      </c>
      <c r="H246" s="247" t="b">
        <v>0</v>
      </c>
      <c r="I246" s="248"/>
      <c r="J246" s="248">
        <v>42460</v>
      </c>
      <c r="K246" s="246">
        <v>15</v>
      </c>
      <c r="L246" s="249">
        <f t="shared" si="19"/>
        <v>42445</v>
      </c>
      <c r="M246" s="250">
        <v>0</v>
      </c>
      <c r="N246" s="251" t="b">
        <v>0</v>
      </c>
      <c r="O246" s="242"/>
      <c r="P246" s="251" t="s">
        <v>312</v>
      </c>
      <c r="Q246" s="251" t="s">
        <v>179</v>
      </c>
      <c r="R246" s="242" t="s">
        <v>531</v>
      </c>
      <c r="S246" s="252"/>
      <c r="T246" s="252"/>
      <c r="U246" s="252"/>
      <c r="V246" s="252"/>
      <c r="W246" s="252"/>
      <c r="X246" s="252"/>
      <c r="Y246" s="252"/>
      <c r="Z246" s="252"/>
      <c r="AA246" s="252"/>
      <c r="AB246" s="252"/>
      <c r="AC246" s="252"/>
      <c r="AD246" s="252"/>
      <c r="AE246" s="252"/>
      <c r="AF246" s="252"/>
      <c r="AG246" s="252"/>
      <c r="AH246" s="252"/>
      <c r="AI246" s="252"/>
      <c r="AJ246" s="252"/>
      <c r="AK246" s="252"/>
      <c r="AL246" s="252"/>
      <c r="AM246" s="252"/>
      <c r="AN246" s="252"/>
      <c r="AO246" s="252"/>
      <c r="AP246" s="252"/>
      <c r="AQ246" s="252"/>
      <c r="AR246" s="242"/>
      <c r="AS246" s="242"/>
      <c r="AT246" s="242"/>
      <c r="AU246" s="242"/>
      <c r="AV246" s="242"/>
      <c r="AW246" s="242"/>
      <c r="AX246" s="242"/>
      <c r="AY246" s="253" t="str">
        <f ca="1">IF(AND(TasksTable[[#This Row],[Status]]&lt;&gt;"On Track",TasksTable[[#This Row],[Start Date (Calculated)]]&lt;TODAY()+7),"Review","No  Review")</f>
        <v>No  Review</v>
      </c>
      <c r="AZ246" s="242">
        <f>2*4</f>
        <v>8</v>
      </c>
      <c r="BA246" s="242" t="s">
        <v>684</v>
      </c>
      <c r="BB246" s="242"/>
      <c r="BC246" s="242"/>
      <c r="BD246" s="242"/>
      <c r="BE246" s="169" t="s">
        <v>800</v>
      </c>
      <c r="BF246" s="169"/>
      <c r="BG246" s="169"/>
      <c r="BH246" s="169">
        <v>8</v>
      </c>
      <c r="BI246" s="169"/>
      <c r="BJ246" s="169"/>
      <c r="BK246" s="169"/>
      <c r="BL246" s="169"/>
      <c r="BM246" s="169"/>
      <c r="BN246" s="169"/>
      <c r="BO246" s="259"/>
      <c r="BP246" s="303">
        <f t="shared" si="15"/>
        <v>8</v>
      </c>
      <c r="BQ246" s="349" t="str">
        <f ca="1">IFERROR(IF(TasksTable[[#This Row],[Start Date (Calculated)]]-(TODAY()-WEEKDAY(TODAY())-1)&gt;5,"REVIEW","-"),"")</f>
        <v>REVIEW</v>
      </c>
      <c r="BR246" s="349" t="str">
        <f ca="1">IFERROR(IF(TasksTable[[#This Row],[Required Completion Date]]-(TODAY()-WEEKDAY(TODAY())-1)&gt;5,"REVIEW","-"),"")</f>
        <v>REVIEW</v>
      </c>
      <c r="BS246" s="349" t="str">
        <f ca="1">IFERROR(IF(TasksTable[[#This Row],[% Complete]]&lt;(TODAY()-TasksTable[[#This Row],[Start Date (Calculated)]])/TasksTable[[#This Row],[Days to Accomplish]],"REVIEW","-"),"")</f>
        <v>-</v>
      </c>
    </row>
    <row r="247" spans="1:71" s="254" customFormat="1" ht="30" customHeight="1" x14ac:dyDescent="0.2">
      <c r="A247" s="243">
        <v>11</v>
      </c>
      <c r="B247" s="190" t="str">
        <f>VLOOKUP(TasksTable[[#This Row],[Day 1 Project
Name]],Sheet1!$A$1:$B$19,2,FALSE)</f>
        <v>EFAS07</v>
      </c>
      <c r="C247" s="244" t="str">
        <f>CONCATENATE(B247,"_",TasksTable[[#This Row],[Day 1 Project
Name]],"_",A247)</f>
        <v>EFAS07_EFAS07_FAPA_CAN_US_11</v>
      </c>
      <c r="D247" s="245" t="str">
        <f>VLOOKUP(B247,Sheet1!$B$1:$C$19,2,FALSE)</f>
        <v>Istvan Katus_Finance</v>
      </c>
      <c r="E247" s="245" t="s">
        <v>377</v>
      </c>
      <c r="F247" s="185" t="s">
        <v>425</v>
      </c>
      <c r="G247" s="246" t="s">
        <v>176</v>
      </c>
      <c r="H247" s="247" t="b">
        <v>0</v>
      </c>
      <c r="I247" s="248"/>
      <c r="J247" s="248">
        <v>42428</v>
      </c>
      <c r="K247" s="246">
        <v>15</v>
      </c>
      <c r="L247" s="249">
        <f t="shared" si="19"/>
        <v>42413</v>
      </c>
      <c r="M247" s="250">
        <v>0</v>
      </c>
      <c r="N247" s="251" t="b">
        <v>0</v>
      </c>
      <c r="O247" s="242"/>
      <c r="P247" s="251" t="s">
        <v>312</v>
      </c>
      <c r="Q247" s="251" t="s">
        <v>179</v>
      </c>
      <c r="R247" s="242" t="s">
        <v>532</v>
      </c>
      <c r="S247" s="252"/>
      <c r="T247" s="252"/>
      <c r="U247" s="252"/>
      <c r="V247" s="252"/>
      <c r="W247" s="252"/>
      <c r="X247" s="252"/>
      <c r="Y247" s="252"/>
      <c r="Z247" s="252"/>
      <c r="AA247" s="252"/>
      <c r="AB247" s="252"/>
      <c r="AC247" s="252"/>
      <c r="AD247" s="252"/>
      <c r="AE247" s="252"/>
      <c r="AF247" s="252"/>
      <c r="AG247" s="252"/>
      <c r="AH247" s="252"/>
      <c r="AI247" s="252"/>
      <c r="AJ247" s="252"/>
      <c r="AK247" s="252"/>
      <c r="AL247" s="252"/>
      <c r="AM247" s="252"/>
      <c r="AN247" s="252"/>
      <c r="AO247" s="252"/>
      <c r="AP247" s="252"/>
      <c r="AQ247" s="252"/>
      <c r="AR247" s="242"/>
      <c r="AS247" s="242"/>
      <c r="AT247" s="242"/>
      <c r="AU247" s="242"/>
      <c r="AV247" s="242"/>
      <c r="AW247" s="242"/>
      <c r="AX247" s="242"/>
      <c r="AY247" s="253" t="str">
        <f ca="1">IF(AND(TasksTable[[#This Row],[Status]]&lt;&gt;"On Track",TasksTable[[#This Row],[Start Date (Calculated)]]&lt;TODAY()+7),"Review","No  Review")</f>
        <v>Review</v>
      </c>
      <c r="AZ247" s="242">
        <v>4</v>
      </c>
      <c r="BA247" s="242" t="s">
        <v>684</v>
      </c>
      <c r="BB247" s="242"/>
      <c r="BC247" s="242"/>
      <c r="BD247" s="242"/>
      <c r="BE247" s="303" t="s">
        <v>800</v>
      </c>
      <c r="BF247" s="169"/>
      <c r="BG247" s="169">
        <v>4</v>
      </c>
      <c r="BH247" s="169"/>
      <c r="BI247" s="169"/>
      <c r="BJ247" s="169"/>
      <c r="BK247" s="169"/>
      <c r="BL247" s="169"/>
      <c r="BM247" s="169"/>
      <c r="BN247" s="169"/>
      <c r="BO247" s="259"/>
      <c r="BP247" s="303">
        <f t="shared" si="15"/>
        <v>4</v>
      </c>
      <c r="BQ247" s="349" t="str">
        <f ca="1">IFERROR(IF(TasksTable[[#This Row],[Start Date (Calculated)]]-(TODAY()-WEEKDAY(TODAY())-1)&gt;5,"REVIEW","-"),"")</f>
        <v>-</v>
      </c>
      <c r="BR247" s="349" t="str">
        <f ca="1">IFERROR(IF(TasksTable[[#This Row],[Required Completion Date]]-(TODAY()-WEEKDAY(TODAY())-1)&gt;5,"REVIEW","-"),"")</f>
        <v>REVIEW</v>
      </c>
      <c r="BS247" s="349" t="str">
        <f ca="1">IFERROR(IF(TasksTable[[#This Row],[% Complete]]&lt;(TODAY()-TasksTable[[#This Row],[Start Date (Calculated)]])/TasksTable[[#This Row],[Days to Accomplish]],"REVIEW","-"),"")</f>
        <v>REVIEW</v>
      </c>
    </row>
    <row r="248" spans="1:71" s="254" customFormat="1" ht="30" customHeight="1" x14ac:dyDescent="0.2">
      <c r="A248" s="243">
        <v>13</v>
      </c>
      <c r="B248" s="190" t="str">
        <f>VLOOKUP(TasksTable[[#This Row],[Day 1 Project
Name]],Sheet1!$A$1:$B$19,2,FALSE)</f>
        <v>EFAS07</v>
      </c>
      <c r="C248" s="244" t="str">
        <f>CONCATENATE(B248,"_",TasksTable[[#This Row],[Day 1 Project
Name]],"_",A248)</f>
        <v>EFAS07_EFAS07_FAPA_CAN_US_13</v>
      </c>
      <c r="D248" s="245" t="str">
        <f>VLOOKUP(B248,Sheet1!$B$1:$C$19,2,FALSE)</f>
        <v>Istvan Katus_Finance</v>
      </c>
      <c r="E248" s="245" t="s">
        <v>377</v>
      </c>
      <c r="F248" s="185" t="s">
        <v>426</v>
      </c>
      <c r="G248" s="246" t="s">
        <v>176</v>
      </c>
      <c r="H248" s="164" t="b">
        <v>0</v>
      </c>
      <c r="I248" s="248"/>
      <c r="J248" s="248">
        <v>42460</v>
      </c>
      <c r="K248" s="246">
        <v>30</v>
      </c>
      <c r="L248" s="249">
        <f t="shared" si="19"/>
        <v>42430</v>
      </c>
      <c r="M248" s="250">
        <v>0</v>
      </c>
      <c r="N248" s="251" t="b">
        <v>0</v>
      </c>
      <c r="O248" s="242"/>
      <c r="P248" s="251" t="s">
        <v>312</v>
      </c>
      <c r="Q248" s="251" t="s">
        <v>179</v>
      </c>
      <c r="R248" s="242" t="s">
        <v>532</v>
      </c>
      <c r="S248" s="252"/>
      <c r="T248" s="252"/>
      <c r="U248" s="252"/>
      <c r="V248" s="252"/>
      <c r="W248" s="252"/>
      <c r="X248" s="252"/>
      <c r="Y248" s="252"/>
      <c r="Z248" s="252"/>
      <c r="AA248" s="252"/>
      <c r="AB248" s="252"/>
      <c r="AC248" s="252"/>
      <c r="AD248" s="252"/>
      <c r="AE248" s="252"/>
      <c r="AF248" s="252"/>
      <c r="AG248" s="252"/>
      <c r="AH248" s="252"/>
      <c r="AI248" s="252"/>
      <c r="AJ248" s="252"/>
      <c r="AK248" s="252"/>
      <c r="AL248" s="252"/>
      <c r="AM248" s="252"/>
      <c r="AN248" s="252"/>
      <c r="AO248" s="252"/>
      <c r="AP248" s="252"/>
      <c r="AQ248" s="252"/>
      <c r="AR248" s="242"/>
      <c r="AS248" s="242"/>
      <c r="AT248" s="242"/>
      <c r="AU248" s="242"/>
      <c r="AV248" s="242"/>
      <c r="AW248" s="242"/>
      <c r="AX248" s="242"/>
      <c r="AY248" s="253" t="str">
        <f ca="1">IF(AND(TasksTable[[#This Row],[Status]]&lt;&gt;"On Track",TasksTable[[#This Row],[Start Date (Calculated)]]&lt;TODAY()+7),"Review","No  Review")</f>
        <v>No  Review</v>
      </c>
      <c r="AZ248" s="242">
        <f>2*4</f>
        <v>8</v>
      </c>
      <c r="BA248" s="242" t="s">
        <v>684</v>
      </c>
      <c r="BB248" s="242"/>
      <c r="BC248" s="242"/>
      <c r="BD248" s="242"/>
      <c r="BE248" s="169" t="s">
        <v>800</v>
      </c>
      <c r="BF248" s="169"/>
      <c r="BG248" s="169"/>
      <c r="BH248" s="169">
        <v>8</v>
      </c>
      <c r="BI248" s="169"/>
      <c r="BJ248" s="169"/>
      <c r="BK248" s="169"/>
      <c r="BL248" s="169"/>
      <c r="BM248" s="169"/>
      <c r="BN248" s="169"/>
      <c r="BO248" s="259"/>
      <c r="BP248" s="303">
        <f t="shared" si="15"/>
        <v>8</v>
      </c>
      <c r="BQ248" s="349" t="str">
        <f ca="1">IFERROR(IF(TasksTable[[#This Row],[Start Date (Calculated)]]-(TODAY()-WEEKDAY(TODAY())-1)&gt;5,"REVIEW","-"),"")</f>
        <v>REVIEW</v>
      </c>
      <c r="BR248" s="349" t="str">
        <f ca="1">IFERROR(IF(TasksTable[[#This Row],[Required Completion Date]]-(TODAY()-WEEKDAY(TODAY())-1)&gt;5,"REVIEW","-"),"")</f>
        <v>REVIEW</v>
      </c>
      <c r="BS248" s="349" t="str">
        <f ca="1">IFERROR(IF(TasksTable[[#This Row],[% Complete]]&lt;(TODAY()-TasksTable[[#This Row],[Start Date (Calculated)]])/TasksTable[[#This Row],[Days to Accomplish]],"REVIEW","-"),"")</f>
        <v>-</v>
      </c>
    </row>
    <row r="249" spans="1:71" s="254" customFormat="1" ht="30" customHeight="1" x14ac:dyDescent="0.2">
      <c r="A249" s="243">
        <v>14</v>
      </c>
      <c r="B249" s="190" t="str">
        <f>VLOOKUP(TasksTable[[#This Row],[Day 1 Project
Name]],Sheet1!$A$1:$B$19,2,FALSE)</f>
        <v>EFAS07</v>
      </c>
      <c r="C249" s="244" t="str">
        <f>CONCATENATE(B249,"_",TasksTable[[#This Row],[Day 1 Project
Name]],"_",A249)</f>
        <v>EFAS07_EFAS07_FAPA_CAN_US_14</v>
      </c>
      <c r="D249" s="245" t="str">
        <f>VLOOKUP(B249,Sheet1!$B$1:$C$19,2,FALSE)</f>
        <v>Istvan Katus_Finance</v>
      </c>
      <c r="E249" s="245" t="s">
        <v>377</v>
      </c>
      <c r="F249" s="185" t="s">
        <v>533</v>
      </c>
      <c r="G249" s="246" t="s">
        <v>176</v>
      </c>
      <c r="H249" s="164" t="b">
        <v>0</v>
      </c>
      <c r="I249" s="248"/>
      <c r="J249" s="248">
        <v>42571</v>
      </c>
      <c r="K249" s="246">
        <v>60</v>
      </c>
      <c r="L249" s="249">
        <f t="shared" si="19"/>
        <v>42511</v>
      </c>
      <c r="M249" s="250">
        <v>0</v>
      </c>
      <c r="N249" s="251" t="b">
        <v>0</v>
      </c>
      <c r="O249" s="242"/>
      <c r="P249" s="251" t="s">
        <v>312</v>
      </c>
      <c r="Q249" s="251" t="s">
        <v>179</v>
      </c>
      <c r="R249" s="242" t="s">
        <v>534</v>
      </c>
      <c r="S249" s="252"/>
      <c r="T249" s="252"/>
      <c r="U249" s="252"/>
      <c r="V249" s="252"/>
      <c r="W249" s="252"/>
      <c r="X249" s="252"/>
      <c r="Y249" s="252"/>
      <c r="Z249" s="252"/>
      <c r="AA249" s="252"/>
      <c r="AB249" s="252"/>
      <c r="AC249" s="252"/>
      <c r="AD249" s="252"/>
      <c r="AE249" s="252"/>
      <c r="AF249" s="252"/>
      <c r="AG249" s="252"/>
      <c r="AH249" s="252"/>
      <c r="AI249" s="252"/>
      <c r="AJ249" s="252"/>
      <c r="AK249" s="252"/>
      <c r="AL249" s="252"/>
      <c r="AM249" s="252"/>
      <c r="AN249" s="252"/>
      <c r="AO249" s="252"/>
      <c r="AP249" s="252"/>
      <c r="AQ249" s="252"/>
      <c r="AR249" s="242"/>
      <c r="AS249" s="242"/>
      <c r="AT249" s="242"/>
      <c r="AU249" s="242"/>
      <c r="AV249" s="242"/>
      <c r="AW249" s="242"/>
      <c r="AX249" s="242"/>
      <c r="AY249" s="253" t="str">
        <f ca="1">IF(AND(TasksTable[[#This Row],[Status]]&lt;&gt;"On Track",TasksTable[[#This Row],[Start Date (Calculated)]]&lt;TODAY()+7),"Review","No  Review")</f>
        <v>No  Review</v>
      </c>
      <c r="AZ249" s="242">
        <v>170</v>
      </c>
      <c r="BA249" s="242" t="s">
        <v>684</v>
      </c>
      <c r="BB249" s="242"/>
      <c r="BC249" s="242"/>
      <c r="BD249" s="242"/>
      <c r="BE249" s="169" t="s">
        <v>800</v>
      </c>
      <c r="BF249" s="169"/>
      <c r="BG249" s="169"/>
      <c r="BH249" s="169"/>
      <c r="BI249" s="169"/>
      <c r="BJ249" s="169">
        <v>50</v>
      </c>
      <c r="BK249" s="169">
        <v>60</v>
      </c>
      <c r="BL249" s="169">
        <v>60</v>
      </c>
      <c r="BM249" s="169"/>
      <c r="BN249" s="169"/>
      <c r="BO249" s="259"/>
      <c r="BP249" s="303">
        <f t="shared" si="15"/>
        <v>170</v>
      </c>
      <c r="BQ249" s="349" t="str">
        <f ca="1">IFERROR(IF(TasksTable[[#This Row],[Start Date (Calculated)]]-(TODAY()-WEEKDAY(TODAY())-1)&gt;5,"REVIEW","-"),"")</f>
        <v>REVIEW</v>
      </c>
      <c r="BR249" s="349" t="str">
        <f ca="1">IFERROR(IF(TasksTable[[#This Row],[Required Completion Date]]-(TODAY()-WEEKDAY(TODAY())-1)&gt;5,"REVIEW","-"),"")</f>
        <v>REVIEW</v>
      </c>
      <c r="BS249" s="349" t="str">
        <f ca="1">IFERROR(IF(TasksTable[[#This Row],[% Complete]]&lt;(TODAY()-TasksTable[[#This Row],[Start Date (Calculated)]])/TasksTable[[#This Row],[Days to Accomplish]],"REVIEW","-"),"")</f>
        <v>-</v>
      </c>
    </row>
    <row r="250" spans="1:71" s="254" customFormat="1" ht="30" customHeight="1" x14ac:dyDescent="0.2">
      <c r="A250" s="243">
        <v>15</v>
      </c>
      <c r="B250" s="190" t="str">
        <f>VLOOKUP(TasksTable[[#This Row],[Day 1 Project
Name]],Sheet1!$A$1:$B$19,2,FALSE)</f>
        <v>EFAS07</v>
      </c>
      <c r="C250" s="244" t="str">
        <f>CONCATENATE(B250,"_",TasksTable[[#This Row],[Day 1 Project
Name]],"_",A250)</f>
        <v>EFAS07_EFAS07_FAPA_CAN_US_15</v>
      </c>
      <c r="D250" s="245" t="str">
        <f>VLOOKUP(B250,Sheet1!$B$1:$C$19,2,FALSE)</f>
        <v>Istvan Katus_Finance</v>
      </c>
      <c r="E250" s="245" t="s">
        <v>377</v>
      </c>
      <c r="F250" s="185" t="s">
        <v>535</v>
      </c>
      <c r="G250" s="246" t="s">
        <v>176</v>
      </c>
      <c r="H250" s="247" t="b">
        <v>0</v>
      </c>
      <c r="I250" s="248"/>
      <c r="J250" s="248">
        <v>42477</v>
      </c>
      <c r="K250" s="246">
        <v>30</v>
      </c>
      <c r="L250" s="249">
        <f t="shared" si="19"/>
        <v>42447</v>
      </c>
      <c r="M250" s="250">
        <v>0</v>
      </c>
      <c r="N250" s="251" t="b">
        <v>0</v>
      </c>
      <c r="O250" s="242"/>
      <c r="P250" s="251" t="s">
        <v>312</v>
      </c>
      <c r="Q250" s="251" t="s">
        <v>179</v>
      </c>
      <c r="R250" s="242" t="s">
        <v>536</v>
      </c>
      <c r="S250" s="252"/>
      <c r="T250" s="252"/>
      <c r="U250" s="252"/>
      <c r="V250" s="252"/>
      <c r="W250" s="252"/>
      <c r="X250" s="252"/>
      <c r="Y250" s="252"/>
      <c r="Z250" s="252"/>
      <c r="AA250" s="252"/>
      <c r="AB250" s="252"/>
      <c r="AC250" s="252"/>
      <c r="AD250" s="252"/>
      <c r="AE250" s="252"/>
      <c r="AF250" s="252"/>
      <c r="AG250" s="252"/>
      <c r="AH250" s="252"/>
      <c r="AI250" s="252"/>
      <c r="AJ250" s="252"/>
      <c r="AK250" s="252"/>
      <c r="AL250" s="252"/>
      <c r="AM250" s="252"/>
      <c r="AN250" s="252"/>
      <c r="AO250" s="252"/>
      <c r="AP250" s="252"/>
      <c r="AQ250" s="252"/>
      <c r="AR250" s="242"/>
      <c r="AS250" s="242"/>
      <c r="AT250" s="242"/>
      <c r="AU250" s="242"/>
      <c r="AV250" s="242"/>
      <c r="AW250" s="242"/>
      <c r="AX250" s="242"/>
      <c r="AY250" s="253" t="str">
        <f ca="1">IF(AND(TasksTable[[#This Row],[Status]]&lt;&gt;"On Track",TasksTable[[#This Row],[Start Date (Calculated)]]&lt;TODAY()+7),"Review","No  Review")</f>
        <v>No  Review</v>
      </c>
      <c r="AZ250" s="242">
        <f>2*4*5</f>
        <v>40</v>
      </c>
      <c r="BA250" s="242" t="s">
        <v>684</v>
      </c>
      <c r="BB250" s="242"/>
      <c r="BC250" s="242"/>
      <c r="BD250" s="242"/>
      <c r="BE250" s="169" t="s">
        <v>801</v>
      </c>
      <c r="BF250" s="169"/>
      <c r="BG250" s="169"/>
      <c r="BH250" s="169">
        <v>20</v>
      </c>
      <c r="BI250" s="169">
        <v>20</v>
      </c>
      <c r="BJ250" s="169"/>
      <c r="BK250" s="169"/>
      <c r="BL250" s="169"/>
      <c r="BM250" s="169"/>
      <c r="BN250" s="169"/>
      <c r="BO250" s="259"/>
      <c r="BP250" s="303">
        <f t="shared" si="15"/>
        <v>40</v>
      </c>
      <c r="BQ250" s="349" t="str">
        <f ca="1">IFERROR(IF(TasksTable[[#This Row],[Start Date (Calculated)]]-(TODAY()-WEEKDAY(TODAY())-1)&gt;5,"REVIEW","-"),"")</f>
        <v>REVIEW</v>
      </c>
      <c r="BR250" s="349" t="str">
        <f ca="1">IFERROR(IF(TasksTable[[#This Row],[Required Completion Date]]-(TODAY()-WEEKDAY(TODAY())-1)&gt;5,"REVIEW","-"),"")</f>
        <v>REVIEW</v>
      </c>
      <c r="BS250" s="349" t="str">
        <f ca="1">IFERROR(IF(TasksTable[[#This Row],[% Complete]]&lt;(TODAY()-TasksTable[[#This Row],[Start Date (Calculated)]])/TasksTable[[#This Row],[Days to Accomplish]],"REVIEW","-"),"")</f>
        <v>-</v>
      </c>
    </row>
    <row r="251" spans="1:71" s="254" customFormat="1" ht="30" customHeight="1" x14ac:dyDescent="0.2">
      <c r="A251" s="243">
        <v>17</v>
      </c>
      <c r="B251" s="190" t="str">
        <f>VLOOKUP(TasksTable[[#This Row],[Day 1 Project
Name]],Sheet1!$A$1:$B$19,2,FALSE)</f>
        <v>EFAS07</v>
      </c>
      <c r="C251" s="244" t="str">
        <f>CONCATENATE(B251,"_",TasksTable[[#This Row],[Day 1 Project
Name]],"_",A251)</f>
        <v>EFAS07_EFAS07_FAPA_CAN_US_17</v>
      </c>
      <c r="D251" s="245" t="str">
        <f>VLOOKUP(B251,Sheet1!$B$1:$C$19,2,FALSE)</f>
        <v>Istvan Katus_Finance</v>
      </c>
      <c r="E251" s="245" t="s">
        <v>377</v>
      </c>
      <c r="F251" s="185" t="s">
        <v>549</v>
      </c>
      <c r="G251" s="246" t="s">
        <v>176</v>
      </c>
      <c r="H251" s="247" t="b">
        <v>0</v>
      </c>
      <c r="I251" s="248"/>
      <c r="J251" s="248">
        <v>42485</v>
      </c>
      <c r="K251" s="246">
        <v>20</v>
      </c>
      <c r="L251" s="249">
        <f t="shared" si="19"/>
        <v>42465</v>
      </c>
      <c r="M251" s="250">
        <v>0</v>
      </c>
      <c r="N251" s="251" t="b">
        <v>1</v>
      </c>
      <c r="O251" s="242" t="s">
        <v>185</v>
      </c>
      <c r="P251" s="251" t="s">
        <v>312</v>
      </c>
      <c r="Q251" s="251" t="s">
        <v>179</v>
      </c>
      <c r="R251" s="242" t="s">
        <v>550</v>
      </c>
      <c r="S251" s="252"/>
      <c r="T251" s="252"/>
      <c r="U251" s="252"/>
      <c r="V251" s="252"/>
      <c r="W251" s="252"/>
      <c r="X251" s="248">
        <v>42485</v>
      </c>
      <c r="Y251" s="252"/>
      <c r="Z251" s="252"/>
      <c r="AA251" s="252"/>
      <c r="AB251" s="252"/>
      <c r="AC251" s="252"/>
      <c r="AD251" s="252"/>
      <c r="AE251" s="252"/>
      <c r="AF251" s="252"/>
      <c r="AG251" s="252"/>
      <c r="AH251" s="252"/>
      <c r="AI251" s="252"/>
      <c r="AJ251" s="252"/>
      <c r="AK251" s="252"/>
      <c r="AL251" s="252"/>
      <c r="AM251" s="252"/>
      <c r="AN251" s="252"/>
      <c r="AO251" s="252"/>
      <c r="AP251" s="252"/>
      <c r="AQ251" s="252"/>
      <c r="AR251" s="242"/>
      <c r="AS251" s="242"/>
      <c r="AT251" s="242"/>
      <c r="AU251" s="242"/>
      <c r="AV251" s="242"/>
      <c r="AW251" s="242"/>
      <c r="AX251" s="242"/>
      <c r="AY251" s="253" t="str">
        <f ca="1">IF(AND(TasksTable[[#This Row],[Status]]&lt;&gt;"On Track",TasksTable[[#This Row],[Start Date (Calculated)]]&lt;TODAY()+7),"Review","No  Review")</f>
        <v>No  Review</v>
      </c>
      <c r="AZ251" s="242">
        <f>2*4</f>
        <v>8</v>
      </c>
      <c r="BA251" s="242" t="s">
        <v>684</v>
      </c>
      <c r="BB251" s="242"/>
      <c r="BC251" s="242"/>
      <c r="BD251" s="242"/>
      <c r="BE251" s="169" t="s">
        <v>802</v>
      </c>
      <c r="BF251" s="169"/>
      <c r="BG251" s="169"/>
      <c r="BH251" s="169"/>
      <c r="BI251" s="169">
        <v>8</v>
      </c>
      <c r="BJ251" s="169"/>
      <c r="BK251" s="169"/>
      <c r="BL251" s="169"/>
      <c r="BM251" s="169"/>
      <c r="BN251" s="169"/>
      <c r="BO251" s="259"/>
      <c r="BP251" s="303">
        <f t="shared" si="15"/>
        <v>8</v>
      </c>
      <c r="BQ251" s="349" t="str">
        <f ca="1">IFERROR(IF(TasksTable[[#This Row],[Start Date (Calculated)]]-(TODAY()-WEEKDAY(TODAY())-1)&gt;5,"REVIEW","-"),"")</f>
        <v>REVIEW</v>
      </c>
      <c r="BR251" s="349" t="str">
        <f ca="1">IFERROR(IF(TasksTable[[#This Row],[Required Completion Date]]-(TODAY()-WEEKDAY(TODAY())-1)&gt;5,"REVIEW","-"),"")</f>
        <v>REVIEW</v>
      </c>
      <c r="BS251" s="349" t="str">
        <f ca="1">IFERROR(IF(TasksTable[[#This Row],[% Complete]]&lt;(TODAY()-TasksTable[[#This Row],[Start Date (Calculated)]])/TasksTable[[#This Row],[Days to Accomplish]],"REVIEW","-"),"")</f>
        <v>-</v>
      </c>
    </row>
    <row r="252" spans="1:71" s="254" customFormat="1" ht="30" customHeight="1" x14ac:dyDescent="0.2">
      <c r="A252" s="243">
        <v>18</v>
      </c>
      <c r="B252" s="190" t="str">
        <f>VLOOKUP(TasksTable[[#This Row],[Day 1 Project
Name]],Sheet1!$A$1:$B$19,2,FALSE)</f>
        <v>EFAS07</v>
      </c>
      <c r="C252" s="244" t="str">
        <f>CONCATENATE(B252,"_",TasksTable[[#This Row],[Day 1 Project
Name]],"_",A252)</f>
        <v>EFAS07_EFAS07_FAPA_CAN_US_18</v>
      </c>
      <c r="D252" s="245" t="str">
        <f>VLOOKUP(B252,Sheet1!$B$1:$C$19,2,FALSE)</f>
        <v>Istvan Katus_Finance</v>
      </c>
      <c r="E252" s="245" t="s">
        <v>377</v>
      </c>
      <c r="F252" s="185" t="s">
        <v>686</v>
      </c>
      <c r="G252" s="246" t="s">
        <v>176</v>
      </c>
      <c r="H252" s="247" t="b">
        <v>0</v>
      </c>
      <c r="I252" s="248"/>
      <c r="J252" s="248">
        <v>42478</v>
      </c>
      <c r="K252" s="246">
        <v>30</v>
      </c>
      <c r="L252" s="249">
        <f t="shared" si="19"/>
        <v>42448</v>
      </c>
      <c r="M252" s="250">
        <v>0</v>
      </c>
      <c r="N252" s="251" t="b">
        <v>1</v>
      </c>
      <c r="O252" s="242" t="s">
        <v>185</v>
      </c>
      <c r="P252" s="251" t="s">
        <v>312</v>
      </c>
      <c r="Q252" s="251" t="s">
        <v>179</v>
      </c>
      <c r="R252" s="242" t="s">
        <v>542</v>
      </c>
      <c r="S252" s="252"/>
      <c r="T252" s="252"/>
      <c r="U252" s="252"/>
      <c r="V252" s="252"/>
      <c r="W252" s="252"/>
      <c r="X252" s="252">
        <f>J252</f>
        <v>42478</v>
      </c>
      <c r="Y252" s="252"/>
      <c r="Z252" s="252"/>
      <c r="AA252" s="252"/>
      <c r="AB252" s="252"/>
      <c r="AC252" s="252"/>
      <c r="AD252" s="252"/>
      <c r="AE252" s="252"/>
      <c r="AF252" s="252"/>
      <c r="AG252" s="252"/>
      <c r="AH252" s="252"/>
      <c r="AI252" s="252"/>
      <c r="AJ252" s="252"/>
      <c r="AK252" s="252"/>
      <c r="AL252" s="252"/>
      <c r="AM252" s="252"/>
      <c r="AN252" s="252"/>
      <c r="AO252" s="252"/>
      <c r="AP252" s="252"/>
      <c r="AQ252" s="252"/>
      <c r="AR252" s="242"/>
      <c r="AS252" s="242"/>
      <c r="AT252" s="242"/>
      <c r="AU252" s="242"/>
      <c r="AV252" s="242"/>
      <c r="AW252" s="242"/>
      <c r="AX252" s="242"/>
      <c r="AY252" s="253" t="str">
        <f ca="1">IF(AND(TasksTable[[#This Row],[Status]]&lt;&gt;"On Track",TasksTable[[#This Row],[Start Date (Calculated)]]&lt;TODAY()+7),"Review","No  Review")</f>
        <v>No  Review</v>
      </c>
      <c r="AZ252" s="242">
        <f>2*8*5</f>
        <v>80</v>
      </c>
      <c r="BA252" s="242" t="s">
        <v>684</v>
      </c>
      <c r="BB252" s="242"/>
      <c r="BC252" s="242"/>
      <c r="BD252" s="242"/>
      <c r="BE252" s="169" t="s">
        <v>800</v>
      </c>
      <c r="BF252" s="169"/>
      <c r="BG252" s="169"/>
      <c r="BH252" s="169">
        <v>40</v>
      </c>
      <c r="BI252" s="169">
        <v>40</v>
      </c>
      <c r="BJ252" s="169"/>
      <c r="BK252" s="169"/>
      <c r="BL252" s="169"/>
      <c r="BM252" s="169"/>
      <c r="BN252" s="169"/>
      <c r="BO252" s="259"/>
      <c r="BP252" s="303">
        <f t="shared" si="15"/>
        <v>80</v>
      </c>
      <c r="BQ252" s="349" t="str">
        <f ca="1">IFERROR(IF(TasksTable[[#This Row],[Start Date (Calculated)]]-(TODAY()-WEEKDAY(TODAY())-1)&gt;5,"REVIEW","-"),"")</f>
        <v>REVIEW</v>
      </c>
      <c r="BR252" s="349" t="str">
        <f ca="1">IFERROR(IF(TasksTable[[#This Row],[Required Completion Date]]-(TODAY()-WEEKDAY(TODAY())-1)&gt;5,"REVIEW","-"),"")</f>
        <v>REVIEW</v>
      </c>
      <c r="BS252" s="349" t="str">
        <f ca="1">IFERROR(IF(TasksTable[[#This Row],[% Complete]]&lt;(TODAY()-TasksTable[[#This Row],[Start Date (Calculated)]])/TasksTable[[#This Row],[Days to Accomplish]],"REVIEW","-"),"")</f>
        <v>-</v>
      </c>
    </row>
    <row r="253" spans="1:71" s="254" customFormat="1" ht="30" customHeight="1" x14ac:dyDescent="0.2">
      <c r="A253" s="243">
        <v>19</v>
      </c>
      <c r="B253" s="190" t="str">
        <f>VLOOKUP(TasksTable[[#This Row],[Day 1 Project
Name]],Sheet1!$A$1:$B$19,2,FALSE)</f>
        <v>EFAS07</v>
      </c>
      <c r="C253" s="244" t="str">
        <f>CONCATENATE(B253,"_",TasksTable[[#This Row],[Day 1 Project
Name]],"_",A253)</f>
        <v>EFAS07_EFAS07_FAPA_CAN_US_19</v>
      </c>
      <c r="D253" s="245" t="str">
        <f>VLOOKUP(B253,Sheet1!$B$1:$C$19,2,FALSE)</f>
        <v>Istvan Katus_Finance</v>
      </c>
      <c r="E253" s="245" t="s">
        <v>377</v>
      </c>
      <c r="F253" s="185" t="s">
        <v>563</v>
      </c>
      <c r="G253" s="246" t="s">
        <v>424</v>
      </c>
      <c r="H253" s="164" t="b">
        <v>0</v>
      </c>
      <c r="I253" s="248"/>
      <c r="J253" s="248">
        <v>42478</v>
      </c>
      <c r="K253" s="246">
        <v>10</v>
      </c>
      <c r="L253" s="249">
        <f t="shared" si="19"/>
        <v>42468</v>
      </c>
      <c r="M253" s="250">
        <v>0</v>
      </c>
      <c r="N253" s="251" t="b">
        <v>1</v>
      </c>
      <c r="O253" s="242" t="s">
        <v>564</v>
      </c>
      <c r="P253" s="251" t="s">
        <v>312</v>
      </c>
      <c r="Q253" s="251" t="s">
        <v>179</v>
      </c>
      <c r="R253" s="242" t="s">
        <v>565</v>
      </c>
      <c r="S253" s="252"/>
      <c r="T253" s="252"/>
      <c r="U253" s="252"/>
      <c r="V253" s="252"/>
      <c r="W253" s="252"/>
      <c r="X253" s="252">
        <f>J253</f>
        <v>42478</v>
      </c>
      <c r="Y253" s="252"/>
      <c r="Z253" s="252"/>
      <c r="AA253" s="252"/>
      <c r="AB253" s="252"/>
      <c r="AC253" s="252"/>
      <c r="AD253" s="252"/>
      <c r="AE253" s="252"/>
      <c r="AF253" s="252"/>
      <c r="AG253" s="252"/>
      <c r="AH253" s="252"/>
      <c r="AI253" s="252"/>
      <c r="AJ253" s="252"/>
      <c r="AK253" s="252"/>
      <c r="AL253" s="252"/>
      <c r="AM253" s="252"/>
      <c r="AN253" s="252"/>
      <c r="AO253" s="252"/>
      <c r="AP253" s="252"/>
      <c r="AQ253" s="252"/>
      <c r="AR253" s="242"/>
      <c r="AS253" s="242"/>
      <c r="AT253" s="242"/>
      <c r="AU253" s="242"/>
      <c r="AV253" s="242"/>
      <c r="AW253" s="242"/>
      <c r="AX253" s="242"/>
      <c r="AY253" s="253" t="str">
        <f ca="1">IF(AND(TasksTable[[#This Row],[Status]]&lt;&gt;"On Track",TasksTable[[#This Row],[Start Date (Calculated)]]&lt;TODAY()+7),"Review","No  Review")</f>
        <v>No  Review</v>
      </c>
      <c r="AZ253" s="242" t="s">
        <v>368</v>
      </c>
      <c r="BA253" s="242" t="s">
        <v>684</v>
      </c>
      <c r="BB253" s="242"/>
      <c r="BC253" s="242"/>
      <c r="BD253" s="242"/>
      <c r="BE253" s="169" t="s">
        <v>802</v>
      </c>
      <c r="BF253" s="169"/>
      <c r="BG253" s="169"/>
      <c r="BH253" s="169"/>
      <c r="BI253" s="169"/>
      <c r="BJ253" s="169"/>
      <c r="BK253" s="169"/>
      <c r="BL253" s="169"/>
      <c r="BM253" s="169"/>
      <c r="BN253" s="169"/>
      <c r="BO253" s="259"/>
      <c r="BP253" s="303">
        <f t="shared" si="15"/>
        <v>0</v>
      </c>
      <c r="BQ253" s="349" t="str">
        <f ca="1">IFERROR(IF(TasksTable[[#This Row],[Start Date (Calculated)]]-(TODAY()-WEEKDAY(TODAY())-1)&gt;5,"REVIEW","-"),"")</f>
        <v>REVIEW</v>
      </c>
      <c r="BR253" s="349" t="str">
        <f ca="1">IFERROR(IF(TasksTable[[#This Row],[Required Completion Date]]-(TODAY()-WEEKDAY(TODAY())-1)&gt;5,"REVIEW","-"),"")</f>
        <v>REVIEW</v>
      </c>
      <c r="BS253" s="349" t="str">
        <f ca="1">IFERROR(IF(TasksTable[[#This Row],[% Complete]]&lt;(TODAY()-TasksTable[[#This Row],[Start Date (Calculated)]])/TasksTable[[#This Row],[Days to Accomplish]],"REVIEW","-"),"")</f>
        <v>-</v>
      </c>
    </row>
    <row r="254" spans="1:71" s="254" customFormat="1" ht="30" customHeight="1" x14ac:dyDescent="0.2">
      <c r="A254" s="243">
        <v>20</v>
      </c>
      <c r="B254" s="190" t="str">
        <f>VLOOKUP(TasksTable[[#This Row],[Day 1 Project
Name]],Sheet1!$A$1:$B$19,2,FALSE)</f>
        <v>EFAS07</v>
      </c>
      <c r="C254" s="244" t="str">
        <f>CONCATENATE(B254,"_",TasksTable[[#This Row],[Day 1 Project
Name]],"_",A254)</f>
        <v>EFAS07_EFAS07_FAPA_CAN_US_20</v>
      </c>
      <c r="D254" s="245" t="str">
        <f>VLOOKUP(B254,Sheet1!$B$1:$C$19,2,FALSE)</f>
        <v>Istvan Katus_Finance</v>
      </c>
      <c r="E254" s="245" t="s">
        <v>377</v>
      </c>
      <c r="F254" s="185" t="s">
        <v>764</v>
      </c>
      <c r="G254" s="246" t="s">
        <v>176</v>
      </c>
      <c r="H254" s="247" t="b">
        <v>0</v>
      </c>
      <c r="I254" s="248"/>
      <c r="J254" s="248">
        <v>42613</v>
      </c>
      <c r="K254" s="246">
        <v>30</v>
      </c>
      <c r="L254" s="249">
        <f t="shared" si="19"/>
        <v>42583</v>
      </c>
      <c r="M254" s="250">
        <v>0</v>
      </c>
      <c r="N254" s="251" t="b">
        <v>1</v>
      </c>
      <c r="O254" s="242" t="s">
        <v>548</v>
      </c>
      <c r="P254" s="251" t="s">
        <v>312</v>
      </c>
      <c r="Q254" s="251" t="s">
        <v>179</v>
      </c>
      <c r="R254" s="242" t="s">
        <v>566</v>
      </c>
      <c r="S254" s="252"/>
      <c r="T254" s="252"/>
      <c r="U254" s="252"/>
      <c r="V254" s="252"/>
      <c r="W254" s="252"/>
      <c r="X254" s="252"/>
      <c r="Y254" s="252"/>
      <c r="Z254" s="252"/>
      <c r="AA254" s="252"/>
      <c r="AB254" s="252"/>
      <c r="AC254" s="252"/>
      <c r="AD254" s="252"/>
      <c r="AE254" s="252"/>
      <c r="AF254" s="252"/>
      <c r="AG254" s="252"/>
      <c r="AH254" s="252"/>
      <c r="AI254" s="252"/>
      <c r="AJ254" s="252"/>
      <c r="AK254" s="252"/>
      <c r="AL254" s="252"/>
      <c r="AM254" s="252"/>
      <c r="AN254" s="252"/>
      <c r="AO254" s="252"/>
      <c r="AP254" s="252"/>
      <c r="AQ254" s="252"/>
      <c r="AR254" s="242"/>
      <c r="AS254" s="242"/>
      <c r="AT254" s="242"/>
      <c r="AU254" s="242"/>
      <c r="AV254" s="242"/>
      <c r="AW254" s="242"/>
      <c r="AX254" s="242"/>
      <c r="AY254" s="253" t="str">
        <f ca="1">IF(AND(TasksTable[[#This Row],[Status]]&lt;&gt;"On Track",TasksTable[[#This Row],[Start Date (Calculated)]]&lt;TODAY()+7),"Review","No  Review")</f>
        <v>No  Review</v>
      </c>
      <c r="AZ254" s="242">
        <f>2*4*10</f>
        <v>80</v>
      </c>
      <c r="BA254" s="242" t="s">
        <v>684</v>
      </c>
      <c r="BB254" s="242"/>
      <c r="BC254" s="242"/>
      <c r="BD254" s="242"/>
      <c r="BE254" s="169" t="s">
        <v>800</v>
      </c>
      <c r="BF254" s="169"/>
      <c r="BG254" s="169"/>
      <c r="BH254" s="169"/>
      <c r="BI254" s="169"/>
      <c r="BJ254" s="169"/>
      <c r="BK254" s="169"/>
      <c r="BL254" s="169"/>
      <c r="BM254" s="169">
        <v>80</v>
      </c>
      <c r="BN254" s="169"/>
      <c r="BO254" s="259"/>
      <c r="BP254" s="303">
        <f t="shared" si="15"/>
        <v>80</v>
      </c>
      <c r="BQ254" s="349" t="str">
        <f ca="1">IFERROR(IF(TasksTable[[#This Row],[Start Date (Calculated)]]-(TODAY()-WEEKDAY(TODAY())-1)&gt;5,"REVIEW","-"),"")</f>
        <v>REVIEW</v>
      </c>
      <c r="BR254" s="349" t="str">
        <f ca="1">IFERROR(IF(TasksTable[[#This Row],[Required Completion Date]]-(TODAY()-WEEKDAY(TODAY())-1)&gt;5,"REVIEW","-"),"")</f>
        <v>REVIEW</v>
      </c>
      <c r="BS254" s="349" t="str">
        <f ca="1">IFERROR(IF(TasksTable[[#This Row],[% Complete]]&lt;(TODAY()-TasksTable[[#This Row],[Start Date (Calculated)]])/TasksTable[[#This Row],[Days to Accomplish]],"REVIEW","-"),"")</f>
        <v>-</v>
      </c>
    </row>
    <row r="255" spans="1:71" s="254" customFormat="1" ht="30" customHeight="1" x14ac:dyDescent="0.2">
      <c r="A255" s="243">
        <v>29</v>
      </c>
      <c r="B255" s="190" t="str">
        <f>VLOOKUP(TasksTable[[#This Row],[Day 1 Project
Name]],Sheet1!$A$1:$B$19,2,FALSE)</f>
        <v>EFAS07</v>
      </c>
      <c r="C255" s="244" t="str">
        <f>CONCATENATE(B255,"_",TasksTable[[#This Row],[Day 1 Project
Name]],"_",A255)</f>
        <v>EFAS07_EFAS07_FAPA_CAN_US_29</v>
      </c>
      <c r="D255" s="245" t="str">
        <f>VLOOKUP(B255,Sheet1!$B$1:$C$19,2,FALSE)</f>
        <v>Istvan Katus_Finance</v>
      </c>
      <c r="E255" s="245" t="s">
        <v>377</v>
      </c>
      <c r="F255" s="185" t="s">
        <v>567</v>
      </c>
      <c r="G255" s="246" t="s">
        <v>176</v>
      </c>
      <c r="H255" s="247" t="b">
        <v>0</v>
      </c>
      <c r="I255" s="248"/>
      <c r="J255" s="248">
        <v>42644</v>
      </c>
      <c r="K255" s="246">
        <v>30</v>
      </c>
      <c r="L255" s="249">
        <f t="shared" si="19"/>
        <v>42614</v>
      </c>
      <c r="M255" s="250">
        <v>0</v>
      </c>
      <c r="N255" s="251" t="b">
        <v>1</v>
      </c>
      <c r="O255" s="242" t="s">
        <v>185</v>
      </c>
      <c r="P255" s="251" t="s">
        <v>312</v>
      </c>
      <c r="Q255" s="251" t="s">
        <v>179</v>
      </c>
      <c r="R255" s="242" t="s">
        <v>568</v>
      </c>
      <c r="S255" s="252"/>
      <c r="T255" s="252"/>
      <c r="U255" s="252"/>
      <c r="V255" s="252"/>
      <c r="W255" s="252"/>
      <c r="X255" s="252">
        <f>J255</f>
        <v>42644</v>
      </c>
      <c r="Y255" s="252"/>
      <c r="Z255" s="252"/>
      <c r="AA255" s="252"/>
      <c r="AB255" s="252"/>
      <c r="AC255" s="252"/>
      <c r="AD255" s="252"/>
      <c r="AE255" s="252"/>
      <c r="AF255" s="252"/>
      <c r="AG255" s="252"/>
      <c r="AH255" s="252"/>
      <c r="AI255" s="252"/>
      <c r="AJ255" s="252"/>
      <c r="AK255" s="252"/>
      <c r="AL255" s="252"/>
      <c r="AM255" s="252"/>
      <c r="AN255" s="252"/>
      <c r="AO255" s="252"/>
      <c r="AP255" s="252"/>
      <c r="AQ255" s="252"/>
      <c r="AR255" s="242"/>
      <c r="AS255" s="242"/>
      <c r="AT255" s="242"/>
      <c r="AU255" s="242"/>
      <c r="AV255" s="242"/>
      <c r="AW255" s="242"/>
      <c r="AX255" s="242"/>
      <c r="AY255" s="253" t="str">
        <f ca="1">IF(AND(TasksTable[[#This Row],[Status]]&lt;&gt;"On Track",TasksTable[[#This Row],[Start Date (Calculated)]]&lt;TODAY()+7),"Review","No  Review")</f>
        <v>No  Review</v>
      </c>
      <c r="AZ255" s="242" t="s">
        <v>368</v>
      </c>
      <c r="BA255" s="242" t="s">
        <v>684</v>
      </c>
      <c r="BB255" s="242"/>
      <c r="BC255" s="242"/>
      <c r="BD255" s="242"/>
      <c r="BE255" s="169" t="s">
        <v>802</v>
      </c>
      <c r="BF255" s="169"/>
      <c r="BG255" s="169"/>
      <c r="BH255" s="169"/>
      <c r="BI255" s="169"/>
      <c r="BJ255" s="169"/>
      <c r="BK255" s="169"/>
      <c r="BL255" s="169"/>
      <c r="BM255" s="169"/>
      <c r="BN255" s="169"/>
      <c r="BO255" s="259"/>
      <c r="BP255" s="303">
        <f t="shared" si="15"/>
        <v>0</v>
      </c>
      <c r="BQ255" s="349" t="str">
        <f ca="1">IFERROR(IF(TasksTable[[#This Row],[Start Date (Calculated)]]-(TODAY()-WEEKDAY(TODAY())-1)&gt;5,"REVIEW","-"),"")</f>
        <v>REVIEW</v>
      </c>
      <c r="BR255" s="349" t="str">
        <f ca="1">IFERROR(IF(TasksTable[[#This Row],[Required Completion Date]]-(TODAY()-WEEKDAY(TODAY())-1)&gt;5,"REVIEW","-"),"")</f>
        <v>REVIEW</v>
      </c>
      <c r="BS255" s="349" t="str">
        <f ca="1">IFERROR(IF(TasksTable[[#This Row],[% Complete]]&lt;(TODAY()-TasksTable[[#This Row],[Start Date (Calculated)]])/TasksTable[[#This Row],[Days to Accomplish]],"REVIEW","-"),"")</f>
        <v>-</v>
      </c>
    </row>
    <row r="256" spans="1:71" s="254" customFormat="1" ht="30" customHeight="1" x14ac:dyDescent="0.2">
      <c r="A256" s="243">
        <v>30</v>
      </c>
      <c r="B256" s="190" t="str">
        <f>VLOOKUP(TasksTable[[#This Row],[Day 1 Project
Name]],Sheet1!$A$1:$B$19,2,FALSE)</f>
        <v>EFAS07</v>
      </c>
      <c r="C256" s="244" t="str">
        <f>CONCATENATE(B256,"_",TasksTable[[#This Row],[Day 1 Project
Name]],"_",A256)</f>
        <v>EFAS07_EFAS07_FAPA_CAN_US_30</v>
      </c>
      <c r="D256" s="245" t="str">
        <f>VLOOKUP(B256,Sheet1!$B$1:$C$19,2,FALSE)</f>
        <v>Istvan Katus_Finance</v>
      </c>
      <c r="E256" s="245" t="s">
        <v>377</v>
      </c>
      <c r="F256" s="185" t="s">
        <v>569</v>
      </c>
      <c r="G256" s="246" t="s">
        <v>176</v>
      </c>
      <c r="H256" s="164" t="b">
        <v>0</v>
      </c>
      <c r="I256" s="248"/>
      <c r="J256" s="248">
        <v>42583</v>
      </c>
      <c r="K256" s="246">
        <v>30</v>
      </c>
      <c r="L256" s="249">
        <f t="shared" si="19"/>
        <v>42553</v>
      </c>
      <c r="M256" s="250">
        <v>0</v>
      </c>
      <c r="N256" s="251" t="b">
        <v>1</v>
      </c>
      <c r="O256" s="242" t="s">
        <v>570</v>
      </c>
      <c r="P256" s="251" t="s">
        <v>312</v>
      </c>
      <c r="Q256" s="251" t="s">
        <v>179</v>
      </c>
      <c r="R256" s="242" t="s">
        <v>571</v>
      </c>
      <c r="S256" s="252"/>
      <c r="T256" s="252"/>
      <c r="U256" s="252"/>
      <c r="V256" s="252"/>
      <c r="W256" s="252"/>
      <c r="X256" s="252">
        <f>J256</f>
        <v>42583</v>
      </c>
      <c r="Y256" s="252"/>
      <c r="Z256" s="252"/>
      <c r="AA256" s="252"/>
      <c r="AB256" s="252"/>
      <c r="AC256" s="252"/>
      <c r="AD256" s="252"/>
      <c r="AE256" s="252"/>
      <c r="AF256" s="252"/>
      <c r="AG256" s="252"/>
      <c r="AH256" s="252"/>
      <c r="AI256" s="252"/>
      <c r="AJ256" s="252"/>
      <c r="AK256" s="252"/>
      <c r="AL256" s="252"/>
      <c r="AM256" s="252"/>
      <c r="AN256" s="252"/>
      <c r="AO256" s="252"/>
      <c r="AP256" s="252"/>
      <c r="AQ256" s="252"/>
      <c r="AR256" s="242"/>
      <c r="AS256" s="242" t="s">
        <v>212</v>
      </c>
      <c r="AT256" s="242"/>
      <c r="AU256" s="242"/>
      <c r="AV256" s="242"/>
      <c r="AW256" s="242"/>
      <c r="AX256" s="242"/>
      <c r="AY256" s="253" t="str">
        <f ca="1">IF(AND(TasksTable[[#This Row],[Status]]&lt;&gt;"On Track",TasksTable[[#This Row],[Start Date (Calculated)]]&lt;TODAY()+7),"Review","No  Review")</f>
        <v>No  Review</v>
      </c>
      <c r="AZ256" s="242">
        <v>50</v>
      </c>
      <c r="BA256" s="242" t="s">
        <v>684</v>
      </c>
      <c r="BB256" s="242"/>
      <c r="BC256" s="242"/>
      <c r="BD256" s="242"/>
      <c r="BE256" s="169" t="s">
        <v>802</v>
      </c>
      <c r="BF256" s="169"/>
      <c r="BG256" s="169"/>
      <c r="BH256" s="169"/>
      <c r="BI256" s="169"/>
      <c r="BJ256" s="169"/>
      <c r="BK256" s="169"/>
      <c r="BL256" s="169">
        <v>50</v>
      </c>
      <c r="BM256" s="169"/>
      <c r="BN256" s="169"/>
      <c r="BO256" s="259"/>
      <c r="BP256" s="303">
        <f t="shared" si="15"/>
        <v>50</v>
      </c>
      <c r="BQ256" s="349" t="str">
        <f ca="1">IFERROR(IF(TasksTable[[#This Row],[Start Date (Calculated)]]-(TODAY()-WEEKDAY(TODAY())-1)&gt;5,"REVIEW","-"),"")</f>
        <v>REVIEW</v>
      </c>
      <c r="BR256" s="349" t="str">
        <f ca="1">IFERROR(IF(TasksTable[[#This Row],[Required Completion Date]]-(TODAY()-WEEKDAY(TODAY())-1)&gt;5,"REVIEW","-"),"")</f>
        <v>REVIEW</v>
      </c>
      <c r="BS256" s="349" t="str">
        <f ca="1">IFERROR(IF(TasksTable[[#This Row],[% Complete]]&lt;(TODAY()-TasksTable[[#This Row],[Start Date (Calculated)]])/TasksTable[[#This Row],[Days to Accomplish]],"REVIEW","-"),"")</f>
        <v>-</v>
      </c>
    </row>
    <row r="257" spans="1:71" s="254" customFormat="1" ht="30" customHeight="1" x14ac:dyDescent="0.2">
      <c r="A257" s="243">
        <v>25</v>
      </c>
      <c r="B257" s="190" t="str">
        <f>VLOOKUP(TasksTable[[#This Row],[Day 1 Project
Name]],Sheet1!$A$1:$B$19,2,FALSE)</f>
        <v>EFAS07</v>
      </c>
      <c r="C257" s="244" t="str">
        <f>CONCATENATE(B257,"_",TasksTable[[#This Row],[Day 1 Project
Name]],"_",A257)</f>
        <v>EFAS07_EFAS07_FAPA_CAN_US_25</v>
      </c>
      <c r="D257" s="245" t="str">
        <f>VLOOKUP(B257,Sheet1!$B$1:$C$19,2,FALSE)</f>
        <v>Istvan Katus_Finance</v>
      </c>
      <c r="E257" s="245" t="s">
        <v>377</v>
      </c>
      <c r="F257" s="107" t="s">
        <v>752</v>
      </c>
      <c r="G257" s="246" t="s">
        <v>176</v>
      </c>
      <c r="H257" s="164" t="b">
        <v>1</v>
      </c>
      <c r="I257" s="248"/>
      <c r="J257" s="248">
        <v>42510</v>
      </c>
      <c r="K257" s="246">
        <v>30</v>
      </c>
      <c r="L257" s="249">
        <f t="shared" si="19"/>
        <v>42480</v>
      </c>
      <c r="M257" s="250">
        <v>0</v>
      </c>
      <c r="N257" s="251" t="b">
        <v>1</v>
      </c>
      <c r="O257" s="242" t="s">
        <v>551</v>
      </c>
      <c r="P257" s="251" t="s">
        <v>312</v>
      </c>
      <c r="Q257" s="251" t="s">
        <v>179</v>
      </c>
      <c r="R257" s="242" t="s">
        <v>552</v>
      </c>
      <c r="S257" s="252"/>
      <c r="T257" s="252"/>
      <c r="U257" s="252"/>
      <c r="V257" s="252"/>
      <c r="W257" s="252"/>
      <c r="X257" s="252">
        <f>J257</f>
        <v>42510</v>
      </c>
      <c r="Y257" s="252"/>
      <c r="Z257" s="252">
        <f>L257</f>
        <v>42480</v>
      </c>
      <c r="AA257" s="252"/>
      <c r="AB257" s="252"/>
      <c r="AC257" s="252"/>
      <c r="AD257" s="252"/>
      <c r="AE257" s="252"/>
      <c r="AF257" s="252"/>
      <c r="AG257" s="252"/>
      <c r="AH257" s="252"/>
      <c r="AI257" s="252"/>
      <c r="AJ257" s="252"/>
      <c r="AK257" s="252"/>
      <c r="AL257" s="252"/>
      <c r="AM257" s="252"/>
      <c r="AN257" s="252"/>
      <c r="AO257" s="252"/>
      <c r="AP257" s="252"/>
      <c r="AQ257" s="252"/>
      <c r="AR257" s="242"/>
      <c r="AS257" s="242"/>
      <c r="AT257" s="242"/>
      <c r="AU257" s="242"/>
      <c r="AV257" s="242"/>
      <c r="AW257" s="242"/>
      <c r="AX257" s="242"/>
      <c r="AY257" s="253" t="str">
        <f ca="1">IF(AND(TasksTable[[#This Row],[Status]]&lt;&gt;"On Track",TasksTable[[#This Row],[Start Date (Calculated)]]&lt;TODAY()+7),"Review","No  Review")</f>
        <v>No  Review</v>
      </c>
      <c r="AZ257" s="242">
        <v>150</v>
      </c>
      <c r="BA257" s="242" t="s">
        <v>684</v>
      </c>
      <c r="BB257" s="242"/>
      <c r="BC257" s="242"/>
      <c r="BD257" s="242"/>
      <c r="BE257" s="169" t="s">
        <v>801</v>
      </c>
      <c r="BF257" s="169"/>
      <c r="BG257" s="169"/>
      <c r="BH257" s="169"/>
      <c r="BI257" s="169">
        <v>80</v>
      </c>
      <c r="BJ257" s="169">
        <v>70</v>
      </c>
      <c r="BK257" s="169"/>
      <c r="BL257" s="169"/>
      <c r="BM257" s="169"/>
      <c r="BN257" s="169"/>
      <c r="BO257" s="259"/>
      <c r="BP257" s="303">
        <f t="shared" si="15"/>
        <v>150</v>
      </c>
      <c r="BQ257" s="349" t="str">
        <f ca="1">IFERROR(IF(TasksTable[[#This Row],[Start Date (Calculated)]]-(TODAY()-WEEKDAY(TODAY())-1)&gt;5,"REVIEW","-"),"")</f>
        <v>REVIEW</v>
      </c>
      <c r="BR257" s="349" t="str">
        <f ca="1">IFERROR(IF(TasksTable[[#This Row],[Required Completion Date]]-(TODAY()-WEEKDAY(TODAY())-1)&gt;5,"REVIEW","-"),"")</f>
        <v>REVIEW</v>
      </c>
      <c r="BS257" s="349" t="str">
        <f ca="1">IFERROR(IF(TasksTable[[#This Row],[% Complete]]&lt;(TODAY()-TasksTable[[#This Row],[Start Date (Calculated)]])/TasksTable[[#This Row],[Days to Accomplish]],"REVIEW","-"),"")</f>
        <v>-</v>
      </c>
    </row>
    <row r="258" spans="1:71" s="254" customFormat="1" ht="30" customHeight="1" x14ac:dyDescent="0.2">
      <c r="A258" s="243">
        <v>26</v>
      </c>
      <c r="B258" s="190" t="str">
        <f>VLOOKUP(TasksTable[[#This Row],[Day 1 Project
Name]],Sheet1!$A$1:$B$19,2,FALSE)</f>
        <v>EFAS07</v>
      </c>
      <c r="C258" s="244" t="str">
        <f>CONCATENATE(B258,"_",TasksTable[[#This Row],[Day 1 Project
Name]],"_",A258)</f>
        <v>EFAS07_EFAS07_FAPA_CAN_US_26</v>
      </c>
      <c r="D258" s="245" t="str">
        <f>VLOOKUP(B258,Sheet1!$B$1:$C$19,2,FALSE)</f>
        <v>Istvan Katus_Finance</v>
      </c>
      <c r="E258" s="245" t="s">
        <v>377</v>
      </c>
      <c r="F258" s="107" t="s">
        <v>735</v>
      </c>
      <c r="G258" s="246" t="s">
        <v>176</v>
      </c>
      <c r="H258" s="164" t="b">
        <v>1</v>
      </c>
      <c r="I258" s="248"/>
      <c r="J258" s="248">
        <v>42559</v>
      </c>
      <c r="K258" s="246">
        <v>46</v>
      </c>
      <c r="L258" s="249">
        <f t="shared" si="19"/>
        <v>42513</v>
      </c>
      <c r="M258" s="250">
        <v>0</v>
      </c>
      <c r="N258" s="251" t="b">
        <v>1</v>
      </c>
      <c r="O258" s="242" t="s">
        <v>553</v>
      </c>
      <c r="P258" s="251" t="s">
        <v>312</v>
      </c>
      <c r="Q258" s="251" t="s">
        <v>179</v>
      </c>
      <c r="R258" s="242" t="s">
        <v>552</v>
      </c>
      <c r="S258" s="252"/>
      <c r="T258" s="252"/>
      <c r="U258" s="252"/>
      <c r="V258" s="252"/>
      <c r="W258" s="252"/>
      <c r="X258" s="158">
        <v>42559</v>
      </c>
      <c r="Y258" s="252"/>
      <c r="Z258" s="252">
        <f>L258</f>
        <v>42513</v>
      </c>
      <c r="AA258" s="252"/>
      <c r="AB258" s="252"/>
      <c r="AC258" s="252"/>
      <c r="AD258" s="252"/>
      <c r="AE258" s="252"/>
      <c r="AF258" s="252"/>
      <c r="AG258" s="252"/>
      <c r="AH258" s="252"/>
      <c r="AI258" s="252"/>
      <c r="AJ258" s="252"/>
      <c r="AK258" s="252"/>
      <c r="AL258" s="252"/>
      <c r="AM258" s="252"/>
      <c r="AN258" s="252"/>
      <c r="AO258" s="252"/>
      <c r="AP258" s="252"/>
      <c r="AQ258" s="252"/>
      <c r="AR258" s="242"/>
      <c r="AS258" s="242"/>
      <c r="AT258" s="242"/>
      <c r="AU258" s="242"/>
      <c r="AV258" s="242"/>
      <c r="AW258" s="242"/>
      <c r="AX258" s="242"/>
      <c r="AY258" s="253" t="str">
        <f ca="1">IF(AND(TasksTable[[#This Row],[Status]]&lt;&gt;"On Track",TasksTable[[#This Row],[Start Date (Calculated)]]&lt;TODAY()+7),"Review","No  Review")</f>
        <v>No  Review</v>
      </c>
      <c r="AZ258" s="242">
        <v>210</v>
      </c>
      <c r="BA258" s="242" t="s">
        <v>684</v>
      </c>
      <c r="BB258" s="242"/>
      <c r="BC258" s="242"/>
      <c r="BD258" s="242"/>
      <c r="BE258" s="169" t="s">
        <v>801</v>
      </c>
      <c r="BF258" s="169"/>
      <c r="BG258" s="169"/>
      <c r="BH258" s="169"/>
      <c r="BI258" s="169"/>
      <c r="BJ258" s="169">
        <v>80</v>
      </c>
      <c r="BK258" s="169">
        <v>80</v>
      </c>
      <c r="BL258" s="169">
        <v>50</v>
      </c>
      <c r="BM258" s="169"/>
      <c r="BN258" s="169"/>
      <c r="BO258" s="259"/>
      <c r="BP258" s="303">
        <f t="shared" si="15"/>
        <v>210</v>
      </c>
      <c r="BQ258" s="349" t="str">
        <f ca="1">IFERROR(IF(TasksTable[[#This Row],[Start Date (Calculated)]]-(TODAY()-WEEKDAY(TODAY())-1)&gt;5,"REVIEW","-"),"")</f>
        <v>REVIEW</v>
      </c>
      <c r="BR258" s="349" t="str">
        <f ca="1">IFERROR(IF(TasksTable[[#This Row],[Required Completion Date]]-(TODAY()-WEEKDAY(TODAY())-1)&gt;5,"REVIEW","-"),"")</f>
        <v>REVIEW</v>
      </c>
      <c r="BS258" s="349" t="str">
        <f ca="1">IFERROR(IF(TasksTable[[#This Row],[% Complete]]&lt;(TODAY()-TasksTable[[#This Row],[Start Date (Calculated)]])/TasksTable[[#This Row],[Days to Accomplish]],"REVIEW","-"),"")</f>
        <v>-</v>
      </c>
    </row>
    <row r="259" spans="1:71" s="254" customFormat="1" ht="30" customHeight="1" x14ac:dyDescent="0.2">
      <c r="A259" s="243">
        <v>27</v>
      </c>
      <c r="B259" s="190" t="str">
        <f>VLOOKUP(TasksTable[[#This Row],[Day 1 Project
Name]],Sheet1!$A$1:$B$19,2,FALSE)</f>
        <v>EFAS17</v>
      </c>
      <c r="C259" s="190" t="str">
        <f>CONCATENATE(B259,"_",TasksTable[[#This Row],[Day 1 Project
Name]],"_",A259)</f>
        <v>EFAS17_EFAS17_Reporting_27</v>
      </c>
      <c r="D259" s="100" t="str">
        <f>VLOOKUP(B259,Sheet1!$B$1:$C$19,2,FALSE)</f>
        <v>Istvan Katus_Compliance and Reporting</v>
      </c>
      <c r="E259" s="100" t="s">
        <v>386</v>
      </c>
      <c r="F259" s="107" t="s">
        <v>743</v>
      </c>
      <c r="G259" s="171" t="s">
        <v>176</v>
      </c>
      <c r="H259" s="109" t="b">
        <v>1</v>
      </c>
      <c r="I259" s="158"/>
      <c r="J259" s="158">
        <v>42583</v>
      </c>
      <c r="K259" s="171">
        <v>17</v>
      </c>
      <c r="L259" s="172">
        <f>+J259-K259</f>
        <v>42566</v>
      </c>
      <c r="M259" s="116">
        <v>0</v>
      </c>
      <c r="N259" s="203" t="b">
        <v>1</v>
      </c>
      <c r="O259" s="114" t="s">
        <v>440</v>
      </c>
      <c r="P259" s="203" t="s">
        <v>336</v>
      </c>
      <c r="Q259" s="203" t="s">
        <v>179</v>
      </c>
      <c r="R259" s="114"/>
      <c r="S259" s="160"/>
      <c r="T259" s="160"/>
      <c r="U259" s="160"/>
      <c r="V259" s="160"/>
      <c r="W259" s="160"/>
      <c r="X259" s="160">
        <f>J259</f>
        <v>42583</v>
      </c>
      <c r="Y259" s="160"/>
      <c r="Z259" s="160"/>
      <c r="AA259" s="160"/>
      <c r="AB259" s="160"/>
      <c r="AC259" s="160"/>
      <c r="AD259" s="160"/>
      <c r="AE259" s="160"/>
      <c r="AF259" s="160"/>
      <c r="AG259" s="160"/>
      <c r="AH259" s="160"/>
      <c r="AI259" s="160"/>
      <c r="AJ259" s="160"/>
      <c r="AK259" s="160"/>
      <c r="AL259" s="160"/>
      <c r="AM259" s="160"/>
      <c r="AN259" s="160"/>
      <c r="AO259" s="160"/>
      <c r="AP259" s="160"/>
      <c r="AQ259" s="160"/>
      <c r="AR259" s="114"/>
      <c r="AS259" s="114"/>
      <c r="AT259" s="114"/>
      <c r="AU259" s="114"/>
      <c r="AV259" s="114"/>
      <c r="AW259" s="114"/>
      <c r="AX259" s="114"/>
      <c r="AY259" s="199" t="str">
        <f ca="1">IF(AND(TasksTable[[#This Row],[Status]]&lt;&gt;"On Track",TasksTable[[#This Row],[Start Date (Calculated)]]&lt;TODAY()+7),"Review","No  Review")</f>
        <v>No  Review</v>
      </c>
      <c r="AZ259" s="114">
        <v>8</v>
      </c>
      <c r="BA259" s="114" t="s">
        <v>683</v>
      </c>
      <c r="BB259" s="114"/>
      <c r="BC259" s="114"/>
      <c r="BD259" s="114"/>
      <c r="BE259" s="169" t="s">
        <v>802</v>
      </c>
      <c r="BF259" s="169"/>
      <c r="BG259" s="169"/>
      <c r="BH259" s="169"/>
      <c r="BI259" s="169"/>
      <c r="BJ259" s="169"/>
      <c r="BK259" s="169"/>
      <c r="BL259" s="169">
        <v>8</v>
      </c>
      <c r="BM259" s="169"/>
      <c r="BN259" s="169"/>
      <c r="BO259" s="259"/>
      <c r="BP259" s="303">
        <f t="shared" si="15"/>
        <v>8</v>
      </c>
      <c r="BQ259" s="349" t="str">
        <f ca="1">IFERROR(IF(TasksTable[[#This Row],[Start Date (Calculated)]]-(TODAY()-WEEKDAY(TODAY())-1)&gt;5,"REVIEW","-"),"")</f>
        <v>REVIEW</v>
      </c>
      <c r="BR259" s="349" t="str">
        <f ca="1">IFERROR(IF(TasksTable[[#This Row],[Required Completion Date]]-(TODAY()-WEEKDAY(TODAY())-1)&gt;5,"REVIEW","-"),"")</f>
        <v>REVIEW</v>
      </c>
      <c r="BS259" s="349" t="str">
        <f ca="1">IFERROR(IF(TasksTable[[#This Row],[% Complete]]&lt;(TODAY()-TasksTable[[#This Row],[Start Date (Calculated)]])/TasksTable[[#This Row],[Days to Accomplish]],"REVIEW","-"),"")</f>
        <v>-</v>
      </c>
    </row>
    <row r="260" spans="1:71" s="254" customFormat="1" ht="30" customHeight="1" x14ac:dyDescent="0.2">
      <c r="A260" s="243">
        <v>30</v>
      </c>
      <c r="B260" s="190" t="str">
        <f>VLOOKUP(TasksTable[[#This Row],[Day 1 Project
Name]],Sheet1!$A$1:$B$19,2,FALSE)</f>
        <v>EFAS07</v>
      </c>
      <c r="C260" s="244" t="str">
        <f>CONCATENATE(B260,"_",TasksTable[[#This Row],[Day 1 Project
Name]],"_",A260)</f>
        <v>EFAS07_EFAS07_FAPA_CAN_US_30</v>
      </c>
      <c r="D260" s="245" t="str">
        <f>VLOOKUP(B260,Sheet1!$B$1:$C$19,2,FALSE)</f>
        <v>Istvan Katus_Finance</v>
      </c>
      <c r="E260" s="245" t="s">
        <v>377</v>
      </c>
      <c r="F260" s="185" t="s">
        <v>560</v>
      </c>
      <c r="G260" s="246" t="s">
        <v>176</v>
      </c>
      <c r="H260" s="164" t="b">
        <v>0</v>
      </c>
      <c r="I260" s="248"/>
      <c r="J260" s="248">
        <v>42644</v>
      </c>
      <c r="K260" s="246">
        <v>30</v>
      </c>
      <c r="L260" s="249">
        <f t="shared" ref="L260:L264" si="20">J260-K260</f>
        <v>42614</v>
      </c>
      <c r="M260" s="250">
        <v>0</v>
      </c>
      <c r="N260" s="251" t="b">
        <v>0</v>
      </c>
      <c r="O260" s="242"/>
      <c r="P260" s="251" t="s">
        <v>312</v>
      </c>
      <c r="Q260" s="251" t="s">
        <v>179</v>
      </c>
      <c r="R260" s="242" t="s">
        <v>561</v>
      </c>
      <c r="S260" s="252"/>
      <c r="T260" s="252"/>
      <c r="U260" s="252"/>
      <c r="V260" s="252"/>
      <c r="W260" s="252"/>
      <c r="X260" s="252"/>
      <c r="Y260" s="252"/>
      <c r="Z260" s="252"/>
      <c r="AA260" s="252"/>
      <c r="AB260" s="252"/>
      <c r="AC260" s="252"/>
      <c r="AD260" s="252"/>
      <c r="AE260" s="252"/>
      <c r="AF260" s="252"/>
      <c r="AG260" s="252"/>
      <c r="AH260" s="252"/>
      <c r="AI260" s="252"/>
      <c r="AJ260" s="252"/>
      <c r="AK260" s="252"/>
      <c r="AL260" s="252"/>
      <c r="AM260" s="252"/>
      <c r="AN260" s="252"/>
      <c r="AO260" s="252"/>
      <c r="AP260" s="252"/>
      <c r="AQ260" s="252"/>
      <c r="AR260" s="242"/>
      <c r="AS260" s="242"/>
      <c r="AT260" s="242"/>
      <c r="AU260" s="242"/>
      <c r="AV260" s="242"/>
      <c r="AW260" s="242"/>
      <c r="AX260" s="242"/>
      <c r="AY260" s="253" t="str">
        <f ca="1">IF(AND(TasksTable[[#This Row],[Status]]&lt;&gt;"On Track",TasksTable[[#This Row],[Start Date (Calculated)]]&lt;TODAY()+7),"Review","No  Review")</f>
        <v>No  Review</v>
      </c>
      <c r="AZ260" s="242" t="s">
        <v>368</v>
      </c>
      <c r="BA260" s="242" t="s">
        <v>684</v>
      </c>
      <c r="BB260" s="242"/>
      <c r="BC260" s="242"/>
      <c r="BD260" s="242"/>
      <c r="BE260" s="169" t="s">
        <v>800</v>
      </c>
      <c r="BF260" s="169"/>
      <c r="BG260" s="169"/>
      <c r="BH260" s="169"/>
      <c r="BI260" s="169"/>
      <c r="BJ260" s="169"/>
      <c r="BK260" s="169"/>
      <c r="BL260" s="169"/>
      <c r="BM260" s="169"/>
      <c r="BN260" s="169"/>
      <c r="BO260" s="259"/>
      <c r="BP260" s="303">
        <f t="shared" si="15"/>
        <v>0</v>
      </c>
      <c r="BQ260" s="349" t="str">
        <f ca="1">IFERROR(IF(TasksTable[[#This Row],[Start Date (Calculated)]]-(TODAY()-WEEKDAY(TODAY())-1)&gt;5,"REVIEW","-"),"")</f>
        <v>REVIEW</v>
      </c>
      <c r="BR260" s="349" t="str">
        <f ca="1">IFERROR(IF(TasksTable[[#This Row],[Required Completion Date]]-(TODAY()-WEEKDAY(TODAY())-1)&gt;5,"REVIEW","-"),"")</f>
        <v>REVIEW</v>
      </c>
      <c r="BS260" s="349" t="str">
        <f ca="1">IFERROR(IF(TasksTable[[#This Row],[% Complete]]&lt;(TODAY()-TasksTable[[#This Row],[Start Date (Calculated)]])/TasksTable[[#This Row],[Days to Accomplish]],"REVIEW","-"),"")</f>
        <v>-</v>
      </c>
    </row>
    <row r="261" spans="1:71" s="254" customFormat="1" ht="30" customHeight="1" x14ac:dyDescent="0.2">
      <c r="A261" s="243">
        <v>1</v>
      </c>
      <c r="B261" s="190" t="str">
        <f>VLOOKUP(TasksTable[[#This Row],[Day 1 Project
Name]],Sheet1!$A$1:$B$19,2,FALSE)</f>
        <v>EFAS01</v>
      </c>
      <c r="C261" s="280" t="str">
        <f>CONCATENATE(B261,"_",TasksTable[[#This Row],[Day 1 Project
Name]],"_",A261)</f>
        <v>EFAS01_EFAS01_Accounts Payable_1</v>
      </c>
      <c r="D261" s="100" t="str">
        <f>VLOOKUP(B261,Sheet1!$B$1:$C$19,2,FALSE)</f>
        <v>Istvan Katus_Finance</v>
      </c>
      <c r="E261" s="282" t="s">
        <v>374</v>
      </c>
      <c r="F261" s="107" t="s">
        <v>762</v>
      </c>
      <c r="G261" s="171" t="s">
        <v>176</v>
      </c>
      <c r="H261" s="109" t="b">
        <v>0</v>
      </c>
      <c r="I261" s="158"/>
      <c r="J261" s="158">
        <v>42583</v>
      </c>
      <c r="K261" s="171">
        <v>17</v>
      </c>
      <c r="L261" s="115">
        <f t="shared" si="20"/>
        <v>42566</v>
      </c>
      <c r="M261" s="116">
        <v>0</v>
      </c>
      <c r="N261" s="203" t="b">
        <v>1</v>
      </c>
      <c r="O261" s="114" t="s">
        <v>440</v>
      </c>
      <c r="P261" s="203" t="s">
        <v>308</v>
      </c>
      <c r="Q261" s="203" t="s">
        <v>179</v>
      </c>
      <c r="R261" s="114"/>
      <c r="S261" s="113"/>
      <c r="T261" s="112"/>
      <c r="U261" s="112"/>
      <c r="V261" s="112"/>
      <c r="W261" s="112"/>
      <c r="X261" s="113">
        <v>42583</v>
      </c>
      <c r="Y261" s="112"/>
      <c r="Z261" s="112"/>
      <c r="AA261" s="112"/>
      <c r="AB261" s="112"/>
      <c r="AC261" s="112"/>
      <c r="AD261" s="112"/>
      <c r="AE261" s="112"/>
      <c r="AF261" s="112"/>
      <c r="AG261" s="112"/>
      <c r="AH261" s="112"/>
      <c r="AI261" s="112"/>
      <c r="AJ261" s="112"/>
      <c r="AK261" s="112"/>
      <c r="AL261" s="112"/>
      <c r="AM261" s="112"/>
      <c r="AN261" s="112"/>
      <c r="AO261" s="112"/>
      <c r="AP261" s="112"/>
      <c r="AQ261" s="112"/>
      <c r="AR261" s="114"/>
      <c r="AS261" s="114"/>
      <c r="AT261" s="114"/>
      <c r="AU261" s="114"/>
      <c r="AV261" s="114"/>
      <c r="AW261" s="114"/>
      <c r="AX261" s="114"/>
      <c r="AY261" s="199" t="str">
        <f ca="1">IF(AND(TasksTable[[#This Row],[Status]]&lt;&gt;"On Track",TasksTable[[#This Row],[Start Date (Calculated)]]&lt;TODAY()+7),"Review","No  Review")</f>
        <v>No  Review</v>
      </c>
      <c r="AZ261" s="242">
        <v>15</v>
      </c>
      <c r="BA261" s="114" t="s">
        <v>664</v>
      </c>
      <c r="BB261" s="114"/>
      <c r="BC261" s="114"/>
      <c r="BD261" s="114"/>
      <c r="BE261" s="169" t="s">
        <v>802</v>
      </c>
      <c r="BF261" s="169"/>
      <c r="BG261" s="169"/>
      <c r="BH261" s="169"/>
      <c r="BI261" s="169"/>
      <c r="BJ261" s="169"/>
      <c r="BK261" s="169"/>
      <c r="BL261" s="169">
        <v>15</v>
      </c>
      <c r="BM261" s="169"/>
      <c r="BN261" s="169"/>
      <c r="BO261" s="259"/>
      <c r="BP261" s="303">
        <f t="shared" si="15"/>
        <v>15</v>
      </c>
      <c r="BQ261" s="349" t="str">
        <f ca="1">IFERROR(IF(TasksTable[[#This Row],[Start Date (Calculated)]]-(TODAY()-WEEKDAY(TODAY())-1)&gt;5,"REVIEW","-"),"")</f>
        <v>REVIEW</v>
      </c>
      <c r="BR261" s="349" t="str">
        <f ca="1">IFERROR(IF(TasksTable[[#This Row],[Required Completion Date]]-(TODAY()-WEEKDAY(TODAY())-1)&gt;5,"REVIEW","-"),"")</f>
        <v>REVIEW</v>
      </c>
      <c r="BS261" s="349" t="str">
        <f ca="1">IFERROR(IF(TasksTable[[#This Row],[% Complete]]&lt;(TODAY()-TasksTable[[#This Row],[Start Date (Calculated)]])/TasksTable[[#This Row],[Days to Accomplish]],"REVIEW","-"),"")</f>
        <v>-</v>
      </c>
    </row>
    <row r="262" spans="1:71" s="254" customFormat="1" ht="30" customHeight="1" x14ac:dyDescent="0.2">
      <c r="A262" s="243">
        <v>1</v>
      </c>
      <c r="B262" s="190" t="str">
        <f>VLOOKUP(TasksTable[[#This Row],[Day 1 Project
Name]],Sheet1!$A$1:$B$19,2,FALSE)</f>
        <v>EFAS01</v>
      </c>
      <c r="C262" s="280"/>
      <c r="D262" s="100" t="str">
        <f>VLOOKUP(B262,Sheet1!$B$1:$C$19,2,FALSE)</f>
        <v>Istvan Katus_Finance</v>
      </c>
      <c r="E262" s="282" t="s">
        <v>374</v>
      </c>
      <c r="F262" s="107" t="s">
        <v>462</v>
      </c>
      <c r="G262" s="171" t="s">
        <v>176</v>
      </c>
      <c r="H262" s="109" t="b">
        <v>0</v>
      </c>
      <c r="I262" s="158"/>
      <c r="J262" s="158">
        <v>42505</v>
      </c>
      <c r="K262" s="171">
        <v>80</v>
      </c>
      <c r="L262" s="115">
        <f t="shared" ref="L262" si="21">J262-K262</f>
        <v>42425</v>
      </c>
      <c r="M262" s="116">
        <v>0</v>
      </c>
      <c r="N262" s="203" t="b">
        <v>0</v>
      </c>
      <c r="O262" s="114"/>
      <c r="P262" s="203" t="s">
        <v>308</v>
      </c>
      <c r="Q262" s="203" t="s">
        <v>179</v>
      </c>
      <c r="R262" s="114"/>
      <c r="S262" s="113"/>
      <c r="T262" s="112"/>
      <c r="U262" s="112"/>
      <c r="V262" s="112"/>
      <c r="W262" s="112"/>
      <c r="X262" s="113">
        <v>42583</v>
      </c>
      <c r="Y262" s="112"/>
      <c r="Z262" s="112"/>
      <c r="AA262" s="112"/>
      <c r="AB262" s="112"/>
      <c r="AC262" s="112"/>
      <c r="AD262" s="112"/>
      <c r="AE262" s="112"/>
      <c r="AF262" s="112"/>
      <c r="AG262" s="112"/>
      <c r="AH262" s="112"/>
      <c r="AI262" s="112"/>
      <c r="AJ262" s="112"/>
      <c r="AK262" s="112"/>
      <c r="AL262" s="112"/>
      <c r="AM262" s="112"/>
      <c r="AN262" s="112"/>
      <c r="AO262" s="112"/>
      <c r="AP262" s="112"/>
      <c r="AQ262" s="112"/>
      <c r="AR262" s="114"/>
      <c r="AS262" s="114"/>
      <c r="AT262" s="114"/>
      <c r="AU262" s="114"/>
      <c r="AV262" s="114"/>
      <c r="AW262" s="114"/>
      <c r="AX262" s="114"/>
      <c r="AY262" s="199" t="str">
        <f ca="1">IF(AND(TasksTable[[#This Row],[Status]]&lt;&gt;"On Track",TasksTable[[#This Row],[Start Date (Calculated)]]&lt;TODAY()+7),"Review","No  Review")</f>
        <v>No  Review</v>
      </c>
      <c r="AZ262" s="242">
        <v>190</v>
      </c>
      <c r="BA262" s="114" t="s">
        <v>664</v>
      </c>
      <c r="BB262" s="114"/>
      <c r="BC262" s="114"/>
      <c r="BD262" s="114"/>
      <c r="BE262" s="169" t="s">
        <v>800</v>
      </c>
      <c r="BF262" s="169"/>
      <c r="BG262" s="169">
        <v>20</v>
      </c>
      <c r="BH262" s="169">
        <v>100</v>
      </c>
      <c r="BI262" s="169">
        <v>40</v>
      </c>
      <c r="BJ262" s="169">
        <v>30</v>
      </c>
      <c r="BK262" s="169"/>
      <c r="BL262" s="169"/>
      <c r="BM262" s="169"/>
      <c r="BN262" s="169"/>
      <c r="BO262" s="259"/>
      <c r="BP262" s="303">
        <f t="shared" si="15"/>
        <v>190</v>
      </c>
      <c r="BQ262" s="349" t="str">
        <f ca="1">IFERROR(IF(TasksTable[[#This Row],[Start Date (Calculated)]]-(TODAY()-WEEKDAY(TODAY())-1)&gt;5,"REVIEW","-"),"")</f>
        <v>REVIEW</v>
      </c>
      <c r="BR262" s="349" t="str">
        <f ca="1">IFERROR(IF(TasksTable[[#This Row],[Required Completion Date]]-(TODAY()-WEEKDAY(TODAY())-1)&gt;5,"REVIEW","-"),"")</f>
        <v>REVIEW</v>
      </c>
      <c r="BS262" s="349" t="str">
        <f ca="1">IFERROR(IF(TasksTable[[#This Row],[% Complete]]&lt;(TODAY()-TasksTable[[#This Row],[Start Date (Calculated)]])/TasksTable[[#This Row],[Days to Accomplish]],"REVIEW","-"),"")</f>
        <v>-</v>
      </c>
    </row>
    <row r="263" spans="1:71" s="254" customFormat="1" ht="30" customHeight="1" x14ac:dyDescent="0.2">
      <c r="A263" s="243">
        <v>2</v>
      </c>
      <c r="B263" s="190" t="str">
        <f>VLOOKUP(TasksTable[[#This Row],[Day 1 Project
Name]],Sheet1!$A$1:$B$19,2,FALSE)</f>
        <v>EFAS15</v>
      </c>
      <c r="C263" s="280" t="str">
        <f>CONCATENATE(B263,"_",TasksTable[[#This Row],[Day 1 Project
Name]],"_",A263)</f>
        <v>EFAS15_EFAS15_Treasury BackOffice_2</v>
      </c>
      <c r="D263" s="100" t="str">
        <f>VLOOKUP(B263,Sheet1!$B$1:$C$19,2,FALSE)</f>
        <v>Istvan Katus_Treasury</v>
      </c>
      <c r="E263" s="282" t="s">
        <v>384</v>
      </c>
      <c r="F263" s="107" t="s">
        <v>762</v>
      </c>
      <c r="G263" s="171" t="s">
        <v>176</v>
      </c>
      <c r="H263" s="109" t="b">
        <v>0</v>
      </c>
      <c r="I263" s="158"/>
      <c r="J263" s="158">
        <v>42583</v>
      </c>
      <c r="K263" s="171">
        <v>17</v>
      </c>
      <c r="L263" s="115">
        <f t="shared" si="20"/>
        <v>42566</v>
      </c>
      <c r="M263" s="116">
        <v>0</v>
      </c>
      <c r="N263" s="203" t="b">
        <v>1</v>
      </c>
      <c r="O263" s="114" t="s">
        <v>440</v>
      </c>
      <c r="P263" s="203" t="s">
        <v>308</v>
      </c>
      <c r="Q263" s="203" t="s">
        <v>179</v>
      </c>
      <c r="R263" s="114"/>
      <c r="S263" s="113"/>
      <c r="T263" s="112"/>
      <c r="U263" s="112"/>
      <c r="V263" s="112"/>
      <c r="W263" s="112"/>
      <c r="X263" s="113">
        <v>42583</v>
      </c>
      <c r="Y263" s="112"/>
      <c r="Z263" s="112"/>
      <c r="AA263" s="112"/>
      <c r="AB263" s="112"/>
      <c r="AC263" s="112"/>
      <c r="AD263" s="112"/>
      <c r="AE263" s="112"/>
      <c r="AF263" s="112"/>
      <c r="AG263" s="112"/>
      <c r="AH263" s="112"/>
      <c r="AI263" s="112"/>
      <c r="AJ263" s="112"/>
      <c r="AK263" s="112"/>
      <c r="AL263" s="112"/>
      <c r="AM263" s="112"/>
      <c r="AN263" s="112"/>
      <c r="AO263" s="112"/>
      <c r="AP263" s="112"/>
      <c r="AQ263" s="112"/>
      <c r="AR263" s="114"/>
      <c r="AS263" s="114"/>
      <c r="AT263" s="114"/>
      <c r="AU263" s="114"/>
      <c r="AV263" s="114"/>
      <c r="AW263" s="114"/>
      <c r="AX263" s="114"/>
      <c r="AY263" s="199" t="str">
        <f ca="1">IF(AND(TasksTable[[#This Row],[Status]]&lt;&gt;"On Track",TasksTable[[#This Row],[Start Date (Calculated)]]&lt;TODAY()+7),"Review","No  Review")</f>
        <v>No  Review</v>
      </c>
      <c r="AZ263" s="114">
        <v>16</v>
      </c>
      <c r="BA263" s="114" t="s">
        <v>702</v>
      </c>
      <c r="BB263" s="114"/>
      <c r="BC263" s="114"/>
      <c r="BD263" s="114"/>
      <c r="BE263" s="169" t="s">
        <v>802</v>
      </c>
      <c r="BF263" s="169"/>
      <c r="BG263" s="169"/>
      <c r="BH263" s="169"/>
      <c r="BI263" s="169"/>
      <c r="BJ263" s="169"/>
      <c r="BK263" s="169"/>
      <c r="BL263" s="169">
        <v>16</v>
      </c>
      <c r="BM263" s="169"/>
      <c r="BN263" s="169"/>
      <c r="BO263" s="259"/>
      <c r="BP263" s="303">
        <f t="shared" si="15"/>
        <v>16</v>
      </c>
      <c r="BQ263" s="349" t="str">
        <f ca="1">IFERROR(IF(TasksTable[[#This Row],[Start Date (Calculated)]]-(TODAY()-WEEKDAY(TODAY())-1)&gt;5,"REVIEW","-"),"")</f>
        <v>REVIEW</v>
      </c>
      <c r="BR263" s="349" t="str">
        <f ca="1">IFERROR(IF(TasksTable[[#This Row],[Required Completion Date]]-(TODAY()-WEEKDAY(TODAY())-1)&gt;5,"REVIEW","-"),"")</f>
        <v>REVIEW</v>
      </c>
      <c r="BS263" s="349" t="str">
        <f ca="1">IFERROR(IF(TasksTable[[#This Row],[% Complete]]&lt;(TODAY()-TasksTable[[#This Row],[Start Date (Calculated)]])/TasksTable[[#This Row],[Days to Accomplish]],"REVIEW","-"),"")</f>
        <v>-</v>
      </c>
    </row>
    <row r="264" spans="1:71" s="254" customFormat="1" ht="30" customHeight="1" x14ac:dyDescent="0.2">
      <c r="A264" s="243">
        <v>5</v>
      </c>
      <c r="B264" s="190" t="str">
        <f>VLOOKUP(TasksTable[[#This Row],[Day 1 Project
Name]],Sheet1!$A$1:$B$19,2,FALSE)</f>
        <v>EFAS06</v>
      </c>
      <c r="C264" s="244" t="str">
        <f>CONCATENATE(B264,"_",TasksTable[[#This Row],[Day 1 Project
Name]],"_",A264)</f>
        <v>EFAS06_EFAS06_FAPA_AUS_5</v>
      </c>
      <c r="D264" s="245" t="str">
        <f>VLOOKUP(B264,Sheet1!$B$1:$C$19,2,FALSE)</f>
        <v>Istvan Katus_Finance</v>
      </c>
      <c r="E264" s="245" t="s">
        <v>392</v>
      </c>
      <c r="F264" s="185" t="s">
        <v>767</v>
      </c>
      <c r="G264" s="246" t="s">
        <v>176</v>
      </c>
      <c r="H264" s="164" t="b">
        <v>0</v>
      </c>
      <c r="I264" s="248"/>
      <c r="J264" s="248">
        <v>42644</v>
      </c>
      <c r="K264" s="246">
        <v>1</v>
      </c>
      <c r="L264" s="249">
        <f t="shared" si="20"/>
        <v>42643</v>
      </c>
      <c r="M264" s="250">
        <v>0</v>
      </c>
      <c r="N264" s="251" t="b">
        <v>1</v>
      </c>
      <c r="O264" s="242" t="s">
        <v>524</v>
      </c>
      <c r="P264" s="251" t="s">
        <v>312</v>
      </c>
      <c r="Q264" s="251" t="s">
        <v>179</v>
      </c>
      <c r="R264" s="242" t="s">
        <v>525</v>
      </c>
      <c r="S264" s="252"/>
      <c r="T264" s="252"/>
      <c r="U264" s="252"/>
      <c r="V264" s="248">
        <v>42583</v>
      </c>
      <c r="W264" s="252"/>
      <c r="X264" s="252"/>
      <c r="Y264" s="252"/>
      <c r="Z264" s="252"/>
      <c r="AA264" s="252"/>
      <c r="AB264" s="252"/>
      <c r="AC264" s="252"/>
      <c r="AD264" s="252"/>
      <c r="AE264" s="252"/>
      <c r="AF264" s="252"/>
      <c r="AG264" s="252"/>
      <c r="AH264" s="252"/>
      <c r="AI264" s="252"/>
      <c r="AJ264" s="252"/>
      <c r="AK264" s="252"/>
      <c r="AL264" s="252"/>
      <c r="AM264" s="252"/>
      <c r="AN264" s="252"/>
      <c r="AO264" s="252"/>
      <c r="AP264" s="252"/>
      <c r="AQ264" s="252"/>
      <c r="AR264" s="242"/>
      <c r="AS264" s="242"/>
      <c r="AT264" s="242"/>
      <c r="AU264" s="242"/>
      <c r="AV264" s="242"/>
      <c r="AW264" s="242"/>
      <c r="AX264" s="242"/>
      <c r="AY264" s="253" t="str">
        <f ca="1">IF(AND(TasksTable[[#This Row],[Status]]&lt;&gt;"On Track",TasksTable[[#This Row],[Start Date (Calculated)]]&lt;TODAY()+7),"Review","No  Review")</f>
        <v>No  Review</v>
      </c>
      <c r="AZ264" s="242">
        <f>2*4</f>
        <v>8</v>
      </c>
      <c r="BA264" s="242" t="s">
        <v>684</v>
      </c>
      <c r="BB264" s="242"/>
      <c r="BC264" s="242"/>
      <c r="BD264" s="242"/>
      <c r="BE264" s="169" t="s">
        <v>800</v>
      </c>
      <c r="BF264" s="169"/>
      <c r="BG264" s="169"/>
      <c r="BH264" s="169"/>
      <c r="BI264" s="169"/>
      <c r="BJ264" s="169"/>
      <c r="BK264" s="169"/>
      <c r="BL264" s="169"/>
      <c r="BM264" s="169"/>
      <c r="BN264" s="169"/>
      <c r="BO264" s="259">
        <v>8</v>
      </c>
      <c r="BP264" s="303">
        <f t="shared" si="15"/>
        <v>8</v>
      </c>
      <c r="BQ264" s="349" t="str">
        <f ca="1">IFERROR(IF(TasksTable[[#This Row],[Start Date (Calculated)]]-(TODAY()-WEEKDAY(TODAY())-1)&gt;5,"REVIEW","-"),"")</f>
        <v>REVIEW</v>
      </c>
      <c r="BR264" s="349" t="str">
        <f ca="1">IFERROR(IF(TasksTable[[#This Row],[Required Completion Date]]-(TODAY()-WEEKDAY(TODAY())-1)&gt;5,"REVIEW","-"),"")</f>
        <v>REVIEW</v>
      </c>
      <c r="BS264" s="349" t="str">
        <f ca="1">IFERROR(IF(TasksTable[[#This Row],[% Complete]]&lt;(TODAY()-TasksTable[[#This Row],[Start Date (Calculated)]])/TasksTable[[#This Row],[Days to Accomplish]],"REVIEW","-"),"")</f>
        <v>-</v>
      </c>
    </row>
    <row r="265" spans="1:71" s="254" customFormat="1" ht="30" customHeight="1" x14ac:dyDescent="0.2">
      <c r="A265" s="243">
        <v>7</v>
      </c>
      <c r="B265" s="190" t="str">
        <f>VLOOKUP(TasksTable[[#This Row],[Day 1 Project
Name]],Sheet1!$A$1:$B$19,2,FALSE)</f>
        <v>EFAS12</v>
      </c>
      <c r="C265" s="280" t="str">
        <f>CONCATENATE(B265,"_",TasksTable[[#This Row],[Day 1 Project
Name]],"_",A265)</f>
        <v>EFAS12_EFAS12_IICS_7</v>
      </c>
      <c r="D265" s="100" t="str">
        <f>VLOOKUP(B265,Sheet1!$B$1:$C$19,2,FALSE)</f>
        <v>Istvan Katus_Finance</v>
      </c>
      <c r="E265" s="282" t="s">
        <v>382</v>
      </c>
      <c r="F265" s="107" t="s">
        <v>762</v>
      </c>
      <c r="G265" s="171" t="s">
        <v>176</v>
      </c>
      <c r="H265" s="109" t="b">
        <v>0</v>
      </c>
      <c r="I265" s="158"/>
      <c r="J265" s="158">
        <v>42583</v>
      </c>
      <c r="K265" s="171">
        <v>17</v>
      </c>
      <c r="L265" s="115">
        <f t="shared" ref="L265:L275" si="22">J265-K265</f>
        <v>42566</v>
      </c>
      <c r="M265" s="116">
        <v>0</v>
      </c>
      <c r="N265" s="203" t="b">
        <v>1</v>
      </c>
      <c r="O265" s="114" t="s">
        <v>440</v>
      </c>
      <c r="P265" s="203" t="s">
        <v>308</v>
      </c>
      <c r="Q265" s="203" t="s">
        <v>179</v>
      </c>
      <c r="R265" s="114"/>
      <c r="S265" s="113"/>
      <c r="T265" s="112"/>
      <c r="U265" s="112"/>
      <c r="V265" s="112"/>
      <c r="W265" s="112"/>
      <c r="X265" s="110">
        <v>42583</v>
      </c>
      <c r="Y265" s="112"/>
      <c r="Z265" s="112"/>
      <c r="AA265" s="112"/>
      <c r="AB265" s="112"/>
      <c r="AC265" s="112"/>
      <c r="AD265" s="112"/>
      <c r="AE265" s="112"/>
      <c r="AF265" s="112"/>
      <c r="AG265" s="112"/>
      <c r="AH265" s="112"/>
      <c r="AI265" s="112"/>
      <c r="AJ265" s="112"/>
      <c r="AK265" s="112"/>
      <c r="AL265" s="112"/>
      <c r="AM265" s="112"/>
      <c r="AN265" s="112"/>
      <c r="AO265" s="112"/>
      <c r="AP265" s="112"/>
      <c r="AQ265" s="112"/>
      <c r="AR265" s="114"/>
      <c r="AS265" s="114"/>
      <c r="AT265" s="114"/>
      <c r="AU265" s="114"/>
      <c r="AV265" s="114"/>
      <c r="AW265" s="114"/>
      <c r="AX265" s="114"/>
      <c r="AY265" s="199" t="str">
        <f ca="1">IF(AND(TasksTable[[#This Row],[Status]]&lt;&gt;"On Track",TasksTable[[#This Row],[Start Date (Calculated)]]&lt;TODAY()+7),"Review","No  Review")</f>
        <v>No  Review</v>
      </c>
      <c r="AZ265" s="114">
        <v>8</v>
      </c>
      <c r="BA265" s="114" t="s">
        <v>701</v>
      </c>
      <c r="BB265" s="114"/>
      <c r="BC265" s="114"/>
      <c r="BD265" s="114"/>
      <c r="BE265" s="169" t="s">
        <v>802</v>
      </c>
      <c r="BF265" s="169"/>
      <c r="BG265" s="169"/>
      <c r="BH265" s="169"/>
      <c r="BI265" s="169"/>
      <c r="BJ265" s="169"/>
      <c r="BK265" s="169"/>
      <c r="BL265" s="169">
        <v>8</v>
      </c>
      <c r="BM265" s="169"/>
      <c r="BN265" s="169"/>
      <c r="BO265" s="259"/>
      <c r="BP265" s="303">
        <f t="shared" si="15"/>
        <v>8</v>
      </c>
      <c r="BQ265" s="349" t="str">
        <f ca="1">IFERROR(IF(TasksTable[[#This Row],[Start Date (Calculated)]]-(TODAY()-WEEKDAY(TODAY())-1)&gt;5,"REVIEW","-"),"")</f>
        <v>REVIEW</v>
      </c>
      <c r="BR265" s="349" t="str">
        <f ca="1">IFERROR(IF(TasksTable[[#This Row],[Required Completion Date]]-(TODAY()-WEEKDAY(TODAY())-1)&gt;5,"REVIEW","-"),"")</f>
        <v>REVIEW</v>
      </c>
      <c r="BS265" s="349" t="str">
        <f ca="1">IFERROR(IF(TasksTable[[#This Row],[% Complete]]&lt;(TODAY()-TasksTable[[#This Row],[Start Date (Calculated)]])/TasksTable[[#This Row],[Days to Accomplish]],"REVIEW","-"),"")</f>
        <v>-</v>
      </c>
    </row>
    <row r="266" spans="1:71" s="254" customFormat="1" ht="30" customHeight="1" x14ac:dyDescent="0.2">
      <c r="A266" s="243">
        <v>11</v>
      </c>
      <c r="B266" s="190" t="str">
        <f>VLOOKUP(TasksTable[[#This Row],[Day 1 Project
Name]],Sheet1!$A$1:$B$19,2,FALSE)</f>
        <v>EFAS06</v>
      </c>
      <c r="C266" s="244" t="str">
        <f>CONCATENATE(B266,"_",TasksTable[[#This Row],[Day 1 Project
Name]],"_",A266)</f>
        <v>EFAS06_EFAS06_FAPA_AUS_11</v>
      </c>
      <c r="D266" s="245" t="str">
        <f>VLOOKUP(B266,Sheet1!$B$1:$C$19,2,FALSE)</f>
        <v>Istvan Katus_Finance</v>
      </c>
      <c r="E266" s="245" t="s">
        <v>392</v>
      </c>
      <c r="F266" s="185" t="s">
        <v>535</v>
      </c>
      <c r="G266" s="246" t="s">
        <v>176</v>
      </c>
      <c r="H266" s="247" t="b">
        <v>0</v>
      </c>
      <c r="I266" s="248"/>
      <c r="J266" s="248">
        <v>42477</v>
      </c>
      <c r="K266" s="246">
        <v>30</v>
      </c>
      <c r="L266" s="249">
        <f t="shared" si="22"/>
        <v>42447</v>
      </c>
      <c r="M266" s="250">
        <v>0</v>
      </c>
      <c r="N266" s="251" t="b">
        <v>0</v>
      </c>
      <c r="O266" s="242"/>
      <c r="P266" s="251" t="s">
        <v>312</v>
      </c>
      <c r="Q266" s="251" t="s">
        <v>179</v>
      </c>
      <c r="R266" s="242" t="s">
        <v>536</v>
      </c>
      <c r="S266" s="252"/>
      <c r="T266" s="252"/>
      <c r="U266" s="252"/>
      <c r="V266" s="252"/>
      <c r="W266" s="252"/>
      <c r="X266" s="252"/>
      <c r="Y266" s="252"/>
      <c r="Z266" s="252"/>
      <c r="AA266" s="252"/>
      <c r="AB266" s="252"/>
      <c r="AC266" s="252"/>
      <c r="AD266" s="252"/>
      <c r="AE266" s="252"/>
      <c r="AF266" s="252"/>
      <c r="AG266" s="252"/>
      <c r="AH266" s="252"/>
      <c r="AI266" s="252"/>
      <c r="AJ266" s="252"/>
      <c r="AK266" s="252"/>
      <c r="AL266" s="252"/>
      <c r="AM266" s="252"/>
      <c r="AN266" s="252"/>
      <c r="AO266" s="252"/>
      <c r="AP266" s="252"/>
      <c r="AQ266" s="252"/>
      <c r="AR266" s="242"/>
      <c r="AS266" s="242"/>
      <c r="AT266" s="242"/>
      <c r="AU266" s="242"/>
      <c r="AV266" s="242"/>
      <c r="AW266" s="242"/>
      <c r="AX266" s="242"/>
      <c r="AY266" s="253" t="str">
        <f ca="1">IF(AND(TasksTable[[#This Row],[Status]]&lt;&gt;"On Track",TasksTable[[#This Row],[Start Date (Calculated)]]&lt;TODAY()+7),"Review","No  Review")</f>
        <v>No  Review</v>
      </c>
      <c r="AZ266" s="242">
        <f>2*4*5</f>
        <v>40</v>
      </c>
      <c r="BA266" s="242" t="s">
        <v>684</v>
      </c>
      <c r="BB266" s="242"/>
      <c r="BC266" s="242"/>
      <c r="BD266" s="242"/>
      <c r="BE266" s="169" t="s">
        <v>801</v>
      </c>
      <c r="BF266" s="169"/>
      <c r="BG266" s="169"/>
      <c r="BH266" s="169">
        <v>20</v>
      </c>
      <c r="BI266" s="169">
        <v>20</v>
      </c>
      <c r="BJ266" s="169"/>
      <c r="BK266" s="169"/>
      <c r="BL266" s="169"/>
      <c r="BM266" s="169"/>
      <c r="BN266" s="169"/>
      <c r="BO266" s="259"/>
      <c r="BP266" s="303">
        <f t="shared" si="15"/>
        <v>40</v>
      </c>
      <c r="BQ266" s="349" t="str">
        <f ca="1">IFERROR(IF(TasksTable[[#This Row],[Start Date (Calculated)]]-(TODAY()-WEEKDAY(TODAY())-1)&gt;5,"REVIEW","-"),"")</f>
        <v>REVIEW</v>
      </c>
      <c r="BR266" s="349" t="str">
        <f ca="1">IFERROR(IF(TasksTable[[#This Row],[Required Completion Date]]-(TODAY()-WEEKDAY(TODAY())-1)&gt;5,"REVIEW","-"),"")</f>
        <v>REVIEW</v>
      </c>
      <c r="BS266" s="349" t="str">
        <f ca="1">IFERROR(IF(TasksTable[[#This Row],[% Complete]]&lt;(TODAY()-TasksTable[[#This Row],[Start Date (Calculated)]])/TasksTable[[#This Row],[Days to Accomplish]],"REVIEW","-"),"")</f>
        <v>-</v>
      </c>
    </row>
    <row r="267" spans="1:71" s="254" customFormat="1" ht="30" customHeight="1" x14ac:dyDescent="0.2">
      <c r="A267" s="243">
        <v>12</v>
      </c>
      <c r="B267" s="190" t="str">
        <f>VLOOKUP(TasksTable[[#This Row],[Day 1 Project
Name]],Sheet1!$A$1:$B$19,2,FALSE)</f>
        <v>EFAS06</v>
      </c>
      <c r="C267" s="244" t="str">
        <f>CONCATENATE(B267,"_",TasksTable[[#This Row],[Day 1 Project
Name]],"_",A267)</f>
        <v>EFAS06_EFAS06_FAPA_AUS_12</v>
      </c>
      <c r="D267" s="245" t="str">
        <f>VLOOKUP(B267,Sheet1!$B$1:$C$19,2,FALSE)</f>
        <v>Istvan Katus_Finance</v>
      </c>
      <c r="E267" s="245" t="s">
        <v>392</v>
      </c>
      <c r="F267" s="185" t="s">
        <v>426</v>
      </c>
      <c r="G267" s="246" t="s">
        <v>176</v>
      </c>
      <c r="H267" s="164" t="b">
        <v>0</v>
      </c>
      <c r="I267" s="248"/>
      <c r="J267" s="248">
        <v>42460</v>
      </c>
      <c r="K267" s="246">
        <v>30</v>
      </c>
      <c r="L267" s="249">
        <f t="shared" si="22"/>
        <v>42430</v>
      </c>
      <c r="M267" s="250">
        <v>0</v>
      </c>
      <c r="N267" s="251" t="b">
        <v>0</v>
      </c>
      <c r="O267" s="242"/>
      <c r="P267" s="251" t="s">
        <v>312</v>
      </c>
      <c r="Q267" s="251" t="s">
        <v>179</v>
      </c>
      <c r="R267" s="242" t="s">
        <v>532</v>
      </c>
      <c r="S267" s="252"/>
      <c r="T267" s="252"/>
      <c r="U267" s="252"/>
      <c r="V267" s="252"/>
      <c r="W267" s="252"/>
      <c r="X267" s="252"/>
      <c r="Y267" s="252"/>
      <c r="Z267" s="252"/>
      <c r="AA267" s="252"/>
      <c r="AB267" s="252"/>
      <c r="AC267" s="252"/>
      <c r="AD267" s="252"/>
      <c r="AE267" s="252"/>
      <c r="AF267" s="252"/>
      <c r="AG267" s="252"/>
      <c r="AH267" s="252"/>
      <c r="AI267" s="252"/>
      <c r="AJ267" s="252"/>
      <c r="AK267" s="252"/>
      <c r="AL267" s="252"/>
      <c r="AM267" s="252"/>
      <c r="AN267" s="252"/>
      <c r="AO267" s="252"/>
      <c r="AP267" s="252"/>
      <c r="AQ267" s="252"/>
      <c r="AR267" s="242"/>
      <c r="AS267" s="242"/>
      <c r="AT267" s="242"/>
      <c r="AU267" s="242"/>
      <c r="AV267" s="242"/>
      <c r="AW267" s="242"/>
      <c r="AX267" s="242"/>
      <c r="AY267" s="253" t="str">
        <f ca="1">IF(AND(TasksTable[[#This Row],[Status]]&lt;&gt;"On Track",TasksTable[[#This Row],[Start Date (Calculated)]]&lt;TODAY()+7),"Review","No  Review")</f>
        <v>No  Review</v>
      </c>
      <c r="AZ267" s="242">
        <f>2*4</f>
        <v>8</v>
      </c>
      <c r="BA267" s="242" t="s">
        <v>684</v>
      </c>
      <c r="BB267" s="242"/>
      <c r="BC267" s="242"/>
      <c r="BD267" s="242"/>
      <c r="BE267" s="169" t="s">
        <v>800</v>
      </c>
      <c r="BF267" s="169"/>
      <c r="BG267" s="169"/>
      <c r="BH267" s="169">
        <v>8</v>
      </c>
      <c r="BI267" s="169"/>
      <c r="BJ267" s="169"/>
      <c r="BK267" s="169"/>
      <c r="BL267" s="169"/>
      <c r="BM267" s="169"/>
      <c r="BN267" s="169"/>
      <c r="BO267" s="259"/>
      <c r="BP267" s="303">
        <f t="shared" ref="BP267:BP330" si="23">SUM(BF267:BO267)</f>
        <v>8</v>
      </c>
      <c r="BQ267" s="349" t="str">
        <f ca="1">IFERROR(IF(TasksTable[[#This Row],[Start Date (Calculated)]]-(TODAY()-WEEKDAY(TODAY())-1)&gt;5,"REVIEW","-"),"")</f>
        <v>REVIEW</v>
      </c>
      <c r="BR267" s="349" t="str">
        <f ca="1">IFERROR(IF(TasksTable[[#This Row],[Required Completion Date]]-(TODAY()-WEEKDAY(TODAY())-1)&gt;5,"REVIEW","-"),"")</f>
        <v>REVIEW</v>
      </c>
      <c r="BS267" s="349" t="str">
        <f ca="1">IFERROR(IF(TasksTable[[#This Row],[% Complete]]&lt;(TODAY()-TasksTable[[#This Row],[Start Date (Calculated)]])/TasksTable[[#This Row],[Days to Accomplish]],"REVIEW","-"),"")</f>
        <v>-</v>
      </c>
    </row>
    <row r="268" spans="1:71" s="254" customFormat="1" ht="30" customHeight="1" x14ac:dyDescent="0.2">
      <c r="A268" s="243">
        <v>13</v>
      </c>
      <c r="B268" s="190" t="str">
        <f>VLOOKUP(TasksTable[[#This Row],[Day 1 Project
Name]],Sheet1!$A$1:$B$19,2,FALSE)</f>
        <v>EFAS06</v>
      </c>
      <c r="C268" s="244" t="str">
        <f>CONCATENATE(B268,"_",TasksTable[[#This Row],[Day 1 Project
Name]],"_",A268)</f>
        <v>EFAS06_EFAS06_FAPA_AUS_13</v>
      </c>
      <c r="D268" s="245" t="str">
        <f>VLOOKUP(B268,Sheet1!$B$1:$C$19,2,FALSE)</f>
        <v>Istvan Katus_Finance</v>
      </c>
      <c r="E268" s="245" t="s">
        <v>392</v>
      </c>
      <c r="F268" s="185" t="s">
        <v>686</v>
      </c>
      <c r="G268" s="246" t="s">
        <v>176</v>
      </c>
      <c r="H268" s="247" t="b">
        <v>0</v>
      </c>
      <c r="I268" s="248"/>
      <c r="J268" s="248">
        <v>42478</v>
      </c>
      <c r="K268" s="246">
        <v>30</v>
      </c>
      <c r="L268" s="249">
        <f t="shared" si="22"/>
        <v>42448</v>
      </c>
      <c r="M268" s="250">
        <v>0</v>
      </c>
      <c r="N268" s="251" t="b">
        <v>1</v>
      </c>
      <c r="O268" s="242" t="s">
        <v>185</v>
      </c>
      <c r="P268" s="251" t="s">
        <v>312</v>
      </c>
      <c r="Q268" s="251" t="s">
        <v>179</v>
      </c>
      <c r="R268" s="242" t="s">
        <v>542</v>
      </c>
      <c r="S268" s="252"/>
      <c r="T268" s="252"/>
      <c r="U268" s="252"/>
      <c r="V268" s="252"/>
      <c r="W268" s="252"/>
      <c r="X268" s="252">
        <f>J268</f>
        <v>42478</v>
      </c>
      <c r="Y268" s="252"/>
      <c r="Z268" s="252"/>
      <c r="AA268" s="252"/>
      <c r="AB268" s="252"/>
      <c r="AC268" s="252"/>
      <c r="AD268" s="252"/>
      <c r="AE268" s="252"/>
      <c r="AF268" s="252"/>
      <c r="AG268" s="252"/>
      <c r="AH268" s="252"/>
      <c r="AI268" s="252"/>
      <c r="AJ268" s="252"/>
      <c r="AK268" s="252"/>
      <c r="AL268" s="252"/>
      <c r="AM268" s="252"/>
      <c r="AN268" s="252"/>
      <c r="AO268" s="252"/>
      <c r="AP268" s="252"/>
      <c r="AQ268" s="252"/>
      <c r="AR268" s="242"/>
      <c r="AS268" s="242"/>
      <c r="AT268" s="242"/>
      <c r="AU268" s="242"/>
      <c r="AV268" s="242"/>
      <c r="AW268" s="242"/>
      <c r="AX268" s="242"/>
      <c r="AY268" s="253" t="str">
        <f ca="1">IF(AND(TasksTable[[#This Row],[Status]]&lt;&gt;"On Track",TasksTable[[#This Row],[Start Date (Calculated)]]&lt;TODAY()+7),"Review","No  Review")</f>
        <v>No  Review</v>
      </c>
      <c r="AZ268" s="242">
        <f>2*8*5</f>
        <v>80</v>
      </c>
      <c r="BA268" s="242" t="s">
        <v>684</v>
      </c>
      <c r="BB268" s="242"/>
      <c r="BC268" s="242"/>
      <c r="BD268" s="242"/>
      <c r="BE268" s="169" t="s">
        <v>800</v>
      </c>
      <c r="BF268" s="169"/>
      <c r="BG268" s="169"/>
      <c r="BH268" s="169">
        <v>40</v>
      </c>
      <c r="BI268" s="169">
        <v>40</v>
      </c>
      <c r="BJ268" s="169"/>
      <c r="BK268" s="169"/>
      <c r="BL268" s="169"/>
      <c r="BM268" s="169"/>
      <c r="BN268" s="169"/>
      <c r="BO268" s="259"/>
      <c r="BP268" s="303">
        <f t="shared" si="23"/>
        <v>80</v>
      </c>
      <c r="BQ268" s="349" t="str">
        <f ca="1">IFERROR(IF(TasksTable[[#This Row],[Start Date (Calculated)]]-(TODAY()-WEEKDAY(TODAY())-1)&gt;5,"REVIEW","-"),"")</f>
        <v>REVIEW</v>
      </c>
      <c r="BR268" s="349" t="str">
        <f ca="1">IFERROR(IF(TasksTable[[#This Row],[Required Completion Date]]-(TODAY()-WEEKDAY(TODAY())-1)&gt;5,"REVIEW","-"),"")</f>
        <v>REVIEW</v>
      </c>
      <c r="BS268" s="349" t="str">
        <f ca="1">IFERROR(IF(TasksTable[[#This Row],[% Complete]]&lt;(TODAY()-TasksTable[[#This Row],[Start Date (Calculated)]])/TasksTable[[#This Row],[Days to Accomplish]],"REVIEW","-"),"")</f>
        <v>-</v>
      </c>
    </row>
    <row r="269" spans="1:71" s="254" customFormat="1" ht="30" customHeight="1" x14ac:dyDescent="0.2">
      <c r="A269" s="243">
        <v>14</v>
      </c>
      <c r="B269" s="190" t="str">
        <f>VLOOKUP(TasksTable[[#This Row],[Day 1 Project
Name]],Sheet1!$A$1:$B$19,2,FALSE)</f>
        <v>EFAS06</v>
      </c>
      <c r="C269" s="244" t="str">
        <f>CONCATENATE(B269,"_",TasksTable[[#This Row],[Day 1 Project
Name]],"_",A269)</f>
        <v>EFAS06_EFAS06_FAPA_AUS_14</v>
      </c>
      <c r="D269" s="245" t="str">
        <f>VLOOKUP(B269,Sheet1!$B$1:$C$19,2,FALSE)</f>
        <v>Istvan Katus_Finance</v>
      </c>
      <c r="E269" s="245" t="s">
        <v>392</v>
      </c>
      <c r="F269" s="185" t="s">
        <v>563</v>
      </c>
      <c r="G269" s="246" t="s">
        <v>424</v>
      </c>
      <c r="H269" s="164" t="b">
        <v>0</v>
      </c>
      <c r="I269" s="248"/>
      <c r="J269" s="248">
        <v>42478</v>
      </c>
      <c r="K269" s="246">
        <v>30</v>
      </c>
      <c r="L269" s="249">
        <f t="shared" si="22"/>
        <v>42448</v>
      </c>
      <c r="M269" s="250">
        <v>0</v>
      </c>
      <c r="N269" s="251" t="b">
        <v>1</v>
      </c>
      <c r="O269" s="242" t="s">
        <v>564</v>
      </c>
      <c r="P269" s="251" t="s">
        <v>312</v>
      </c>
      <c r="Q269" s="251" t="s">
        <v>179</v>
      </c>
      <c r="R269" s="242" t="s">
        <v>572</v>
      </c>
      <c r="S269" s="252"/>
      <c r="T269" s="252"/>
      <c r="U269" s="252"/>
      <c r="V269" s="252"/>
      <c r="W269" s="252"/>
      <c r="X269" s="252">
        <f>J269</f>
        <v>42478</v>
      </c>
      <c r="Y269" s="252"/>
      <c r="Z269" s="252"/>
      <c r="AA269" s="252"/>
      <c r="AB269" s="252"/>
      <c r="AC269" s="252"/>
      <c r="AD269" s="252"/>
      <c r="AE269" s="252"/>
      <c r="AF269" s="252"/>
      <c r="AG269" s="252"/>
      <c r="AH269" s="252"/>
      <c r="AI269" s="252"/>
      <c r="AJ269" s="252"/>
      <c r="AK269" s="252"/>
      <c r="AL269" s="252"/>
      <c r="AM269" s="252"/>
      <c r="AN269" s="252"/>
      <c r="AO269" s="252"/>
      <c r="AP269" s="252"/>
      <c r="AQ269" s="252"/>
      <c r="AR269" s="242"/>
      <c r="AS269" s="242"/>
      <c r="AT269" s="242"/>
      <c r="AU269" s="242"/>
      <c r="AV269" s="242"/>
      <c r="AW269" s="242"/>
      <c r="AX269" s="242"/>
      <c r="AY269" s="253" t="str">
        <f ca="1">IF(AND(TasksTable[[#This Row],[Status]]&lt;&gt;"On Track",TasksTable[[#This Row],[Start Date (Calculated)]]&lt;TODAY()+7),"Review","No  Review")</f>
        <v>No  Review</v>
      </c>
      <c r="AZ269" s="242" t="s">
        <v>368</v>
      </c>
      <c r="BA269" s="242" t="s">
        <v>684</v>
      </c>
      <c r="BB269" s="242"/>
      <c r="BC269" s="242"/>
      <c r="BD269" s="242"/>
      <c r="BE269" s="169" t="s">
        <v>802</v>
      </c>
      <c r="BF269" s="169"/>
      <c r="BG269" s="169"/>
      <c r="BH269" s="169"/>
      <c r="BI269" s="169"/>
      <c r="BJ269" s="169"/>
      <c r="BK269" s="169"/>
      <c r="BL269" s="169"/>
      <c r="BM269" s="169"/>
      <c r="BN269" s="169"/>
      <c r="BO269" s="259"/>
      <c r="BP269" s="303">
        <f t="shared" si="23"/>
        <v>0</v>
      </c>
      <c r="BQ269" s="349" t="str">
        <f ca="1">IFERROR(IF(TasksTable[[#This Row],[Start Date (Calculated)]]-(TODAY()-WEEKDAY(TODAY())-1)&gt;5,"REVIEW","-"),"")</f>
        <v>REVIEW</v>
      </c>
      <c r="BR269" s="349" t="str">
        <f ca="1">IFERROR(IF(TasksTable[[#This Row],[Required Completion Date]]-(TODAY()-WEEKDAY(TODAY())-1)&gt;5,"REVIEW","-"),"")</f>
        <v>REVIEW</v>
      </c>
      <c r="BS269" s="349" t="str">
        <f ca="1">IFERROR(IF(TasksTable[[#This Row],[% Complete]]&lt;(TODAY()-TasksTable[[#This Row],[Start Date (Calculated)]])/TasksTable[[#This Row],[Days to Accomplish]],"REVIEW","-"),"")</f>
        <v>-</v>
      </c>
    </row>
    <row r="270" spans="1:71" s="254" customFormat="1" ht="30" customHeight="1" x14ac:dyDescent="0.2">
      <c r="A270" s="243">
        <v>15</v>
      </c>
      <c r="B270" s="190" t="str">
        <f>VLOOKUP(TasksTable[[#This Row],[Day 1 Project
Name]],Sheet1!$A$1:$B$19,2,FALSE)</f>
        <v>EFAS06</v>
      </c>
      <c r="C270" s="244" t="str">
        <f>CONCATENATE(B270,"_",TasksTable[[#This Row],[Day 1 Project
Name]],"_",A270)</f>
        <v>EFAS06_EFAS06_FAPA_AUS_15</v>
      </c>
      <c r="D270" s="245" t="str">
        <f>VLOOKUP(B270,Sheet1!$B$1:$C$19,2,FALSE)</f>
        <v>Istvan Katus_Finance</v>
      </c>
      <c r="E270" s="245" t="s">
        <v>392</v>
      </c>
      <c r="F270" s="185" t="s">
        <v>764</v>
      </c>
      <c r="G270" s="246" t="s">
        <v>176</v>
      </c>
      <c r="H270" s="247" t="b">
        <v>0</v>
      </c>
      <c r="I270" s="248"/>
      <c r="J270" s="248">
        <v>42613</v>
      </c>
      <c r="K270" s="246">
        <v>30</v>
      </c>
      <c r="L270" s="249">
        <f t="shared" si="22"/>
        <v>42583</v>
      </c>
      <c r="M270" s="250">
        <v>0</v>
      </c>
      <c r="N270" s="251" t="b">
        <v>1</v>
      </c>
      <c r="O270" s="242" t="s">
        <v>548</v>
      </c>
      <c r="P270" s="251" t="s">
        <v>312</v>
      </c>
      <c r="Q270" s="251" t="s">
        <v>179</v>
      </c>
      <c r="R270" s="242" t="s">
        <v>566</v>
      </c>
      <c r="S270" s="252"/>
      <c r="T270" s="252"/>
      <c r="U270" s="252"/>
      <c r="V270" s="252"/>
      <c r="W270" s="252"/>
      <c r="X270" s="252"/>
      <c r="Y270" s="252"/>
      <c r="Z270" s="252"/>
      <c r="AA270" s="252"/>
      <c r="AB270" s="252"/>
      <c r="AC270" s="252"/>
      <c r="AD270" s="252"/>
      <c r="AE270" s="252"/>
      <c r="AF270" s="252"/>
      <c r="AG270" s="252"/>
      <c r="AH270" s="252"/>
      <c r="AI270" s="252"/>
      <c r="AJ270" s="252"/>
      <c r="AK270" s="252"/>
      <c r="AL270" s="252"/>
      <c r="AM270" s="252"/>
      <c r="AN270" s="252"/>
      <c r="AO270" s="252"/>
      <c r="AP270" s="252"/>
      <c r="AQ270" s="252"/>
      <c r="AR270" s="242"/>
      <c r="AS270" s="242"/>
      <c r="AT270" s="242"/>
      <c r="AU270" s="242"/>
      <c r="AV270" s="242"/>
      <c r="AW270" s="242"/>
      <c r="AX270" s="242"/>
      <c r="AY270" s="253" t="str">
        <f ca="1">IF(AND(TasksTable[[#This Row],[Status]]&lt;&gt;"On Track",TasksTable[[#This Row],[Start Date (Calculated)]]&lt;TODAY()+7),"Review","No  Review")</f>
        <v>No  Review</v>
      </c>
      <c r="AZ270" s="242">
        <f>2*4*10</f>
        <v>80</v>
      </c>
      <c r="BA270" s="242" t="s">
        <v>684</v>
      </c>
      <c r="BB270" s="242"/>
      <c r="BC270" s="242"/>
      <c r="BD270" s="242"/>
      <c r="BE270" s="169" t="s">
        <v>800</v>
      </c>
      <c r="BF270" s="169"/>
      <c r="BG270" s="169"/>
      <c r="BH270" s="169"/>
      <c r="BI270" s="169"/>
      <c r="BJ270" s="169"/>
      <c r="BK270" s="169"/>
      <c r="BL270" s="169"/>
      <c r="BM270" s="169">
        <v>80</v>
      </c>
      <c r="BN270" s="169"/>
      <c r="BO270" s="259"/>
      <c r="BP270" s="303">
        <f t="shared" si="23"/>
        <v>80</v>
      </c>
      <c r="BQ270" s="349" t="str">
        <f ca="1">IFERROR(IF(TasksTable[[#This Row],[Start Date (Calculated)]]-(TODAY()-WEEKDAY(TODAY())-1)&gt;5,"REVIEW","-"),"")</f>
        <v>REVIEW</v>
      </c>
      <c r="BR270" s="349" t="str">
        <f ca="1">IFERROR(IF(TasksTable[[#This Row],[Required Completion Date]]-(TODAY()-WEEKDAY(TODAY())-1)&gt;5,"REVIEW","-"),"")</f>
        <v>REVIEW</v>
      </c>
      <c r="BS270" s="349" t="str">
        <f ca="1">IFERROR(IF(TasksTable[[#This Row],[% Complete]]&lt;(TODAY()-TasksTable[[#This Row],[Start Date (Calculated)]])/TasksTable[[#This Row],[Days to Accomplish]],"REVIEW","-"),"")</f>
        <v>-</v>
      </c>
    </row>
    <row r="271" spans="1:71" s="254" customFormat="1" ht="30" customHeight="1" x14ac:dyDescent="0.2">
      <c r="A271" s="243">
        <v>20</v>
      </c>
      <c r="B271" s="190" t="str">
        <f>VLOOKUP(TasksTable[[#This Row],[Day 1 Project
Name]],Sheet1!$A$1:$B$19,2,FALSE)</f>
        <v>EFAS06</v>
      </c>
      <c r="C271" s="244" t="str">
        <f>CONCATENATE(B271,"_",TasksTable[[#This Row],[Day 1 Project
Name]],"_",A271)</f>
        <v>EFAS06_EFAS06_FAPA_AUS_20</v>
      </c>
      <c r="D271" s="245" t="str">
        <f>VLOOKUP(B271,Sheet1!$B$1:$C$19,2,FALSE)</f>
        <v>Istvan Katus_Finance</v>
      </c>
      <c r="E271" s="245" t="s">
        <v>392</v>
      </c>
      <c r="F271" s="185" t="s">
        <v>567</v>
      </c>
      <c r="G271" s="246" t="s">
        <v>176</v>
      </c>
      <c r="H271" s="247" t="b">
        <v>0</v>
      </c>
      <c r="I271" s="248"/>
      <c r="J271" s="248">
        <v>42644</v>
      </c>
      <c r="K271" s="246">
        <v>30</v>
      </c>
      <c r="L271" s="249">
        <f t="shared" si="22"/>
        <v>42614</v>
      </c>
      <c r="M271" s="250">
        <v>0</v>
      </c>
      <c r="N271" s="251" t="b">
        <v>1</v>
      </c>
      <c r="O271" s="242" t="s">
        <v>185</v>
      </c>
      <c r="P271" s="251" t="s">
        <v>312</v>
      </c>
      <c r="Q271" s="251" t="s">
        <v>179</v>
      </c>
      <c r="R271" s="242" t="s">
        <v>568</v>
      </c>
      <c r="S271" s="252"/>
      <c r="T271" s="252"/>
      <c r="U271" s="252"/>
      <c r="V271" s="252"/>
      <c r="W271" s="252"/>
      <c r="X271" s="252">
        <f>J271</f>
        <v>42644</v>
      </c>
      <c r="Y271" s="252"/>
      <c r="Z271" s="252"/>
      <c r="AA271" s="252"/>
      <c r="AB271" s="252"/>
      <c r="AC271" s="252"/>
      <c r="AD271" s="252"/>
      <c r="AE271" s="252"/>
      <c r="AF271" s="252"/>
      <c r="AG271" s="252"/>
      <c r="AH271" s="252"/>
      <c r="AI271" s="252"/>
      <c r="AJ271" s="252"/>
      <c r="AK271" s="252"/>
      <c r="AL271" s="252"/>
      <c r="AM271" s="252"/>
      <c r="AN271" s="252"/>
      <c r="AO271" s="252"/>
      <c r="AP271" s="252"/>
      <c r="AQ271" s="252"/>
      <c r="AR271" s="242"/>
      <c r="AS271" s="242"/>
      <c r="AT271" s="242"/>
      <c r="AU271" s="242"/>
      <c r="AV271" s="242"/>
      <c r="AW271" s="242"/>
      <c r="AX271" s="242"/>
      <c r="AY271" s="253" t="str">
        <f ca="1">IF(AND(TasksTable[[#This Row],[Status]]&lt;&gt;"On Track",TasksTable[[#This Row],[Start Date (Calculated)]]&lt;TODAY()+7),"Review","No  Review")</f>
        <v>No  Review</v>
      </c>
      <c r="AZ271" s="242" t="s">
        <v>368</v>
      </c>
      <c r="BA271" s="242" t="s">
        <v>684</v>
      </c>
      <c r="BB271" s="242"/>
      <c r="BC271" s="242"/>
      <c r="BD271" s="242"/>
      <c r="BE271" s="169" t="s">
        <v>802</v>
      </c>
      <c r="BF271" s="169"/>
      <c r="BG271" s="169"/>
      <c r="BH271" s="169"/>
      <c r="BI271" s="169"/>
      <c r="BJ271" s="169"/>
      <c r="BK271" s="169"/>
      <c r="BL271" s="169"/>
      <c r="BM271" s="169"/>
      <c r="BN271" s="169"/>
      <c r="BO271" s="259"/>
      <c r="BP271" s="303">
        <f t="shared" si="23"/>
        <v>0</v>
      </c>
      <c r="BQ271" s="349" t="str">
        <f ca="1">IFERROR(IF(TasksTable[[#This Row],[Start Date (Calculated)]]-(TODAY()-WEEKDAY(TODAY())-1)&gt;5,"REVIEW","-"),"")</f>
        <v>REVIEW</v>
      </c>
      <c r="BR271" s="349" t="str">
        <f ca="1">IFERROR(IF(TasksTable[[#This Row],[Required Completion Date]]-(TODAY()-WEEKDAY(TODAY())-1)&gt;5,"REVIEW","-"),"")</f>
        <v>REVIEW</v>
      </c>
      <c r="BS271" s="349" t="str">
        <f ca="1">IFERROR(IF(TasksTable[[#This Row],[% Complete]]&lt;(TODAY()-TasksTable[[#This Row],[Start Date (Calculated)]])/TasksTable[[#This Row],[Days to Accomplish]],"REVIEW","-"),"")</f>
        <v>-</v>
      </c>
    </row>
    <row r="272" spans="1:71" s="254" customFormat="1" ht="30" customHeight="1" x14ac:dyDescent="0.2">
      <c r="A272" s="243">
        <v>21</v>
      </c>
      <c r="B272" s="190" t="str">
        <f>VLOOKUP(TasksTable[[#This Row],[Day 1 Project
Name]],Sheet1!$A$1:$B$19,2,FALSE)</f>
        <v>EFAS06</v>
      </c>
      <c r="C272" s="244" t="str">
        <f>CONCATENATE(B272,"_",TasksTable[[#This Row],[Day 1 Project
Name]],"_",A272)</f>
        <v>EFAS06_EFAS06_FAPA_AUS_21</v>
      </c>
      <c r="D272" s="245" t="str">
        <f>VLOOKUP(B272,Sheet1!$B$1:$C$19,2,FALSE)</f>
        <v>Istvan Katus_Finance</v>
      </c>
      <c r="E272" s="245" t="s">
        <v>392</v>
      </c>
      <c r="F272" s="185" t="s">
        <v>569</v>
      </c>
      <c r="G272" s="246" t="s">
        <v>176</v>
      </c>
      <c r="H272" s="164" t="b">
        <v>0</v>
      </c>
      <c r="I272" s="248"/>
      <c r="J272" s="248">
        <v>42583</v>
      </c>
      <c r="K272" s="246">
        <v>30</v>
      </c>
      <c r="L272" s="249">
        <f t="shared" si="22"/>
        <v>42553</v>
      </c>
      <c r="M272" s="250">
        <v>0</v>
      </c>
      <c r="N272" s="251" t="b">
        <v>1</v>
      </c>
      <c r="O272" s="242" t="s">
        <v>570</v>
      </c>
      <c r="P272" s="251" t="s">
        <v>312</v>
      </c>
      <c r="Q272" s="251" t="s">
        <v>179</v>
      </c>
      <c r="R272" s="242" t="s">
        <v>571</v>
      </c>
      <c r="S272" s="252"/>
      <c r="T272" s="252"/>
      <c r="U272" s="252"/>
      <c r="V272" s="252"/>
      <c r="W272" s="252"/>
      <c r="X272" s="248">
        <v>42583</v>
      </c>
      <c r="Y272" s="252"/>
      <c r="Z272" s="252"/>
      <c r="AA272" s="252"/>
      <c r="AB272" s="252"/>
      <c r="AC272" s="252"/>
      <c r="AD272" s="252"/>
      <c r="AE272" s="252"/>
      <c r="AF272" s="252"/>
      <c r="AG272" s="252"/>
      <c r="AH272" s="252"/>
      <c r="AI272" s="252"/>
      <c r="AJ272" s="252"/>
      <c r="AK272" s="252"/>
      <c r="AL272" s="252"/>
      <c r="AM272" s="252"/>
      <c r="AN272" s="252"/>
      <c r="AO272" s="252"/>
      <c r="AP272" s="252"/>
      <c r="AQ272" s="252"/>
      <c r="AR272" s="242"/>
      <c r="AS272" s="242"/>
      <c r="AT272" s="242"/>
      <c r="AU272" s="242"/>
      <c r="AV272" s="242"/>
      <c r="AW272" s="242"/>
      <c r="AX272" s="242"/>
      <c r="AY272" s="253" t="str">
        <f ca="1">IF(AND(TasksTable[[#This Row],[Status]]&lt;&gt;"On Track",TasksTable[[#This Row],[Start Date (Calculated)]]&lt;TODAY()+7),"Review","No  Review")</f>
        <v>No  Review</v>
      </c>
      <c r="AZ272" s="242">
        <v>70</v>
      </c>
      <c r="BA272" s="242" t="s">
        <v>684</v>
      </c>
      <c r="BB272" s="242"/>
      <c r="BC272" s="242"/>
      <c r="BD272" s="242"/>
      <c r="BE272" s="169" t="s">
        <v>802</v>
      </c>
      <c r="BF272" s="169"/>
      <c r="BG272" s="169"/>
      <c r="BH272" s="169"/>
      <c r="BI272" s="169"/>
      <c r="BJ272" s="169"/>
      <c r="BK272" s="169"/>
      <c r="BL272" s="169">
        <v>70</v>
      </c>
      <c r="BM272" s="169"/>
      <c r="BN272" s="169"/>
      <c r="BO272" s="259"/>
      <c r="BP272" s="303">
        <f t="shared" si="23"/>
        <v>70</v>
      </c>
      <c r="BQ272" s="349" t="str">
        <f ca="1">IFERROR(IF(TasksTable[[#This Row],[Start Date (Calculated)]]-(TODAY()-WEEKDAY(TODAY())-1)&gt;5,"REVIEW","-"),"")</f>
        <v>REVIEW</v>
      </c>
      <c r="BR272" s="349" t="str">
        <f ca="1">IFERROR(IF(TasksTable[[#This Row],[Required Completion Date]]-(TODAY()-WEEKDAY(TODAY())-1)&gt;5,"REVIEW","-"),"")</f>
        <v>REVIEW</v>
      </c>
      <c r="BS272" s="349" t="str">
        <f ca="1">IFERROR(IF(TasksTable[[#This Row],[% Complete]]&lt;(TODAY()-TasksTable[[#This Row],[Start Date (Calculated)]])/TasksTable[[#This Row],[Days to Accomplish]],"REVIEW","-"),"")</f>
        <v>-</v>
      </c>
    </row>
    <row r="273" spans="1:71" s="254" customFormat="1" ht="30" customHeight="1" x14ac:dyDescent="0.2">
      <c r="A273" s="243">
        <v>16</v>
      </c>
      <c r="B273" s="190" t="str">
        <f>VLOOKUP(TasksTable[[#This Row],[Day 1 Project
Name]],Sheet1!$A$1:$B$19,2,FALSE)</f>
        <v>EFAS06</v>
      </c>
      <c r="C273" s="244" t="str">
        <f>CONCATENATE(B273,"_",TasksTable[[#This Row],[Day 1 Project
Name]],"_",A273)</f>
        <v>EFAS06_EFAS06_FAPA_AUS_16</v>
      </c>
      <c r="D273" s="245" t="str">
        <f>VLOOKUP(B273,Sheet1!$B$1:$C$19,2,FALSE)</f>
        <v>Istvan Katus_Finance</v>
      </c>
      <c r="E273" s="245" t="s">
        <v>392</v>
      </c>
      <c r="F273" s="107" t="s">
        <v>752</v>
      </c>
      <c r="G273" s="246" t="s">
        <v>176</v>
      </c>
      <c r="H273" s="164" t="b">
        <v>1</v>
      </c>
      <c r="I273" s="248"/>
      <c r="J273" s="248">
        <v>42510</v>
      </c>
      <c r="K273" s="246">
        <v>30</v>
      </c>
      <c r="L273" s="249">
        <f t="shared" si="22"/>
        <v>42480</v>
      </c>
      <c r="M273" s="250">
        <v>0</v>
      </c>
      <c r="N273" s="251" t="b">
        <v>1</v>
      </c>
      <c r="O273" s="242" t="s">
        <v>551</v>
      </c>
      <c r="P273" s="251" t="s">
        <v>312</v>
      </c>
      <c r="Q273" s="251" t="s">
        <v>179</v>
      </c>
      <c r="R273" s="242" t="s">
        <v>552</v>
      </c>
      <c r="S273" s="252"/>
      <c r="T273" s="252"/>
      <c r="U273" s="252"/>
      <c r="V273" s="252"/>
      <c r="W273" s="252"/>
      <c r="X273" s="248">
        <v>42506</v>
      </c>
      <c r="Y273" s="252"/>
      <c r="Z273" s="248">
        <v>42506</v>
      </c>
      <c r="AA273" s="252"/>
      <c r="AB273" s="252"/>
      <c r="AC273" s="252"/>
      <c r="AD273" s="252"/>
      <c r="AE273" s="252"/>
      <c r="AF273" s="252"/>
      <c r="AG273" s="252"/>
      <c r="AH273" s="252"/>
      <c r="AI273" s="252"/>
      <c r="AJ273" s="252"/>
      <c r="AK273" s="252"/>
      <c r="AL273" s="252"/>
      <c r="AM273" s="252"/>
      <c r="AN273" s="252"/>
      <c r="AO273" s="252"/>
      <c r="AP273" s="252"/>
      <c r="AQ273" s="252"/>
      <c r="AR273" s="242"/>
      <c r="AS273" s="242"/>
      <c r="AT273" s="242"/>
      <c r="AU273" s="242"/>
      <c r="AV273" s="242"/>
      <c r="AW273" s="242"/>
      <c r="AX273" s="242"/>
      <c r="AY273" s="253" t="str">
        <f ca="1">IF(AND(TasksTable[[#This Row],[Status]]&lt;&gt;"On Track",TasksTable[[#This Row],[Start Date (Calculated)]]&lt;TODAY()+7),"Review","No  Review")</f>
        <v>No  Review</v>
      </c>
      <c r="AZ273" s="242">
        <v>90</v>
      </c>
      <c r="BA273" s="242" t="s">
        <v>684</v>
      </c>
      <c r="BB273" s="242"/>
      <c r="BC273" s="242"/>
      <c r="BD273" s="242"/>
      <c r="BE273" s="169" t="s">
        <v>801</v>
      </c>
      <c r="BF273" s="169"/>
      <c r="BG273" s="169"/>
      <c r="BH273" s="169"/>
      <c r="BI273" s="169">
        <v>30</v>
      </c>
      <c r="BJ273" s="169">
        <v>60</v>
      </c>
      <c r="BK273" s="169"/>
      <c r="BL273" s="169"/>
      <c r="BM273" s="169"/>
      <c r="BN273" s="169"/>
      <c r="BO273" s="259"/>
      <c r="BP273" s="303">
        <f t="shared" si="23"/>
        <v>90</v>
      </c>
      <c r="BQ273" s="349" t="str">
        <f ca="1">IFERROR(IF(TasksTable[[#This Row],[Start Date (Calculated)]]-(TODAY()-WEEKDAY(TODAY())-1)&gt;5,"REVIEW","-"),"")</f>
        <v>REVIEW</v>
      </c>
      <c r="BR273" s="349" t="str">
        <f ca="1">IFERROR(IF(TasksTable[[#This Row],[Required Completion Date]]-(TODAY()-WEEKDAY(TODAY())-1)&gt;5,"REVIEW","-"),"")</f>
        <v>REVIEW</v>
      </c>
      <c r="BS273" s="349" t="str">
        <f ca="1">IFERROR(IF(TasksTable[[#This Row],[% Complete]]&lt;(TODAY()-TasksTable[[#This Row],[Start Date (Calculated)]])/TasksTable[[#This Row],[Days to Accomplish]],"REVIEW","-"),"")</f>
        <v>-</v>
      </c>
    </row>
    <row r="274" spans="1:71" s="254" customFormat="1" ht="30" customHeight="1" x14ac:dyDescent="0.2">
      <c r="A274" s="243">
        <v>17</v>
      </c>
      <c r="B274" s="190" t="str">
        <f>VLOOKUP(TasksTable[[#This Row],[Day 1 Project
Name]],Sheet1!$A$1:$B$19,2,FALSE)</f>
        <v>EFAS06</v>
      </c>
      <c r="C274" s="244" t="str">
        <f>CONCATENATE(B274,"_",TasksTable[[#This Row],[Day 1 Project
Name]],"_",A274)</f>
        <v>EFAS06_EFAS06_FAPA_AUS_17</v>
      </c>
      <c r="D274" s="245" t="str">
        <f>VLOOKUP(B274,Sheet1!$B$1:$C$19,2,FALSE)</f>
        <v>Istvan Katus_Finance</v>
      </c>
      <c r="E274" s="245" t="s">
        <v>392</v>
      </c>
      <c r="F274" s="107" t="s">
        <v>735</v>
      </c>
      <c r="G274" s="246" t="s">
        <v>176</v>
      </c>
      <c r="H274" s="164" t="b">
        <v>1</v>
      </c>
      <c r="I274" s="248"/>
      <c r="J274" s="248">
        <v>42559</v>
      </c>
      <c r="K274" s="246">
        <v>46</v>
      </c>
      <c r="L274" s="249">
        <f t="shared" si="22"/>
        <v>42513</v>
      </c>
      <c r="M274" s="250">
        <v>0</v>
      </c>
      <c r="N274" s="251" t="b">
        <v>1</v>
      </c>
      <c r="O274" s="242" t="s">
        <v>553</v>
      </c>
      <c r="P274" s="251" t="s">
        <v>312</v>
      </c>
      <c r="Q274" s="251" t="s">
        <v>179</v>
      </c>
      <c r="R274" s="242" t="s">
        <v>552</v>
      </c>
      <c r="S274" s="252"/>
      <c r="T274" s="252"/>
      <c r="U274" s="252"/>
      <c r="V274" s="252"/>
      <c r="W274" s="252"/>
      <c r="X274" s="158">
        <v>42559</v>
      </c>
      <c r="Y274" s="252"/>
      <c r="Z274" s="248">
        <v>42555</v>
      </c>
      <c r="AA274" s="252"/>
      <c r="AB274" s="252"/>
      <c r="AC274" s="252"/>
      <c r="AD274" s="252"/>
      <c r="AE274" s="252"/>
      <c r="AF274" s="252"/>
      <c r="AG274" s="252"/>
      <c r="AH274" s="252"/>
      <c r="AI274" s="252"/>
      <c r="AJ274" s="252"/>
      <c r="AK274" s="252"/>
      <c r="AL274" s="252"/>
      <c r="AM274" s="252"/>
      <c r="AN274" s="252"/>
      <c r="AO274" s="252"/>
      <c r="AP274" s="252"/>
      <c r="AQ274" s="252"/>
      <c r="AR274" s="242"/>
      <c r="AS274" s="242"/>
      <c r="AT274" s="242"/>
      <c r="AU274" s="242"/>
      <c r="AV274" s="242"/>
      <c r="AW274" s="242"/>
      <c r="AX274" s="242"/>
      <c r="AY274" s="253" t="str">
        <f ca="1">IF(AND(TasksTable[[#This Row],[Status]]&lt;&gt;"On Track",TasksTable[[#This Row],[Start Date (Calculated)]]&lt;TODAY()+7),"Review","No  Review")</f>
        <v>No  Review</v>
      </c>
      <c r="AZ274" s="242">
        <v>140</v>
      </c>
      <c r="BA274" s="242" t="s">
        <v>684</v>
      </c>
      <c r="BB274" s="242"/>
      <c r="BC274" s="242"/>
      <c r="BD274" s="242"/>
      <c r="BE274" s="169" t="s">
        <v>801</v>
      </c>
      <c r="BF274" s="169"/>
      <c r="BG274" s="169"/>
      <c r="BH274" s="169"/>
      <c r="BI274" s="169"/>
      <c r="BJ274" s="169">
        <v>30</v>
      </c>
      <c r="BK274" s="169">
        <v>80</v>
      </c>
      <c r="BL274" s="169">
        <v>30</v>
      </c>
      <c r="BM274" s="169"/>
      <c r="BN274" s="169"/>
      <c r="BO274" s="259"/>
      <c r="BP274" s="303">
        <f t="shared" si="23"/>
        <v>140</v>
      </c>
      <c r="BQ274" s="349" t="str">
        <f ca="1">IFERROR(IF(TasksTable[[#This Row],[Start Date (Calculated)]]-(TODAY()-WEEKDAY(TODAY())-1)&gt;5,"REVIEW","-"),"")</f>
        <v>REVIEW</v>
      </c>
      <c r="BR274" s="349" t="str">
        <f ca="1">IFERROR(IF(TasksTable[[#This Row],[Required Completion Date]]-(TODAY()-WEEKDAY(TODAY())-1)&gt;5,"REVIEW","-"),"")</f>
        <v>REVIEW</v>
      </c>
      <c r="BS274" s="349" t="str">
        <f ca="1">IFERROR(IF(TasksTable[[#This Row],[% Complete]]&lt;(TODAY()-TasksTable[[#This Row],[Start Date (Calculated)]])/TasksTable[[#This Row],[Days to Accomplish]],"REVIEW","-"),"")</f>
        <v>-</v>
      </c>
    </row>
    <row r="275" spans="1:71" s="254" customFormat="1" ht="30" customHeight="1" x14ac:dyDescent="0.2">
      <c r="A275" s="243">
        <v>18</v>
      </c>
      <c r="B275" s="190" t="str">
        <f>VLOOKUP(TasksTable[[#This Row],[Day 1 Project
Name]],Sheet1!$A$1:$B$19,2,FALSE)</f>
        <v>EFAS18</v>
      </c>
      <c r="C275" s="280" t="str">
        <f>CONCATENATE(B275,"_",TasksTable[[#This Row],[Day 1 Project
Name]],"_",A275)</f>
        <v>EFAS18_EFAS18_T&amp;E_18</v>
      </c>
      <c r="D275" s="100" t="str">
        <f>VLOOKUP(B275,Sheet1!$B$1:$C$19,2,FALSE)</f>
        <v>Istvan Katus_Finance</v>
      </c>
      <c r="E275" s="282" t="s">
        <v>387</v>
      </c>
      <c r="F275" s="107" t="s">
        <v>762</v>
      </c>
      <c r="G275" s="171" t="s">
        <v>176</v>
      </c>
      <c r="H275" s="109" t="b">
        <v>0</v>
      </c>
      <c r="I275" s="158"/>
      <c r="J275" s="158">
        <v>42583</v>
      </c>
      <c r="K275" s="171">
        <v>17</v>
      </c>
      <c r="L275" s="115">
        <f t="shared" si="22"/>
        <v>42566</v>
      </c>
      <c r="M275" s="116">
        <v>0</v>
      </c>
      <c r="N275" s="203" t="b">
        <v>1</v>
      </c>
      <c r="O275" s="114" t="s">
        <v>440</v>
      </c>
      <c r="P275" s="203" t="s">
        <v>308</v>
      </c>
      <c r="Q275" s="203" t="s">
        <v>179</v>
      </c>
      <c r="R275" s="114"/>
      <c r="S275" s="113"/>
      <c r="T275" s="112"/>
      <c r="U275" s="112"/>
      <c r="V275" s="112"/>
      <c r="W275" s="112"/>
      <c r="X275" s="110">
        <v>42583</v>
      </c>
      <c r="Y275" s="112"/>
      <c r="Z275" s="109"/>
      <c r="AA275" s="112"/>
      <c r="AB275" s="112"/>
      <c r="AC275" s="112"/>
      <c r="AD275" s="112"/>
      <c r="AE275" s="112"/>
      <c r="AF275" s="112"/>
      <c r="AG275" s="112"/>
      <c r="AH275" s="112"/>
      <c r="AI275" s="112"/>
      <c r="AJ275" s="112"/>
      <c r="AK275" s="112"/>
      <c r="AL275" s="112"/>
      <c r="AM275" s="112"/>
      <c r="AN275" s="112"/>
      <c r="AO275" s="112"/>
      <c r="AP275" s="112"/>
      <c r="AQ275" s="112"/>
      <c r="AR275" s="114"/>
      <c r="AS275" s="114"/>
      <c r="AT275" s="114"/>
      <c r="AU275" s="114"/>
      <c r="AV275" s="114"/>
      <c r="AW275" s="114"/>
      <c r="AX275" s="114"/>
      <c r="AY275" s="199" t="str">
        <f ca="1">IF(AND(TasksTable[[#This Row],[Status]]&lt;&gt;"On Track",TasksTable[[#This Row],[Start Date (Calculated)]]&lt;TODAY()+7),"Review","No  Review")</f>
        <v>No  Review</v>
      </c>
      <c r="AZ275" s="114">
        <v>16</v>
      </c>
      <c r="BA275" s="114" t="s">
        <v>703</v>
      </c>
      <c r="BB275" s="114"/>
      <c r="BC275" s="114"/>
      <c r="BD275" s="114"/>
      <c r="BE275" s="169" t="s">
        <v>802</v>
      </c>
      <c r="BF275" s="169"/>
      <c r="BG275" s="169"/>
      <c r="BH275" s="169"/>
      <c r="BI275" s="169"/>
      <c r="BJ275" s="169"/>
      <c r="BK275" s="169"/>
      <c r="BL275" s="169">
        <v>16</v>
      </c>
      <c r="BM275" s="169"/>
      <c r="BN275" s="169"/>
      <c r="BO275" s="259"/>
      <c r="BP275" s="303">
        <f t="shared" si="23"/>
        <v>16</v>
      </c>
      <c r="BQ275" s="349" t="str">
        <f ca="1">IFERROR(IF(TasksTable[[#This Row],[Start Date (Calculated)]]-(TODAY()-WEEKDAY(TODAY())-1)&gt;5,"REVIEW","-"),"")</f>
        <v>REVIEW</v>
      </c>
      <c r="BR275" s="349" t="str">
        <f ca="1">IFERROR(IF(TasksTable[[#This Row],[Required Completion Date]]-(TODAY()-WEEKDAY(TODAY())-1)&gt;5,"REVIEW","-"),"")</f>
        <v>REVIEW</v>
      </c>
      <c r="BS275" s="349" t="str">
        <f ca="1">IFERROR(IF(TasksTable[[#This Row],[% Complete]]&lt;(TODAY()-TasksTable[[#This Row],[Start Date (Calculated)]])/TasksTable[[#This Row],[Days to Accomplish]],"REVIEW","-"),"")</f>
        <v>-</v>
      </c>
    </row>
    <row r="276" spans="1:71" s="254" customFormat="1" ht="30" customHeight="1" x14ac:dyDescent="0.2">
      <c r="A276" s="243">
        <v>21</v>
      </c>
      <c r="B276" s="190" t="str">
        <f>VLOOKUP(TasksTable[[#This Row],[Day 1 Project
Name]],Sheet1!$A$1:$B$19,2,FALSE)</f>
        <v>EFAS06</v>
      </c>
      <c r="C276" s="244" t="str">
        <f>CONCATENATE(B276,"_",TasksTable[[#This Row],[Day 1 Project
Name]],"_",A276)</f>
        <v>EFAS06_EFAS06_FAPA_AUS_21</v>
      </c>
      <c r="D276" s="245" t="str">
        <f>VLOOKUP(B276,Sheet1!$B$1:$C$19,2,FALSE)</f>
        <v>Istvan Katus_Finance</v>
      </c>
      <c r="E276" s="245" t="s">
        <v>392</v>
      </c>
      <c r="F276" s="185" t="s">
        <v>560</v>
      </c>
      <c r="G276" s="246" t="s">
        <v>176</v>
      </c>
      <c r="H276" s="164" t="b">
        <v>0</v>
      </c>
      <c r="I276" s="248"/>
      <c r="J276" s="248">
        <v>42644</v>
      </c>
      <c r="K276" s="246">
        <v>30</v>
      </c>
      <c r="L276" s="249">
        <f>+J276-K276</f>
        <v>42614</v>
      </c>
      <c r="M276" s="250">
        <v>0</v>
      </c>
      <c r="N276" s="251" t="b">
        <v>0</v>
      </c>
      <c r="O276" s="242"/>
      <c r="P276" s="251" t="s">
        <v>312</v>
      </c>
      <c r="Q276" s="251" t="s">
        <v>179</v>
      </c>
      <c r="R276" s="242" t="s">
        <v>561</v>
      </c>
      <c r="S276" s="252"/>
      <c r="T276" s="252"/>
      <c r="U276" s="252"/>
      <c r="V276" s="252"/>
      <c r="W276" s="252"/>
      <c r="X276" s="252"/>
      <c r="Y276" s="252"/>
      <c r="Z276" s="252"/>
      <c r="AA276" s="252"/>
      <c r="AB276" s="252"/>
      <c r="AC276" s="252"/>
      <c r="AD276" s="252"/>
      <c r="AE276" s="252"/>
      <c r="AF276" s="252"/>
      <c r="AG276" s="252"/>
      <c r="AH276" s="252"/>
      <c r="AI276" s="252"/>
      <c r="AJ276" s="252"/>
      <c r="AK276" s="252"/>
      <c r="AL276" s="252"/>
      <c r="AM276" s="252"/>
      <c r="AN276" s="252"/>
      <c r="AO276" s="252"/>
      <c r="AP276" s="252"/>
      <c r="AQ276" s="252"/>
      <c r="AR276" s="242"/>
      <c r="AS276" s="242"/>
      <c r="AT276" s="242"/>
      <c r="AU276" s="242"/>
      <c r="AV276" s="242"/>
      <c r="AW276" s="242"/>
      <c r="AX276" s="242"/>
      <c r="AY276" s="253" t="str">
        <f ca="1">IF(AND(TasksTable[[#This Row],[Status]]&lt;&gt;"On Track",TasksTable[[#This Row],[Start Date (Calculated)]]&lt;TODAY()+7),"Review","No  Review")</f>
        <v>No  Review</v>
      </c>
      <c r="AZ276" s="242" t="s">
        <v>368</v>
      </c>
      <c r="BA276" s="242" t="s">
        <v>684</v>
      </c>
      <c r="BB276" s="242"/>
      <c r="BC276" s="242"/>
      <c r="BD276" s="242"/>
      <c r="BE276" s="169" t="s">
        <v>800</v>
      </c>
      <c r="BF276" s="169"/>
      <c r="BG276" s="169"/>
      <c r="BH276" s="169"/>
      <c r="BI276" s="169"/>
      <c r="BJ276" s="169"/>
      <c r="BK276" s="169"/>
      <c r="BL276" s="169"/>
      <c r="BM276" s="169"/>
      <c r="BN276" s="169"/>
      <c r="BO276" s="259"/>
      <c r="BP276" s="303">
        <f t="shared" si="23"/>
        <v>0</v>
      </c>
      <c r="BQ276" s="349" t="str">
        <f ca="1">IFERROR(IF(TasksTable[[#This Row],[Start Date (Calculated)]]-(TODAY()-WEEKDAY(TODAY())-1)&gt;5,"REVIEW","-"),"")</f>
        <v>REVIEW</v>
      </c>
      <c r="BR276" s="349" t="str">
        <f ca="1">IFERROR(IF(TasksTable[[#This Row],[Required Completion Date]]-(TODAY()-WEEKDAY(TODAY())-1)&gt;5,"REVIEW","-"),"")</f>
        <v>REVIEW</v>
      </c>
      <c r="BS276" s="349" t="str">
        <f ca="1">IFERROR(IF(TasksTable[[#This Row],[% Complete]]&lt;(TODAY()-TasksTable[[#This Row],[Start Date (Calculated)]])/TasksTable[[#This Row],[Days to Accomplish]],"REVIEW","-"),"")</f>
        <v>-</v>
      </c>
    </row>
    <row r="277" spans="1:71" s="254" customFormat="1" ht="30" customHeight="1" x14ac:dyDescent="0.2">
      <c r="A277" s="243">
        <v>1</v>
      </c>
      <c r="B277" s="190" t="str">
        <f>VLOOKUP(TasksTable[[#This Row],[Day 1 Project
Name]],Sheet1!$A$1:$B$19,2,FALSE)</f>
        <v>EFAS02</v>
      </c>
      <c r="C277" s="244" t="str">
        <f>CONCATENATE(B277,"_",TasksTable[[#This Row],[Day 1 Project
Name]],"_",A277)</f>
        <v>EFAS02_EFAS02_AR_CAN_USA_1</v>
      </c>
      <c r="D277" s="245" t="str">
        <f>VLOOKUP(B277,Sheet1!$B$1:$C$19,2,FALSE)</f>
        <v>Istvan Katus_Finance</v>
      </c>
      <c r="E277" s="245" t="s">
        <v>526</v>
      </c>
      <c r="F277" s="107" t="s">
        <v>762</v>
      </c>
      <c r="G277" s="246" t="s">
        <v>176</v>
      </c>
      <c r="H277" s="109" t="b">
        <v>0</v>
      </c>
      <c r="I277" s="248"/>
      <c r="J277" s="248">
        <v>42583</v>
      </c>
      <c r="K277" s="246">
        <v>20</v>
      </c>
      <c r="L277" s="249">
        <f t="shared" ref="L277:L279" si="24">J277-K277</f>
        <v>42563</v>
      </c>
      <c r="M277" s="250">
        <v>0</v>
      </c>
      <c r="N277" s="251" t="b">
        <v>1</v>
      </c>
      <c r="O277" s="242" t="s">
        <v>554</v>
      </c>
      <c r="P277" s="251" t="s">
        <v>312</v>
      </c>
      <c r="Q277" s="251" t="s">
        <v>179</v>
      </c>
      <c r="R277" s="242" t="s">
        <v>552</v>
      </c>
      <c r="S277" s="252"/>
      <c r="T277" s="252"/>
      <c r="U277" s="252"/>
      <c r="V277" s="252"/>
      <c r="W277" s="252"/>
      <c r="X277" s="252">
        <v>42583</v>
      </c>
      <c r="Y277" s="252"/>
      <c r="Z277" s="252">
        <v>42583</v>
      </c>
      <c r="AA277" s="252"/>
      <c r="AB277" s="252"/>
      <c r="AC277" s="252"/>
      <c r="AD277" s="252"/>
      <c r="AE277" s="252"/>
      <c r="AF277" s="252"/>
      <c r="AG277" s="252"/>
      <c r="AH277" s="252"/>
      <c r="AI277" s="252"/>
      <c r="AJ277" s="252"/>
      <c r="AK277" s="252"/>
      <c r="AL277" s="252"/>
      <c r="AM277" s="252"/>
      <c r="AN277" s="252"/>
      <c r="AO277" s="252"/>
      <c r="AP277" s="252"/>
      <c r="AQ277" s="252"/>
      <c r="AR277" s="242"/>
      <c r="AS277" s="242"/>
      <c r="AT277" s="242"/>
      <c r="AU277" s="242"/>
      <c r="AV277" s="242"/>
      <c r="AW277" s="242"/>
      <c r="AX277" s="242"/>
      <c r="AY277" s="253" t="str">
        <f ca="1">IF(AND(TasksTable[[#This Row],[Status]]&lt;&gt;"On Track",TasksTable[[#This Row],[Start Date (Calculated)]]&lt;TODAY()+7),"Review","No  Review")</f>
        <v>No  Review</v>
      </c>
      <c r="AZ277" s="242">
        <v>50</v>
      </c>
      <c r="BA277" s="242" t="s">
        <v>667</v>
      </c>
      <c r="BB277" s="242"/>
      <c r="BC277" s="242"/>
      <c r="BD277" s="242"/>
      <c r="BE277" s="169" t="s">
        <v>802</v>
      </c>
      <c r="BF277" s="169"/>
      <c r="BG277" s="169"/>
      <c r="BH277" s="169"/>
      <c r="BI277" s="169"/>
      <c r="BJ277" s="169"/>
      <c r="BK277" s="169"/>
      <c r="BL277" s="169">
        <v>50</v>
      </c>
      <c r="BM277" s="169"/>
      <c r="BN277" s="169"/>
      <c r="BO277" s="259"/>
      <c r="BP277" s="303">
        <f t="shared" si="23"/>
        <v>50</v>
      </c>
      <c r="BQ277" s="349" t="str">
        <f ca="1">IFERROR(IF(TasksTable[[#This Row],[Start Date (Calculated)]]-(TODAY()-WEEKDAY(TODAY())-1)&gt;5,"REVIEW","-"),"")</f>
        <v>REVIEW</v>
      </c>
      <c r="BR277" s="349" t="str">
        <f ca="1">IFERROR(IF(TasksTable[[#This Row],[Required Completion Date]]-(TODAY()-WEEKDAY(TODAY())-1)&gt;5,"REVIEW","-"),"")</f>
        <v>REVIEW</v>
      </c>
      <c r="BS277" s="349" t="str">
        <f ca="1">IFERROR(IF(TasksTable[[#This Row],[% Complete]]&lt;(TODAY()-TasksTable[[#This Row],[Start Date (Calculated)]])/TasksTable[[#This Row],[Days to Accomplish]],"REVIEW","-"),"")</f>
        <v>-</v>
      </c>
    </row>
    <row r="278" spans="1:71" s="254" customFormat="1" ht="30" customHeight="1" x14ac:dyDescent="0.2">
      <c r="A278" s="243">
        <v>4</v>
      </c>
      <c r="B278" s="190" t="str">
        <f>VLOOKUP(TasksTable[[#This Row],[Day 1 Project
Name]],Sheet1!$A$1:$B$19,2,FALSE)</f>
        <v>EFAS08</v>
      </c>
      <c r="C278" s="244" t="str">
        <f>CONCATENATE(B278,"_",TasksTable[[#This Row],[Day 1 Project
Name]],"_",A278)</f>
        <v>EFAS08_EFAS08_FAPA_EU_4</v>
      </c>
      <c r="D278" s="245" t="str">
        <f>VLOOKUP(B278,Sheet1!$B$1:$C$19,2,FALSE)</f>
        <v>Istvan Katus_Finance</v>
      </c>
      <c r="E278" s="245" t="s">
        <v>378</v>
      </c>
      <c r="F278" s="107" t="s">
        <v>767</v>
      </c>
      <c r="G278" s="246" t="s">
        <v>176</v>
      </c>
      <c r="H278" s="164" t="b">
        <v>0</v>
      </c>
      <c r="I278" s="248"/>
      <c r="J278" s="248">
        <v>42644</v>
      </c>
      <c r="K278" s="246">
        <v>1</v>
      </c>
      <c r="L278" s="249">
        <f t="shared" si="24"/>
        <v>42643</v>
      </c>
      <c r="M278" s="250">
        <v>0</v>
      </c>
      <c r="N278" s="251" t="b">
        <v>1</v>
      </c>
      <c r="O278" s="242" t="s">
        <v>524</v>
      </c>
      <c r="P278" s="251" t="s">
        <v>312</v>
      </c>
      <c r="Q278" s="251" t="s">
        <v>179</v>
      </c>
      <c r="R278" s="242" t="s">
        <v>525</v>
      </c>
      <c r="S278" s="252"/>
      <c r="T278" s="252"/>
      <c r="U278" s="252"/>
      <c r="V278" s="248">
        <v>42583</v>
      </c>
      <c r="W278" s="252"/>
      <c r="X278" s="252"/>
      <c r="Y278" s="252"/>
      <c r="Z278" s="252"/>
      <c r="AA278" s="252"/>
      <c r="AB278" s="252"/>
      <c r="AC278" s="252"/>
      <c r="AD278" s="252"/>
      <c r="AE278" s="252"/>
      <c r="AF278" s="252"/>
      <c r="AG278" s="252"/>
      <c r="AH278" s="252"/>
      <c r="AI278" s="252"/>
      <c r="AJ278" s="252"/>
      <c r="AK278" s="252"/>
      <c r="AL278" s="252"/>
      <c r="AM278" s="252"/>
      <c r="AN278" s="252"/>
      <c r="AO278" s="252"/>
      <c r="AP278" s="252"/>
      <c r="AQ278" s="252"/>
      <c r="AR278" s="242"/>
      <c r="AS278" s="242"/>
      <c r="AT278" s="242"/>
      <c r="AU278" s="242"/>
      <c r="AV278" s="242"/>
      <c r="AW278" s="242"/>
      <c r="AX278" s="242"/>
      <c r="AY278" s="253" t="str">
        <f ca="1">IF(AND(TasksTable[[#This Row],[Status]]&lt;&gt;"On Track",TasksTable[[#This Row],[Start Date (Calculated)]]&lt;TODAY()+7),"Review","No  Review")</f>
        <v>No  Review</v>
      </c>
      <c r="AZ278" s="242">
        <f>2*4</f>
        <v>8</v>
      </c>
      <c r="BA278" s="242" t="s">
        <v>684</v>
      </c>
      <c r="BB278" s="242"/>
      <c r="BC278" s="242"/>
      <c r="BD278" s="242"/>
      <c r="BE278" s="169" t="s">
        <v>800</v>
      </c>
      <c r="BF278" s="169"/>
      <c r="BG278" s="169"/>
      <c r="BH278" s="169"/>
      <c r="BI278" s="169"/>
      <c r="BJ278" s="169"/>
      <c r="BK278" s="169"/>
      <c r="BL278" s="169"/>
      <c r="BM278" s="169"/>
      <c r="BN278" s="169"/>
      <c r="BO278" s="259">
        <v>8</v>
      </c>
      <c r="BP278" s="303">
        <f t="shared" si="23"/>
        <v>8</v>
      </c>
      <c r="BQ278" s="349" t="str">
        <f ca="1">IFERROR(IF(TasksTable[[#This Row],[Start Date (Calculated)]]-(TODAY()-WEEKDAY(TODAY())-1)&gt;5,"REVIEW","-"),"")</f>
        <v>REVIEW</v>
      </c>
      <c r="BR278" s="349" t="str">
        <f ca="1">IFERROR(IF(TasksTable[[#This Row],[Required Completion Date]]-(TODAY()-WEEKDAY(TODAY())-1)&gt;5,"REVIEW","-"),"")</f>
        <v>REVIEW</v>
      </c>
      <c r="BS278" s="349" t="str">
        <f ca="1">IFERROR(IF(TasksTable[[#This Row],[% Complete]]&lt;(TODAY()-TasksTable[[#This Row],[Start Date (Calculated)]])/TasksTable[[#This Row],[Days to Accomplish]],"REVIEW","-"),"")</f>
        <v>-</v>
      </c>
    </row>
    <row r="279" spans="1:71" s="254" customFormat="1" ht="30" customHeight="1" x14ac:dyDescent="0.2">
      <c r="A279" s="243">
        <v>6</v>
      </c>
      <c r="B279" s="190" t="str">
        <f>VLOOKUP(TasksTable[[#This Row],[Day 1 Project
Name]],Sheet1!$A$1:$B$19,2,FALSE)</f>
        <v>EFAS07</v>
      </c>
      <c r="C279" s="244" t="str">
        <f>CONCATENATE(B279,"_",TasksTable[[#This Row],[Day 1 Project
Name]],"_",A279)</f>
        <v>EFAS07_EFAS07_FAPA_CAN_US_6</v>
      </c>
      <c r="D279" s="245" t="str">
        <f>VLOOKUP(B279,Sheet1!$B$1:$C$19,2,FALSE)</f>
        <v>Istvan Katus_Finance</v>
      </c>
      <c r="E279" s="245" t="s">
        <v>377</v>
      </c>
      <c r="F279" s="107" t="s">
        <v>762</v>
      </c>
      <c r="G279" s="246" t="s">
        <v>176</v>
      </c>
      <c r="H279" s="109" t="b">
        <v>0</v>
      </c>
      <c r="I279" s="248"/>
      <c r="J279" s="248">
        <v>42583</v>
      </c>
      <c r="K279" s="246">
        <v>20</v>
      </c>
      <c r="L279" s="249">
        <f t="shared" si="24"/>
        <v>42563</v>
      </c>
      <c r="M279" s="250">
        <v>0</v>
      </c>
      <c r="N279" s="251" t="b">
        <v>1</v>
      </c>
      <c r="O279" s="242" t="s">
        <v>554</v>
      </c>
      <c r="P279" s="251" t="s">
        <v>312</v>
      </c>
      <c r="Q279" s="251" t="s">
        <v>179</v>
      </c>
      <c r="R279" s="242" t="s">
        <v>552</v>
      </c>
      <c r="S279" s="252"/>
      <c r="T279" s="252"/>
      <c r="U279" s="252"/>
      <c r="V279" s="252"/>
      <c r="W279" s="252"/>
      <c r="X279" s="248">
        <f>J279</f>
        <v>42583</v>
      </c>
      <c r="Y279" s="252"/>
      <c r="Z279" s="252">
        <f>L279</f>
        <v>42563</v>
      </c>
      <c r="AA279" s="252"/>
      <c r="AB279" s="252"/>
      <c r="AC279" s="252"/>
      <c r="AD279" s="252"/>
      <c r="AE279" s="252"/>
      <c r="AF279" s="252"/>
      <c r="AG279" s="252"/>
      <c r="AH279" s="252"/>
      <c r="AI279" s="252"/>
      <c r="AJ279" s="252"/>
      <c r="AK279" s="252"/>
      <c r="AL279" s="252"/>
      <c r="AM279" s="252"/>
      <c r="AN279" s="252"/>
      <c r="AO279" s="252"/>
      <c r="AP279" s="252"/>
      <c r="AQ279" s="252"/>
      <c r="AR279" s="242"/>
      <c r="AS279" s="242"/>
      <c r="AT279" s="242"/>
      <c r="AU279" s="242"/>
      <c r="AV279" s="242"/>
      <c r="AW279" s="242"/>
      <c r="AX279" s="242"/>
      <c r="AY279" s="253" t="str">
        <f ca="1">IF(AND(TasksTable[[#This Row],[Status]]&lt;&gt;"On Track",TasksTable[[#This Row],[Start Date (Calculated)]]&lt;TODAY()+7),"Review","No  Review")</f>
        <v>No  Review</v>
      </c>
      <c r="AZ279" s="242">
        <v>50</v>
      </c>
      <c r="BA279" s="242" t="s">
        <v>684</v>
      </c>
      <c r="BB279" s="242"/>
      <c r="BC279" s="242"/>
      <c r="BD279" s="242"/>
      <c r="BE279" s="169" t="s">
        <v>802</v>
      </c>
      <c r="BF279" s="169"/>
      <c r="BG279" s="169"/>
      <c r="BH279" s="169"/>
      <c r="BI279" s="169"/>
      <c r="BJ279" s="169"/>
      <c r="BK279" s="169"/>
      <c r="BL279" s="169">
        <v>50</v>
      </c>
      <c r="BM279" s="169"/>
      <c r="BN279" s="169"/>
      <c r="BO279" s="259"/>
      <c r="BP279" s="303">
        <f t="shared" si="23"/>
        <v>50</v>
      </c>
      <c r="BQ279" s="349" t="str">
        <f ca="1">IFERROR(IF(TasksTable[[#This Row],[Start Date (Calculated)]]-(TODAY()-WEEKDAY(TODAY())-1)&gt;5,"REVIEW","-"),"")</f>
        <v>REVIEW</v>
      </c>
      <c r="BR279" s="349" t="str">
        <f ca="1">IFERROR(IF(TasksTable[[#This Row],[Required Completion Date]]-(TODAY()-WEEKDAY(TODAY())-1)&gt;5,"REVIEW","-"),"")</f>
        <v>REVIEW</v>
      </c>
      <c r="BS279" s="349" t="str">
        <f ca="1">IFERROR(IF(TasksTable[[#This Row],[% Complete]]&lt;(TODAY()-TasksTable[[#This Row],[Start Date (Calculated)]])/TasksTable[[#This Row],[Days to Accomplish]],"REVIEW","-"),"")</f>
        <v>-</v>
      </c>
    </row>
    <row r="280" spans="1:71" s="254" customFormat="1" ht="30" customHeight="1" x14ac:dyDescent="0.2">
      <c r="A280" s="243">
        <v>12</v>
      </c>
      <c r="B280" s="190" t="str">
        <f>VLOOKUP(TasksTable[[#This Row],[Day 1 Project
Name]],Sheet1!$A$1:$B$19,2,FALSE)</f>
        <v>EFAS08</v>
      </c>
      <c r="C280" s="244" t="str">
        <f>CONCATENATE(B280,"_",TasksTable[[#This Row],[Day 1 Project
Name]],"_",A280)</f>
        <v>EFAS08_EFAS08_FAPA_EU_12</v>
      </c>
      <c r="D280" s="245" t="str">
        <f>VLOOKUP(B280,Sheet1!$B$1:$C$19,2,FALSE)</f>
        <v>Istvan Katus_Finance</v>
      </c>
      <c r="E280" s="245" t="s">
        <v>378</v>
      </c>
      <c r="F280" s="185" t="s">
        <v>529</v>
      </c>
      <c r="G280" s="246" t="s">
        <v>176</v>
      </c>
      <c r="H280" s="247" t="b">
        <v>0</v>
      </c>
      <c r="I280" s="248"/>
      <c r="J280" s="248">
        <v>42583</v>
      </c>
      <c r="K280" s="246">
        <v>30</v>
      </c>
      <c r="L280" s="249">
        <f t="shared" ref="L280:L294" si="25">+J280-K280</f>
        <v>42553</v>
      </c>
      <c r="M280" s="250">
        <v>0</v>
      </c>
      <c r="N280" s="251" t="b">
        <v>0</v>
      </c>
      <c r="O280" s="242"/>
      <c r="P280" s="251" t="s">
        <v>312</v>
      </c>
      <c r="Q280" s="251" t="s">
        <v>179</v>
      </c>
      <c r="R280" s="242" t="s">
        <v>530</v>
      </c>
      <c r="S280" s="252"/>
      <c r="T280" s="252"/>
      <c r="U280" s="252"/>
      <c r="V280" s="252"/>
      <c r="W280" s="252"/>
      <c r="X280" s="252"/>
      <c r="Y280" s="252"/>
      <c r="Z280" s="252"/>
      <c r="AA280" s="252"/>
      <c r="AB280" s="252"/>
      <c r="AC280" s="252"/>
      <c r="AD280" s="252"/>
      <c r="AE280" s="252"/>
      <c r="AF280" s="252"/>
      <c r="AG280" s="252"/>
      <c r="AH280" s="252"/>
      <c r="AI280" s="252"/>
      <c r="AJ280" s="252"/>
      <c r="AK280" s="252"/>
      <c r="AL280" s="252"/>
      <c r="AM280" s="252"/>
      <c r="AN280" s="252"/>
      <c r="AO280" s="252"/>
      <c r="AP280" s="252"/>
      <c r="AQ280" s="252"/>
      <c r="AR280" s="242"/>
      <c r="AS280" s="242"/>
      <c r="AT280" s="242"/>
      <c r="AU280" s="242"/>
      <c r="AV280" s="242"/>
      <c r="AW280" s="242"/>
      <c r="AX280" s="242"/>
      <c r="AY280" s="253" t="str">
        <f ca="1">IF(AND(TasksTable[[#This Row],[Status]]&lt;&gt;"On Track",TasksTable[[#This Row],[Start Date (Calculated)]]&lt;TODAY()+7),"Review","No  Review")</f>
        <v>No  Review</v>
      </c>
      <c r="AZ280" s="242">
        <v>8</v>
      </c>
      <c r="BA280" s="242" t="s">
        <v>684</v>
      </c>
      <c r="BB280" s="242"/>
      <c r="BC280" s="242"/>
      <c r="BD280" s="242"/>
      <c r="BE280" s="169" t="s">
        <v>800</v>
      </c>
      <c r="BF280" s="169"/>
      <c r="BG280" s="169"/>
      <c r="BH280" s="169">
        <v>8</v>
      </c>
      <c r="BI280" s="169"/>
      <c r="BJ280" s="169"/>
      <c r="BK280" s="169"/>
      <c r="BL280" s="169"/>
      <c r="BM280" s="169"/>
      <c r="BN280" s="169"/>
      <c r="BO280" s="259"/>
      <c r="BP280" s="303">
        <f t="shared" si="23"/>
        <v>8</v>
      </c>
      <c r="BQ280" s="349" t="str">
        <f ca="1">IFERROR(IF(TasksTable[[#This Row],[Start Date (Calculated)]]-(TODAY()-WEEKDAY(TODAY())-1)&gt;5,"REVIEW","-"),"")</f>
        <v>REVIEW</v>
      </c>
      <c r="BR280" s="349" t="str">
        <f ca="1">IFERROR(IF(TasksTable[[#This Row],[Required Completion Date]]-(TODAY()-WEEKDAY(TODAY())-1)&gt;5,"REVIEW","-"),"")</f>
        <v>REVIEW</v>
      </c>
      <c r="BS280" s="349" t="str">
        <f ca="1">IFERROR(IF(TasksTable[[#This Row],[% Complete]]&lt;(TODAY()-TasksTable[[#This Row],[Start Date (Calculated)]])/TasksTable[[#This Row],[Days to Accomplish]],"REVIEW","-"),"")</f>
        <v>-</v>
      </c>
    </row>
    <row r="281" spans="1:71" s="254" customFormat="1" ht="30" customHeight="1" x14ac:dyDescent="0.2">
      <c r="A281" s="243">
        <v>13</v>
      </c>
      <c r="B281" s="190" t="str">
        <f>VLOOKUP(TasksTable[[#This Row],[Day 1 Project
Name]],Sheet1!$A$1:$B$19,2,FALSE)</f>
        <v>EFAS08</v>
      </c>
      <c r="C281" s="244" t="str">
        <f>CONCATENATE(B281,"_",TasksTable[[#This Row],[Day 1 Project
Name]],"_",A281)</f>
        <v>EFAS08_EFAS08_FAPA_EU_13</v>
      </c>
      <c r="D281" s="245" t="str">
        <f>VLOOKUP(B281,Sheet1!$B$1:$C$19,2,FALSE)</f>
        <v>Istvan Katus_Finance</v>
      </c>
      <c r="E281" s="245" t="s">
        <v>378</v>
      </c>
      <c r="F281" s="185" t="s">
        <v>562</v>
      </c>
      <c r="G281" s="246" t="s">
        <v>176</v>
      </c>
      <c r="H281" s="247" t="b">
        <v>0</v>
      </c>
      <c r="I281" s="248"/>
      <c r="J281" s="248">
        <v>42460</v>
      </c>
      <c r="K281" s="246">
        <v>15</v>
      </c>
      <c r="L281" s="249">
        <f t="shared" si="25"/>
        <v>42445</v>
      </c>
      <c r="M281" s="250">
        <v>0</v>
      </c>
      <c r="N281" s="251" t="b">
        <v>0</v>
      </c>
      <c r="O281" s="242"/>
      <c r="P281" s="251" t="s">
        <v>312</v>
      </c>
      <c r="Q281" s="251" t="s">
        <v>179</v>
      </c>
      <c r="R281" s="242" t="s">
        <v>531</v>
      </c>
      <c r="S281" s="252"/>
      <c r="T281" s="252"/>
      <c r="U281" s="252"/>
      <c r="V281" s="252"/>
      <c r="W281" s="252"/>
      <c r="X281" s="252"/>
      <c r="Y281" s="252"/>
      <c r="Z281" s="252"/>
      <c r="AA281" s="252"/>
      <c r="AB281" s="252"/>
      <c r="AC281" s="252"/>
      <c r="AD281" s="252"/>
      <c r="AE281" s="252"/>
      <c r="AF281" s="252"/>
      <c r="AG281" s="252"/>
      <c r="AH281" s="252"/>
      <c r="AI281" s="252"/>
      <c r="AJ281" s="252"/>
      <c r="AK281" s="252"/>
      <c r="AL281" s="252"/>
      <c r="AM281" s="252"/>
      <c r="AN281" s="252"/>
      <c r="AO281" s="252"/>
      <c r="AP281" s="252"/>
      <c r="AQ281" s="252"/>
      <c r="AR281" s="242"/>
      <c r="AS281" s="242"/>
      <c r="AT281" s="242"/>
      <c r="AU281" s="242"/>
      <c r="AV281" s="242"/>
      <c r="AW281" s="242"/>
      <c r="AX281" s="242"/>
      <c r="AY281" s="253" t="str">
        <f ca="1">IF(AND(TasksTable[[#This Row],[Status]]&lt;&gt;"On Track",TasksTable[[#This Row],[Start Date (Calculated)]]&lt;TODAY()+7),"Review","No  Review")</f>
        <v>No  Review</v>
      </c>
      <c r="AZ281" s="242">
        <f>2*4</f>
        <v>8</v>
      </c>
      <c r="BA281" s="242" t="s">
        <v>684</v>
      </c>
      <c r="BB281" s="242"/>
      <c r="BC281" s="242"/>
      <c r="BD281" s="242"/>
      <c r="BE281" s="169" t="s">
        <v>800</v>
      </c>
      <c r="BF281" s="169"/>
      <c r="BG281" s="169"/>
      <c r="BH281" s="169">
        <v>8</v>
      </c>
      <c r="BI281" s="169"/>
      <c r="BJ281" s="169"/>
      <c r="BK281" s="169"/>
      <c r="BL281" s="169"/>
      <c r="BM281" s="169"/>
      <c r="BN281" s="169"/>
      <c r="BO281" s="259"/>
      <c r="BP281" s="303">
        <f t="shared" si="23"/>
        <v>8</v>
      </c>
      <c r="BQ281" s="349" t="str">
        <f ca="1">IFERROR(IF(TasksTable[[#This Row],[Start Date (Calculated)]]-(TODAY()-WEEKDAY(TODAY())-1)&gt;5,"REVIEW","-"),"")</f>
        <v>REVIEW</v>
      </c>
      <c r="BR281" s="349" t="str">
        <f ca="1">IFERROR(IF(TasksTable[[#This Row],[Required Completion Date]]-(TODAY()-WEEKDAY(TODAY())-1)&gt;5,"REVIEW","-"),"")</f>
        <v>REVIEW</v>
      </c>
      <c r="BS281" s="349" t="str">
        <f ca="1">IFERROR(IF(TasksTable[[#This Row],[% Complete]]&lt;(TODAY()-TasksTable[[#This Row],[Start Date (Calculated)]])/TasksTable[[#This Row],[Days to Accomplish]],"REVIEW","-"),"")</f>
        <v>-</v>
      </c>
    </row>
    <row r="282" spans="1:71" s="254" customFormat="1" ht="30" customHeight="1" x14ac:dyDescent="0.2">
      <c r="A282" s="243">
        <v>14</v>
      </c>
      <c r="B282" s="190" t="str">
        <f>VLOOKUP(TasksTable[[#This Row],[Day 1 Project
Name]],Sheet1!$A$1:$B$19,2,FALSE)</f>
        <v>EFAS08</v>
      </c>
      <c r="C282" s="244" t="str">
        <f>CONCATENATE(B282,"_",TasksTable[[#This Row],[Day 1 Project
Name]],"_",A282)</f>
        <v>EFAS08_EFAS08_FAPA_EU_14</v>
      </c>
      <c r="D282" s="245" t="str">
        <f>VLOOKUP(B282,Sheet1!$B$1:$C$19,2,FALSE)</f>
        <v>Istvan Katus_Finance</v>
      </c>
      <c r="E282" s="245" t="s">
        <v>378</v>
      </c>
      <c r="F282" s="185" t="s">
        <v>425</v>
      </c>
      <c r="G282" s="246" t="s">
        <v>176</v>
      </c>
      <c r="H282" s="247" t="b">
        <v>0</v>
      </c>
      <c r="I282" s="248"/>
      <c r="J282" s="248">
        <v>42428</v>
      </c>
      <c r="K282" s="246">
        <v>15</v>
      </c>
      <c r="L282" s="249">
        <f t="shared" si="25"/>
        <v>42413</v>
      </c>
      <c r="M282" s="250">
        <v>0</v>
      </c>
      <c r="N282" s="251" t="b">
        <v>0</v>
      </c>
      <c r="O282" s="242"/>
      <c r="P282" s="251" t="s">
        <v>312</v>
      </c>
      <c r="Q282" s="251" t="s">
        <v>179</v>
      </c>
      <c r="R282" s="242" t="s">
        <v>532</v>
      </c>
      <c r="S282" s="252"/>
      <c r="T282" s="252"/>
      <c r="U282" s="252"/>
      <c r="V282" s="252"/>
      <c r="W282" s="252"/>
      <c r="X282" s="252"/>
      <c r="Y282" s="252"/>
      <c r="Z282" s="252"/>
      <c r="AA282" s="252"/>
      <c r="AB282" s="252"/>
      <c r="AC282" s="252"/>
      <c r="AD282" s="252"/>
      <c r="AE282" s="252"/>
      <c r="AF282" s="252"/>
      <c r="AG282" s="252"/>
      <c r="AH282" s="252"/>
      <c r="AI282" s="252"/>
      <c r="AJ282" s="252"/>
      <c r="AK282" s="252"/>
      <c r="AL282" s="252"/>
      <c r="AM282" s="252"/>
      <c r="AN282" s="252"/>
      <c r="AO282" s="252"/>
      <c r="AP282" s="252"/>
      <c r="AQ282" s="252"/>
      <c r="AR282" s="242"/>
      <c r="AS282" s="242" t="s">
        <v>212</v>
      </c>
      <c r="AT282" s="242"/>
      <c r="AU282" s="242"/>
      <c r="AV282" s="242"/>
      <c r="AW282" s="242"/>
      <c r="AX282" s="242"/>
      <c r="AY282" s="253" t="str">
        <f ca="1">IF(AND(TasksTable[[#This Row],[Status]]&lt;&gt;"On Track",TasksTable[[#This Row],[Start Date (Calculated)]]&lt;TODAY()+7),"Review","No  Review")</f>
        <v>Review</v>
      </c>
      <c r="AZ282" s="242">
        <v>16</v>
      </c>
      <c r="BA282" s="242" t="s">
        <v>684</v>
      </c>
      <c r="BB282" s="242"/>
      <c r="BC282" s="242"/>
      <c r="BD282" s="242"/>
      <c r="BE282" s="303" t="s">
        <v>800</v>
      </c>
      <c r="BF282" s="169"/>
      <c r="BG282" s="169">
        <v>16</v>
      </c>
      <c r="BH282" s="169"/>
      <c r="BI282" s="169"/>
      <c r="BJ282" s="169"/>
      <c r="BK282" s="169"/>
      <c r="BL282" s="169"/>
      <c r="BM282" s="169"/>
      <c r="BN282" s="169"/>
      <c r="BO282" s="259"/>
      <c r="BP282" s="303">
        <f t="shared" si="23"/>
        <v>16</v>
      </c>
      <c r="BQ282" s="349" t="str">
        <f ca="1">IFERROR(IF(TasksTable[[#This Row],[Start Date (Calculated)]]-(TODAY()-WEEKDAY(TODAY())-1)&gt;5,"REVIEW","-"),"")</f>
        <v>-</v>
      </c>
      <c r="BR282" s="349" t="str">
        <f ca="1">IFERROR(IF(TasksTable[[#This Row],[Required Completion Date]]-(TODAY()-WEEKDAY(TODAY())-1)&gt;5,"REVIEW","-"),"")</f>
        <v>REVIEW</v>
      </c>
      <c r="BS282" s="349" t="str">
        <f ca="1">IFERROR(IF(TasksTable[[#This Row],[% Complete]]&lt;(TODAY()-TasksTable[[#This Row],[Start Date (Calculated)]])/TasksTable[[#This Row],[Days to Accomplish]],"REVIEW","-"),"")</f>
        <v>REVIEW</v>
      </c>
    </row>
    <row r="283" spans="1:71" s="254" customFormat="1" ht="30" customHeight="1" x14ac:dyDescent="0.2">
      <c r="A283" s="243">
        <v>16</v>
      </c>
      <c r="B283" s="190" t="str">
        <f>VLOOKUP(TasksTable[[#This Row],[Day 1 Project
Name]],Sheet1!$A$1:$B$19,2,FALSE)</f>
        <v>EFAS08</v>
      </c>
      <c r="C283" s="244" t="str">
        <f>CONCATENATE(B283,"_",TasksTable[[#This Row],[Day 1 Project
Name]],"_",A283)</f>
        <v>EFAS08_EFAS08_FAPA_EU_16</v>
      </c>
      <c r="D283" s="245" t="str">
        <f>VLOOKUP(B283,Sheet1!$B$1:$C$19,2,FALSE)</f>
        <v>Istvan Katus_Finance</v>
      </c>
      <c r="E283" s="245" t="s">
        <v>378</v>
      </c>
      <c r="F283" s="185" t="s">
        <v>426</v>
      </c>
      <c r="G283" s="246" t="s">
        <v>176</v>
      </c>
      <c r="H283" s="164" t="b">
        <v>0</v>
      </c>
      <c r="I283" s="248"/>
      <c r="J283" s="248">
        <v>42460</v>
      </c>
      <c r="K283" s="246">
        <v>30</v>
      </c>
      <c r="L283" s="249">
        <f t="shared" si="25"/>
        <v>42430</v>
      </c>
      <c r="M283" s="250">
        <v>0</v>
      </c>
      <c r="N283" s="251" t="b">
        <v>0</v>
      </c>
      <c r="O283" s="242"/>
      <c r="P283" s="251" t="s">
        <v>312</v>
      </c>
      <c r="Q283" s="251" t="s">
        <v>179</v>
      </c>
      <c r="R283" s="242" t="s">
        <v>532</v>
      </c>
      <c r="S283" s="252"/>
      <c r="T283" s="252"/>
      <c r="U283" s="252"/>
      <c r="V283" s="252"/>
      <c r="W283" s="252"/>
      <c r="X283" s="252"/>
      <c r="Y283" s="252"/>
      <c r="Z283" s="252"/>
      <c r="AA283" s="252"/>
      <c r="AB283" s="252"/>
      <c r="AC283" s="252"/>
      <c r="AD283" s="252"/>
      <c r="AE283" s="252"/>
      <c r="AF283" s="252"/>
      <c r="AG283" s="252"/>
      <c r="AH283" s="252"/>
      <c r="AI283" s="252"/>
      <c r="AJ283" s="252"/>
      <c r="AK283" s="252"/>
      <c r="AL283" s="252"/>
      <c r="AM283" s="252"/>
      <c r="AN283" s="252"/>
      <c r="AO283" s="252"/>
      <c r="AP283" s="252"/>
      <c r="AQ283" s="252"/>
      <c r="AR283" s="242"/>
      <c r="AS283" s="242"/>
      <c r="AT283" s="242"/>
      <c r="AU283" s="242"/>
      <c r="AV283" s="242"/>
      <c r="AW283" s="242"/>
      <c r="AX283" s="242"/>
      <c r="AY283" s="253" t="str">
        <f ca="1">IF(AND(TasksTable[[#This Row],[Status]]&lt;&gt;"On Track",TasksTable[[#This Row],[Start Date (Calculated)]]&lt;TODAY()+7),"Review","No  Review")</f>
        <v>No  Review</v>
      </c>
      <c r="AZ283" s="242">
        <f>2*4</f>
        <v>8</v>
      </c>
      <c r="BA283" s="242" t="s">
        <v>684</v>
      </c>
      <c r="BB283" s="242"/>
      <c r="BC283" s="242"/>
      <c r="BD283" s="242"/>
      <c r="BE283" s="169" t="s">
        <v>800</v>
      </c>
      <c r="BF283" s="169"/>
      <c r="BG283" s="169"/>
      <c r="BH283" s="169">
        <v>8</v>
      </c>
      <c r="BI283" s="169"/>
      <c r="BJ283" s="169"/>
      <c r="BK283" s="169"/>
      <c r="BL283" s="169"/>
      <c r="BM283" s="169"/>
      <c r="BN283" s="169"/>
      <c r="BO283" s="259"/>
      <c r="BP283" s="303">
        <f t="shared" si="23"/>
        <v>8</v>
      </c>
      <c r="BQ283" s="349" t="str">
        <f ca="1">IFERROR(IF(TasksTable[[#This Row],[Start Date (Calculated)]]-(TODAY()-WEEKDAY(TODAY())-1)&gt;5,"REVIEW","-"),"")</f>
        <v>REVIEW</v>
      </c>
      <c r="BR283" s="349" t="str">
        <f ca="1">IFERROR(IF(TasksTable[[#This Row],[Required Completion Date]]-(TODAY()-WEEKDAY(TODAY())-1)&gt;5,"REVIEW","-"),"")</f>
        <v>REVIEW</v>
      </c>
      <c r="BS283" s="349" t="str">
        <f ca="1">IFERROR(IF(TasksTable[[#This Row],[% Complete]]&lt;(TODAY()-TasksTable[[#This Row],[Start Date (Calculated)]])/TasksTable[[#This Row],[Days to Accomplish]],"REVIEW","-"),"")</f>
        <v>-</v>
      </c>
    </row>
    <row r="284" spans="1:71" s="254" customFormat="1" ht="30" customHeight="1" x14ac:dyDescent="0.2">
      <c r="A284" s="243">
        <v>17</v>
      </c>
      <c r="B284" s="190" t="str">
        <f>VLOOKUP(TasksTable[[#This Row],[Day 1 Project
Name]],Sheet1!$A$1:$B$19,2,FALSE)</f>
        <v>EFAS08</v>
      </c>
      <c r="C284" s="244" t="str">
        <f>CONCATENATE(B284,"_",TasksTable[[#This Row],[Day 1 Project
Name]],"_",A284)</f>
        <v>EFAS08_EFAS08_FAPA_EU_17</v>
      </c>
      <c r="D284" s="245" t="str">
        <f>VLOOKUP(B284,Sheet1!$B$1:$C$19,2,FALSE)</f>
        <v>Istvan Katus_Finance</v>
      </c>
      <c r="E284" s="245" t="s">
        <v>378</v>
      </c>
      <c r="F284" s="185" t="s">
        <v>533</v>
      </c>
      <c r="G284" s="246" t="s">
        <v>176</v>
      </c>
      <c r="H284" s="164" t="b">
        <v>0</v>
      </c>
      <c r="I284" s="248"/>
      <c r="J284" s="248">
        <v>42571</v>
      </c>
      <c r="K284" s="246">
        <v>60</v>
      </c>
      <c r="L284" s="249">
        <f t="shared" si="25"/>
        <v>42511</v>
      </c>
      <c r="M284" s="250">
        <v>0</v>
      </c>
      <c r="N284" s="251" t="b">
        <v>0</v>
      </c>
      <c r="O284" s="242"/>
      <c r="P284" s="251" t="s">
        <v>312</v>
      </c>
      <c r="Q284" s="251" t="s">
        <v>179</v>
      </c>
      <c r="R284" s="242" t="s">
        <v>534</v>
      </c>
      <c r="S284" s="252"/>
      <c r="T284" s="252"/>
      <c r="U284" s="252"/>
      <c r="V284" s="252"/>
      <c r="W284" s="252"/>
      <c r="X284" s="252"/>
      <c r="Y284" s="252"/>
      <c r="Z284" s="252"/>
      <c r="AA284" s="252"/>
      <c r="AB284" s="252"/>
      <c r="AC284" s="252"/>
      <c r="AD284" s="252"/>
      <c r="AE284" s="252"/>
      <c r="AF284" s="252"/>
      <c r="AG284" s="252"/>
      <c r="AH284" s="252"/>
      <c r="AI284" s="252"/>
      <c r="AJ284" s="252"/>
      <c r="AK284" s="252"/>
      <c r="AL284" s="252"/>
      <c r="AM284" s="252"/>
      <c r="AN284" s="252"/>
      <c r="AO284" s="252"/>
      <c r="AP284" s="252"/>
      <c r="AQ284" s="252"/>
      <c r="AR284" s="242"/>
      <c r="AS284" s="242"/>
      <c r="AT284" s="242"/>
      <c r="AU284" s="242"/>
      <c r="AV284" s="242"/>
      <c r="AW284" s="242"/>
      <c r="AX284" s="242"/>
      <c r="AY284" s="253" t="str">
        <f ca="1">IF(AND(TasksTable[[#This Row],[Status]]&lt;&gt;"On Track",TasksTable[[#This Row],[Start Date (Calculated)]]&lt;TODAY()+7),"Review","No  Review")</f>
        <v>No  Review</v>
      </c>
      <c r="AZ284" s="242">
        <f>4*2*20</f>
        <v>160</v>
      </c>
      <c r="BA284" s="242" t="s">
        <v>684</v>
      </c>
      <c r="BB284" s="242"/>
      <c r="BC284" s="242"/>
      <c r="BD284" s="242"/>
      <c r="BE284" s="169" t="s">
        <v>800</v>
      </c>
      <c r="BF284" s="169"/>
      <c r="BG284" s="169"/>
      <c r="BH284" s="169"/>
      <c r="BI284" s="169"/>
      <c r="BJ284" s="169">
        <v>30</v>
      </c>
      <c r="BK284" s="169">
        <v>70</v>
      </c>
      <c r="BL284" s="169">
        <v>60</v>
      </c>
      <c r="BM284" s="169"/>
      <c r="BN284" s="169"/>
      <c r="BO284" s="259"/>
      <c r="BP284" s="303">
        <f t="shared" si="23"/>
        <v>160</v>
      </c>
      <c r="BQ284" s="349" t="str">
        <f ca="1">IFERROR(IF(TasksTable[[#This Row],[Start Date (Calculated)]]-(TODAY()-WEEKDAY(TODAY())-1)&gt;5,"REVIEW","-"),"")</f>
        <v>REVIEW</v>
      </c>
      <c r="BR284" s="349" t="str">
        <f ca="1">IFERROR(IF(TasksTable[[#This Row],[Required Completion Date]]-(TODAY()-WEEKDAY(TODAY())-1)&gt;5,"REVIEW","-"),"")</f>
        <v>REVIEW</v>
      </c>
      <c r="BS284" s="349" t="str">
        <f ca="1">IFERROR(IF(TasksTable[[#This Row],[% Complete]]&lt;(TODAY()-TasksTable[[#This Row],[Start Date (Calculated)]])/TasksTable[[#This Row],[Days to Accomplish]],"REVIEW","-"),"")</f>
        <v>-</v>
      </c>
    </row>
    <row r="285" spans="1:71" s="254" customFormat="1" ht="30" customHeight="1" x14ac:dyDescent="0.2">
      <c r="A285" s="243">
        <v>18</v>
      </c>
      <c r="B285" s="190" t="str">
        <f>VLOOKUP(TasksTable[[#This Row],[Day 1 Project
Name]],Sheet1!$A$1:$B$19,2,FALSE)</f>
        <v>EFAS08</v>
      </c>
      <c r="C285" s="244" t="str">
        <f>CONCATENATE(B285,"_",TasksTable[[#This Row],[Day 1 Project
Name]],"_",A285)</f>
        <v>EFAS08_EFAS08_FAPA_EU_18</v>
      </c>
      <c r="D285" s="245" t="str">
        <f>VLOOKUP(B285,Sheet1!$B$1:$C$19,2,FALSE)</f>
        <v>Istvan Katus_Finance</v>
      </c>
      <c r="E285" s="245" t="s">
        <v>378</v>
      </c>
      <c r="F285" s="185" t="s">
        <v>535</v>
      </c>
      <c r="G285" s="246" t="s">
        <v>176</v>
      </c>
      <c r="H285" s="247" t="b">
        <v>0</v>
      </c>
      <c r="I285" s="248"/>
      <c r="J285" s="248">
        <v>42477</v>
      </c>
      <c r="K285" s="246">
        <v>30</v>
      </c>
      <c r="L285" s="249">
        <f t="shared" si="25"/>
        <v>42447</v>
      </c>
      <c r="M285" s="250">
        <v>0</v>
      </c>
      <c r="N285" s="251" t="b">
        <v>0</v>
      </c>
      <c r="O285" s="242"/>
      <c r="P285" s="251" t="s">
        <v>312</v>
      </c>
      <c r="Q285" s="251" t="s">
        <v>179</v>
      </c>
      <c r="R285" s="242" t="s">
        <v>536</v>
      </c>
      <c r="S285" s="252"/>
      <c r="T285" s="252"/>
      <c r="U285" s="252"/>
      <c r="V285" s="252"/>
      <c r="W285" s="252"/>
      <c r="X285" s="252"/>
      <c r="Y285" s="252"/>
      <c r="Z285" s="252"/>
      <c r="AA285" s="252"/>
      <c r="AB285" s="252"/>
      <c r="AC285" s="252"/>
      <c r="AD285" s="252"/>
      <c r="AE285" s="252"/>
      <c r="AF285" s="252"/>
      <c r="AG285" s="252"/>
      <c r="AH285" s="252"/>
      <c r="AI285" s="252"/>
      <c r="AJ285" s="252"/>
      <c r="AK285" s="252"/>
      <c r="AL285" s="252"/>
      <c r="AM285" s="252"/>
      <c r="AN285" s="252"/>
      <c r="AO285" s="252"/>
      <c r="AP285" s="252"/>
      <c r="AQ285" s="252"/>
      <c r="AR285" s="242"/>
      <c r="AS285" s="242"/>
      <c r="AT285" s="242"/>
      <c r="AU285" s="242"/>
      <c r="AV285" s="242"/>
      <c r="AW285" s="242"/>
      <c r="AX285" s="242"/>
      <c r="AY285" s="253" t="str">
        <f ca="1">IF(AND(TasksTable[[#This Row],[Status]]&lt;&gt;"On Track",TasksTable[[#This Row],[Start Date (Calculated)]]&lt;TODAY()+7),"Review","No  Review")</f>
        <v>No  Review</v>
      </c>
      <c r="AZ285" s="242">
        <f>2*4*5</f>
        <v>40</v>
      </c>
      <c r="BA285" s="242" t="s">
        <v>684</v>
      </c>
      <c r="BB285" s="242"/>
      <c r="BC285" s="242"/>
      <c r="BD285" s="242"/>
      <c r="BE285" s="169" t="s">
        <v>801</v>
      </c>
      <c r="BF285" s="169"/>
      <c r="BG285" s="169"/>
      <c r="BH285" s="169">
        <v>20</v>
      </c>
      <c r="BI285" s="169">
        <v>20</v>
      </c>
      <c r="BJ285" s="169"/>
      <c r="BK285" s="169"/>
      <c r="BL285" s="169"/>
      <c r="BM285" s="169"/>
      <c r="BN285" s="169"/>
      <c r="BO285" s="259"/>
      <c r="BP285" s="303">
        <f t="shared" si="23"/>
        <v>40</v>
      </c>
      <c r="BQ285" s="349" t="str">
        <f ca="1">IFERROR(IF(TasksTable[[#This Row],[Start Date (Calculated)]]-(TODAY()-WEEKDAY(TODAY())-1)&gt;5,"REVIEW","-"),"")</f>
        <v>REVIEW</v>
      </c>
      <c r="BR285" s="349" t="str">
        <f ca="1">IFERROR(IF(TasksTable[[#This Row],[Required Completion Date]]-(TODAY()-WEEKDAY(TODAY())-1)&gt;5,"REVIEW","-"),"")</f>
        <v>REVIEW</v>
      </c>
      <c r="BS285" s="349" t="str">
        <f ca="1">IFERROR(IF(TasksTable[[#This Row],[% Complete]]&lt;(TODAY()-TasksTable[[#This Row],[Start Date (Calculated)]])/TasksTable[[#This Row],[Days to Accomplish]],"REVIEW","-"),"")</f>
        <v>-</v>
      </c>
    </row>
    <row r="286" spans="1:71" s="202" customFormat="1" ht="30" customHeight="1" x14ac:dyDescent="0.2">
      <c r="A286" s="243">
        <v>20</v>
      </c>
      <c r="B286" s="190" t="str">
        <f>VLOOKUP(TasksTable[[#This Row],[Day 1 Project
Name]],Sheet1!$A$1:$B$19,2,FALSE)</f>
        <v>EFAS08</v>
      </c>
      <c r="C286" s="244" t="str">
        <f>CONCATENATE(B286,"_",TasksTable[[#This Row],[Day 1 Project
Name]],"_",A286)</f>
        <v>EFAS08_EFAS08_FAPA_EU_20</v>
      </c>
      <c r="D286" s="245" t="str">
        <f>VLOOKUP(B286,Sheet1!$B$1:$C$19,2,FALSE)</f>
        <v>Istvan Katus_Finance</v>
      </c>
      <c r="E286" s="245" t="s">
        <v>378</v>
      </c>
      <c r="F286" s="185" t="s">
        <v>549</v>
      </c>
      <c r="G286" s="246" t="s">
        <v>176</v>
      </c>
      <c r="H286" s="247" t="b">
        <v>0</v>
      </c>
      <c r="I286" s="248"/>
      <c r="J286" s="248">
        <v>42485</v>
      </c>
      <c r="K286" s="246">
        <v>20</v>
      </c>
      <c r="L286" s="249">
        <f t="shared" si="25"/>
        <v>42465</v>
      </c>
      <c r="M286" s="250">
        <v>0</v>
      </c>
      <c r="N286" s="251" t="b">
        <v>1</v>
      </c>
      <c r="O286" s="242" t="s">
        <v>185</v>
      </c>
      <c r="P286" s="251" t="s">
        <v>312</v>
      </c>
      <c r="Q286" s="251" t="s">
        <v>179</v>
      </c>
      <c r="R286" s="242" t="s">
        <v>550</v>
      </c>
      <c r="S286" s="252"/>
      <c r="T286" s="252"/>
      <c r="U286" s="252"/>
      <c r="V286" s="252"/>
      <c r="W286" s="252"/>
      <c r="X286" s="252">
        <f>J286</f>
        <v>42485</v>
      </c>
      <c r="Y286" s="252"/>
      <c r="Z286" s="252" t="e">
        <f>[7]!TasksTable[[#This Row],[Required Completion Date]]</f>
        <v>#REF!</v>
      </c>
      <c r="AA286" s="252"/>
      <c r="AB286" s="252"/>
      <c r="AC286" s="252"/>
      <c r="AD286" s="252"/>
      <c r="AE286" s="252"/>
      <c r="AF286" s="252"/>
      <c r="AG286" s="252"/>
      <c r="AH286" s="252"/>
      <c r="AI286" s="252"/>
      <c r="AJ286" s="252"/>
      <c r="AK286" s="252"/>
      <c r="AL286" s="252"/>
      <c r="AM286" s="252"/>
      <c r="AN286" s="252"/>
      <c r="AO286" s="252"/>
      <c r="AP286" s="252"/>
      <c r="AQ286" s="252"/>
      <c r="AR286" s="242"/>
      <c r="AS286" s="242"/>
      <c r="AT286" s="242"/>
      <c r="AU286" s="242"/>
      <c r="AV286" s="242"/>
      <c r="AW286" s="242"/>
      <c r="AX286" s="242"/>
      <c r="AY286" s="253" t="str">
        <f ca="1">IF(AND(TasksTable[[#This Row],[Status]]&lt;&gt;"On Track",TasksTable[[#This Row],[Start Date (Calculated)]]&lt;TODAY()+7),"Review","No  Review")</f>
        <v>No  Review</v>
      </c>
      <c r="AZ286" s="242">
        <f>2*4</f>
        <v>8</v>
      </c>
      <c r="BA286" s="242" t="s">
        <v>684</v>
      </c>
      <c r="BB286" s="242"/>
      <c r="BC286" s="242"/>
      <c r="BD286" s="242"/>
      <c r="BE286" s="169" t="s">
        <v>802</v>
      </c>
      <c r="BF286" s="169"/>
      <c r="BG286" s="169"/>
      <c r="BH286" s="169"/>
      <c r="BI286" s="169">
        <v>8</v>
      </c>
      <c r="BJ286" s="169"/>
      <c r="BK286" s="169"/>
      <c r="BL286" s="169"/>
      <c r="BM286" s="169"/>
      <c r="BN286" s="169"/>
      <c r="BO286" s="259"/>
      <c r="BP286" s="303">
        <f t="shared" si="23"/>
        <v>8</v>
      </c>
      <c r="BQ286" s="349" t="str">
        <f ca="1">IFERROR(IF(TasksTable[[#This Row],[Start Date (Calculated)]]-(TODAY()-WEEKDAY(TODAY())-1)&gt;5,"REVIEW","-"),"")</f>
        <v>REVIEW</v>
      </c>
      <c r="BR286" s="349" t="str">
        <f ca="1">IFERROR(IF(TasksTable[[#This Row],[Required Completion Date]]-(TODAY()-WEEKDAY(TODAY())-1)&gt;5,"REVIEW","-"),"")</f>
        <v>REVIEW</v>
      </c>
      <c r="BS286" s="349" t="str">
        <f ca="1">IFERROR(IF(TasksTable[[#This Row],[% Complete]]&lt;(TODAY()-TasksTable[[#This Row],[Start Date (Calculated)]])/TasksTable[[#This Row],[Days to Accomplish]],"REVIEW","-"),"")</f>
        <v>-</v>
      </c>
    </row>
    <row r="287" spans="1:71" s="202" customFormat="1" ht="30" customHeight="1" x14ac:dyDescent="0.2">
      <c r="A287" s="243">
        <v>21</v>
      </c>
      <c r="B287" s="190" t="str">
        <f>VLOOKUP(TasksTable[[#This Row],[Day 1 Project
Name]],Sheet1!$A$1:$B$19,2,FALSE)</f>
        <v>EFAS08</v>
      </c>
      <c r="C287" s="244" t="str">
        <f>CONCATENATE(B287,"_",TasksTable[[#This Row],[Day 1 Project
Name]],"_",A287)</f>
        <v>EFAS08_EFAS08_FAPA_EU_21</v>
      </c>
      <c r="D287" s="245" t="str">
        <f>VLOOKUP(B287,Sheet1!$B$1:$C$19,2,FALSE)</f>
        <v>Istvan Katus_Finance</v>
      </c>
      <c r="E287" s="245" t="s">
        <v>378</v>
      </c>
      <c r="F287" s="185" t="s">
        <v>686</v>
      </c>
      <c r="G287" s="246" t="s">
        <v>176</v>
      </c>
      <c r="H287" s="247" t="b">
        <v>0</v>
      </c>
      <c r="I287" s="248"/>
      <c r="J287" s="248">
        <v>42478</v>
      </c>
      <c r="K287" s="246">
        <v>30</v>
      </c>
      <c r="L287" s="249">
        <f t="shared" si="25"/>
        <v>42448</v>
      </c>
      <c r="M287" s="250">
        <v>0</v>
      </c>
      <c r="N287" s="251" t="b">
        <v>1</v>
      </c>
      <c r="O287" s="242" t="s">
        <v>185</v>
      </c>
      <c r="P287" s="251" t="s">
        <v>312</v>
      </c>
      <c r="Q287" s="251" t="s">
        <v>179</v>
      </c>
      <c r="R287" s="242" t="s">
        <v>542</v>
      </c>
      <c r="S287" s="252"/>
      <c r="T287" s="252"/>
      <c r="U287" s="252"/>
      <c r="V287" s="252"/>
      <c r="W287" s="252"/>
      <c r="X287" s="252">
        <f>J287</f>
        <v>42478</v>
      </c>
      <c r="Y287" s="252"/>
      <c r="Z287" s="252"/>
      <c r="AA287" s="252"/>
      <c r="AB287" s="252"/>
      <c r="AC287" s="252"/>
      <c r="AD287" s="252"/>
      <c r="AE287" s="252"/>
      <c r="AF287" s="252"/>
      <c r="AG287" s="252"/>
      <c r="AH287" s="252"/>
      <c r="AI287" s="252"/>
      <c r="AJ287" s="252"/>
      <c r="AK287" s="252"/>
      <c r="AL287" s="252"/>
      <c r="AM287" s="252"/>
      <c r="AN287" s="252"/>
      <c r="AO287" s="252"/>
      <c r="AP287" s="252"/>
      <c r="AQ287" s="252"/>
      <c r="AR287" s="242"/>
      <c r="AS287" s="242"/>
      <c r="AT287" s="242"/>
      <c r="AU287" s="242"/>
      <c r="AV287" s="242"/>
      <c r="AW287" s="242"/>
      <c r="AX287" s="242"/>
      <c r="AY287" s="253" t="str">
        <f ca="1">IF(AND(TasksTable[[#This Row],[Status]]&lt;&gt;"On Track",TasksTable[[#This Row],[Start Date (Calculated)]]&lt;TODAY()+7),"Review","No  Review")</f>
        <v>No  Review</v>
      </c>
      <c r="AZ287" s="242">
        <f>2*8*5</f>
        <v>80</v>
      </c>
      <c r="BA287" s="242" t="s">
        <v>684</v>
      </c>
      <c r="BB287" s="242"/>
      <c r="BC287" s="242"/>
      <c r="BD287" s="242"/>
      <c r="BE287" s="169" t="s">
        <v>800</v>
      </c>
      <c r="BF287" s="169"/>
      <c r="BG287" s="169"/>
      <c r="BH287" s="169">
        <v>40</v>
      </c>
      <c r="BI287" s="169">
        <v>40</v>
      </c>
      <c r="BJ287" s="169"/>
      <c r="BK287" s="169"/>
      <c r="BL287" s="169"/>
      <c r="BM287" s="169"/>
      <c r="BN287" s="169"/>
      <c r="BO287" s="259"/>
      <c r="BP287" s="303">
        <f t="shared" si="23"/>
        <v>80</v>
      </c>
      <c r="BQ287" s="349" t="str">
        <f ca="1">IFERROR(IF(TasksTable[[#This Row],[Start Date (Calculated)]]-(TODAY()-WEEKDAY(TODAY())-1)&gt;5,"REVIEW","-"),"")</f>
        <v>REVIEW</v>
      </c>
      <c r="BR287" s="349" t="str">
        <f ca="1">IFERROR(IF(TasksTable[[#This Row],[Required Completion Date]]-(TODAY()-WEEKDAY(TODAY())-1)&gt;5,"REVIEW","-"),"")</f>
        <v>REVIEW</v>
      </c>
      <c r="BS287" s="349" t="str">
        <f ca="1">IFERROR(IF(TasksTable[[#This Row],[% Complete]]&lt;(TODAY()-TasksTable[[#This Row],[Start Date (Calculated)]])/TasksTable[[#This Row],[Days to Accomplish]],"REVIEW","-"),"")</f>
        <v>-</v>
      </c>
    </row>
    <row r="288" spans="1:71" s="202" customFormat="1" ht="30" customHeight="1" x14ac:dyDescent="0.2">
      <c r="A288" s="243"/>
      <c r="B288" s="190" t="str">
        <f>VLOOKUP(TasksTable[[#This Row],[Day 1 Project
Name]],Sheet1!$A$1:$B$19,2,FALSE)</f>
        <v>EFAS08</v>
      </c>
      <c r="C288" s="291" t="str">
        <f>CONCATENATE(B288,"_",TasksTable[[#This Row],[Day 1 Project
Name]],"_",A288)</f>
        <v>EFAS08_EFAS08_FAPA_EU_</v>
      </c>
      <c r="D288" s="245" t="str">
        <f>VLOOKUP(B288,Sheet1!$B$1:$C$19,2,FALSE)</f>
        <v>Istvan Katus_Finance</v>
      </c>
      <c r="E288" s="245" t="s">
        <v>378</v>
      </c>
      <c r="F288" s="185" t="s">
        <v>771</v>
      </c>
      <c r="G288" s="246" t="s">
        <v>176</v>
      </c>
      <c r="H288" s="247" t="b">
        <v>1</v>
      </c>
      <c r="I288" s="248"/>
      <c r="J288" s="248">
        <v>42491</v>
      </c>
      <c r="K288" s="278">
        <v>35</v>
      </c>
      <c r="L288" s="249">
        <f t="shared" si="25"/>
        <v>42456</v>
      </c>
      <c r="M288" s="292">
        <v>0</v>
      </c>
      <c r="N288" s="251" t="b">
        <v>1</v>
      </c>
      <c r="O288" s="242" t="s">
        <v>527</v>
      </c>
      <c r="P288" s="251" t="s">
        <v>312</v>
      </c>
      <c r="Q288" s="251" t="s">
        <v>179</v>
      </c>
      <c r="R288" s="242" t="s">
        <v>772</v>
      </c>
      <c r="S288" s="253" t="s">
        <v>662</v>
      </c>
      <c r="T288" s="242">
        <v>320</v>
      </c>
      <c r="U288" s="294"/>
      <c r="V288" s="294"/>
      <c r="W288" s="294"/>
      <c r="X288" s="294"/>
      <c r="Y288" s="294"/>
      <c r="Z288" s="294"/>
      <c r="AA288" s="294"/>
      <c r="AB288" s="294"/>
      <c r="AC288" s="294"/>
      <c r="AD288" s="294"/>
      <c r="AE288" s="294"/>
      <c r="AF288" s="294"/>
      <c r="AG288" s="294"/>
      <c r="AH288" s="294"/>
      <c r="AI288" s="294"/>
      <c r="AJ288" s="294"/>
      <c r="AK288" s="294"/>
      <c r="AL288" s="294"/>
      <c r="AM288" s="294"/>
      <c r="AN288" s="294"/>
      <c r="AO288" s="294"/>
      <c r="AP288" s="294"/>
      <c r="AQ288" s="294"/>
      <c r="AR288" s="293"/>
      <c r="AS288" s="293"/>
      <c r="AT288" s="293"/>
      <c r="AU288" s="293"/>
      <c r="AV288" s="293"/>
      <c r="AW288" s="293"/>
      <c r="AX288" s="293"/>
      <c r="AY288" s="293" t="str">
        <f ca="1">IF(AND(TasksTable[[#This Row],[Status]]&lt;&gt;"On Track",TasksTable[[#This Row],[Start Date (Calculated)]]&lt;TODAY()+7),"Review","No  Review")</f>
        <v>No  Review</v>
      </c>
      <c r="AZ288" s="169">
        <v>100</v>
      </c>
      <c r="BA288" s="242" t="s">
        <v>684</v>
      </c>
      <c r="BB288" s="291"/>
      <c r="BC288" s="293"/>
      <c r="BD288" s="293"/>
      <c r="BE288" s="169" t="s">
        <v>802</v>
      </c>
      <c r="BF288" s="169"/>
      <c r="BG288" s="169"/>
      <c r="BH288" s="169"/>
      <c r="BI288" s="169">
        <v>100</v>
      </c>
      <c r="BJ288" s="169"/>
      <c r="BK288" s="169"/>
      <c r="BL288" s="169"/>
      <c r="BM288" s="169"/>
      <c r="BN288" s="169"/>
      <c r="BO288" s="259"/>
      <c r="BP288" s="303">
        <f t="shared" si="23"/>
        <v>100</v>
      </c>
      <c r="BQ288" s="349" t="str">
        <f ca="1">IFERROR(IF(TasksTable[[#This Row],[Start Date (Calculated)]]-(TODAY()-WEEKDAY(TODAY())-1)&gt;5,"REVIEW","-"),"")</f>
        <v>REVIEW</v>
      </c>
      <c r="BR288" s="349" t="str">
        <f ca="1">IFERROR(IF(TasksTable[[#This Row],[Required Completion Date]]-(TODAY()-WEEKDAY(TODAY())-1)&gt;5,"REVIEW","-"),"")</f>
        <v>REVIEW</v>
      </c>
      <c r="BS288" s="349" t="str">
        <f ca="1">IFERROR(IF(TasksTable[[#This Row],[% Complete]]&lt;(TODAY()-TasksTable[[#This Row],[Start Date (Calculated)]])/TasksTable[[#This Row],[Days to Accomplish]],"REVIEW","-"),"")</f>
        <v>-</v>
      </c>
    </row>
    <row r="289" spans="1:71" s="202" customFormat="1" ht="30" customHeight="1" x14ac:dyDescent="0.2">
      <c r="A289" s="243">
        <v>22</v>
      </c>
      <c r="B289" s="190" t="str">
        <f>VLOOKUP(TasksTable[[#This Row],[Day 1 Project
Name]],Sheet1!$A$1:$B$19,2,FALSE)</f>
        <v>EFAS08</v>
      </c>
      <c r="C289" s="244" t="str">
        <f>CONCATENATE(B289,"_",TasksTable[[#This Row],[Day 1 Project
Name]],"_",A289)</f>
        <v>EFAS08_EFAS08_FAPA_EU_22</v>
      </c>
      <c r="D289" s="245" t="str">
        <f>VLOOKUP(B289,Sheet1!$B$1:$C$19,2,FALSE)</f>
        <v>Istvan Katus_Finance</v>
      </c>
      <c r="E289" s="245" t="s">
        <v>378</v>
      </c>
      <c r="F289" s="185" t="s">
        <v>563</v>
      </c>
      <c r="G289" s="246" t="s">
        <v>424</v>
      </c>
      <c r="H289" s="164" t="b">
        <v>0</v>
      </c>
      <c r="I289" s="248"/>
      <c r="J289" s="248">
        <v>42478</v>
      </c>
      <c r="K289" s="246">
        <v>30</v>
      </c>
      <c r="L289" s="249">
        <f t="shared" si="25"/>
        <v>42448</v>
      </c>
      <c r="M289" s="250">
        <v>0</v>
      </c>
      <c r="N289" s="251" t="b">
        <v>1</v>
      </c>
      <c r="O289" s="242" t="s">
        <v>564</v>
      </c>
      <c r="P289" s="251" t="s">
        <v>312</v>
      </c>
      <c r="Q289" s="251" t="s">
        <v>179</v>
      </c>
      <c r="R289" s="242" t="s">
        <v>565</v>
      </c>
      <c r="S289" s="252"/>
      <c r="T289" s="252"/>
      <c r="U289" s="252"/>
      <c r="V289" s="252"/>
      <c r="W289" s="252"/>
      <c r="X289" s="252">
        <f>J289</f>
        <v>42478</v>
      </c>
      <c r="Y289" s="252"/>
      <c r="Z289" s="252"/>
      <c r="AA289" s="252"/>
      <c r="AB289" s="252"/>
      <c r="AC289" s="252"/>
      <c r="AD289" s="252"/>
      <c r="AE289" s="252"/>
      <c r="AF289" s="252"/>
      <c r="AG289" s="252"/>
      <c r="AH289" s="252"/>
      <c r="AI289" s="252"/>
      <c r="AJ289" s="252"/>
      <c r="AK289" s="252"/>
      <c r="AL289" s="252"/>
      <c r="AM289" s="252"/>
      <c r="AN289" s="252"/>
      <c r="AO289" s="252"/>
      <c r="AP289" s="252"/>
      <c r="AQ289" s="252"/>
      <c r="AR289" s="242"/>
      <c r="AS289" s="242"/>
      <c r="AT289" s="242"/>
      <c r="AU289" s="242"/>
      <c r="AV289" s="242"/>
      <c r="AW289" s="242"/>
      <c r="AX289" s="242"/>
      <c r="AY289" s="253" t="str">
        <f ca="1">IF(AND(TasksTable[[#This Row],[Status]]&lt;&gt;"On Track",TasksTable[[#This Row],[Start Date (Calculated)]]&lt;TODAY()+7),"Review","No  Review")</f>
        <v>No  Review</v>
      </c>
      <c r="AZ289" s="242" t="s">
        <v>368</v>
      </c>
      <c r="BA289" s="242" t="s">
        <v>684</v>
      </c>
      <c r="BB289" s="242"/>
      <c r="BC289" s="242"/>
      <c r="BD289" s="242"/>
      <c r="BE289" s="169" t="s">
        <v>802</v>
      </c>
      <c r="BF289" s="169"/>
      <c r="BG289" s="169"/>
      <c r="BH289" s="169"/>
      <c r="BI289" s="169"/>
      <c r="BJ289" s="169"/>
      <c r="BK289" s="169"/>
      <c r="BL289" s="169"/>
      <c r="BM289" s="169"/>
      <c r="BN289" s="169"/>
      <c r="BO289" s="259"/>
      <c r="BP289" s="303">
        <f t="shared" si="23"/>
        <v>0</v>
      </c>
      <c r="BQ289" s="349" t="str">
        <f ca="1">IFERROR(IF(TasksTable[[#This Row],[Start Date (Calculated)]]-(TODAY()-WEEKDAY(TODAY())-1)&gt;5,"REVIEW","-"),"")</f>
        <v>REVIEW</v>
      </c>
      <c r="BR289" s="349" t="str">
        <f ca="1">IFERROR(IF(TasksTable[[#This Row],[Required Completion Date]]-(TODAY()-WEEKDAY(TODAY())-1)&gt;5,"REVIEW","-"),"")</f>
        <v>REVIEW</v>
      </c>
      <c r="BS289" s="349" t="str">
        <f ca="1">IFERROR(IF(TasksTable[[#This Row],[% Complete]]&lt;(TODAY()-TasksTable[[#This Row],[Start Date (Calculated)]])/TasksTable[[#This Row],[Days to Accomplish]],"REVIEW","-"),"")</f>
        <v>-</v>
      </c>
    </row>
    <row r="290" spans="1:71" s="202" customFormat="1" ht="30" customHeight="1" x14ac:dyDescent="0.2">
      <c r="A290" s="243">
        <v>23</v>
      </c>
      <c r="B290" s="190" t="str">
        <f>VLOOKUP(TasksTable[[#This Row],[Day 1 Project
Name]],Sheet1!$A$1:$B$19,2,FALSE)</f>
        <v>EFAS08</v>
      </c>
      <c r="C290" s="244" t="str">
        <f>CONCATENATE(B290,"_",TasksTable[[#This Row],[Day 1 Project
Name]],"_",A290)</f>
        <v>EFAS08_EFAS08_FAPA_EU_23</v>
      </c>
      <c r="D290" s="245" t="str">
        <f>VLOOKUP(B290,Sheet1!$B$1:$C$19,2,FALSE)</f>
        <v>Istvan Katus_Finance</v>
      </c>
      <c r="E290" s="245" t="s">
        <v>378</v>
      </c>
      <c r="F290" s="185" t="s">
        <v>764</v>
      </c>
      <c r="G290" s="246" t="s">
        <v>176</v>
      </c>
      <c r="H290" s="247" t="b">
        <v>0</v>
      </c>
      <c r="I290" s="248"/>
      <c r="J290" s="248">
        <v>42613</v>
      </c>
      <c r="K290" s="246">
        <v>30</v>
      </c>
      <c r="L290" s="249">
        <f t="shared" si="25"/>
        <v>42583</v>
      </c>
      <c r="M290" s="250">
        <v>0</v>
      </c>
      <c r="N290" s="251" t="b">
        <v>1</v>
      </c>
      <c r="O290" s="242" t="s">
        <v>548</v>
      </c>
      <c r="P290" s="251" t="s">
        <v>312</v>
      </c>
      <c r="Q290" s="251" t="s">
        <v>179</v>
      </c>
      <c r="R290" s="242" t="s">
        <v>566</v>
      </c>
      <c r="S290" s="252"/>
      <c r="T290" s="252"/>
      <c r="U290" s="252"/>
      <c r="V290" s="252"/>
      <c r="W290" s="252"/>
      <c r="X290" s="252"/>
      <c r="Y290" s="252"/>
      <c r="Z290" s="252"/>
      <c r="AA290" s="252"/>
      <c r="AB290" s="252"/>
      <c r="AC290" s="252"/>
      <c r="AD290" s="252"/>
      <c r="AE290" s="252"/>
      <c r="AF290" s="252"/>
      <c r="AG290" s="252"/>
      <c r="AH290" s="252"/>
      <c r="AI290" s="252"/>
      <c r="AJ290" s="252"/>
      <c r="AK290" s="252"/>
      <c r="AL290" s="252"/>
      <c r="AM290" s="252"/>
      <c r="AN290" s="252"/>
      <c r="AO290" s="252"/>
      <c r="AP290" s="252"/>
      <c r="AQ290" s="252"/>
      <c r="AR290" s="242"/>
      <c r="AS290" s="242"/>
      <c r="AT290" s="242"/>
      <c r="AU290" s="242"/>
      <c r="AV290" s="242"/>
      <c r="AW290" s="242"/>
      <c r="AX290" s="242"/>
      <c r="AY290" s="253" t="str">
        <f ca="1">IF(AND(TasksTable[[#This Row],[Status]]&lt;&gt;"On Track",TasksTable[[#This Row],[Start Date (Calculated)]]&lt;TODAY()+7),"Review","No  Review")</f>
        <v>No  Review</v>
      </c>
      <c r="AZ290" s="242">
        <f>2*4*10</f>
        <v>80</v>
      </c>
      <c r="BA290" s="242" t="s">
        <v>684</v>
      </c>
      <c r="BB290" s="242"/>
      <c r="BC290" s="242"/>
      <c r="BD290" s="242"/>
      <c r="BE290" s="169" t="s">
        <v>800</v>
      </c>
      <c r="BF290" s="169"/>
      <c r="BG290" s="169"/>
      <c r="BH290" s="169"/>
      <c r="BI290" s="169"/>
      <c r="BJ290" s="169"/>
      <c r="BK290" s="169"/>
      <c r="BL290" s="169"/>
      <c r="BM290" s="169">
        <v>80</v>
      </c>
      <c r="BN290" s="169"/>
      <c r="BO290" s="259"/>
      <c r="BP290" s="303">
        <f t="shared" si="23"/>
        <v>80</v>
      </c>
      <c r="BQ290" s="349" t="str">
        <f ca="1">IFERROR(IF(TasksTable[[#This Row],[Start Date (Calculated)]]-(TODAY()-WEEKDAY(TODAY())-1)&gt;5,"REVIEW","-"),"")</f>
        <v>REVIEW</v>
      </c>
      <c r="BR290" s="349" t="str">
        <f ca="1">IFERROR(IF(TasksTable[[#This Row],[Required Completion Date]]-(TODAY()-WEEKDAY(TODAY())-1)&gt;5,"REVIEW","-"),"")</f>
        <v>REVIEW</v>
      </c>
      <c r="BS290" s="349" t="str">
        <f ca="1">IFERROR(IF(TasksTable[[#This Row],[% Complete]]&lt;(TODAY()-TasksTable[[#This Row],[Start Date (Calculated)]])/TasksTable[[#This Row],[Days to Accomplish]],"REVIEW","-"),"")</f>
        <v>-</v>
      </c>
    </row>
    <row r="291" spans="1:71" s="202" customFormat="1" ht="30" customHeight="1" x14ac:dyDescent="0.2">
      <c r="A291" s="243">
        <v>28</v>
      </c>
      <c r="B291" s="190" t="str">
        <f>VLOOKUP(TasksTable[[#This Row],[Day 1 Project
Name]],Sheet1!$A$1:$B$19,2,FALSE)</f>
        <v>EFAS08</v>
      </c>
      <c r="C291" s="244" t="str">
        <f>CONCATENATE(B291,"_",TasksTable[[#This Row],[Day 1 Project
Name]],"_",A291)</f>
        <v>EFAS08_EFAS08_FAPA_EU_28</v>
      </c>
      <c r="D291" s="245" t="str">
        <f>VLOOKUP(B291,Sheet1!$B$1:$C$19,2,FALSE)</f>
        <v>Istvan Katus_Finance</v>
      </c>
      <c r="E291" s="245" t="s">
        <v>378</v>
      </c>
      <c r="F291" s="185" t="s">
        <v>567</v>
      </c>
      <c r="G291" s="246" t="s">
        <v>176</v>
      </c>
      <c r="H291" s="247" t="b">
        <v>0</v>
      </c>
      <c r="I291" s="248"/>
      <c r="J291" s="248">
        <v>42644</v>
      </c>
      <c r="K291" s="246">
        <v>30</v>
      </c>
      <c r="L291" s="249">
        <f t="shared" si="25"/>
        <v>42614</v>
      </c>
      <c r="M291" s="250">
        <v>0</v>
      </c>
      <c r="N291" s="251" t="b">
        <v>1</v>
      </c>
      <c r="O291" s="242" t="s">
        <v>185</v>
      </c>
      <c r="P291" s="251" t="s">
        <v>312</v>
      </c>
      <c r="Q291" s="251" t="s">
        <v>179</v>
      </c>
      <c r="R291" s="242" t="s">
        <v>568</v>
      </c>
      <c r="S291" s="252"/>
      <c r="T291" s="252"/>
      <c r="U291" s="252"/>
      <c r="V291" s="252"/>
      <c r="W291" s="252"/>
      <c r="X291" s="252">
        <f>J291</f>
        <v>42644</v>
      </c>
      <c r="Y291" s="252"/>
      <c r="Z291" s="252"/>
      <c r="AA291" s="252"/>
      <c r="AB291" s="252"/>
      <c r="AC291" s="252"/>
      <c r="AD291" s="252"/>
      <c r="AE291" s="252"/>
      <c r="AF291" s="252"/>
      <c r="AG291" s="252"/>
      <c r="AH291" s="252"/>
      <c r="AI291" s="252"/>
      <c r="AJ291" s="252"/>
      <c r="AK291" s="252"/>
      <c r="AL291" s="252"/>
      <c r="AM291" s="252"/>
      <c r="AN291" s="252"/>
      <c r="AO291" s="252"/>
      <c r="AP291" s="252"/>
      <c r="AQ291" s="252"/>
      <c r="AR291" s="242"/>
      <c r="AS291" s="242"/>
      <c r="AT291" s="242"/>
      <c r="AU291" s="242"/>
      <c r="AV291" s="242"/>
      <c r="AW291" s="242"/>
      <c r="AX291" s="242"/>
      <c r="AY291" s="253" t="str">
        <f ca="1">IF(AND(TasksTable[[#This Row],[Status]]&lt;&gt;"On Track",TasksTable[[#This Row],[Start Date (Calculated)]]&lt;TODAY()+7),"Review","No  Review")</f>
        <v>No  Review</v>
      </c>
      <c r="AZ291" s="242" t="s">
        <v>368</v>
      </c>
      <c r="BA291" s="242" t="s">
        <v>684</v>
      </c>
      <c r="BB291" s="242"/>
      <c r="BC291" s="242"/>
      <c r="BD291" s="242"/>
      <c r="BE291" s="169" t="s">
        <v>802</v>
      </c>
      <c r="BF291" s="169"/>
      <c r="BG291" s="169"/>
      <c r="BH291" s="169"/>
      <c r="BI291" s="169"/>
      <c r="BJ291" s="169"/>
      <c r="BK291" s="169"/>
      <c r="BL291" s="169"/>
      <c r="BM291" s="169"/>
      <c r="BN291" s="169"/>
      <c r="BO291" s="259"/>
      <c r="BP291" s="303">
        <f t="shared" si="23"/>
        <v>0</v>
      </c>
      <c r="BQ291" s="349" t="str">
        <f ca="1">IFERROR(IF(TasksTable[[#This Row],[Start Date (Calculated)]]-(TODAY()-WEEKDAY(TODAY())-1)&gt;5,"REVIEW","-"),"")</f>
        <v>REVIEW</v>
      </c>
      <c r="BR291" s="349" t="str">
        <f ca="1">IFERROR(IF(TasksTable[[#This Row],[Required Completion Date]]-(TODAY()-WEEKDAY(TODAY())-1)&gt;5,"REVIEW","-"),"")</f>
        <v>REVIEW</v>
      </c>
      <c r="BS291" s="349" t="str">
        <f ca="1">IFERROR(IF(TasksTable[[#This Row],[% Complete]]&lt;(TODAY()-TasksTable[[#This Row],[Start Date (Calculated)]])/TasksTable[[#This Row],[Days to Accomplish]],"REVIEW","-"),"")</f>
        <v>-</v>
      </c>
    </row>
    <row r="292" spans="1:71" s="202" customFormat="1" ht="30" customHeight="1" x14ac:dyDescent="0.2">
      <c r="A292" s="243">
        <v>29</v>
      </c>
      <c r="B292" s="190" t="str">
        <f>VLOOKUP(TasksTable[[#This Row],[Day 1 Project
Name]],Sheet1!$A$1:$B$19,2,FALSE)</f>
        <v>EFAS08</v>
      </c>
      <c r="C292" s="244" t="str">
        <f>CONCATENATE(B292,"_",TasksTable[[#This Row],[Day 1 Project
Name]],"_",A292)</f>
        <v>EFAS08_EFAS08_FAPA_EU_29</v>
      </c>
      <c r="D292" s="245" t="str">
        <f>VLOOKUP(B292,Sheet1!$B$1:$C$19,2,FALSE)</f>
        <v>Istvan Katus_Finance</v>
      </c>
      <c r="E292" s="245" t="s">
        <v>378</v>
      </c>
      <c r="F292" s="185" t="s">
        <v>569</v>
      </c>
      <c r="G292" s="246" t="s">
        <v>176</v>
      </c>
      <c r="H292" s="164" t="b">
        <v>0</v>
      </c>
      <c r="I292" s="248"/>
      <c r="J292" s="248">
        <v>42583</v>
      </c>
      <c r="K292" s="246">
        <v>30</v>
      </c>
      <c r="L292" s="249">
        <f t="shared" si="25"/>
        <v>42553</v>
      </c>
      <c r="M292" s="250">
        <v>0</v>
      </c>
      <c r="N292" s="251" t="b">
        <v>1</v>
      </c>
      <c r="O292" s="242" t="s">
        <v>570</v>
      </c>
      <c r="P292" s="251" t="s">
        <v>312</v>
      </c>
      <c r="Q292" s="251" t="s">
        <v>179</v>
      </c>
      <c r="R292" s="242" t="s">
        <v>571</v>
      </c>
      <c r="S292" s="252"/>
      <c r="T292" s="252"/>
      <c r="U292" s="252"/>
      <c r="V292" s="252"/>
      <c r="W292" s="252"/>
      <c r="X292" s="248">
        <v>42583</v>
      </c>
      <c r="Y292" s="252"/>
      <c r="Z292" s="252"/>
      <c r="AA292" s="252"/>
      <c r="AB292" s="252"/>
      <c r="AC292" s="252"/>
      <c r="AD292" s="252"/>
      <c r="AE292" s="252"/>
      <c r="AF292" s="252"/>
      <c r="AG292" s="252"/>
      <c r="AH292" s="252"/>
      <c r="AI292" s="252"/>
      <c r="AJ292" s="252"/>
      <c r="AK292" s="252"/>
      <c r="AL292" s="252"/>
      <c r="AM292" s="252"/>
      <c r="AN292" s="252"/>
      <c r="AO292" s="252"/>
      <c r="AP292" s="252"/>
      <c r="AQ292" s="252"/>
      <c r="AR292" s="242"/>
      <c r="AS292" s="242"/>
      <c r="AT292" s="242"/>
      <c r="AU292" s="242"/>
      <c r="AV292" s="242"/>
      <c r="AW292" s="242"/>
      <c r="AX292" s="242"/>
      <c r="AY292" s="253" t="str">
        <f ca="1">IF(AND(TasksTable[[#This Row],[Status]]&lt;&gt;"On Track",TasksTable[[#This Row],[Start Date (Calculated)]]&lt;TODAY()+7),"Review","No  Review")</f>
        <v>No  Review</v>
      </c>
      <c r="AZ292" s="242">
        <v>70</v>
      </c>
      <c r="BA292" s="242" t="s">
        <v>684</v>
      </c>
      <c r="BB292" s="242"/>
      <c r="BC292" s="242"/>
      <c r="BD292" s="242"/>
      <c r="BE292" s="169" t="s">
        <v>802</v>
      </c>
      <c r="BF292" s="169"/>
      <c r="BG292" s="169"/>
      <c r="BH292" s="169"/>
      <c r="BI292" s="169"/>
      <c r="BJ292" s="169"/>
      <c r="BK292" s="169"/>
      <c r="BL292" s="169">
        <v>70</v>
      </c>
      <c r="BM292" s="169"/>
      <c r="BN292" s="169"/>
      <c r="BO292" s="259"/>
      <c r="BP292" s="303">
        <f t="shared" si="23"/>
        <v>70</v>
      </c>
      <c r="BQ292" s="349" t="str">
        <f ca="1">IFERROR(IF(TasksTable[[#This Row],[Start Date (Calculated)]]-(TODAY()-WEEKDAY(TODAY())-1)&gt;5,"REVIEW","-"),"")</f>
        <v>REVIEW</v>
      </c>
      <c r="BR292" s="349" t="str">
        <f ca="1">IFERROR(IF(TasksTable[[#This Row],[Required Completion Date]]-(TODAY()-WEEKDAY(TODAY())-1)&gt;5,"REVIEW","-"),"")</f>
        <v>REVIEW</v>
      </c>
      <c r="BS292" s="349" t="str">
        <f ca="1">IFERROR(IF(TasksTable[[#This Row],[% Complete]]&lt;(TODAY()-TasksTable[[#This Row],[Start Date (Calculated)]])/TasksTable[[#This Row],[Days to Accomplish]],"REVIEW","-"),"")</f>
        <v>-</v>
      </c>
    </row>
    <row r="293" spans="1:71" s="202" customFormat="1" ht="30" customHeight="1" x14ac:dyDescent="0.2">
      <c r="A293" s="243">
        <v>31</v>
      </c>
      <c r="B293" s="190" t="str">
        <f>VLOOKUP(TasksTable[[#This Row],[Day 1 Project
Name]],Sheet1!$A$1:$B$19,2,FALSE)</f>
        <v>EFAS08</v>
      </c>
      <c r="C293" s="244" t="str">
        <f>CONCATENATE(B293,"_",TasksTable[[#This Row],[Day 1 Project
Name]],"_",A293)</f>
        <v>EFAS08_EFAS08_FAPA_EU_31</v>
      </c>
      <c r="D293" s="245" t="str">
        <f>VLOOKUP(B293,Sheet1!$B$1:$C$19,2,FALSE)</f>
        <v>Istvan Katus_Finance</v>
      </c>
      <c r="E293" s="245" t="s">
        <v>378</v>
      </c>
      <c r="F293" s="107" t="s">
        <v>752</v>
      </c>
      <c r="G293" s="246" t="s">
        <v>176</v>
      </c>
      <c r="H293" s="164" t="b">
        <v>1</v>
      </c>
      <c r="I293" s="248"/>
      <c r="J293" s="248">
        <v>42510</v>
      </c>
      <c r="K293" s="246">
        <v>30</v>
      </c>
      <c r="L293" s="249">
        <f t="shared" si="25"/>
        <v>42480</v>
      </c>
      <c r="M293" s="250">
        <v>0</v>
      </c>
      <c r="N293" s="251" t="b">
        <v>1</v>
      </c>
      <c r="O293" s="242" t="s">
        <v>551</v>
      </c>
      <c r="P293" s="251" t="s">
        <v>312</v>
      </c>
      <c r="Q293" s="251" t="s">
        <v>179</v>
      </c>
      <c r="R293" s="242" t="s">
        <v>552</v>
      </c>
      <c r="S293" s="252"/>
      <c r="T293" s="252"/>
      <c r="U293" s="252"/>
      <c r="V293" s="252"/>
      <c r="W293" s="252"/>
      <c r="X293" s="248">
        <v>42506</v>
      </c>
      <c r="Y293" s="252"/>
      <c r="Z293" s="248">
        <v>42506</v>
      </c>
      <c r="AA293" s="252"/>
      <c r="AB293" s="252"/>
      <c r="AC293" s="252"/>
      <c r="AD293" s="252"/>
      <c r="AE293" s="252"/>
      <c r="AF293" s="252"/>
      <c r="AG293" s="252"/>
      <c r="AH293" s="252"/>
      <c r="AI293" s="252"/>
      <c r="AJ293" s="252"/>
      <c r="AK293" s="252"/>
      <c r="AL293" s="252"/>
      <c r="AM293" s="252"/>
      <c r="AN293" s="252"/>
      <c r="AO293" s="252"/>
      <c r="AP293" s="252"/>
      <c r="AQ293" s="252"/>
      <c r="AR293" s="242"/>
      <c r="AS293" s="242"/>
      <c r="AT293" s="242"/>
      <c r="AU293" s="242"/>
      <c r="AV293" s="242"/>
      <c r="AW293" s="242"/>
      <c r="AX293" s="242"/>
      <c r="AY293" s="253" t="str">
        <f ca="1">IF(AND(TasksTable[[#This Row],[Status]]&lt;&gt;"On Track",TasksTable[[#This Row],[Start Date (Calculated)]]&lt;TODAY()+7),"Review","No  Review")</f>
        <v>No  Review</v>
      </c>
      <c r="AZ293" s="242">
        <v>150</v>
      </c>
      <c r="BA293" s="242" t="s">
        <v>684</v>
      </c>
      <c r="BB293" s="242"/>
      <c r="BC293" s="242"/>
      <c r="BD293" s="242"/>
      <c r="BE293" s="169" t="s">
        <v>801</v>
      </c>
      <c r="BF293" s="169"/>
      <c r="BG293" s="169"/>
      <c r="BH293" s="169"/>
      <c r="BI293" s="169">
        <v>50</v>
      </c>
      <c r="BJ293" s="169">
        <v>100</v>
      </c>
      <c r="BK293" s="169"/>
      <c r="BL293" s="169"/>
      <c r="BM293" s="169"/>
      <c r="BN293" s="169"/>
      <c r="BO293" s="259"/>
      <c r="BP293" s="303">
        <f t="shared" si="23"/>
        <v>150</v>
      </c>
      <c r="BQ293" s="349" t="str">
        <f ca="1">IFERROR(IF(TasksTable[[#This Row],[Start Date (Calculated)]]-(TODAY()-WEEKDAY(TODAY())-1)&gt;5,"REVIEW","-"),"")</f>
        <v>REVIEW</v>
      </c>
      <c r="BR293" s="349" t="str">
        <f ca="1">IFERROR(IF(TasksTable[[#This Row],[Required Completion Date]]-(TODAY()-WEEKDAY(TODAY())-1)&gt;5,"REVIEW","-"),"")</f>
        <v>REVIEW</v>
      </c>
      <c r="BS293" s="349" t="str">
        <f ca="1">IFERROR(IF(TasksTable[[#This Row],[% Complete]]&lt;(TODAY()-TasksTable[[#This Row],[Start Date (Calculated)]])/TasksTable[[#This Row],[Days to Accomplish]],"REVIEW","-"),"")</f>
        <v>-</v>
      </c>
    </row>
    <row r="294" spans="1:71" s="202" customFormat="1" ht="30" customHeight="1" x14ac:dyDescent="0.2">
      <c r="A294" s="243">
        <v>32</v>
      </c>
      <c r="B294" s="190" t="str">
        <f>VLOOKUP(TasksTable[[#This Row],[Day 1 Project
Name]],Sheet1!$A$1:$B$19,2,FALSE)</f>
        <v>EFAS08</v>
      </c>
      <c r="C294" s="244" t="str">
        <f>CONCATENATE(B294,"_",TasksTable[[#This Row],[Day 1 Project
Name]],"_",A294)</f>
        <v>EFAS08_EFAS08_FAPA_EU_32</v>
      </c>
      <c r="D294" s="245" t="str">
        <f>VLOOKUP(B294,Sheet1!$B$1:$C$19,2,FALSE)</f>
        <v>Istvan Katus_Finance</v>
      </c>
      <c r="E294" s="245" t="s">
        <v>378</v>
      </c>
      <c r="F294" s="107" t="s">
        <v>735</v>
      </c>
      <c r="G294" s="246" t="s">
        <v>176</v>
      </c>
      <c r="H294" s="164" t="b">
        <v>1</v>
      </c>
      <c r="I294" s="248"/>
      <c r="J294" s="248">
        <v>42559</v>
      </c>
      <c r="K294" s="246">
        <v>46</v>
      </c>
      <c r="L294" s="249">
        <f t="shared" si="25"/>
        <v>42513</v>
      </c>
      <c r="M294" s="250">
        <v>0</v>
      </c>
      <c r="N294" s="251" t="b">
        <v>1</v>
      </c>
      <c r="O294" s="242" t="s">
        <v>553</v>
      </c>
      <c r="P294" s="251" t="s">
        <v>312</v>
      </c>
      <c r="Q294" s="251" t="s">
        <v>179</v>
      </c>
      <c r="R294" s="242" t="s">
        <v>552</v>
      </c>
      <c r="S294" s="252"/>
      <c r="T294" s="252"/>
      <c r="U294" s="252"/>
      <c r="V294" s="252"/>
      <c r="W294" s="252"/>
      <c r="X294" s="158">
        <v>42559</v>
      </c>
      <c r="Y294" s="252"/>
      <c r="Z294" s="248">
        <v>42555</v>
      </c>
      <c r="AA294" s="252"/>
      <c r="AB294" s="252"/>
      <c r="AC294" s="252"/>
      <c r="AD294" s="252"/>
      <c r="AE294" s="252"/>
      <c r="AF294" s="252"/>
      <c r="AG294" s="252"/>
      <c r="AH294" s="252"/>
      <c r="AI294" s="252"/>
      <c r="AJ294" s="252"/>
      <c r="AK294" s="252"/>
      <c r="AL294" s="252"/>
      <c r="AM294" s="252"/>
      <c r="AN294" s="252"/>
      <c r="AO294" s="252"/>
      <c r="AP294" s="252"/>
      <c r="AQ294" s="252"/>
      <c r="AR294" s="242"/>
      <c r="AS294" s="242"/>
      <c r="AT294" s="242"/>
      <c r="AU294" s="242"/>
      <c r="AV294" s="242"/>
      <c r="AW294" s="242"/>
      <c r="AX294" s="242"/>
      <c r="AY294" s="253" t="str">
        <f ca="1">IF(AND(TasksTable[[#This Row],[Status]]&lt;&gt;"On Track",TasksTable[[#This Row],[Start Date (Calculated)]]&lt;TODAY()+7),"Review","No  Review")</f>
        <v>No  Review</v>
      </c>
      <c r="AZ294" s="242">
        <v>280</v>
      </c>
      <c r="BA294" s="242" t="s">
        <v>684</v>
      </c>
      <c r="BB294" s="242"/>
      <c r="BC294" s="242"/>
      <c r="BD294" s="242"/>
      <c r="BE294" s="169" t="s">
        <v>801</v>
      </c>
      <c r="BF294" s="169"/>
      <c r="BG294" s="169"/>
      <c r="BH294" s="169"/>
      <c r="BI294" s="169"/>
      <c r="BJ294" s="169">
        <v>80</v>
      </c>
      <c r="BK294" s="169">
        <v>130</v>
      </c>
      <c r="BL294" s="169">
        <v>70</v>
      </c>
      <c r="BM294" s="169"/>
      <c r="BN294" s="169"/>
      <c r="BO294" s="259"/>
      <c r="BP294" s="303">
        <f t="shared" si="23"/>
        <v>280</v>
      </c>
      <c r="BQ294" s="349" t="str">
        <f ca="1">IFERROR(IF(TasksTable[[#This Row],[Start Date (Calculated)]]-(TODAY()-WEEKDAY(TODAY())-1)&gt;5,"REVIEW","-"),"")</f>
        <v>REVIEW</v>
      </c>
      <c r="BR294" s="349" t="str">
        <f ca="1">IFERROR(IF(TasksTable[[#This Row],[Required Completion Date]]-(TODAY()-WEEKDAY(TODAY())-1)&gt;5,"REVIEW","-"),"")</f>
        <v>REVIEW</v>
      </c>
      <c r="BS294" s="349" t="str">
        <f ca="1">IFERROR(IF(TasksTable[[#This Row],[% Complete]]&lt;(TODAY()-TasksTable[[#This Row],[Start Date (Calculated)]])/TasksTable[[#This Row],[Days to Accomplish]],"REVIEW","-"),"")</f>
        <v>-</v>
      </c>
    </row>
    <row r="295" spans="1:71" s="202" customFormat="1" ht="30" customHeight="1" x14ac:dyDescent="0.2">
      <c r="A295" s="243">
        <v>33</v>
      </c>
      <c r="B295" s="190" t="str">
        <f>VLOOKUP(TasksTable[[#This Row],[Day 1 Project
Name]],Sheet1!$A$1:$B$19,2,FALSE)</f>
        <v>EFAS06</v>
      </c>
      <c r="C295" s="244" t="str">
        <f>CONCATENATE(B295,"_",TasksTable[[#This Row],[Day 1 Project
Name]],"_",A295)</f>
        <v>EFAS06_EFAS06_FAPA_AUS_33</v>
      </c>
      <c r="D295" s="245" t="str">
        <f>VLOOKUP(B295,Sheet1!$B$1:$C$19,2,FALSE)</f>
        <v>Istvan Katus_Finance</v>
      </c>
      <c r="E295" s="245" t="s">
        <v>392</v>
      </c>
      <c r="F295" s="107" t="s">
        <v>762</v>
      </c>
      <c r="G295" s="246" t="s">
        <v>176</v>
      </c>
      <c r="H295" s="109" t="b">
        <v>0</v>
      </c>
      <c r="I295" s="248"/>
      <c r="J295" s="248">
        <v>42583</v>
      </c>
      <c r="K295" s="246">
        <v>20</v>
      </c>
      <c r="L295" s="249">
        <f>J295-K295</f>
        <v>42563</v>
      </c>
      <c r="M295" s="250">
        <v>0</v>
      </c>
      <c r="N295" s="251" t="b">
        <v>1</v>
      </c>
      <c r="O295" s="242" t="s">
        <v>554</v>
      </c>
      <c r="P295" s="251" t="s">
        <v>312</v>
      </c>
      <c r="Q295" s="251" t="s">
        <v>179</v>
      </c>
      <c r="R295" s="242" t="s">
        <v>552</v>
      </c>
      <c r="S295" s="252"/>
      <c r="T295" s="252"/>
      <c r="U295" s="252"/>
      <c r="V295" s="252"/>
      <c r="W295" s="252"/>
      <c r="X295" s="248">
        <v>42583</v>
      </c>
      <c r="Y295" s="252"/>
      <c r="Z295" s="248">
        <v>42583</v>
      </c>
      <c r="AA295" s="252"/>
      <c r="AB295" s="252"/>
      <c r="AC295" s="252"/>
      <c r="AD295" s="252"/>
      <c r="AE295" s="252"/>
      <c r="AF295" s="252"/>
      <c r="AG295" s="252"/>
      <c r="AH295" s="252"/>
      <c r="AI295" s="252"/>
      <c r="AJ295" s="252"/>
      <c r="AK295" s="252"/>
      <c r="AL295" s="252"/>
      <c r="AM295" s="252"/>
      <c r="AN295" s="252"/>
      <c r="AO295" s="252"/>
      <c r="AP295" s="252"/>
      <c r="AQ295" s="252"/>
      <c r="AR295" s="242"/>
      <c r="AS295" s="242"/>
      <c r="AT295" s="242"/>
      <c r="AU295" s="242"/>
      <c r="AV295" s="242"/>
      <c r="AW295" s="242"/>
      <c r="AX295" s="242"/>
      <c r="AY295" s="253" t="str">
        <f ca="1">IF(AND(TasksTable[[#This Row],[Status]]&lt;&gt;"On Track",TasksTable[[#This Row],[Start Date (Calculated)]]&lt;TODAY()+7),"Review","No  Review")</f>
        <v>No  Review</v>
      </c>
      <c r="AZ295" s="242">
        <v>50</v>
      </c>
      <c r="BA295" s="242" t="s">
        <v>684</v>
      </c>
      <c r="BB295" s="242"/>
      <c r="BC295" s="242"/>
      <c r="BD295" s="242"/>
      <c r="BE295" s="169" t="s">
        <v>802</v>
      </c>
      <c r="BF295" s="169"/>
      <c r="BG295" s="169"/>
      <c r="BH295" s="169"/>
      <c r="BI295" s="169"/>
      <c r="BJ295" s="169"/>
      <c r="BK295" s="169"/>
      <c r="BL295" s="169">
        <v>50</v>
      </c>
      <c r="BM295" s="169"/>
      <c r="BN295" s="169"/>
      <c r="BO295" s="259"/>
      <c r="BP295" s="303">
        <f t="shared" si="23"/>
        <v>50</v>
      </c>
      <c r="BQ295" s="349" t="str">
        <f ca="1">IFERROR(IF(TasksTable[[#This Row],[Start Date (Calculated)]]-(TODAY()-WEEKDAY(TODAY())-1)&gt;5,"REVIEW","-"),"")</f>
        <v>REVIEW</v>
      </c>
      <c r="BR295" s="349" t="str">
        <f ca="1">IFERROR(IF(TasksTable[[#This Row],[Required Completion Date]]-(TODAY()-WEEKDAY(TODAY())-1)&gt;5,"REVIEW","-"),"")</f>
        <v>REVIEW</v>
      </c>
      <c r="BS295" s="349" t="str">
        <f ca="1">IFERROR(IF(TasksTable[[#This Row],[% Complete]]&lt;(TODAY()-TasksTable[[#This Row],[Start Date (Calculated)]])/TasksTable[[#This Row],[Days to Accomplish]],"REVIEW","-"),"")</f>
        <v>-</v>
      </c>
    </row>
    <row r="296" spans="1:71" s="202" customFormat="1" ht="30" customHeight="1" x14ac:dyDescent="0.2">
      <c r="A296" s="243">
        <v>30</v>
      </c>
      <c r="B296" s="190" t="str">
        <f>VLOOKUP(TasksTable[[#This Row],[Day 1 Project
Name]],Sheet1!$A$1:$B$19,2,FALSE)</f>
        <v>EFAS08</v>
      </c>
      <c r="C296" s="244" t="str">
        <f>CONCATENATE(B296,"_",TasksTable[[#This Row],[Day 1 Project
Name]],"_",A296)</f>
        <v>EFAS08_EFAS08_FAPA_EU_30</v>
      </c>
      <c r="D296" s="245" t="str">
        <f>VLOOKUP(B296,Sheet1!$B$1:$C$19,2,FALSE)</f>
        <v>Istvan Katus_Finance</v>
      </c>
      <c r="E296" s="245" t="s">
        <v>378</v>
      </c>
      <c r="F296" s="185" t="s">
        <v>560</v>
      </c>
      <c r="G296" s="246" t="s">
        <v>176</v>
      </c>
      <c r="H296" s="164" t="b">
        <v>0</v>
      </c>
      <c r="I296" s="248"/>
      <c r="J296" s="248">
        <v>42644</v>
      </c>
      <c r="K296" s="246">
        <v>30</v>
      </c>
      <c r="L296" s="249">
        <f>+J296-K296</f>
        <v>42614</v>
      </c>
      <c r="M296" s="250">
        <v>0</v>
      </c>
      <c r="N296" s="251" t="b">
        <v>0</v>
      </c>
      <c r="O296" s="242"/>
      <c r="P296" s="251" t="s">
        <v>312</v>
      </c>
      <c r="Q296" s="251" t="s">
        <v>179</v>
      </c>
      <c r="R296" s="242" t="s">
        <v>561</v>
      </c>
      <c r="S296" s="252"/>
      <c r="T296" s="252"/>
      <c r="U296" s="252"/>
      <c r="V296" s="252"/>
      <c r="W296" s="252"/>
      <c r="X296" s="252"/>
      <c r="Y296" s="252"/>
      <c r="Z296" s="252"/>
      <c r="AA296" s="252"/>
      <c r="AB296" s="252"/>
      <c r="AC296" s="252"/>
      <c r="AD296" s="252"/>
      <c r="AE296" s="252"/>
      <c r="AF296" s="252"/>
      <c r="AG296" s="252"/>
      <c r="AH296" s="252"/>
      <c r="AI296" s="252"/>
      <c r="AJ296" s="252"/>
      <c r="AK296" s="252"/>
      <c r="AL296" s="252"/>
      <c r="AM296" s="252"/>
      <c r="AN296" s="252"/>
      <c r="AO296" s="252"/>
      <c r="AP296" s="252"/>
      <c r="AQ296" s="252"/>
      <c r="AR296" s="242"/>
      <c r="AS296" s="242"/>
      <c r="AT296" s="242"/>
      <c r="AU296" s="242"/>
      <c r="AV296" s="242"/>
      <c r="AW296" s="242"/>
      <c r="AX296" s="242"/>
      <c r="AY296" s="253" t="str">
        <f ca="1">IF(AND(TasksTable[[#This Row],[Status]]&lt;&gt;"On Track",TasksTable[[#This Row],[Start Date (Calculated)]]&lt;TODAY()+7),"Review","No  Review")</f>
        <v>No  Review</v>
      </c>
      <c r="AZ296" s="242" t="s">
        <v>368</v>
      </c>
      <c r="BA296" s="242" t="s">
        <v>684</v>
      </c>
      <c r="BB296" s="242"/>
      <c r="BC296" s="242"/>
      <c r="BD296" s="242"/>
      <c r="BE296" s="169" t="s">
        <v>800</v>
      </c>
      <c r="BF296" s="169"/>
      <c r="BG296" s="169"/>
      <c r="BH296" s="169"/>
      <c r="BI296" s="169"/>
      <c r="BJ296" s="169"/>
      <c r="BK296" s="169"/>
      <c r="BL296" s="169"/>
      <c r="BM296" s="169"/>
      <c r="BN296" s="169"/>
      <c r="BO296" s="259"/>
      <c r="BP296" s="303">
        <f t="shared" si="23"/>
        <v>0</v>
      </c>
      <c r="BQ296" s="349" t="str">
        <f ca="1">IFERROR(IF(TasksTable[[#This Row],[Start Date (Calculated)]]-(TODAY()-WEEKDAY(TODAY())-1)&gt;5,"REVIEW","-"),"")</f>
        <v>REVIEW</v>
      </c>
      <c r="BR296" s="349" t="str">
        <f ca="1">IFERROR(IF(TasksTable[[#This Row],[Required Completion Date]]-(TODAY()-WEEKDAY(TODAY())-1)&gt;5,"REVIEW","-"),"")</f>
        <v>REVIEW</v>
      </c>
      <c r="BS296" s="349" t="str">
        <f ca="1">IFERROR(IF(TasksTable[[#This Row],[% Complete]]&lt;(TODAY()-TasksTable[[#This Row],[Start Date (Calculated)]])/TasksTable[[#This Row],[Days to Accomplish]],"REVIEW","-"),"")</f>
        <v>-</v>
      </c>
    </row>
    <row r="297" spans="1:71" s="254" customFormat="1" ht="30" customHeight="1" x14ac:dyDescent="0.2">
      <c r="A297" s="243">
        <v>1</v>
      </c>
      <c r="B297" s="190" t="str">
        <f>VLOOKUP(TasksTable[[#This Row],[Day 1 Project
Name]],Sheet1!$A$1:$B$19,2,FALSE)</f>
        <v>EFAS08</v>
      </c>
      <c r="C297" s="244" t="str">
        <f>CONCATENATE(B297,"_",TasksTable[[#This Row],[Day 1 Project
Name]],"_",A297)</f>
        <v>EFAS08_EFAS08_FAPA_EU_1</v>
      </c>
      <c r="D297" s="245" t="str">
        <f>VLOOKUP(B297,Sheet1!$B$1:$C$19,2,FALSE)</f>
        <v>Istvan Katus_Finance</v>
      </c>
      <c r="E297" s="245" t="s">
        <v>378</v>
      </c>
      <c r="F297" s="107" t="s">
        <v>762</v>
      </c>
      <c r="G297" s="246" t="s">
        <v>176</v>
      </c>
      <c r="H297" s="109" t="b">
        <v>0</v>
      </c>
      <c r="I297" s="248"/>
      <c r="J297" s="248">
        <v>42583</v>
      </c>
      <c r="K297" s="246">
        <v>20</v>
      </c>
      <c r="L297" s="249">
        <f>+J297-K297</f>
        <v>42563</v>
      </c>
      <c r="M297" s="250">
        <v>0</v>
      </c>
      <c r="N297" s="251" t="b">
        <v>1</v>
      </c>
      <c r="O297" s="242" t="s">
        <v>554</v>
      </c>
      <c r="P297" s="251" t="s">
        <v>312</v>
      </c>
      <c r="Q297" s="251" t="s">
        <v>179</v>
      </c>
      <c r="R297" s="242" t="s">
        <v>552</v>
      </c>
      <c r="S297" s="252"/>
      <c r="T297" s="252"/>
      <c r="U297" s="252"/>
      <c r="V297" s="252"/>
      <c r="W297" s="252"/>
      <c r="X297" s="252">
        <v>42583</v>
      </c>
      <c r="Y297" s="252"/>
      <c r="Z297" s="252">
        <v>42583</v>
      </c>
      <c r="AA297" s="252"/>
      <c r="AB297" s="252"/>
      <c r="AC297" s="252"/>
      <c r="AD297" s="252"/>
      <c r="AE297" s="252"/>
      <c r="AF297" s="252"/>
      <c r="AG297" s="252"/>
      <c r="AH297" s="252"/>
      <c r="AI297" s="252"/>
      <c r="AJ297" s="252"/>
      <c r="AK297" s="252"/>
      <c r="AL297" s="252"/>
      <c r="AM297" s="252"/>
      <c r="AN297" s="252"/>
      <c r="AO297" s="252"/>
      <c r="AP297" s="252"/>
      <c r="AQ297" s="252"/>
      <c r="AR297" s="242"/>
      <c r="AS297" s="242"/>
      <c r="AT297" s="242"/>
      <c r="AU297" s="242"/>
      <c r="AV297" s="242"/>
      <c r="AW297" s="242"/>
      <c r="AX297" s="242"/>
      <c r="AY297" s="253" t="str">
        <f ca="1">IF(AND(TasksTable[[#This Row],[Status]]&lt;&gt;"On Track",TasksTable[[#This Row],[Start Date (Calculated)]]&lt;TODAY()+7),"Review","No  Review")</f>
        <v>No  Review</v>
      </c>
      <c r="AZ297" s="242">
        <v>50</v>
      </c>
      <c r="BA297" s="242" t="s">
        <v>684</v>
      </c>
      <c r="BB297" s="242"/>
      <c r="BC297" s="242"/>
      <c r="BD297" s="242"/>
      <c r="BE297" s="169" t="s">
        <v>802</v>
      </c>
      <c r="BF297" s="169"/>
      <c r="BG297" s="169"/>
      <c r="BH297" s="169"/>
      <c r="BI297" s="169"/>
      <c r="BJ297" s="169"/>
      <c r="BK297" s="169"/>
      <c r="BL297" s="169">
        <v>50</v>
      </c>
      <c r="BM297" s="169"/>
      <c r="BN297" s="169"/>
      <c r="BO297" s="259"/>
      <c r="BP297" s="303">
        <f t="shared" si="23"/>
        <v>50</v>
      </c>
      <c r="BQ297" s="349" t="str">
        <f ca="1">IFERROR(IF(TasksTable[[#This Row],[Start Date (Calculated)]]-(TODAY()-WEEKDAY(TODAY())-1)&gt;5,"REVIEW","-"),"")</f>
        <v>REVIEW</v>
      </c>
      <c r="BR297" s="349" t="str">
        <f ca="1">IFERROR(IF(TasksTable[[#This Row],[Required Completion Date]]-(TODAY()-WEEKDAY(TODAY())-1)&gt;5,"REVIEW","-"),"")</f>
        <v>REVIEW</v>
      </c>
      <c r="BS297" s="349" t="str">
        <f ca="1">IFERROR(IF(TasksTable[[#This Row],[% Complete]]&lt;(TODAY()-TasksTable[[#This Row],[Start Date (Calculated)]])/TasksTable[[#This Row],[Days to Accomplish]],"REVIEW","-"),"")</f>
        <v>-</v>
      </c>
    </row>
    <row r="298" spans="1:71" s="254" customFormat="1" ht="30" customHeight="1" x14ac:dyDescent="0.2">
      <c r="A298" s="243">
        <v>2</v>
      </c>
      <c r="B298" s="190" t="str">
        <f>VLOOKUP(TasksTable[[#This Row],[Day 1 Project
Name]],Sheet1!$A$1:$B$19,2,FALSE)</f>
        <v>EFAS10</v>
      </c>
      <c r="C298" s="244" t="str">
        <f>CONCATENATE(B298,"_",TasksTable[[#This Row],[Day 1 Project
Name]],"_",A298)</f>
        <v>EFAS10_EFAS10_General Ledger_CAN_US_2</v>
      </c>
      <c r="D298" s="245" t="str">
        <f>VLOOKUP(B298,Sheet1!$B$1:$C$19,2,FALSE)</f>
        <v>Istvan Katus_Finance</v>
      </c>
      <c r="E298" s="245" t="s">
        <v>380</v>
      </c>
      <c r="F298" s="107" t="s">
        <v>762</v>
      </c>
      <c r="G298" s="246" t="s">
        <v>176</v>
      </c>
      <c r="H298" s="109" t="b">
        <v>0</v>
      </c>
      <c r="I298" s="248"/>
      <c r="J298" s="248">
        <v>42583</v>
      </c>
      <c r="K298" s="246">
        <v>20</v>
      </c>
      <c r="L298" s="249">
        <f>+J298-K298</f>
        <v>42563</v>
      </c>
      <c r="M298" s="250">
        <v>0</v>
      </c>
      <c r="N298" s="251" t="b">
        <v>1</v>
      </c>
      <c r="O298" s="242" t="s">
        <v>554</v>
      </c>
      <c r="P298" s="251" t="s">
        <v>312</v>
      </c>
      <c r="Q298" s="251" t="s">
        <v>179</v>
      </c>
      <c r="R298" s="242" t="s">
        <v>552</v>
      </c>
      <c r="S298" s="252"/>
      <c r="T298" s="252"/>
      <c r="U298" s="252"/>
      <c r="V298" s="252"/>
      <c r="W298" s="252"/>
      <c r="X298" s="252">
        <v>42583</v>
      </c>
      <c r="Y298" s="252"/>
      <c r="Z298" s="252">
        <v>42583</v>
      </c>
      <c r="AA298" s="252"/>
      <c r="AB298" s="252"/>
      <c r="AC298" s="252"/>
      <c r="AD298" s="252"/>
      <c r="AE298" s="252"/>
      <c r="AF298" s="252"/>
      <c r="AG298" s="252"/>
      <c r="AH298" s="252"/>
      <c r="AI298" s="252"/>
      <c r="AJ298" s="252"/>
      <c r="AK298" s="252"/>
      <c r="AL298" s="252"/>
      <c r="AM298" s="252"/>
      <c r="AN298" s="252"/>
      <c r="AO298" s="252"/>
      <c r="AP298" s="252"/>
      <c r="AQ298" s="252"/>
      <c r="AR298" s="242"/>
      <c r="AS298" s="242"/>
      <c r="AT298" s="242"/>
      <c r="AU298" s="242"/>
      <c r="AV298" s="242"/>
      <c r="AW298" s="242"/>
      <c r="AX298" s="242"/>
      <c r="AY298" s="253" t="str">
        <f ca="1">IF(AND(TasksTable[[#This Row],[Status]]&lt;&gt;"On Track",TasksTable[[#This Row],[Start Date (Calculated)]]&lt;TODAY()+7),"Review","No  Review")</f>
        <v>No  Review</v>
      </c>
      <c r="AZ298" s="242">
        <v>50</v>
      </c>
      <c r="BA298" s="242" t="s">
        <v>687</v>
      </c>
      <c r="BB298" s="242"/>
      <c r="BC298" s="242"/>
      <c r="BD298" s="242"/>
      <c r="BE298" s="169" t="s">
        <v>802</v>
      </c>
      <c r="BF298" s="169"/>
      <c r="BG298" s="169"/>
      <c r="BH298" s="169"/>
      <c r="BI298" s="169"/>
      <c r="BJ298" s="169"/>
      <c r="BK298" s="169"/>
      <c r="BL298" s="169">
        <v>50</v>
      </c>
      <c r="BM298" s="169"/>
      <c r="BN298" s="169"/>
      <c r="BO298" s="259"/>
      <c r="BP298" s="303">
        <f t="shared" si="23"/>
        <v>50</v>
      </c>
      <c r="BQ298" s="349" t="str">
        <f ca="1">IFERROR(IF(TasksTable[[#This Row],[Start Date (Calculated)]]-(TODAY()-WEEKDAY(TODAY())-1)&gt;5,"REVIEW","-"),"")</f>
        <v>REVIEW</v>
      </c>
      <c r="BR298" s="349" t="str">
        <f ca="1">IFERROR(IF(TasksTable[[#This Row],[Required Completion Date]]-(TODAY()-WEEKDAY(TODAY())-1)&gt;5,"REVIEW","-"),"")</f>
        <v>REVIEW</v>
      </c>
      <c r="BS298" s="349" t="str">
        <f ca="1">IFERROR(IF(TasksTable[[#This Row],[% Complete]]&lt;(TODAY()-TasksTable[[#This Row],[Start Date (Calculated)]])/TasksTable[[#This Row],[Days to Accomplish]],"REVIEW","-"),"")</f>
        <v>-</v>
      </c>
    </row>
    <row r="299" spans="1:71" s="254" customFormat="1" ht="30" customHeight="1" x14ac:dyDescent="0.2">
      <c r="A299" s="243">
        <v>6</v>
      </c>
      <c r="B299" s="190" t="str">
        <f>VLOOKUP(TasksTable[[#This Row],[Day 1 Project
Name]],Sheet1!$A$1:$B$19,2,FALSE)</f>
        <v>EFAS03</v>
      </c>
      <c r="C299" s="244" t="str">
        <f>CONCATENATE(B299,"_",TasksTable[[#This Row],[Day 1 Project
Name]],"_",A299)</f>
        <v>EFAS03_EFAS03_Accounts Receivable_EU_6</v>
      </c>
      <c r="D299" s="245" t="str">
        <f>VLOOKUP(B299,Sheet1!$B$1:$C$19,2,FALSE)</f>
        <v>Istvan Katus_Finance</v>
      </c>
      <c r="E299" s="245" t="s">
        <v>391</v>
      </c>
      <c r="F299" s="185" t="s">
        <v>762</v>
      </c>
      <c r="G299" s="246" t="s">
        <v>176</v>
      </c>
      <c r="H299" s="109" t="b">
        <v>0</v>
      </c>
      <c r="I299" s="248"/>
      <c r="J299" s="248">
        <v>42583</v>
      </c>
      <c r="K299" s="246">
        <v>20</v>
      </c>
      <c r="L299" s="249">
        <f t="shared" ref="L299:L323" si="26">+J299-K299</f>
        <v>42563</v>
      </c>
      <c r="M299" s="250">
        <v>0</v>
      </c>
      <c r="N299" s="251" t="b">
        <v>1</v>
      </c>
      <c r="O299" s="242" t="s">
        <v>554</v>
      </c>
      <c r="P299" s="251" t="s">
        <v>312</v>
      </c>
      <c r="Q299" s="251" t="s">
        <v>179</v>
      </c>
      <c r="R299" s="242" t="s">
        <v>552</v>
      </c>
      <c r="S299" s="252"/>
      <c r="T299" s="252"/>
      <c r="U299" s="252">
        <v>42583</v>
      </c>
      <c r="V299" s="252"/>
      <c r="W299" s="252"/>
      <c r="X299" s="248">
        <v>42583</v>
      </c>
      <c r="Y299" s="252"/>
      <c r="Z299" s="252">
        <v>42583</v>
      </c>
      <c r="AA299" s="252"/>
      <c r="AB299" s="252"/>
      <c r="AC299" s="252"/>
      <c r="AD299" s="252"/>
      <c r="AE299" s="252"/>
      <c r="AF299" s="252"/>
      <c r="AG299" s="252"/>
      <c r="AH299" s="252"/>
      <c r="AI299" s="252"/>
      <c r="AJ299" s="252"/>
      <c r="AK299" s="252"/>
      <c r="AL299" s="252"/>
      <c r="AM299" s="252"/>
      <c r="AN299" s="252"/>
      <c r="AO299" s="252"/>
      <c r="AP299" s="252"/>
      <c r="AQ299" s="252"/>
      <c r="AR299" s="242"/>
      <c r="AS299" s="242"/>
      <c r="AT299" s="242"/>
      <c r="AU299" s="242"/>
      <c r="AV299" s="242"/>
      <c r="AW299" s="242"/>
      <c r="AX299" s="242"/>
      <c r="AY299" s="253" t="str">
        <f ca="1">IF(AND(TasksTable[[#This Row],[Status]]&lt;&gt;"On Track",TasksTable[[#This Row],[Start Date (Calculated)]]&lt;TODAY()+7),"Review","No  Review")</f>
        <v>No  Review</v>
      </c>
      <c r="AZ299" s="242">
        <v>50</v>
      </c>
      <c r="BA299" s="301" t="s">
        <v>725</v>
      </c>
      <c r="BB299" s="242"/>
      <c r="BC299" s="242"/>
      <c r="BD299" s="242"/>
      <c r="BE299" s="169" t="s">
        <v>802</v>
      </c>
      <c r="BF299" s="169"/>
      <c r="BG299" s="169"/>
      <c r="BH299" s="169"/>
      <c r="BI299" s="169"/>
      <c r="BJ299" s="169"/>
      <c r="BK299" s="169"/>
      <c r="BL299" s="169">
        <v>50</v>
      </c>
      <c r="BM299" s="169"/>
      <c r="BN299" s="169"/>
      <c r="BO299" s="259"/>
      <c r="BP299" s="303">
        <f t="shared" si="23"/>
        <v>50</v>
      </c>
      <c r="BQ299" s="349" t="str">
        <f ca="1">IFERROR(IF(TasksTable[[#This Row],[Start Date (Calculated)]]-(TODAY()-WEEKDAY(TODAY())-1)&gt;5,"REVIEW","-"),"")</f>
        <v>REVIEW</v>
      </c>
      <c r="BR299" s="349" t="str">
        <f ca="1">IFERROR(IF(TasksTable[[#This Row],[Required Completion Date]]-(TODAY()-WEEKDAY(TODAY())-1)&gt;5,"REVIEW","-"),"")</f>
        <v>REVIEW</v>
      </c>
      <c r="BS299" s="349" t="str">
        <f ca="1">IFERROR(IF(TasksTable[[#This Row],[% Complete]]&lt;(TODAY()-TasksTable[[#This Row],[Start Date (Calculated)]])/TasksTable[[#This Row],[Days to Accomplish]],"REVIEW","-"),"")</f>
        <v>-</v>
      </c>
    </row>
    <row r="300" spans="1:71" s="202" customFormat="1" ht="30" customHeight="1" x14ac:dyDescent="0.2">
      <c r="A300" s="243">
        <v>8</v>
      </c>
      <c r="B300" s="190" t="str">
        <f>VLOOKUP(TasksTable[[#This Row],[Day 1 Project
Name]],Sheet1!$A$1:$B$19,2,FALSE)</f>
        <v>EFAS10</v>
      </c>
      <c r="C300" s="244" t="str">
        <f>CONCATENATE(B300,"_",TasksTable[[#This Row],[Day 1 Project
Name]],"_",A300)</f>
        <v>EFAS10_EFAS10_General Ledger_CAN_US_8</v>
      </c>
      <c r="D300" s="245" t="str">
        <f>VLOOKUP(B300,Sheet1!$B$1:$C$19,2,FALSE)</f>
        <v>Istvan Katus_Finance</v>
      </c>
      <c r="E300" s="245" t="s">
        <v>380</v>
      </c>
      <c r="F300" s="185" t="s">
        <v>754</v>
      </c>
      <c r="G300" s="246" t="s">
        <v>176</v>
      </c>
      <c r="H300" s="247" t="b">
        <v>0</v>
      </c>
      <c r="I300" s="248"/>
      <c r="J300" s="248">
        <v>42583</v>
      </c>
      <c r="K300" s="246">
        <v>10</v>
      </c>
      <c r="L300" s="249">
        <f t="shared" si="26"/>
        <v>42573</v>
      </c>
      <c r="M300" s="250">
        <v>0</v>
      </c>
      <c r="N300" s="251" t="b">
        <v>1</v>
      </c>
      <c r="O300" s="242" t="s">
        <v>573</v>
      </c>
      <c r="P300" s="251" t="s">
        <v>312</v>
      </c>
      <c r="Q300" s="251" t="s">
        <v>179</v>
      </c>
      <c r="R300" s="242" t="s">
        <v>574</v>
      </c>
      <c r="S300" s="252"/>
      <c r="T300" s="252"/>
      <c r="U300" s="252"/>
      <c r="V300" s="248">
        <v>42583</v>
      </c>
      <c r="W300" s="252"/>
      <c r="X300" s="252"/>
      <c r="Y300" s="252"/>
      <c r="Z300" s="252"/>
      <c r="AA300" s="252"/>
      <c r="AB300" s="252"/>
      <c r="AC300" s="252"/>
      <c r="AD300" s="252"/>
      <c r="AE300" s="252"/>
      <c r="AF300" s="252"/>
      <c r="AG300" s="252"/>
      <c r="AH300" s="252"/>
      <c r="AI300" s="252"/>
      <c r="AJ300" s="252"/>
      <c r="AK300" s="252"/>
      <c r="AL300" s="252"/>
      <c r="AM300" s="252"/>
      <c r="AN300" s="252"/>
      <c r="AO300" s="252"/>
      <c r="AP300" s="252"/>
      <c r="AQ300" s="252"/>
      <c r="AR300" s="242"/>
      <c r="AS300" s="242"/>
      <c r="AT300" s="242"/>
      <c r="AU300" s="242"/>
      <c r="AV300" s="242"/>
      <c r="AW300" s="242"/>
      <c r="AX300" s="242"/>
      <c r="AY300" s="253" t="str">
        <f ca="1">IF(AND(TasksTable[[#This Row],[Status]]&lt;&gt;"On Track",TasksTable[[#This Row],[Start Date (Calculated)]]&lt;TODAY()+7),"Review","No  Review")</f>
        <v>No  Review</v>
      </c>
      <c r="AZ300" s="242">
        <f>2*4*4</f>
        <v>32</v>
      </c>
      <c r="BA300" s="242" t="s">
        <v>687</v>
      </c>
      <c r="BB300" s="242"/>
      <c r="BC300" s="242"/>
      <c r="BD300" s="242"/>
      <c r="BE300" s="169" t="s">
        <v>800</v>
      </c>
      <c r="BF300" s="169"/>
      <c r="BG300" s="169"/>
      <c r="BH300" s="169"/>
      <c r="BI300" s="169"/>
      <c r="BJ300" s="169"/>
      <c r="BK300" s="169"/>
      <c r="BL300" s="169">
        <v>32</v>
      </c>
      <c r="BM300" s="169"/>
      <c r="BN300" s="169"/>
      <c r="BO300" s="259"/>
      <c r="BP300" s="303">
        <f t="shared" si="23"/>
        <v>32</v>
      </c>
      <c r="BQ300" s="349" t="str">
        <f ca="1">IFERROR(IF(TasksTable[[#This Row],[Start Date (Calculated)]]-(TODAY()-WEEKDAY(TODAY())-1)&gt;5,"REVIEW","-"),"")</f>
        <v>REVIEW</v>
      </c>
      <c r="BR300" s="349" t="str">
        <f ca="1">IFERROR(IF(TasksTable[[#This Row],[Required Completion Date]]-(TODAY()-WEEKDAY(TODAY())-1)&gt;5,"REVIEW","-"),"")</f>
        <v>REVIEW</v>
      </c>
      <c r="BS300" s="349" t="str">
        <f ca="1">IFERROR(IF(TasksTable[[#This Row],[% Complete]]&lt;(TODAY()-TasksTable[[#This Row],[Start Date (Calculated)]])/TasksTable[[#This Row],[Days to Accomplish]],"REVIEW","-"),"")</f>
        <v>-</v>
      </c>
    </row>
    <row r="301" spans="1:71" s="202" customFormat="1" ht="30" customHeight="1" x14ac:dyDescent="0.2">
      <c r="A301" s="243">
        <v>9</v>
      </c>
      <c r="B301" s="190" t="str">
        <f>VLOOKUP(TasksTable[[#This Row],[Day 1 Project
Name]],Sheet1!$A$1:$B$19,2,FALSE)</f>
        <v>EFAS10</v>
      </c>
      <c r="C301" s="244" t="str">
        <f>CONCATENATE(B301,"_",TasksTable[[#This Row],[Day 1 Project
Name]],"_",A301)</f>
        <v>EFAS10_EFAS10_General Ledger_CAN_US_9</v>
      </c>
      <c r="D301" s="245" t="str">
        <f>VLOOKUP(B301,Sheet1!$B$1:$C$19,2,FALSE)</f>
        <v>Istvan Katus_Finance</v>
      </c>
      <c r="E301" s="245" t="s">
        <v>380</v>
      </c>
      <c r="F301" s="185" t="s">
        <v>753</v>
      </c>
      <c r="G301" s="246" t="s">
        <v>176</v>
      </c>
      <c r="H301" s="247" t="b">
        <v>0</v>
      </c>
      <c r="I301" s="248"/>
      <c r="J301" s="248">
        <v>42583</v>
      </c>
      <c r="K301" s="246">
        <v>10</v>
      </c>
      <c r="L301" s="249">
        <f t="shared" si="26"/>
        <v>42573</v>
      </c>
      <c r="M301" s="250">
        <v>0</v>
      </c>
      <c r="N301" s="251" t="b">
        <v>1</v>
      </c>
      <c r="O301" s="242" t="s">
        <v>573</v>
      </c>
      <c r="P301" s="251" t="s">
        <v>312</v>
      </c>
      <c r="Q301" s="251" t="s">
        <v>179</v>
      </c>
      <c r="R301" s="242" t="s">
        <v>699</v>
      </c>
      <c r="S301" s="252"/>
      <c r="T301" s="252"/>
      <c r="U301" s="252"/>
      <c r="V301" s="248">
        <v>42583</v>
      </c>
      <c r="W301" s="252"/>
      <c r="X301" s="252"/>
      <c r="Y301" s="252"/>
      <c r="Z301" s="252"/>
      <c r="AA301" s="252"/>
      <c r="AB301" s="252"/>
      <c r="AC301" s="252"/>
      <c r="AD301" s="252"/>
      <c r="AE301" s="252"/>
      <c r="AF301" s="252"/>
      <c r="AG301" s="252"/>
      <c r="AH301" s="252"/>
      <c r="AI301" s="252"/>
      <c r="AJ301" s="252"/>
      <c r="AK301" s="252"/>
      <c r="AL301" s="252"/>
      <c r="AM301" s="252"/>
      <c r="AN301" s="252"/>
      <c r="AO301" s="252"/>
      <c r="AP301" s="252"/>
      <c r="AQ301" s="252"/>
      <c r="AR301" s="242"/>
      <c r="AS301" s="242"/>
      <c r="AT301" s="242"/>
      <c r="AU301" s="242"/>
      <c r="AV301" s="242"/>
      <c r="AW301" s="242"/>
      <c r="AX301" s="242"/>
      <c r="AY301" s="253" t="str">
        <f ca="1">IF(AND(TasksTable[[#This Row],[Status]]&lt;&gt;"On Track",TasksTable[[#This Row],[Start Date (Calculated)]]&lt;TODAY()+7),"Review","No  Review")</f>
        <v>No  Review</v>
      </c>
      <c r="AZ301" s="242">
        <f>2*4*4</f>
        <v>32</v>
      </c>
      <c r="BA301" s="242" t="s">
        <v>687</v>
      </c>
      <c r="BB301" s="242"/>
      <c r="BC301" s="242"/>
      <c r="BD301" s="242"/>
      <c r="BE301" s="169" t="s">
        <v>800</v>
      </c>
      <c r="BF301" s="169"/>
      <c r="BG301" s="169"/>
      <c r="BH301" s="169"/>
      <c r="BI301" s="169"/>
      <c r="BJ301" s="169"/>
      <c r="BK301" s="169"/>
      <c r="BL301" s="169">
        <v>32</v>
      </c>
      <c r="BM301" s="169"/>
      <c r="BN301" s="169"/>
      <c r="BO301" s="259"/>
      <c r="BP301" s="303">
        <f t="shared" si="23"/>
        <v>32</v>
      </c>
      <c r="BQ301" s="349" t="str">
        <f ca="1">IFERROR(IF(TasksTable[[#This Row],[Start Date (Calculated)]]-(TODAY()-WEEKDAY(TODAY())-1)&gt;5,"REVIEW","-"),"")</f>
        <v>REVIEW</v>
      </c>
      <c r="BR301" s="349" t="str">
        <f ca="1">IFERROR(IF(TasksTable[[#This Row],[Required Completion Date]]-(TODAY()-WEEKDAY(TODAY())-1)&gt;5,"REVIEW","-"),"")</f>
        <v>REVIEW</v>
      </c>
      <c r="BS301" s="349" t="str">
        <f ca="1">IFERROR(IF(TasksTable[[#This Row],[% Complete]]&lt;(TODAY()-TasksTable[[#This Row],[Start Date (Calculated)]])/TasksTable[[#This Row],[Days to Accomplish]],"REVIEW","-"),"")</f>
        <v>-</v>
      </c>
    </row>
    <row r="302" spans="1:71" s="202" customFormat="1" ht="30" customHeight="1" x14ac:dyDescent="0.2">
      <c r="A302" s="243">
        <v>12</v>
      </c>
      <c r="B302" s="190" t="str">
        <f>VLOOKUP(TasksTable[[#This Row],[Day 1 Project
Name]],Sheet1!$A$1:$B$19,2,FALSE)</f>
        <v>EFAS10</v>
      </c>
      <c r="C302" s="244" t="str">
        <f>CONCATENATE(B302,"_",TasksTable[[#This Row],[Day 1 Project
Name]],"_",A302)</f>
        <v>EFAS10_EFAS10_General Ledger_CAN_US_12</v>
      </c>
      <c r="D302" s="245" t="str">
        <f>VLOOKUP(B302,Sheet1!$B$1:$C$19,2,FALSE)</f>
        <v>Istvan Katus_Finance</v>
      </c>
      <c r="E302" s="245" t="s">
        <v>380</v>
      </c>
      <c r="F302" s="185" t="s">
        <v>529</v>
      </c>
      <c r="G302" s="246" t="s">
        <v>176</v>
      </c>
      <c r="H302" s="247" t="b">
        <v>0</v>
      </c>
      <c r="I302" s="248"/>
      <c r="J302" s="248">
        <v>42583</v>
      </c>
      <c r="K302" s="246">
        <v>30</v>
      </c>
      <c r="L302" s="249">
        <f t="shared" si="26"/>
        <v>42553</v>
      </c>
      <c r="M302" s="250">
        <v>0</v>
      </c>
      <c r="N302" s="251" t="b">
        <v>0</v>
      </c>
      <c r="O302" s="242"/>
      <c r="P302" s="251" t="s">
        <v>312</v>
      </c>
      <c r="Q302" s="251" t="s">
        <v>179</v>
      </c>
      <c r="R302" s="242" t="s">
        <v>530</v>
      </c>
      <c r="S302" s="252"/>
      <c r="T302" s="252"/>
      <c r="U302" s="252"/>
      <c r="V302" s="252"/>
      <c r="W302" s="252"/>
      <c r="X302" s="252"/>
      <c r="Y302" s="252"/>
      <c r="Z302" s="252"/>
      <c r="AA302" s="252"/>
      <c r="AB302" s="252"/>
      <c r="AC302" s="252"/>
      <c r="AD302" s="252"/>
      <c r="AE302" s="252"/>
      <c r="AF302" s="252"/>
      <c r="AG302" s="252"/>
      <c r="AH302" s="252"/>
      <c r="AI302" s="252"/>
      <c r="AJ302" s="252"/>
      <c r="AK302" s="252"/>
      <c r="AL302" s="252"/>
      <c r="AM302" s="252"/>
      <c r="AN302" s="252"/>
      <c r="AO302" s="252"/>
      <c r="AP302" s="252"/>
      <c r="AQ302" s="252"/>
      <c r="AR302" s="242"/>
      <c r="AS302" s="242"/>
      <c r="AT302" s="242"/>
      <c r="AU302" s="242"/>
      <c r="AV302" s="242"/>
      <c r="AW302" s="242"/>
      <c r="AX302" s="242"/>
      <c r="AY302" s="253" t="str">
        <f ca="1">IF(AND(TasksTable[[#This Row],[Status]]&lt;&gt;"On Track",TasksTable[[#This Row],[Start Date (Calculated)]]&lt;TODAY()+7),"Review","No  Review")</f>
        <v>No  Review</v>
      </c>
      <c r="AZ302" s="242">
        <f>2*4*5</f>
        <v>40</v>
      </c>
      <c r="BA302" s="242" t="s">
        <v>687</v>
      </c>
      <c r="BB302" s="242"/>
      <c r="BC302" s="242"/>
      <c r="BD302" s="242"/>
      <c r="BE302" s="169" t="s">
        <v>800</v>
      </c>
      <c r="BF302" s="169"/>
      <c r="BG302" s="169"/>
      <c r="BH302" s="169"/>
      <c r="BI302" s="169"/>
      <c r="BJ302" s="169"/>
      <c r="BK302" s="169"/>
      <c r="BL302" s="169">
        <v>40</v>
      </c>
      <c r="BM302" s="169"/>
      <c r="BN302" s="169"/>
      <c r="BO302" s="259"/>
      <c r="BP302" s="303">
        <f t="shared" si="23"/>
        <v>40</v>
      </c>
      <c r="BQ302" s="349" t="str">
        <f ca="1">IFERROR(IF(TasksTable[[#This Row],[Start Date (Calculated)]]-(TODAY()-WEEKDAY(TODAY())-1)&gt;5,"REVIEW","-"),"")</f>
        <v>REVIEW</v>
      </c>
      <c r="BR302" s="349" t="str">
        <f ca="1">IFERROR(IF(TasksTable[[#This Row],[Required Completion Date]]-(TODAY()-WEEKDAY(TODAY())-1)&gt;5,"REVIEW","-"),"")</f>
        <v>REVIEW</v>
      </c>
      <c r="BS302" s="349" t="str">
        <f ca="1">IFERROR(IF(TasksTable[[#This Row],[% Complete]]&lt;(TODAY()-TasksTable[[#This Row],[Start Date (Calculated)]])/TasksTable[[#This Row],[Days to Accomplish]],"REVIEW","-"),"")</f>
        <v>-</v>
      </c>
    </row>
    <row r="303" spans="1:71" s="202" customFormat="1" ht="30" customHeight="1" x14ac:dyDescent="0.2">
      <c r="A303" s="243">
        <v>14</v>
      </c>
      <c r="B303" s="190" t="str">
        <f>VLOOKUP(TasksTable[[#This Row],[Day 1 Project
Name]],Sheet1!$A$1:$B$19,2,FALSE)</f>
        <v>EFAS10</v>
      </c>
      <c r="C303" s="244" t="str">
        <f>CONCATENATE(B303,"_",TasksTable[[#This Row],[Day 1 Project
Name]],"_",A303)</f>
        <v>EFAS10_EFAS10_General Ledger_CAN_US_14</v>
      </c>
      <c r="D303" s="245" t="str">
        <f>VLOOKUP(B303,Sheet1!$B$1:$C$19,2,FALSE)</f>
        <v>Istvan Katus_Finance</v>
      </c>
      <c r="E303" s="245" t="s">
        <v>380</v>
      </c>
      <c r="F303" s="185" t="s">
        <v>425</v>
      </c>
      <c r="G303" s="246" t="s">
        <v>176</v>
      </c>
      <c r="H303" s="247" t="b">
        <v>0</v>
      </c>
      <c r="I303" s="248"/>
      <c r="J303" s="248">
        <v>42428</v>
      </c>
      <c r="K303" s="246">
        <v>15</v>
      </c>
      <c r="L303" s="249">
        <f t="shared" si="26"/>
        <v>42413</v>
      </c>
      <c r="M303" s="250">
        <v>0</v>
      </c>
      <c r="N303" s="251" t="b">
        <v>0</v>
      </c>
      <c r="O303" s="242"/>
      <c r="P303" s="251" t="s">
        <v>312</v>
      </c>
      <c r="Q303" s="251" t="s">
        <v>179</v>
      </c>
      <c r="R303" s="242" t="s">
        <v>532</v>
      </c>
      <c r="S303" s="252"/>
      <c r="T303" s="252"/>
      <c r="U303" s="252"/>
      <c r="V303" s="252"/>
      <c r="W303" s="252"/>
      <c r="X303" s="252"/>
      <c r="Y303" s="252"/>
      <c r="Z303" s="252"/>
      <c r="AA303" s="252"/>
      <c r="AB303" s="252"/>
      <c r="AC303" s="252"/>
      <c r="AD303" s="252"/>
      <c r="AE303" s="252"/>
      <c r="AF303" s="252"/>
      <c r="AG303" s="252"/>
      <c r="AH303" s="252"/>
      <c r="AI303" s="252"/>
      <c r="AJ303" s="252"/>
      <c r="AK303" s="252"/>
      <c r="AL303" s="252"/>
      <c r="AM303" s="252"/>
      <c r="AN303" s="252"/>
      <c r="AO303" s="252"/>
      <c r="AP303" s="252"/>
      <c r="AQ303" s="252"/>
      <c r="AR303" s="242"/>
      <c r="AS303" s="242"/>
      <c r="AT303" s="242"/>
      <c r="AU303" s="242"/>
      <c r="AV303" s="242"/>
      <c r="AW303" s="242"/>
      <c r="AX303" s="242"/>
      <c r="AY303" s="253" t="str">
        <f ca="1">IF(AND(TasksTable[[#This Row],[Status]]&lt;&gt;"On Track",TasksTable[[#This Row],[Start Date (Calculated)]]&lt;TODAY()+7),"Review","No  Review")</f>
        <v>Review</v>
      </c>
      <c r="AZ303" s="242">
        <v>4</v>
      </c>
      <c r="BA303" s="242" t="s">
        <v>687</v>
      </c>
      <c r="BB303" s="242"/>
      <c r="BC303" s="242"/>
      <c r="BD303" s="242"/>
      <c r="BE303" s="303" t="s">
        <v>800</v>
      </c>
      <c r="BF303" s="169"/>
      <c r="BG303" s="169">
        <v>4</v>
      </c>
      <c r="BH303" s="169"/>
      <c r="BI303" s="169"/>
      <c r="BJ303" s="169"/>
      <c r="BK303" s="169"/>
      <c r="BL303" s="169"/>
      <c r="BM303" s="169"/>
      <c r="BN303" s="169"/>
      <c r="BO303" s="259"/>
      <c r="BP303" s="303">
        <f t="shared" si="23"/>
        <v>4</v>
      </c>
      <c r="BQ303" s="349" t="str">
        <f ca="1">IFERROR(IF(TasksTable[[#This Row],[Start Date (Calculated)]]-(TODAY()-WEEKDAY(TODAY())-1)&gt;5,"REVIEW","-"),"")</f>
        <v>-</v>
      </c>
      <c r="BR303" s="349" t="str">
        <f ca="1">IFERROR(IF(TasksTable[[#This Row],[Required Completion Date]]-(TODAY()-WEEKDAY(TODAY())-1)&gt;5,"REVIEW","-"),"")</f>
        <v>REVIEW</v>
      </c>
      <c r="BS303" s="349" t="str">
        <f ca="1">IFERROR(IF(TasksTable[[#This Row],[% Complete]]&lt;(TODAY()-TasksTable[[#This Row],[Start Date (Calculated)]])/TasksTable[[#This Row],[Days to Accomplish]],"REVIEW","-"),"")</f>
        <v>REVIEW</v>
      </c>
    </row>
    <row r="304" spans="1:71" s="202" customFormat="1" ht="30" customHeight="1" x14ac:dyDescent="0.2">
      <c r="A304" s="243">
        <v>15</v>
      </c>
      <c r="B304" s="190" t="str">
        <f>VLOOKUP(TasksTable[[#This Row],[Day 1 Project
Name]],Sheet1!$A$1:$B$19,2,FALSE)</f>
        <v>EFAS10</v>
      </c>
      <c r="C304" s="244" t="str">
        <f>CONCATENATE(B304,"_",TasksTable[[#This Row],[Day 1 Project
Name]],"_",A304)</f>
        <v>EFAS10_EFAS10_General Ledger_CAN_US_15</v>
      </c>
      <c r="D304" s="245" t="str">
        <f>VLOOKUP(B304,Sheet1!$B$1:$C$19,2,FALSE)</f>
        <v>Istvan Katus_Finance</v>
      </c>
      <c r="E304" s="245" t="s">
        <v>380</v>
      </c>
      <c r="F304" s="185" t="s">
        <v>575</v>
      </c>
      <c r="G304" s="246" t="s">
        <v>176</v>
      </c>
      <c r="H304" s="247" t="b">
        <v>0</v>
      </c>
      <c r="I304" s="248"/>
      <c r="J304" s="248">
        <v>42460</v>
      </c>
      <c r="K304" s="246">
        <v>15</v>
      </c>
      <c r="L304" s="249">
        <f t="shared" si="26"/>
        <v>42445</v>
      </c>
      <c r="M304" s="250">
        <v>0</v>
      </c>
      <c r="N304" s="251" t="b">
        <v>0</v>
      </c>
      <c r="O304" s="242"/>
      <c r="P304" s="251" t="s">
        <v>312</v>
      </c>
      <c r="Q304" s="251" t="s">
        <v>179</v>
      </c>
      <c r="R304" s="242" t="s">
        <v>531</v>
      </c>
      <c r="S304" s="252"/>
      <c r="T304" s="252"/>
      <c r="U304" s="252"/>
      <c r="V304" s="252"/>
      <c r="W304" s="252"/>
      <c r="X304" s="252"/>
      <c r="Y304" s="252"/>
      <c r="Z304" s="252"/>
      <c r="AA304" s="252"/>
      <c r="AB304" s="252"/>
      <c r="AC304" s="252"/>
      <c r="AD304" s="252"/>
      <c r="AE304" s="252"/>
      <c r="AF304" s="252"/>
      <c r="AG304" s="252"/>
      <c r="AH304" s="252"/>
      <c r="AI304" s="252"/>
      <c r="AJ304" s="252"/>
      <c r="AK304" s="252"/>
      <c r="AL304" s="252"/>
      <c r="AM304" s="252"/>
      <c r="AN304" s="252"/>
      <c r="AO304" s="252"/>
      <c r="AP304" s="252"/>
      <c r="AQ304" s="252"/>
      <c r="AR304" s="242"/>
      <c r="AS304" s="242"/>
      <c r="AT304" s="242"/>
      <c r="AU304" s="242"/>
      <c r="AV304" s="242"/>
      <c r="AW304" s="242"/>
      <c r="AX304" s="242"/>
      <c r="AY304" s="253" t="str">
        <f ca="1">IF(AND(TasksTable[[#This Row],[Status]]&lt;&gt;"On Track",TasksTable[[#This Row],[Start Date (Calculated)]]&lt;TODAY()+7),"Review","No  Review")</f>
        <v>No  Review</v>
      </c>
      <c r="AZ304" s="242">
        <f>2*4</f>
        <v>8</v>
      </c>
      <c r="BA304" s="242" t="s">
        <v>687</v>
      </c>
      <c r="BB304" s="242"/>
      <c r="BC304" s="242"/>
      <c r="BD304" s="242"/>
      <c r="BE304" s="169" t="s">
        <v>800</v>
      </c>
      <c r="BF304" s="169"/>
      <c r="BG304" s="169"/>
      <c r="BH304" s="169">
        <v>8</v>
      </c>
      <c r="BI304" s="169"/>
      <c r="BJ304" s="169"/>
      <c r="BK304" s="169"/>
      <c r="BL304" s="169"/>
      <c r="BM304" s="169"/>
      <c r="BN304" s="169"/>
      <c r="BO304" s="259"/>
      <c r="BP304" s="303">
        <f t="shared" si="23"/>
        <v>8</v>
      </c>
      <c r="BQ304" s="349" t="str">
        <f ca="1">IFERROR(IF(TasksTable[[#This Row],[Start Date (Calculated)]]-(TODAY()-WEEKDAY(TODAY())-1)&gt;5,"REVIEW","-"),"")</f>
        <v>REVIEW</v>
      </c>
      <c r="BR304" s="349" t="str">
        <f ca="1">IFERROR(IF(TasksTable[[#This Row],[Required Completion Date]]-(TODAY()-WEEKDAY(TODAY())-1)&gt;5,"REVIEW","-"),"")</f>
        <v>REVIEW</v>
      </c>
      <c r="BS304" s="349" t="str">
        <f ca="1">IFERROR(IF(TasksTable[[#This Row],[% Complete]]&lt;(TODAY()-TasksTable[[#This Row],[Start Date (Calculated)]])/TasksTable[[#This Row],[Days to Accomplish]],"REVIEW","-"),"")</f>
        <v>-</v>
      </c>
    </row>
    <row r="305" spans="1:71" s="202" customFormat="1" ht="30" customHeight="1" x14ac:dyDescent="0.2">
      <c r="A305" s="243">
        <v>16</v>
      </c>
      <c r="B305" s="190" t="str">
        <f>VLOOKUP(TasksTable[[#This Row],[Day 1 Project
Name]],Sheet1!$A$1:$B$19,2,FALSE)</f>
        <v>EFAS10</v>
      </c>
      <c r="C305" s="244" t="str">
        <f>CONCATENATE(B305,"_",TasksTable[[#This Row],[Day 1 Project
Name]],"_",A305)</f>
        <v>EFAS10_EFAS10_General Ledger_CAN_US_16</v>
      </c>
      <c r="D305" s="245" t="str">
        <f>VLOOKUP(B305,Sheet1!$B$1:$C$19,2,FALSE)</f>
        <v>Istvan Katus_Finance</v>
      </c>
      <c r="E305" s="245" t="s">
        <v>380</v>
      </c>
      <c r="F305" s="185" t="s">
        <v>426</v>
      </c>
      <c r="G305" s="246" t="s">
        <v>176</v>
      </c>
      <c r="H305" s="164" t="b">
        <v>0</v>
      </c>
      <c r="I305" s="248"/>
      <c r="J305" s="248">
        <v>42460</v>
      </c>
      <c r="K305" s="246">
        <v>30</v>
      </c>
      <c r="L305" s="249">
        <f t="shared" si="26"/>
        <v>42430</v>
      </c>
      <c r="M305" s="250">
        <v>0</v>
      </c>
      <c r="N305" s="251" t="b">
        <v>0</v>
      </c>
      <c r="O305" s="242"/>
      <c r="P305" s="251" t="s">
        <v>312</v>
      </c>
      <c r="Q305" s="251" t="s">
        <v>179</v>
      </c>
      <c r="R305" s="242" t="s">
        <v>532</v>
      </c>
      <c r="S305" s="252"/>
      <c r="T305" s="252"/>
      <c r="U305" s="252"/>
      <c r="V305" s="252"/>
      <c r="W305" s="252"/>
      <c r="X305" s="252"/>
      <c r="Y305" s="252"/>
      <c r="Z305" s="252"/>
      <c r="AA305" s="252"/>
      <c r="AB305" s="252"/>
      <c r="AC305" s="252"/>
      <c r="AD305" s="252"/>
      <c r="AE305" s="252"/>
      <c r="AF305" s="252"/>
      <c r="AG305" s="252"/>
      <c r="AH305" s="252"/>
      <c r="AI305" s="252"/>
      <c r="AJ305" s="252"/>
      <c r="AK305" s="252"/>
      <c r="AL305" s="252"/>
      <c r="AM305" s="252"/>
      <c r="AN305" s="252"/>
      <c r="AO305" s="252"/>
      <c r="AP305" s="252"/>
      <c r="AQ305" s="252"/>
      <c r="AR305" s="242"/>
      <c r="AS305" s="242"/>
      <c r="AT305" s="242"/>
      <c r="AU305" s="242"/>
      <c r="AV305" s="242"/>
      <c r="AW305" s="242"/>
      <c r="AX305" s="242"/>
      <c r="AY305" s="253" t="str">
        <f ca="1">IF(AND(TasksTable[[#This Row],[Status]]&lt;&gt;"On Track",TasksTable[[#This Row],[Start Date (Calculated)]]&lt;TODAY()+7),"Review","No  Review")</f>
        <v>No  Review</v>
      </c>
      <c r="AZ305" s="242">
        <f>2*4</f>
        <v>8</v>
      </c>
      <c r="BA305" s="242" t="s">
        <v>687</v>
      </c>
      <c r="BB305" s="242"/>
      <c r="BC305" s="242"/>
      <c r="BD305" s="242"/>
      <c r="BE305" s="169" t="s">
        <v>800</v>
      </c>
      <c r="BF305" s="169"/>
      <c r="BG305" s="169"/>
      <c r="BH305" s="169">
        <v>8</v>
      </c>
      <c r="BI305" s="169"/>
      <c r="BJ305" s="169"/>
      <c r="BK305" s="169"/>
      <c r="BL305" s="169"/>
      <c r="BM305" s="169"/>
      <c r="BN305" s="169"/>
      <c r="BO305" s="259"/>
      <c r="BP305" s="303">
        <f t="shared" si="23"/>
        <v>8</v>
      </c>
      <c r="BQ305" s="349" t="str">
        <f ca="1">IFERROR(IF(TasksTable[[#This Row],[Start Date (Calculated)]]-(TODAY()-WEEKDAY(TODAY())-1)&gt;5,"REVIEW","-"),"")</f>
        <v>REVIEW</v>
      </c>
      <c r="BR305" s="349" t="str">
        <f ca="1">IFERROR(IF(TasksTable[[#This Row],[Required Completion Date]]-(TODAY()-WEEKDAY(TODAY())-1)&gt;5,"REVIEW","-"),"")</f>
        <v>REVIEW</v>
      </c>
      <c r="BS305" s="349" t="str">
        <f ca="1">IFERROR(IF(TasksTable[[#This Row],[% Complete]]&lt;(TODAY()-TasksTable[[#This Row],[Start Date (Calculated)]])/TasksTable[[#This Row],[Days to Accomplish]],"REVIEW","-"),"")</f>
        <v>-</v>
      </c>
    </row>
    <row r="306" spans="1:71" s="202" customFormat="1" ht="30" customHeight="1" x14ac:dyDescent="0.2">
      <c r="A306" s="243">
        <v>17</v>
      </c>
      <c r="B306" s="190" t="str">
        <f>VLOOKUP(TasksTable[[#This Row],[Day 1 Project
Name]],Sheet1!$A$1:$B$19,2,FALSE)</f>
        <v>EFAS10</v>
      </c>
      <c r="C306" s="244" t="str">
        <f>CONCATENATE(B306,"_",TasksTable[[#This Row],[Day 1 Project
Name]],"_",A306)</f>
        <v>EFAS10_EFAS10_General Ledger_CAN_US_17</v>
      </c>
      <c r="D306" s="245" t="str">
        <f>VLOOKUP(B306,Sheet1!$B$1:$C$19,2,FALSE)</f>
        <v>Istvan Katus_Finance</v>
      </c>
      <c r="E306" s="245" t="s">
        <v>380</v>
      </c>
      <c r="F306" s="185" t="s">
        <v>533</v>
      </c>
      <c r="G306" s="246" t="s">
        <v>176</v>
      </c>
      <c r="H306" s="164" t="b">
        <v>0</v>
      </c>
      <c r="I306" s="248"/>
      <c r="J306" s="248">
        <v>42571</v>
      </c>
      <c r="K306" s="246">
        <v>60</v>
      </c>
      <c r="L306" s="249">
        <f t="shared" si="26"/>
        <v>42511</v>
      </c>
      <c r="M306" s="250">
        <v>0</v>
      </c>
      <c r="N306" s="251" t="b">
        <v>0</v>
      </c>
      <c r="O306" s="242"/>
      <c r="P306" s="251" t="s">
        <v>312</v>
      </c>
      <c r="Q306" s="251" t="s">
        <v>179</v>
      </c>
      <c r="R306" s="242" t="s">
        <v>534</v>
      </c>
      <c r="S306" s="252"/>
      <c r="T306" s="252"/>
      <c r="U306" s="252"/>
      <c r="V306" s="252"/>
      <c r="W306" s="252"/>
      <c r="X306" s="252"/>
      <c r="Y306" s="252"/>
      <c r="Z306" s="252"/>
      <c r="AA306" s="252"/>
      <c r="AB306" s="252"/>
      <c r="AC306" s="252"/>
      <c r="AD306" s="252"/>
      <c r="AE306" s="252"/>
      <c r="AF306" s="252"/>
      <c r="AG306" s="252"/>
      <c r="AH306" s="252"/>
      <c r="AI306" s="252"/>
      <c r="AJ306" s="252"/>
      <c r="AK306" s="252"/>
      <c r="AL306" s="252"/>
      <c r="AM306" s="252"/>
      <c r="AN306" s="252"/>
      <c r="AO306" s="252"/>
      <c r="AP306" s="252"/>
      <c r="AQ306" s="252"/>
      <c r="AR306" s="242"/>
      <c r="AS306" s="242"/>
      <c r="AT306" s="242"/>
      <c r="AU306" s="242"/>
      <c r="AV306" s="242"/>
      <c r="AW306" s="242"/>
      <c r="AX306" s="242"/>
      <c r="AY306" s="253" t="str">
        <f ca="1">IF(AND(TasksTable[[#This Row],[Status]]&lt;&gt;"On Track",TasksTable[[#This Row],[Start Date (Calculated)]]&lt;TODAY()+7),"Review","No  Review")</f>
        <v>No  Review</v>
      </c>
      <c r="AZ306" s="242">
        <f>4*2*30</f>
        <v>240</v>
      </c>
      <c r="BA306" s="242" t="s">
        <v>687</v>
      </c>
      <c r="BB306" s="242"/>
      <c r="BC306" s="242"/>
      <c r="BD306" s="242"/>
      <c r="BE306" s="169" t="s">
        <v>800</v>
      </c>
      <c r="BF306" s="169"/>
      <c r="BG306" s="169"/>
      <c r="BH306" s="169"/>
      <c r="BI306" s="169"/>
      <c r="BJ306" s="169">
        <v>60</v>
      </c>
      <c r="BK306" s="169">
        <v>90</v>
      </c>
      <c r="BL306" s="169">
        <v>90</v>
      </c>
      <c r="BM306" s="169"/>
      <c r="BN306" s="169"/>
      <c r="BO306" s="259"/>
      <c r="BP306" s="303">
        <f t="shared" si="23"/>
        <v>240</v>
      </c>
      <c r="BQ306" s="349" t="str">
        <f ca="1">IFERROR(IF(TasksTable[[#This Row],[Start Date (Calculated)]]-(TODAY()-WEEKDAY(TODAY())-1)&gt;5,"REVIEW","-"),"")</f>
        <v>REVIEW</v>
      </c>
      <c r="BR306" s="349" t="str">
        <f ca="1">IFERROR(IF(TasksTable[[#This Row],[Required Completion Date]]-(TODAY()-WEEKDAY(TODAY())-1)&gt;5,"REVIEW","-"),"")</f>
        <v>REVIEW</v>
      </c>
      <c r="BS306" s="349" t="str">
        <f ca="1">IFERROR(IF(TasksTable[[#This Row],[% Complete]]&lt;(TODAY()-TasksTable[[#This Row],[Start Date (Calculated)]])/TasksTable[[#This Row],[Days to Accomplish]],"REVIEW","-"),"")</f>
        <v>-</v>
      </c>
    </row>
    <row r="307" spans="1:71" s="202" customFormat="1" ht="30" customHeight="1" x14ac:dyDescent="0.2">
      <c r="A307" s="243">
        <v>18</v>
      </c>
      <c r="B307" s="190" t="str">
        <f>VLOOKUP(TasksTable[[#This Row],[Day 1 Project
Name]],Sheet1!$A$1:$B$19,2,FALSE)</f>
        <v>EFAS10</v>
      </c>
      <c r="C307" s="244" t="str">
        <f>CONCATENATE(B307,"_",TasksTable[[#This Row],[Day 1 Project
Name]],"_",A307)</f>
        <v>EFAS10_EFAS10_General Ledger_CAN_US_18</v>
      </c>
      <c r="D307" s="245" t="str">
        <f>VLOOKUP(B307,Sheet1!$B$1:$C$19,2,FALSE)</f>
        <v>Istvan Katus_Finance</v>
      </c>
      <c r="E307" s="245" t="s">
        <v>380</v>
      </c>
      <c r="F307" s="185" t="s">
        <v>576</v>
      </c>
      <c r="G307" s="246" t="s">
        <v>176</v>
      </c>
      <c r="H307" s="247" t="b">
        <v>0</v>
      </c>
      <c r="I307" s="248"/>
      <c r="J307" s="248">
        <v>42477</v>
      </c>
      <c r="K307" s="246">
        <v>30</v>
      </c>
      <c r="L307" s="249">
        <f t="shared" si="26"/>
        <v>42447</v>
      </c>
      <c r="M307" s="250">
        <v>0</v>
      </c>
      <c r="N307" s="251" t="b">
        <v>0</v>
      </c>
      <c r="O307" s="242"/>
      <c r="P307" s="251" t="s">
        <v>312</v>
      </c>
      <c r="Q307" s="251" t="s">
        <v>179</v>
      </c>
      <c r="R307" s="242" t="s">
        <v>536</v>
      </c>
      <c r="S307" s="252"/>
      <c r="T307" s="252"/>
      <c r="U307" s="252"/>
      <c r="V307" s="252"/>
      <c r="W307" s="252"/>
      <c r="X307" s="252"/>
      <c r="Y307" s="252"/>
      <c r="Z307" s="252"/>
      <c r="AA307" s="252"/>
      <c r="AB307" s="252"/>
      <c r="AC307" s="252"/>
      <c r="AD307" s="252"/>
      <c r="AE307" s="252"/>
      <c r="AF307" s="252"/>
      <c r="AG307" s="252"/>
      <c r="AH307" s="252"/>
      <c r="AI307" s="252"/>
      <c r="AJ307" s="252"/>
      <c r="AK307" s="252"/>
      <c r="AL307" s="252"/>
      <c r="AM307" s="252"/>
      <c r="AN307" s="252"/>
      <c r="AO307" s="252"/>
      <c r="AP307" s="252"/>
      <c r="AQ307" s="252"/>
      <c r="AR307" s="242"/>
      <c r="AS307" s="242"/>
      <c r="AT307" s="242"/>
      <c r="AU307" s="242"/>
      <c r="AV307" s="242"/>
      <c r="AW307" s="242"/>
      <c r="AX307" s="242"/>
      <c r="AY307" s="253" t="str">
        <f ca="1">IF(AND(TasksTable[[#This Row],[Status]]&lt;&gt;"On Track",TasksTable[[#This Row],[Start Date (Calculated)]]&lt;TODAY()+7),"Review","No  Review")</f>
        <v>No  Review</v>
      </c>
      <c r="AZ307" s="242">
        <f>2*4*5</f>
        <v>40</v>
      </c>
      <c r="BA307" s="242" t="s">
        <v>687</v>
      </c>
      <c r="BB307" s="242"/>
      <c r="BC307" s="242"/>
      <c r="BD307" s="242"/>
      <c r="BE307" s="169" t="s">
        <v>801</v>
      </c>
      <c r="BF307" s="169"/>
      <c r="BG307" s="169"/>
      <c r="BH307" s="169">
        <v>20</v>
      </c>
      <c r="BI307" s="169">
        <v>20</v>
      </c>
      <c r="BJ307" s="169"/>
      <c r="BK307" s="169"/>
      <c r="BL307" s="169"/>
      <c r="BM307" s="169"/>
      <c r="BN307" s="169"/>
      <c r="BO307" s="259"/>
      <c r="BP307" s="303">
        <f t="shared" si="23"/>
        <v>40</v>
      </c>
      <c r="BQ307" s="349" t="str">
        <f ca="1">IFERROR(IF(TasksTable[[#This Row],[Start Date (Calculated)]]-(TODAY()-WEEKDAY(TODAY())-1)&gt;5,"REVIEW","-"),"")</f>
        <v>REVIEW</v>
      </c>
      <c r="BR307" s="349" t="str">
        <f ca="1">IFERROR(IF(TasksTable[[#This Row],[Required Completion Date]]-(TODAY()-WEEKDAY(TODAY())-1)&gt;5,"REVIEW","-"),"")</f>
        <v>REVIEW</v>
      </c>
      <c r="BS307" s="349" t="str">
        <f ca="1">IFERROR(IF(TasksTable[[#This Row],[% Complete]]&lt;(TODAY()-TasksTable[[#This Row],[Start Date (Calculated)]])/TasksTable[[#This Row],[Days to Accomplish]],"REVIEW","-"),"")</f>
        <v>-</v>
      </c>
    </row>
    <row r="308" spans="1:71" s="202" customFormat="1" ht="30" customHeight="1" x14ac:dyDescent="0.2">
      <c r="A308" s="243">
        <v>19</v>
      </c>
      <c r="B308" s="190" t="str">
        <f>VLOOKUP(TasksTable[[#This Row],[Day 1 Project
Name]],Sheet1!$A$1:$B$19,2,FALSE)</f>
        <v>EFAS10</v>
      </c>
      <c r="C308" s="244" t="str">
        <f>CONCATENATE(B308,"_",TasksTable[[#This Row],[Day 1 Project
Name]],"_",A308)</f>
        <v>EFAS10_EFAS10_General Ledger_CAN_US_19</v>
      </c>
      <c r="D308" s="245" t="str">
        <f>VLOOKUP(B308,Sheet1!$B$1:$C$19,2,FALSE)</f>
        <v>Istvan Katus_Finance</v>
      </c>
      <c r="E308" s="245" t="s">
        <v>380</v>
      </c>
      <c r="F308" s="185" t="s">
        <v>690</v>
      </c>
      <c r="G308" s="246" t="s">
        <v>176</v>
      </c>
      <c r="H308" s="247" t="b">
        <v>0</v>
      </c>
      <c r="I308" s="248"/>
      <c r="J308" s="248">
        <v>42477</v>
      </c>
      <c r="K308" s="246">
        <v>30</v>
      </c>
      <c r="L308" s="249">
        <f t="shared" si="26"/>
        <v>42447</v>
      </c>
      <c r="M308" s="250">
        <v>0</v>
      </c>
      <c r="N308" s="251" t="b">
        <v>0</v>
      </c>
      <c r="O308" s="242"/>
      <c r="P308" s="251" t="s">
        <v>312</v>
      </c>
      <c r="Q308" s="251" t="s">
        <v>179</v>
      </c>
      <c r="R308" s="242" t="s">
        <v>536</v>
      </c>
      <c r="S308" s="252"/>
      <c r="T308" s="252"/>
      <c r="U308" s="252"/>
      <c r="V308" s="252"/>
      <c r="W308" s="252"/>
      <c r="X308" s="252"/>
      <c r="Y308" s="252"/>
      <c r="Z308" s="252"/>
      <c r="AA308" s="252"/>
      <c r="AB308" s="252"/>
      <c r="AC308" s="252"/>
      <c r="AD308" s="252"/>
      <c r="AE308" s="252"/>
      <c r="AF308" s="252"/>
      <c r="AG308" s="252"/>
      <c r="AH308" s="252"/>
      <c r="AI308" s="252"/>
      <c r="AJ308" s="252"/>
      <c r="AK308" s="252"/>
      <c r="AL308" s="252"/>
      <c r="AM308" s="252"/>
      <c r="AN308" s="252"/>
      <c r="AO308" s="252"/>
      <c r="AP308" s="252"/>
      <c r="AQ308" s="252"/>
      <c r="AR308" s="242"/>
      <c r="AS308" s="242"/>
      <c r="AT308" s="242"/>
      <c r="AU308" s="242"/>
      <c r="AV308" s="242"/>
      <c r="AW308" s="242"/>
      <c r="AX308" s="242"/>
      <c r="AY308" s="253" t="str">
        <f ca="1">IF(AND(TasksTable[[#This Row],[Status]]&lt;&gt;"On Track",TasksTable[[#This Row],[Start Date (Calculated)]]&lt;TODAY()+7),"Review","No  Review")</f>
        <v>No  Review</v>
      </c>
      <c r="AZ308" s="242">
        <f>2*4*5</f>
        <v>40</v>
      </c>
      <c r="BA308" s="242" t="s">
        <v>687</v>
      </c>
      <c r="BB308" s="242"/>
      <c r="BC308" s="242"/>
      <c r="BD308" s="242"/>
      <c r="BE308" s="169" t="s">
        <v>801</v>
      </c>
      <c r="BF308" s="169"/>
      <c r="BG308" s="169"/>
      <c r="BH308" s="169">
        <v>20</v>
      </c>
      <c r="BI308" s="169">
        <v>20</v>
      </c>
      <c r="BJ308" s="169"/>
      <c r="BK308" s="169"/>
      <c r="BL308" s="169"/>
      <c r="BM308" s="169"/>
      <c r="BN308" s="169"/>
      <c r="BO308" s="259"/>
      <c r="BP308" s="303">
        <f t="shared" si="23"/>
        <v>40</v>
      </c>
      <c r="BQ308" s="349" t="str">
        <f ca="1">IFERROR(IF(TasksTable[[#This Row],[Start Date (Calculated)]]-(TODAY()-WEEKDAY(TODAY())-1)&gt;5,"REVIEW","-"),"")</f>
        <v>REVIEW</v>
      </c>
      <c r="BR308" s="349" t="str">
        <f ca="1">IFERROR(IF(TasksTable[[#This Row],[Required Completion Date]]-(TODAY()-WEEKDAY(TODAY())-1)&gt;5,"REVIEW","-"),"")</f>
        <v>REVIEW</v>
      </c>
      <c r="BS308" s="349" t="str">
        <f ca="1">IFERROR(IF(TasksTable[[#This Row],[% Complete]]&lt;(TODAY()-TasksTable[[#This Row],[Start Date (Calculated)]])/TasksTable[[#This Row],[Days to Accomplish]],"REVIEW","-"),"")</f>
        <v>-</v>
      </c>
    </row>
    <row r="309" spans="1:71" s="202" customFormat="1" ht="30" customHeight="1" x14ac:dyDescent="0.2">
      <c r="A309" s="243">
        <v>20</v>
      </c>
      <c r="B309" s="190" t="str">
        <f>VLOOKUP(TasksTable[[#This Row],[Day 1 Project
Name]],Sheet1!$A$1:$B$19,2,FALSE)</f>
        <v>EFAS10</v>
      </c>
      <c r="C309" s="244" t="str">
        <f>CONCATENATE(B309,"_",TasksTable[[#This Row],[Day 1 Project
Name]],"_",A309)</f>
        <v>EFAS10_EFAS10_General Ledger_CAN_US_20</v>
      </c>
      <c r="D309" s="245" t="str">
        <f>VLOOKUP(B309,Sheet1!$B$1:$C$19,2,FALSE)</f>
        <v>Istvan Katus_Finance</v>
      </c>
      <c r="E309" s="245" t="s">
        <v>380</v>
      </c>
      <c r="F309" s="185" t="s">
        <v>577</v>
      </c>
      <c r="G309" s="246" t="s">
        <v>176</v>
      </c>
      <c r="H309" s="247" t="b">
        <v>0</v>
      </c>
      <c r="I309" s="248"/>
      <c r="J309" s="248">
        <v>42477</v>
      </c>
      <c r="K309" s="246">
        <v>30</v>
      </c>
      <c r="L309" s="249">
        <f t="shared" si="26"/>
        <v>42447</v>
      </c>
      <c r="M309" s="250">
        <v>0</v>
      </c>
      <c r="N309" s="251" t="b">
        <v>0</v>
      </c>
      <c r="O309" s="242"/>
      <c r="P309" s="251" t="s">
        <v>312</v>
      </c>
      <c r="Q309" s="251" t="s">
        <v>179</v>
      </c>
      <c r="R309" s="242" t="s">
        <v>536</v>
      </c>
      <c r="S309" s="252"/>
      <c r="T309" s="252"/>
      <c r="U309" s="252"/>
      <c r="V309" s="252"/>
      <c r="W309" s="252"/>
      <c r="X309" s="252"/>
      <c r="Y309" s="252"/>
      <c r="Z309" s="252"/>
      <c r="AA309" s="252"/>
      <c r="AB309" s="252"/>
      <c r="AC309" s="252"/>
      <c r="AD309" s="252"/>
      <c r="AE309" s="252"/>
      <c r="AF309" s="252"/>
      <c r="AG309" s="252"/>
      <c r="AH309" s="252"/>
      <c r="AI309" s="252"/>
      <c r="AJ309" s="252"/>
      <c r="AK309" s="252"/>
      <c r="AL309" s="252"/>
      <c r="AM309" s="252"/>
      <c r="AN309" s="252"/>
      <c r="AO309" s="252"/>
      <c r="AP309" s="252"/>
      <c r="AQ309" s="252"/>
      <c r="AR309" s="242"/>
      <c r="AS309" s="242"/>
      <c r="AT309" s="242"/>
      <c r="AU309" s="242"/>
      <c r="AV309" s="242"/>
      <c r="AW309" s="242"/>
      <c r="AX309" s="242"/>
      <c r="AY309" s="253" t="str">
        <f ca="1">IF(AND(TasksTable[[#This Row],[Status]]&lt;&gt;"On Track",TasksTable[[#This Row],[Start Date (Calculated)]]&lt;TODAY()+7),"Review","No  Review")</f>
        <v>No  Review</v>
      </c>
      <c r="AZ309" s="242">
        <f>2*4*5</f>
        <v>40</v>
      </c>
      <c r="BA309" s="242" t="s">
        <v>687</v>
      </c>
      <c r="BB309" s="242"/>
      <c r="BC309" s="242"/>
      <c r="BD309" s="242"/>
      <c r="BE309" s="169" t="s">
        <v>801</v>
      </c>
      <c r="BF309" s="169"/>
      <c r="BG309" s="169"/>
      <c r="BH309" s="169">
        <v>20</v>
      </c>
      <c r="BI309" s="169">
        <v>20</v>
      </c>
      <c r="BJ309" s="169"/>
      <c r="BK309" s="169"/>
      <c r="BL309" s="169"/>
      <c r="BM309" s="169"/>
      <c r="BN309" s="169"/>
      <c r="BO309" s="259"/>
      <c r="BP309" s="303">
        <f t="shared" si="23"/>
        <v>40</v>
      </c>
      <c r="BQ309" s="349" t="str">
        <f ca="1">IFERROR(IF(TasksTable[[#This Row],[Start Date (Calculated)]]-(TODAY()-WEEKDAY(TODAY())-1)&gt;5,"REVIEW","-"),"")</f>
        <v>REVIEW</v>
      </c>
      <c r="BR309" s="349" t="str">
        <f ca="1">IFERROR(IF(TasksTable[[#This Row],[Required Completion Date]]-(TODAY()-WEEKDAY(TODAY())-1)&gt;5,"REVIEW","-"),"")</f>
        <v>REVIEW</v>
      </c>
      <c r="BS309" s="349" t="str">
        <f ca="1">IFERROR(IF(TasksTable[[#This Row],[% Complete]]&lt;(TODAY()-TasksTable[[#This Row],[Start Date (Calculated)]])/TasksTable[[#This Row],[Days to Accomplish]],"REVIEW","-"),"")</f>
        <v>-</v>
      </c>
    </row>
    <row r="310" spans="1:71" s="202" customFormat="1" ht="30" customHeight="1" x14ac:dyDescent="0.2">
      <c r="A310" s="243">
        <v>21</v>
      </c>
      <c r="B310" s="190" t="str">
        <f>VLOOKUP(TasksTable[[#This Row],[Day 1 Project
Name]],Sheet1!$A$1:$B$19,2,FALSE)</f>
        <v>EFAS10</v>
      </c>
      <c r="C310" s="244" t="str">
        <f>CONCATENATE(B310,"_",TasksTable[[#This Row],[Day 1 Project
Name]],"_",A310)</f>
        <v>EFAS10_EFAS10_General Ledger_CAN_US_21</v>
      </c>
      <c r="D310" s="245" t="str">
        <f>VLOOKUP(B310,Sheet1!$B$1:$C$19,2,FALSE)</f>
        <v>Istvan Katus_Finance</v>
      </c>
      <c r="E310" s="245" t="s">
        <v>380</v>
      </c>
      <c r="F310" s="185" t="s">
        <v>578</v>
      </c>
      <c r="G310" s="246" t="s">
        <v>424</v>
      </c>
      <c r="H310" s="247" t="b">
        <v>0</v>
      </c>
      <c r="I310" s="248"/>
      <c r="J310" s="248">
        <v>42583</v>
      </c>
      <c r="K310" s="246">
        <v>30</v>
      </c>
      <c r="L310" s="249">
        <f t="shared" si="26"/>
        <v>42553</v>
      </c>
      <c r="M310" s="250">
        <v>0</v>
      </c>
      <c r="N310" s="251" t="b">
        <v>1</v>
      </c>
      <c r="O310" s="242" t="s">
        <v>548</v>
      </c>
      <c r="P310" s="251" t="s">
        <v>312</v>
      </c>
      <c r="Q310" s="251" t="s">
        <v>179</v>
      </c>
      <c r="R310" s="242" t="s">
        <v>689</v>
      </c>
      <c r="S310" s="252"/>
      <c r="T310" s="252"/>
      <c r="U310" s="252"/>
      <c r="V310" s="252"/>
      <c r="W310" s="252"/>
      <c r="X310" s="252"/>
      <c r="Y310" s="252"/>
      <c r="Z310" s="252"/>
      <c r="AA310" s="252"/>
      <c r="AB310" s="252"/>
      <c r="AC310" s="252"/>
      <c r="AD310" s="252"/>
      <c r="AE310" s="252"/>
      <c r="AF310" s="252"/>
      <c r="AG310" s="252"/>
      <c r="AH310" s="252"/>
      <c r="AI310" s="252"/>
      <c r="AJ310" s="252"/>
      <c r="AK310" s="252"/>
      <c r="AL310" s="252"/>
      <c r="AM310" s="252"/>
      <c r="AN310" s="252"/>
      <c r="AO310" s="252"/>
      <c r="AP310" s="252"/>
      <c r="AQ310" s="252"/>
      <c r="AR310" s="242"/>
      <c r="AS310" s="242"/>
      <c r="AT310" s="242"/>
      <c r="AU310" s="242"/>
      <c r="AV310" s="242"/>
      <c r="AW310" s="242"/>
      <c r="AX310" s="242"/>
      <c r="AY310" s="253" t="str">
        <f ca="1">IF(AND(TasksTable[[#This Row],[Status]]&lt;&gt;"On Track",TasksTable[[#This Row],[Start Date (Calculated)]]&lt;TODAY()+7),"Review","No  Review")</f>
        <v>No  Review</v>
      </c>
      <c r="AZ310" s="242">
        <f>4*10</f>
        <v>40</v>
      </c>
      <c r="BA310" s="242" t="s">
        <v>687</v>
      </c>
      <c r="BB310" s="242"/>
      <c r="BC310" s="242"/>
      <c r="BD310" s="242"/>
      <c r="BE310" s="169" t="s">
        <v>800</v>
      </c>
      <c r="BF310" s="169"/>
      <c r="BG310" s="169"/>
      <c r="BH310" s="169"/>
      <c r="BI310" s="169"/>
      <c r="BJ310" s="169"/>
      <c r="BK310" s="169"/>
      <c r="BL310" s="169">
        <v>40</v>
      </c>
      <c r="BM310" s="169"/>
      <c r="BN310" s="169"/>
      <c r="BO310" s="259"/>
      <c r="BP310" s="303">
        <f t="shared" si="23"/>
        <v>40</v>
      </c>
      <c r="BQ310" s="349" t="str">
        <f ca="1">IFERROR(IF(TasksTable[[#This Row],[Start Date (Calculated)]]-(TODAY()-WEEKDAY(TODAY())-1)&gt;5,"REVIEW","-"),"")</f>
        <v>REVIEW</v>
      </c>
      <c r="BR310" s="349" t="str">
        <f ca="1">IFERROR(IF(TasksTable[[#This Row],[Required Completion Date]]-(TODAY()-WEEKDAY(TODAY())-1)&gt;5,"REVIEW","-"),"")</f>
        <v>REVIEW</v>
      </c>
      <c r="BS310" s="349" t="str">
        <f ca="1">IFERROR(IF(TasksTable[[#This Row],[% Complete]]&lt;(TODAY()-TasksTable[[#This Row],[Start Date (Calculated)]])/TasksTable[[#This Row],[Days to Accomplish]],"REVIEW","-"),"")</f>
        <v>-</v>
      </c>
    </row>
    <row r="311" spans="1:71" s="202" customFormat="1" ht="30" customHeight="1" x14ac:dyDescent="0.2">
      <c r="A311" s="243">
        <v>22</v>
      </c>
      <c r="B311" s="190" t="str">
        <f>VLOOKUP(TasksTable[[#This Row],[Day 1 Project
Name]],Sheet1!$A$1:$B$19,2,FALSE)</f>
        <v>EFAS10</v>
      </c>
      <c r="C311" s="244" t="str">
        <f>CONCATENATE(B311,"_",TasksTable[[#This Row],[Day 1 Project
Name]],"_",A311)</f>
        <v>EFAS10_EFAS10_General Ledger_CAN_US_22</v>
      </c>
      <c r="D311" s="245" t="str">
        <f>VLOOKUP(B311,Sheet1!$B$1:$C$19,2,FALSE)</f>
        <v>Istvan Katus_Finance</v>
      </c>
      <c r="E311" s="245" t="s">
        <v>380</v>
      </c>
      <c r="F311" s="185" t="s">
        <v>579</v>
      </c>
      <c r="G311" s="246" t="s">
        <v>176</v>
      </c>
      <c r="H311" s="164" t="b">
        <v>0</v>
      </c>
      <c r="I311" s="248"/>
      <c r="J311" s="248">
        <v>42644</v>
      </c>
      <c r="K311" s="246">
        <v>5</v>
      </c>
      <c r="L311" s="249">
        <f t="shared" si="26"/>
        <v>42639</v>
      </c>
      <c r="M311" s="250">
        <v>0</v>
      </c>
      <c r="N311" s="251" t="b">
        <v>1</v>
      </c>
      <c r="O311" s="242" t="s">
        <v>77</v>
      </c>
      <c r="P311" s="251" t="s">
        <v>312</v>
      </c>
      <c r="Q311" s="251" t="s">
        <v>179</v>
      </c>
      <c r="R311" s="242" t="s">
        <v>580</v>
      </c>
      <c r="S311" s="252"/>
      <c r="T311" s="252"/>
      <c r="U311" s="252"/>
      <c r="V311" s="248">
        <v>42644</v>
      </c>
      <c r="W311" s="252"/>
      <c r="X311" s="252"/>
      <c r="Y311" s="252"/>
      <c r="Z311" s="252"/>
      <c r="AA311" s="252"/>
      <c r="AB311" s="252"/>
      <c r="AC311" s="252"/>
      <c r="AD311" s="252"/>
      <c r="AE311" s="252"/>
      <c r="AF311" s="252"/>
      <c r="AG311" s="252"/>
      <c r="AH311" s="252"/>
      <c r="AI311" s="252"/>
      <c r="AJ311" s="252"/>
      <c r="AK311" s="252"/>
      <c r="AL311" s="252"/>
      <c r="AM311" s="252"/>
      <c r="AN311" s="252"/>
      <c r="AO311" s="252"/>
      <c r="AP311" s="252"/>
      <c r="AQ311" s="252"/>
      <c r="AR311" s="242"/>
      <c r="AS311" s="242"/>
      <c r="AT311" s="242"/>
      <c r="AU311" s="242"/>
      <c r="AV311" s="242"/>
      <c r="AW311" s="242"/>
      <c r="AX311" s="242"/>
      <c r="AY311" s="253" t="str">
        <f ca="1">IF(AND(TasksTable[[#This Row],[Status]]&lt;&gt;"On Track",TasksTable[[#This Row],[Start Date (Calculated)]]&lt;TODAY()+7),"Review","No  Review")</f>
        <v>No  Review</v>
      </c>
      <c r="AZ311" s="242">
        <f>4*20</f>
        <v>80</v>
      </c>
      <c r="BA311" s="242" t="s">
        <v>687</v>
      </c>
      <c r="BB311" s="242"/>
      <c r="BC311" s="242"/>
      <c r="BD311" s="242"/>
      <c r="BE311" s="169" t="s">
        <v>802</v>
      </c>
      <c r="BF311" s="169"/>
      <c r="BG311" s="169"/>
      <c r="BH311" s="169"/>
      <c r="BI311" s="169"/>
      <c r="BJ311" s="169"/>
      <c r="BK311" s="169"/>
      <c r="BL311" s="169"/>
      <c r="BM311" s="169"/>
      <c r="BN311" s="169">
        <v>80</v>
      </c>
      <c r="BO311" s="259"/>
      <c r="BP311" s="303">
        <f t="shared" si="23"/>
        <v>80</v>
      </c>
      <c r="BQ311" s="349" t="str">
        <f ca="1">IFERROR(IF(TasksTable[[#This Row],[Start Date (Calculated)]]-(TODAY()-WEEKDAY(TODAY())-1)&gt;5,"REVIEW","-"),"")</f>
        <v>REVIEW</v>
      </c>
      <c r="BR311" s="349" t="str">
        <f ca="1">IFERROR(IF(TasksTable[[#This Row],[Required Completion Date]]-(TODAY()-WEEKDAY(TODAY())-1)&gt;5,"REVIEW","-"),"")</f>
        <v>REVIEW</v>
      </c>
      <c r="BS311" s="349" t="str">
        <f ca="1">IFERROR(IF(TasksTable[[#This Row],[% Complete]]&lt;(TODAY()-TasksTable[[#This Row],[Start Date (Calculated)]])/TasksTable[[#This Row],[Days to Accomplish]],"REVIEW","-"),"")</f>
        <v>-</v>
      </c>
    </row>
    <row r="312" spans="1:71" s="202" customFormat="1" ht="30" customHeight="1" x14ac:dyDescent="0.2">
      <c r="A312" s="243">
        <v>23</v>
      </c>
      <c r="B312" s="190" t="str">
        <f>VLOOKUP(TasksTable[[#This Row],[Day 1 Project
Name]],Sheet1!$A$1:$B$19,2,FALSE)</f>
        <v>EFAS10</v>
      </c>
      <c r="C312" s="244" t="str">
        <f>CONCATENATE(B312,"_",TasksTable[[#This Row],[Day 1 Project
Name]],"_",A312)</f>
        <v>EFAS10_EFAS10_General Ledger_CAN_US_23</v>
      </c>
      <c r="D312" s="245" t="str">
        <f>VLOOKUP(B312,Sheet1!$B$1:$C$19,2,FALSE)</f>
        <v>Istvan Katus_Finance</v>
      </c>
      <c r="E312" s="245" t="s">
        <v>380</v>
      </c>
      <c r="F312" s="185" t="s">
        <v>779</v>
      </c>
      <c r="G312" s="246" t="s">
        <v>176</v>
      </c>
      <c r="H312" s="164" t="b">
        <v>0</v>
      </c>
      <c r="I312" s="248"/>
      <c r="J312" s="248">
        <v>42478</v>
      </c>
      <c r="K312" s="246">
        <v>30</v>
      </c>
      <c r="L312" s="249">
        <f t="shared" si="26"/>
        <v>42448</v>
      </c>
      <c r="M312" s="250">
        <v>0</v>
      </c>
      <c r="N312" s="251" t="b">
        <v>0</v>
      </c>
      <c r="O312" s="242"/>
      <c r="P312" s="251" t="s">
        <v>312</v>
      </c>
      <c r="Q312" s="251" t="s">
        <v>179</v>
      </c>
      <c r="R312" s="242" t="s">
        <v>581</v>
      </c>
      <c r="S312" s="252"/>
      <c r="T312" s="252"/>
      <c r="U312" s="252"/>
      <c r="V312" s="252"/>
      <c r="W312" s="252"/>
      <c r="X312" s="252"/>
      <c r="Y312" s="252"/>
      <c r="Z312" s="252"/>
      <c r="AA312" s="252"/>
      <c r="AB312" s="252"/>
      <c r="AC312" s="252"/>
      <c r="AD312" s="252"/>
      <c r="AE312" s="252"/>
      <c r="AF312" s="252"/>
      <c r="AG312" s="252"/>
      <c r="AH312" s="252"/>
      <c r="AI312" s="252"/>
      <c r="AJ312" s="252"/>
      <c r="AK312" s="252"/>
      <c r="AL312" s="252"/>
      <c r="AM312" s="252"/>
      <c r="AN312" s="252"/>
      <c r="AO312" s="252"/>
      <c r="AP312" s="252"/>
      <c r="AQ312" s="252"/>
      <c r="AR312" s="242"/>
      <c r="AS312" s="242"/>
      <c r="AT312" s="242"/>
      <c r="AU312" s="242"/>
      <c r="AV312" s="242"/>
      <c r="AW312" s="242"/>
      <c r="AX312" s="242"/>
      <c r="AY312" s="253" t="str">
        <f ca="1">IF(AND(TasksTable[[#This Row],[Status]]&lt;&gt;"On Track",TasksTable[[#This Row],[Start Date (Calculated)]]&lt;TODAY()+7),"Review","No  Review")</f>
        <v>No  Review</v>
      </c>
      <c r="AZ312" s="242">
        <v>140</v>
      </c>
      <c r="BA312" s="242" t="s">
        <v>687</v>
      </c>
      <c r="BB312" s="242"/>
      <c r="BC312" s="242"/>
      <c r="BD312" s="242"/>
      <c r="BE312" s="169" t="s">
        <v>800</v>
      </c>
      <c r="BF312" s="169"/>
      <c r="BG312" s="169"/>
      <c r="BH312" s="169">
        <v>80</v>
      </c>
      <c r="BI312" s="169">
        <v>60</v>
      </c>
      <c r="BJ312" s="169"/>
      <c r="BK312" s="169"/>
      <c r="BL312" s="169"/>
      <c r="BM312" s="169"/>
      <c r="BN312" s="169"/>
      <c r="BO312" s="259"/>
      <c r="BP312" s="303">
        <f t="shared" si="23"/>
        <v>140</v>
      </c>
      <c r="BQ312" s="349" t="str">
        <f ca="1">IFERROR(IF(TasksTable[[#This Row],[Start Date (Calculated)]]-(TODAY()-WEEKDAY(TODAY())-1)&gt;5,"REVIEW","-"),"")</f>
        <v>REVIEW</v>
      </c>
      <c r="BR312" s="349" t="str">
        <f ca="1">IFERROR(IF(TasksTable[[#This Row],[Required Completion Date]]-(TODAY()-WEEKDAY(TODAY())-1)&gt;5,"REVIEW","-"),"")</f>
        <v>REVIEW</v>
      </c>
      <c r="BS312" s="349" t="str">
        <f ca="1">IFERROR(IF(TasksTable[[#This Row],[% Complete]]&lt;(TODAY()-TasksTable[[#This Row],[Start Date (Calculated)]])/TasksTable[[#This Row],[Days to Accomplish]],"REVIEW","-"),"")</f>
        <v>-</v>
      </c>
    </row>
    <row r="313" spans="1:71" s="202" customFormat="1" ht="30" customHeight="1" x14ac:dyDescent="0.2">
      <c r="A313" s="243">
        <v>24</v>
      </c>
      <c r="B313" s="190" t="str">
        <f>VLOOKUP(TasksTable[[#This Row],[Day 1 Project
Name]],Sheet1!$A$1:$B$19,2,FALSE)</f>
        <v>EFAS10</v>
      </c>
      <c r="C313" s="244" t="str">
        <f>CONCATENATE(B313,"_",TasksTable[[#This Row],[Day 1 Project
Name]],"_",A313)</f>
        <v>EFAS10_EFAS10_General Ledger_CAN_US_24</v>
      </c>
      <c r="D313" s="245" t="str">
        <f>VLOOKUP(B313,Sheet1!$B$1:$C$19,2,FALSE)</f>
        <v>Istvan Katus_Finance</v>
      </c>
      <c r="E313" s="245" t="s">
        <v>380</v>
      </c>
      <c r="F313" s="185" t="s">
        <v>778</v>
      </c>
      <c r="G313" s="246" t="s">
        <v>176</v>
      </c>
      <c r="H313" s="247" t="b">
        <v>0</v>
      </c>
      <c r="I313" s="248"/>
      <c r="J313" s="248">
        <v>42583</v>
      </c>
      <c r="K313" s="246">
        <v>30</v>
      </c>
      <c r="L313" s="249">
        <f t="shared" si="26"/>
        <v>42553</v>
      </c>
      <c r="M313" s="250">
        <v>0</v>
      </c>
      <c r="N313" s="251" t="b">
        <v>0</v>
      </c>
      <c r="O313" s="242"/>
      <c r="P313" s="251" t="s">
        <v>312</v>
      </c>
      <c r="Q313" s="251" t="s">
        <v>179</v>
      </c>
      <c r="R313" s="242"/>
      <c r="S313" s="252"/>
      <c r="T313" s="252"/>
      <c r="U313" s="252"/>
      <c r="V313" s="252"/>
      <c r="W313" s="252"/>
      <c r="X313" s="252"/>
      <c r="Y313" s="252"/>
      <c r="Z313" s="252"/>
      <c r="AA313" s="252"/>
      <c r="AB313" s="252"/>
      <c r="AC313" s="252"/>
      <c r="AD313" s="252"/>
      <c r="AE313" s="252"/>
      <c r="AF313" s="252"/>
      <c r="AG313" s="252"/>
      <c r="AH313" s="252"/>
      <c r="AI313" s="252"/>
      <c r="AJ313" s="252"/>
      <c r="AK313" s="252"/>
      <c r="AL313" s="252"/>
      <c r="AM313" s="252"/>
      <c r="AN313" s="252"/>
      <c r="AO313" s="252"/>
      <c r="AP313" s="252"/>
      <c r="AQ313" s="252"/>
      <c r="AR313" s="242"/>
      <c r="AS313" s="242"/>
      <c r="AT313" s="242"/>
      <c r="AU313" s="242"/>
      <c r="AV313" s="242"/>
      <c r="AW313" s="242"/>
      <c r="AX313" s="242"/>
      <c r="AY313" s="253" t="str">
        <f ca="1">IF(AND(TasksTable[[#This Row],[Status]]&lt;&gt;"On Track",TasksTable[[#This Row],[Start Date (Calculated)]]&lt;TODAY()+7),"Review","No  Review")</f>
        <v>No  Review</v>
      </c>
      <c r="AZ313" s="242">
        <v>100</v>
      </c>
      <c r="BA313" s="242" t="s">
        <v>687</v>
      </c>
      <c r="BB313" s="242"/>
      <c r="BC313" s="242"/>
      <c r="BD313" s="242"/>
      <c r="BE313" s="169" t="s">
        <v>800</v>
      </c>
      <c r="BF313" s="169"/>
      <c r="BG313" s="169"/>
      <c r="BH313" s="169"/>
      <c r="BI313" s="169"/>
      <c r="BJ313" s="169"/>
      <c r="BK313" s="169"/>
      <c r="BL313" s="169">
        <v>100</v>
      </c>
      <c r="BM313" s="169"/>
      <c r="BN313" s="169"/>
      <c r="BO313" s="259"/>
      <c r="BP313" s="303">
        <f t="shared" si="23"/>
        <v>100</v>
      </c>
      <c r="BQ313" s="349" t="str">
        <f ca="1">IFERROR(IF(TasksTable[[#This Row],[Start Date (Calculated)]]-(TODAY()-WEEKDAY(TODAY())-1)&gt;5,"REVIEW","-"),"")</f>
        <v>REVIEW</v>
      </c>
      <c r="BR313" s="349" t="str">
        <f ca="1">IFERROR(IF(TasksTable[[#This Row],[Required Completion Date]]-(TODAY()-WEEKDAY(TODAY())-1)&gt;5,"REVIEW","-"),"")</f>
        <v>REVIEW</v>
      </c>
      <c r="BS313" s="349" t="str">
        <f ca="1">IFERROR(IF(TasksTable[[#This Row],[% Complete]]&lt;(TODAY()-TasksTable[[#This Row],[Start Date (Calculated)]])/TasksTable[[#This Row],[Days to Accomplish]],"REVIEW","-"),"")</f>
        <v>-</v>
      </c>
    </row>
    <row r="314" spans="1:71" s="202" customFormat="1" ht="30" customHeight="1" x14ac:dyDescent="0.2">
      <c r="A314" s="243">
        <v>26</v>
      </c>
      <c r="B314" s="190" t="str">
        <f>VLOOKUP(TasksTable[[#This Row],[Day 1 Project
Name]],Sheet1!$A$1:$B$19,2,FALSE)</f>
        <v>EFAS10</v>
      </c>
      <c r="C314" s="244" t="str">
        <f>CONCATENATE(B314,"_",TasksTable[[#This Row],[Day 1 Project
Name]],"_",A314)</f>
        <v>EFAS10_EFAS10_General Ledger_CAN_US_26</v>
      </c>
      <c r="D314" s="245" t="str">
        <f>VLOOKUP(B314,Sheet1!$B$1:$C$19,2,FALSE)</f>
        <v>Istvan Katus_Finance</v>
      </c>
      <c r="E314" s="245" t="s">
        <v>380</v>
      </c>
      <c r="F314" s="185" t="s">
        <v>583</v>
      </c>
      <c r="G314" s="246" t="s">
        <v>176</v>
      </c>
      <c r="H314" s="164" t="b">
        <v>0</v>
      </c>
      <c r="I314" s="248"/>
      <c r="J314" s="248">
        <v>42583</v>
      </c>
      <c r="K314" s="246">
        <v>60</v>
      </c>
      <c r="L314" s="249">
        <f t="shared" si="26"/>
        <v>42523</v>
      </c>
      <c r="M314" s="250">
        <v>0</v>
      </c>
      <c r="N314" s="251" t="b">
        <v>1</v>
      </c>
      <c r="O314" s="242" t="s">
        <v>584</v>
      </c>
      <c r="P314" s="251" t="s">
        <v>312</v>
      </c>
      <c r="Q314" s="251" t="s">
        <v>179</v>
      </c>
      <c r="R314" s="242" t="s">
        <v>585</v>
      </c>
      <c r="S314" s="252"/>
      <c r="T314" s="252"/>
      <c r="U314" s="252"/>
      <c r="V314" s="252"/>
      <c r="W314" s="252"/>
      <c r="X314" s="248">
        <v>42583</v>
      </c>
      <c r="Y314" s="252"/>
      <c r="Z314" s="252"/>
      <c r="AA314" s="252"/>
      <c r="AB314" s="252"/>
      <c r="AC314" s="252"/>
      <c r="AD314" s="252"/>
      <c r="AE314" s="252"/>
      <c r="AF314" s="252"/>
      <c r="AG314" s="252"/>
      <c r="AH314" s="252"/>
      <c r="AI314" s="252"/>
      <c r="AJ314" s="252"/>
      <c r="AK314" s="252"/>
      <c r="AL314" s="252"/>
      <c r="AM314" s="252"/>
      <c r="AN314" s="252"/>
      <c r="AO314" s="252"/>
      <c r="AP314" s="252"/>
      <c r="AQ314" s="252"/>
      <c r="AR314" s="242"/>
      <c r="AS314" s="242"/>
      <c r="AT314" s="242"/>
      <c r="AU314" s="242"/>
      <c r="AV314" s="242"/>
      <c r="AW314" s="242"/>
      <c r="AX314" s="242"/>
      <c r="AY314" s="253" t="str">
        <f ca="1">IF(AND(TasksTable[[#This Row],[Status]]&lt;&gt;"On Track",TasksTable[[#This Row],[Start Date (Calculated)]]&lt;TODAY()+7),"Review","No  Review")</f>
        <v>No  Review</v>
      </c>
      <c r="AZ314" s="242">
        <v>150</v>
      </c>
      <c r="BA314" s="242" t="s">
        <v>687</v>
      </c>
      <c r="BB314" s="242"/>
      <c r="BC314" s="242"/>
      <c r="BD314" s="242"/>
      <c r="BE314" s="169" t="s">
        <v>802</v>
      </c>
      <c r="BF314" s="169"/>
      <c r="BG314" s="169"/>
      <c r="BH314" s="169"/>
      <c r="BI314" s="169"/>
      <c r="BJ314" s="169"/>
      <c r="BK314" s="169">
        <v>80</v>
      </c>
      <c r="BL314" s="169">
        <v>70</v>
      </c>
      <c r="BM314" s="169"/>
      <c r="BN314" s="169"/>
      <c r="BO314" s="259"/>
      <c r="BP314" s="303">
        <f t="shared" si="23"/>
        <v>150</v>
      </c>
      <c r="BQ314" s="349" t="str">
        <f ca="1">IFERROR(IF(TasksTable[[#This Row],[Start Date (Calculated)]]-(TODAY()-WEEKDAY(TODAY())-1)&gt;5,"REVIEW","-"),"")</f>
        <v>REVIEW</v>
      </c>
      <c r="BR314" s="349" t="str">
        <f ca="1">IFERROR(IF(TasksTable[[#This Row],[Required Completion Date]]-(TODAY()-WEEKDAY(TODAY())-1)&gt;5,"REVIEW","-"),"")</f>
        <v>REVIEW</v>
      </c>
      <c r="BS314" s="349" t="str">
        <f ca="1">IFERROR(IF(TasksTable[[#This Row],[% Complete]]&lt;(TODAY()-TasksTable[[#This Row],[Start Date (Calculated)]])/TasksTable[[#This Row],[Days to Accomplish]],"REVIEW","-"),"")</f>
        <v>-</v>
      </c>
    </row>
    <row r="315" spans="1:71" s="202" customFormat="1" ht="30" customHeight="1" x14ac:dyDescent="0.2">
      <c r="A315" s="243">
        <v>27</v>
      </c>
      <c r="B315" s="190" t="str">
        <f>VLOOKUP(TasksTable[[#This Row],[Day 1 Project
Name]],Sheet1!$A$1:$B$19,2,FALSE)</f>
        <v>EFAS10</v>
      </c>
      <c r="C315" s="244" t="str">
        <f>CONCATENATE(B315,"_",TasksTable[[#This Row],[Day 1 Project
Name]],"_",A315)</f>
        <v>EFAS10_EFAS10_General Ledger_CAN_US_27</v>
      </c>
      <c r="D315" s="245" t="str">
        <f>VLOOKUP(B315,Sheet1!$B$1:$C$19,2,FALSE)</f>
        <v>Istvan Katus_Finance</v>
      </c>
      <c r="E315" s="245" t="s">
        <v>380</v>
      </c>
      <c r="F315" s="185" t="s">
        <v>586</v>
      </c>
      <c r="G315" s="246" t="s">
        <v>176</v>
      </c>
      <c r="H315" s="164" t="b">
        <v>0</v>
      </c>
      <c r="I315" s="248"/>
      <c r="J315" s="248">
        <v>42583</v>
      </c>
      <c r="K315" s="246">
        <v>60</v>
      </c>
      <c r="L315" s="249">
        <f t="shared" si="26"/>
        <v>42523</v>
      </c>
      <c r="M315" s="250">
        <v>0</v>
      </c>
      <c r="N315" s="251" t="b">
        <v>1</v>
      </c>
      <c r="O315" s="242" t="s">
        <v>584</v>
      </c>
      <c r="P315" s="251" t="s">
        <v>312</v>
      </c>
      <c r="Q315" s="251" t="s">
        <v>179</v>
      </c>
      <c r="R315" s="242" t="s">
        <v>587</v>
      </c>
      <c r="S315" s="252"/>
      <c r="T315" s="252"/>
      <c r="U315" s="252"/>
      <c r="V315" s="252"/>
      <c r="W315" s="252"/>
      <c r="X315" s="248">
        <v>42583</v>
      </c>
      <c r="Y315" s="252"/>
      <c r="Z315" s="252"/>
      <c r="AA315" s="252"/>
      <c r="AB315" s="252"/>
      <c r="AC315" s="252"/>
      <c r="AD315" s="252"/>
      <c r="AE315" s="252"/>
      <c r="AF315" s="252"/>
      <c r="AG315" s="252"/>
      <c r="AH315" s="252"/>
      <c r="AI315" s="252"/>
      <c r="AJ315" s="252"/>
      <c r="AK315" s="252"/>
      <c r="AL315" s="252"/>
      <c r="AM315" s="252"/>
      <c r="AN315" s="252"/>
      <c r="AO315" s="252"/>
      <c r="AP315" s="252"/>
      <c r="AQ315" s="252"/>
      <c r="AR315" s="242"/>
      <c r="AS315" s="242"/>
      <c r="AT315" s="242"/>
      <c r="AU315" s="242"/>
      <c r="AV315" s="242"/>
      <c r="AW315" s="242"/>
      <c r="AX315" s="242"/>
      <c r="AY315" s="253" t="str">
        <f ca="1">IF(AND(TasksTable[[#This Row],[Status]]&lt;&gt;"On Track",TasksTable[[#This Row],[Start Date (Calculated)]]&lt;TODAY()+7),"Review","No  Review")</f>
        <v>No  Review</v>
      </c>
      <c r="AZ315" s="242">
        <v>150</v>
      </c>
      <c r="BA315" s="242" t="s">
        <v>687</v>
      </c>
      <c r="BB315" s="242"/>
      <c r="BC315" s="242"/>
      <c r="BD315" s="242"/>
      <c r="BE315" s="169" t="s">
        <v>802</v>
      </c>
      <c r="BF315" s="169"/>
      <c r="BG315" s="169"/>
      <c r="BH315" s="169"/>
      <c r="BI315" s="169"/>
      <c r="BJ315" s="169"/>
      <c r="BK315" s="169">
        <v>80</v>
      </c>
      <c r="BL315" s="169">
        <v>70</v>
      </c>
      <c r="BM315" s="169"/>
      <c r="BN315" s="169"/>
      <c r="BO315" s="259"/>
      <c r="BP315" s="303">
        <f t="shared" si="23"/>
        <v>150</v>
      </c>
      <c r="BQ315" s="349" t="str">
        <f ca="1">IFERROR(IF(TasksTable[[#This Row],[Start Date (Calculated)]]-(TODAY()-WEEKDAY(TODAY())-1)&gt;5,"REVIEW","-"),"")</f>
        <v>REVIEW</v>
      </c>
      <c r="BR315" s="349" t="str">
        <f ca="1">IFERROR(IF(TasksTable[[#This Row],[Required Completion Date]]-(TODAY()-WEEKDAY(TODAY())-1)&gt;5,"REVIEW","-"),"")</f>
        <v>REVIEW</v>
      </c>
      <c r="BS315" s="349" t="str">
        <f ca="1">IFERROR(IF(TasksTable[[#This Row],[% Complete]]&lt;(TODAY()-TasksTable[[#This Row],[Start Date (Calculated)]])/TasksTable[[#This Row],[Days to Accomplish]],"REVIEW","-"),"")</f>
        <v>-</v>
      </c>
    </row>
    <row r="316" spans="1:71" s="202" customFormat="1" ht="30" customHeight="1" x14ac:dyDescent="0.2">
      <c r="A316" s="243">
        <v>28</v>
      </c>
      <c r="B316" s="190" t="str">
        <f>VLOOKUP(TasksTable[[#This Row],[Day 1 Project
Name]],Sheet1!$A$1:$B$19,2,FALSE)</f>
        <v>EFAS10</v>
      </c>
      <c r="C316" s="244" t="str">
        <f>CONCATENATE(B316,"_",TasksTable[[#This Row],[Day 1 Project
Name]],"_",A316)</f>
        <v>EFAS10_EFAS10_General Ledger_CAN_US_28</v>
      </c>
      <c r="D316" s="245" t="str">
        <f>VLOOKUP(B316,Sheet1!$B$1:$C$19,2,FALSE)</f>
        <v>Istvan Katus_Finance</v>
      </c>
      <c r="E316" s="245" t="s">
        <v>380</v>
      </c>
      <c r="F316" s="185" t="s">
        <v>692</v>
      </c>
      <c r="G316" s="246" t="s">
        <v>176</v>
      </c>
      <c r="H316" s="247" t="b">
        <v>0</v>
      </c>
      <c r="I316" s="248"/>
      <c r="J316" s="248">
        <v>42478</v>
      </c>
      <c r="K316" s="246">
        <v>30</v>
      </c>
      <c r="L316" s="249">
        <f t="shared" si="26"/>
        <v>42448</v>
      </c>
      <c r="M316" s="250">
        <v>0</v>
      </c>
      <c r="N316" s="251" t="b">
        <v>1</v>
      </c>
      <c r="O316" s="242" t="s">
        <v>185</v>
      </c>
      <c r="P316" s="251" t="s">
        <v>312</v>
      </c>
      <c r="Q316" s="251" t="s">
        <v>179</v>
      </c>
      <c r="R316" s="242" t="s">
        <v>542</v>
      </c>
      <c r="S316" s="252"/>
      <c r="T316" s="252"/>
      <c r="U316" s="252"/>
      <c r="V316" s="252"/>
      <c r="W316" s="252"/>
      <c r="X316" s="252">
        <f>J316</f>
        <v>42478</v>
      </c>
      <c r="Y316" s="252"/>
      <c r="Z316" s="252"/>
      <c r="AA316" s="252"/>
      <c r="AB316" s="252"/>
      <c r="AC316" s="252"/>
      <c r="AD316" s="252"/>
      <c r="AE316" s="252"/>
      <c r="AF316" s="252"/>
      <c r="AG316" s="252"/>
      <c r="AH316" s="252"/>
      <c r="AI316" s="252"/>
      <c r="AJ316" s="252"/>
      <c r="AK316" s="252"/>
      <c r="AL316" s="252"/>
      <c r="AM316" s="252"/>
      <c r="AN316" s="252"/>
      <c r="AO316" s="252"/>
      <c r="AP316" s="252"/>
      <c r="AQ316" s="252"/>
      <c r="AR316" s="242"/>
      <c r="AS316" s="242"/>
      <c r="AT316" s="242"/>
      <c r="AU316" s="242"/>
      <c r="AV316" s="242"/>
      <c r="AW316" s="242"/>
      <c r="AX316" s="242"/>
      <c r="AY316" s="253" t="str">
        <f ca="1">IF(AND(TasksTable[[#This Row],[Status]]&lt;&gt;"On Track",TasksTable[[#This Row],[Start Date (Calculated)]]&lt;TODAY()+7),"Review","No  Review")</f>
        <v>No  Review</v>
      </c>
      <c r="AZ316" s="242">
        <f>2*8*5</f>
        <v>80</v>
      </c>
      <c r="BA316" s="242" t="s">
        <v>687</v>
      </c>
      <c r="BB316" s="242"/>
      <c r="BC316" s="242"/>
      <c r="BD316" s="242"/>
      <c r="BE316" s="169" t="s">
        <v>800</v>
      </c>
      <c r="BF316" s="169"/>
      <c r="BG316" s="169"/>
      <c r="BH316" s="169">
        <v>40</v>
      </c>
      <c r="BI316" s="169">
        <v>40</v>
      </c>
      <c r="BJ316" s="169"/>
      <c r="BK316" s="169"/>
      <c r="BL316" s="169"/>
      <c r="BM316" s="169"/>
      <c r="BN316" s="169"/>
      <c r="BO316" s="259"/>
      <c r="BP316" s="303">
        <f t="shared" si="23"/>
        <v>80</v>
      </c>
      <c r="BQ316" s="349" t="str">
        <f ca="1">IFERROR(IF(TasksTable[[#This Row],[Start Date (Calculated)]]-(TODAY()-WEEKDAY(TODAY())-1)&gt;5,"REVIEW","-"),"")</f>
        <v>REVIEW</v>
      </c>
      <c r="BR316" s="349" t="str">
        <f ca="1">IFERROR(IF(TasksTable[[#This Row],[Required Completion Date]]-(TODAY()-WEEKDAY(TODAY())-1)&gt;5,"REVIEW","-"),"")</f>
        <v>REVIEW</v>
      </c>
      <c r="BS316" s="349" t="str">
        <f ca="1">IFERROR(IF(TasksTable[[#This Row],[% Complete]]&lt;(TODAY()-TasksTable[[#This Row],[Start Date (Calculated)]])/TasksTable[[#This Row],[Days to Accomplish]],"REVIEW","-"),"")</f>
        <v>-</v>
      </c>
    </row>
    <row r="317" spans="1:71" s="202" customFormat="1" ht="30" customHeight="1" x14ac:dyDescent="0.2">
      <c r="A317" s="243">
        <v>31</v>
      </c>
      <c r="B317" s="190" t="str">
        <f>VLOOKUP(TasksTable[[#This Row],[Day 1 Project
Name]],Sheet1!$A$1:$B$19,2,FALSE)</f>
        <v>EFAS10</v>
      </c>
      <c r="C317" s="244" t="str">
        <f>CONCATENATE(B317,"_",TasksTable[[#This Row],[Day 1 Project
Name]],"_",A317)</f>
        <v>EFAS10_EFAS10_General Ledger_CAN_US_31</v>
      </c>
      <c r="D317" s="245" t="str">
        <f>VLOOKUP(B317,Sheet1!$B$1:$C$19,2,FALSE)</f>
        <v>Istvan Katus_Finance</v>
      </c>
      <c r="E317" s="245" t="s">
        <v>380</v>
      </c>
      <c r="F317" s="185" t="s">
        <v>549</v>
      </c>
      <c r="G317" s="246" t="s">
        <v>176</v>
      </c>
      <c r="H317" s="247" t="b">
        <v>0</v>
      </c>
      <c r="I317" s="248"/>
      <c r="J317" s="248">
        <v>42485</v>
      </c>
      <c r="K317" s="246">
        <v>20</v>
      </c>
      <c r="L317" s="249">
        <f t="shared" si="26"/>
        <v>42465</v>
      </c>
      <c r="M317" s="250">
        <v>0</v>
      </c>
      <c r="N317" s="251" t="b">
        <v>1</v>
      </c>
      <c r="O317" s="242" t="s">
        <v>185</v>
      </c>
      <c r="P317" s="251" t="s">
        <v>312</v>
      </c>
      <c r="Q317" s="251" t="s">
        <v>179</v>
      </c>
      <c r="R317" s="242" t="s">
        <v>550</v>
      </c>
      <c r="S317" s="252"/>
      <c r="T317" s="252"/>
      <c r="U317" s="252"/>
      <c r="V317" s="252"/>
      <c r="W317" s="252"/>
      <c r="X317" s="248">
        <v>42485</v>
      </c>
      <c r="Y317" s="252"/>
      <c r="Z317" s="252"/>
      <c r="AA317" s="252"/>
      <c r="AB317" s="252"/>
      <c r="AC317" s="252"/>
      <c r="AD317" s="252"/>
      <c r="AE317" s="252"/>
      <c r="AF317" s="252"/>
      <c r="AG317" s="252"/>
      <c r="AH317" s="252"/>
      <c r="AI317" s="252"/>
      <c r="AJ317" s="252"/>
      <c r="AK317" s="252"/>
      <c r="AL317" s="252"/>
      <c r="AM317" s="252"/>
      <c r="AN317" s="252"/>
      <c r="AO317" s="252"/>
      <c r="AP317" s="252"/>
      <c r="AQ317" s="252"/>
      <c r="AR317" s="242"/>
      <c r="AS317" s="242"/>
      <c r="AT317" s="242"/>
      <c r="AU317" s="242"/>
      <c r="AV317" s="242"/>
      <c r="AW317" s="242"/>
      <c r="AX317" s="242"/>
      <c r="AY317" s="253" t="str">
        <f ca="1">IF(AND(TasksTable[[#This Row],[Status]]&lt;&gt;"On Track",TasksTable[[#This Row],[Start Date (Calculated)]]&lt;TODAY()+7),"Review","No  Review")</f>
        <v>No  Review</v>
      </c>
      <c r="AZ317" s="242">
        <v>8</v>
      </c>
      <c r="BA317" s="242" t="s">
        <v>687</v>
      </c>
      <c r="BB317" s="242"/>
      <c r="BC317" s="242"/>
      <c r="BD317" s="242"/>
      <c r="BE317" s="169" t="s">
        <v>802</v>
      </c>
      <c r="BF317" s="169"/>
      <c r="BG317" s="169"/>
      <c r="BH317" s="169"/>
      <c r="BI317" s="169">
        <v>8</v>
      </c>
      <c r="BJ317" s="169"/>
      <c r="BK317" s="169"/>
      <c r="BL317" s="169"/>
      <c r="BM317" s="169"/>
      <c r="BN317" s="169"/>
      <c r="BO317" s="259"/>
      <c r="BP317" s="303">
        <f t="shared" si="23"/>
        <v>8</v>
      </c>
      <c r="BQ317" s="349" t="str">
        <f ca="1">IFERROR(IF(TasksTable[[#This Row],[Start Date (Calculated)]]-(TODAY()-WEEKDAY(TODAY())-1)&gt;5,"REVIEW","-"),"")</f>
        <v>REVIEW</v>
      </c>
      <c r="BR317" s="349" t="str">
        <f ca="1">IFERROR(IF(TasksTable[[#This Row],[Required Completion Date]]-(TODAY()-WEEKDAY(TODAY())-1)&gt;5,"REVIEW","-"),"")</f>
        <v>REVIEW</v>
      </c>
      <c r="BS317" s="349" t="str">
        <f ca="1">IFERROR(IF(TasksTable[[#This Row],[% Complete]]&lt;(TODAY()-TasksTable[[#This Row],[Start Date (Calculated)]])/TasksTable[[#This Row],[Days to Accomplish]],"REVIEW","-"),"")</f>
        <v>-</v>
      </c>
    </row>
    <row r="318" spans="1:71" s="202" customFormat="1" ht="30" customHeight="1" x14ac:dyDescent="0.2">
      <c r="A318" s="243">
        <v>32</v>
      </c>
      <c r="B318" s="190" t="str">
        <f>VLOOKUP(TasksTable[[#This Row],[Day 1 Project
Name]],Sheet1!$A$1:$B$19,2,FALSE)</f>
        <v>EFAS10</v>
      </c>
      <c r="C318" s="244" t="str">
        <f>CONCATENATE(B318,"_",TasksTable[[#This Row],[Day 1 Project
Name]],"_",A318)</f>
        <v>EFAS10_EFAS10_General Ledger_CAN_US_32</v>
      </c>
      <c r="D318" s="245" t="str">
        <f>VLOOKUP(B318,Sheet1!$B$1:$C$19,2,FALSE)</f>
        <v>Istvan Katus_Finance</v>
      </c>
      <c r="E318" s="245" t="s">
        <v>380</v>
      </c>
      <c r="F318" s="107" t="s">
        <v>752</v>
      </c>
      <c r="G318" s="246" t="s">
        <v>176</v>
      </c>
      <c r="H318" s="164" t="b">
        <v>1</v>
      </c>
      <c r="I318" s="248"/>
      <c r="J318" s="248">
        <v>42510</v>
      </c>
      <c r="K318" s="246">
        <v>30</v>
      </c>
      <c r="L318" s="249">
        <f t="shared" si="26"/>
        <v>42480</v>
      </c>
      <c r="M318" s="250">
        <v>0</v>
      </c>
      <c r="N318" s="251" t="b">
        <v>1</v>
      </c>
      <c r="O318" s="242" t="s">
        <v>551</v>
      </c>
      <c r="P318" s="251" t="s">
        <v>312</v>
      </c>
      <c r="Q318" s="251" t="s">
        <v>179</v>
      </c>
      <c r="R318" s="242" t="s">
        <v>552</v>
      </c>
      <c r="S318" s="252"/>
      <c r="T318" s="252"/>
      <c r="U318" s="252"/>
      <c r="V318" s="252"/>
      <c r="W318" s="252"/>
      <c r="X318" s="248">
        <v>42506</v>
      </c>
      <c r="Y318" s="252"/>
      <c r="Z318" s="248">
        <v>42506</v>
      </c>
      <c r="AA318" s="252"/>
      <c r="AB318" s="252"/>
      <c r="AC318" s="252"/>
      <c r="AD318" s="252"/>
      <c r="AE318" s="252"/>
      <c r="AF318" s="252"/>
      <c r="AG318" s="252"/>
      <c r="AH318" s="252"/>
      <c r="AI318" s="252"/>
      <c r="AJ318" s="252"/>
      <c r="AK318" s="252"/>
      <c r="AL318" s="252"/>
      <c r="AM318" s="252"/>
      <c r="AN318" s="252"/>
      <c r="AO318" s="252"/>
      <c r="AP318" s="252"/>
      <c r="AQ318" s="252"/>
      <c r="AR318" s="242"/>
      <c r="AS318" s="242"/>
      <c r="AT318" s="242"/>
      <c r="AU318" s="242"/>
      <c r="AV318" s="242"/>
      <c r="AW318" s="242"/>
      <c r="AX318" s="242"/>
      <c r="AY318" s="253" t="str">
        <f ca="1">IF(AND(TasksTable[[#This Row],[Status]]&lt;&gt;"On Track",TasksTable[[#This Row],[Start Date (Calculated)]]&lt;TODAY()+7),"Review","No  Review")</f>
        <v>No  Review</v>
      </c>
      <c r="AZ318" s="242">
        <v>230</v>
      </c>
      <c r="BA318" s="242" t="s">
        <v>687</v>
      </c>
      <c r="BB318" s="242"/>
      <c r="BC318" s="242"/>
      <c r="BD318" s="242"/>
      <c r="BE318" s="169" t="s">
        <v>801</v>
      </c>
      <c r="BF318" s="169"/>
      <c r="BG318" s="169"/>
      <c r="BH318" s="169"/>
      <c r="BI318" s="169">
        <v>100</v>
      </c>
      <c r="BJ318" s="169">
        <v>130</v>
      </c>
      <c r="BK318" s="169"/>
      <c r="BL318" s="169"/>
      <c r="BM318" s="169"/>
      <c r="BN318" s="169"/>
      <c r="BO318" s="259"/>
      <c r="BP318" s="303">
        <f t="shared" si="23"/>
        <v>230</v>
      </c>
      <c r="BQ318" s="349" t="str">
        <f ca="1">IFERROR(IF(TasksTable[[#This Row],[Start Date (Calculated)]]-(TODAY()-WEEKDAY(TODAY())-1)&gt;5,"REVIEW","-"),"")</f>
        <v>REVIEW</v>
      </c>
      <c r="BR318" s="349" t="str">
        <f ca="1">IFERROR(IF(TasksTable[[#This Row],[Required Completion Date]]-(TODAY()-WEEKDAY(TODAY())-1)&gt;5,"REVIEW","-"),"")</f>
        <v>REVIEW</v>
      </c>
      <c r="BS318" s="349" t="str">
        <f ca="1">IFERROR(IF(TasksTable[[#This Row],[% Complete]]&lt;(TODAY()-TasksTable[[#This Row],[Start Date (Calculated)]])/TasksTable[[#This Row],[Days to Accomplish]],"REVIEW","-"),"")</f>
        <v>-</v>
      </c>
    </row>
    <row r="319" spans="1:71" s="202" customFormat="1" ht="30" customHeight="1" x14ac:dyDescent="0.2">
      <c r="A319" s="243">
        <v>33</v>
      </c>
      <c r="B319" s="190" t="str">
        <f>VLOOKUP(TasksTable[[#This Row],[Day 1 Project
Name]],Sheet1!$A$1:$B$19,2,FALSE)</f>
        <v>EFAS10</v>
      </c>
      <c r="C319" s="244" t="str">
        <f>CONCATENATE(B319,"_",TasksTable[[#This Row],[Day 1 Project
Name]],"_",A319)</f>
        <v>EFAS10_EFAS10_General Ledger_CAN_US_33</v>
      </c>
      <c r="D319" s="245" t="str">
        <f>VLOOKUP(B319,Sheet1!$B$1:$C$19,2,FALSE)</f>
        <v>Istvan Katus_Finance</v>
      </c>
      <c r="E319" s="245" t="s">
        <v>380</v>
      </c>
      <c r="F319" s="107" t="s">
        <v>735</v>
      </c>
      <c r="G319" s="246" t="s">
        <v>176</v>
      </c>
      <c r="H319" s="164" t="b">
        <v>1</v>
      </c>
      <c r="I319" s="248"/>
      <c r="J319" s="248">
        <v>42559</v>
      </c>
      <c r="K319" s="246">
        <v>46</v>
      </c>
      <c r="L319" s="249">
        <f t="shared" si="26"/>
        <v>42513</v>
      </c>
      <c r="M319" s="250">
        <v>0</v>
      </c>
      <c r="N319" s="251" t="b">
        <v>1</v>
      </c>
      <c r="O319" s="242" t="s">
        <v>553</v>
      </c>
      <c r="P319" s="251" t="s">
        <v>312</v>
      </c>
      <c r="Q319" s="251" t="s">
        <v>179</v>
      </c>
      <c r="R319" s="242" t="s">
        <v>552</v>
      </c>
      <c r="S319" s="252"/>
      <c r="T319" s="252"/>
      <c r="U319" s="252"/>
      <c r="V319" s="252"/>
      <c r="W319" s="252"/>
      <c r="X319" s="158">
        <v>42559</v>
      </c>
      <c r="Y319" s="252"/>
      <c r="Z319" s="248">
        <v>42555</v>
      </c>
      <c r="AA319" s="252"/>
      <c r="AB319" s="252"/>
      <c r="AC319" s="252"/>
      <c r="AD319" s="252"/>
      <c r="AE319" s="252"/>
      <c r="AF319" s="252"/>
      <c r="AG319" s="252"/>
      <c r="AH319" s="252"/>
      <c r="AI319" s="252"/>
      <c r="AJ319" s="252"/>
      <c r="AK319" s="252"/>
      <c r="AL319" s="252"/>
      <c r="AM319" s="252"/>
      <c r="AN319" s="252"/>
      <c r="AO319" s="252"/>
      <c r="AP319" s="252"/>
      <c r="AQ319" s="252"/>
      <c r="AR319" s="242"/>
      <c r="AS319" s="242"/>
      <c r="AT319" s="242"/>
      <c r="AU319" s="242"/>
      <c r="AV319" s="242"/>
      <c r="AW319" s="242"/>
      <c r="AX319" s="242"/>
      <c r="AY319" s="253" t="str">
        <f ca="1">IF(AND(TasksTable[[#This Row],[Status]]&lt;&gt;"On Track",TasksTable[[#This Row],[Start Date (Calculated)]]&lt;TODAY()+7),"Review","No  Review")</f>
        <v>No  Review</v>
      </c>
      <c r="AZ319" s="242">
        <v>470</v>
      </c>
      <c r="BA319" s="242" t="s">
        <v>687</v>
      </c>
      <c r="BB319" s="242"/>
      <c r="BC319" s="242"/>
      <c r="BD319" s="242"/>
      <c r="BE319" s="169" t="s">
        <v>801</v>
      </c>
      <c r="BF319" s="169"/>
      <c r="BG319" s="169"/>
      <c r="BH319" s="169"/>
      <c r="BI319" s="169"/>
      <c r="BJ319" s="169">
        <v>80</v>
      </c>
      <c r="BK319" s="169">
        <v>320</v>
      </c>
      <c r="BL319" s="169">
        <v>70</v>
      </c>
      <c r="BM319" s="169"/>
      <c r="BN319" s="169"/>
      <c r="BO319" s="259"/>
      <c r="BP319" s="303">
        <f t="shared" si="23"/>
        <v>470</v>
      </c>
      <c r="BQ319" s="349" t="str">
        <f ca="1">IFERROR(IF(TasksTable[[#This Row],[Start Date (Calculated)]]-(TODAY()-WEEKDAY(TODAY())-1)&gt;5,"REVIEW","-"),"")</f>
        <v>REVIEW</v>
      </c>
      <c r="BR319" s="349" t="str">
        <f ca="1">IFERROR(IF(TasksTable[[#This Row],[Required Completion Date]]-(TODAY()-WEEKDAY(TODAY())-1)&gt;5,"REVIEW","-"),"")</f>
        <v>REVIEW</v>
      </c>
      <c r="BS319" s="349" t="str">
        <f ca="1">IFERROR(IF(TasksTable[[#This Row],[% Complete]]&lt;(TODAY()-TasksTable[[#This Row],[Start Date (Calculated)]])/TasksTable[[#This Row],[Days to Accomplish]],"REVIEW","-"),"")</f>
        <v>-</v>
      </c>
    </row>
    <row r="320" spans="1:71" s="202" customFormat="1" ht="30" customHeight="1" x14ac:dyDescent="0.2">
      <c r="A320" s="243">
        <v>28</v>
      </c>
      <c r="B320" s="190" t="str">
        <f>VLOOKUP(TasksTable[[#This Row],[Day 1 Project
Name]],Sheet1!$A$1:$B$19,2,FALSE)</f>
        <v>EFAS11</v>
      </c>
      <c r="C320" s="244" t="str">
        <f>CONCATENATE(B320,"_",TasksTable[[#This Row],[Day 1 Project
Name]],"_",A320)</f>
        <v>EFAS11_EFAS11_General Ledger_EU_28</v>
      </c>
      <c r="D320" s="245" t="str">
        <f>VLOOKUP(B320,Sheet1!$B$1:$C$19,2,FALSE)</f>
        <v>Istvan Katus_Finance</v>
      </c>
      <c r="E320" s="245" t="s">
        <v>381</v>
      </c>
      <c r="F320" s="107" t="s">
        <v>762</v>
      </c>
      <c r="G320" s="246" t="s">
        <v>176</v>
      </c>
      <c r="H320" s="109" t="b">
        <v>0</v>
      </c>
      <c r="I320" s="248"/>
      <c r="J320" s="248">
        <v>42583</v>
      </c>
      <c r="K320" s="246">
        <v>20</v>
      </c>
      <c r="L320" s="249">
        <f t="shared" si="26"/>
        <v>42563</v>
      </c>
      <c r="M320" s="250">
        <v>0</v>
      </c>
      <c r="N320" s="251" t="b">
        <v>1</v>
      </c>
      <c r="O320" s="242" t="s">
        <v>554</v>
      </c>
      <c r="P320" s="251" t="s">
        <v>312</v>
      </c>
      <c r="Q320" s="251" t="s">
        <v>179</v>
      </c>
      <c r="R320" s="242" t="s">
        <v>552</v>
      </c>
      <c r="S320" s="252"/>
      <c r="T320" s="252"/>
      <c r="U320" s="252">
        <v>42583</v>
      </c>
      <c r="V320" s="252"/>
      <c r="W320" s="252"/>
      <c r="X320" s="248">
        <v>42583</v>
      </c>
      <c r="Y320" s="252"/>
      <c r="Z320" s="248">
        <v>42583</v>
      </c>
      <c r="AA320" s="252"/>
      <c r="AB320" s="252"/>
      <c r="AC320" s="252"/>
      <c r="AD320" s="252"/>
      <c r="AE320" s="252"/>
      <c r="AF320" s="252"/>
      <c r="AG320" s="252"/>
      <c r="AH320" s="252"/>
      <c r="AI320" s="252"/>
      <c r="AJ320" s="252"/>
      <c r="AK320" s="252"/>
      <c r="AL320" s="252"/>
      <c r="AM320" s="252"/>
      <c r="AN320" s="252"/>
      <c r="AO320" s="252"/>
      <c r="AP320" s="252"/>
      <c r="AQ320" s="252"/>
      <c r="AR320" s="242"/>
      <c r="AS320" s="242"/>
      <c r="AT320" s="242"/>
      <c r="AU320" s="242"/>
      <c r="AV320" s="242"/>
      <c r="AW320" s="242"/>
      <c r="AX320" s="242"/>
      <c r="AY320" s="253" t="str">
        <f ca="1">IF(AND(TasksTable[[#This Row],[Status]]&lt;&gt;"On Track",TasksTable[[#This Row],[Start Date (Calculated)]]&lt;TODAY()+7),"Review","No  Review")</f>
        <v>No  Review</v>
      </c>
      <c r="AZ320" s="242">
        <v>50</v>
      </c>
      <c r="BA320" s="301" t="s">
        <v>725</v>
      </c>
      <c r="BB320" s="242"/>
      <c r="BC320" s="242"/>
      <c r="BD320" s="242"/>
      <c r="BE320" s="169" t="s">
        <v>802</v>
      </c>
      <c r="BF320" s="169"/>
      <c r="BG320" s="169"/>
      <c r="BH320" s="169"/>
      <c r="BI320" s="169"/>
      <c r="BJ320" s="169"/>
      <c r="BK320" s="169"/>
      <c r="BL320" s="169">
        <v>50</v>
      </c>
      <c r="BM320" s="169"/>
      <c r="BN320" s="169"/>
      <c r="BO320" s="259"/>
      <c r="BP320" s="303">
        <f t="shared" si="23"/>
        <v>50</v>
      </c>
      <c r="BQ320" s="349" t="str">
        <f ca="1">IFERROR(IF(TasksTable[[#This Row],[Start Date (Calculated)]]-(TODAY()-WEEKDAY(TODAY())-1)&gt;5,"REVIEW","-"),"")</f>
        <v>REVIEW</v>
      </c>
      <c r="BR320" s="349" t="str">
        <f ca="1">IFERROR(IF(TasksTable[[#This Row],[Required Completion Date]]-(TODAY()-WEEKDAY(TODAY())-1)&gt;5,"REVIEW","-"),"")</f>
        <v>REVIEW</v>
      </c>
      <c r="BS320" s="349" t="str">
        <f ca="1">IFERROR(IF(TasksTable[[#This Row],[% Complete]]&lt;(TODAY()-TasksTable[[#This Row],[Start Date (Calculated)]])/TasksTable[[#This Row],[Days to Accomplish]],"REVIEW","-"),"")</f>
        <v>-</v>
      </c>
    </row>
    <row r="321" spans="1:71" s="202" customFormat="1" ht="30" customHeight="1" x14ac:dyDescent="0.2">
      <c r="A321" s="243">
        <v>30</v>
      </c>
      <c r="B321" s="190" t="str">
        <f>VLOOKUP(TasksTable[[#This Row],[Day 1 Project
Name]],Sheet1!$A$1:$B$19,2,FALSE)</f>
        <v>EFAS10</v>
      </c>
      <c r="C321" s="244" t="str">
        <f>CONCATENATE(B321,"_",TasksTable[[#This Row],[Day 1 Project
Name]],"_",A321)</f>
        <v>EFAS10_EFAS10_General Ledger_CAN_US_30</v>
      </c>
      <c r="D321" s="245" t="str">
        <f>VLOOKUP(B321,Sheet1!$B$1:$C$19,2,FALSE)</f>
        <v>Istvan Katus_Finance</v>
      </c>
      <c r="E321" s="245" t="s">
        <v>380</v>
      </c>
      <c r="F321" s="185" t="s">
        <v>759</v>
      </c>
      <c r="G321" s="246" t="s">
        <v>176</v>
      </c>
      <c r="H321" s="247" t="b">
        <v>0</v>
      </c>
      <c r="I321" s="248"/>
      <c r="J321" s="248">
        <v>42583</v>
      </c>
      <c r="K321" s="246">
        <v>20</v>
      </c>
      <c r="L321" s="249">
        <f t="shared" si="26"/>
        <v>42563</v>
      </c>
      <c r="M321" s="250">
        <v>0</v>
      </c>
      <c r="N321" s="251" t="b">
        <v>0</v>
      </c>
      <c r="O321" s="242"/>
      <c r="P321" s="251" t="s">
        <v>312</v>
      </c>
      <c r="Q321" s="251" t="s">
        <v>179</v>
      </c>
      <c r="R321" s="242" t="s">
        <v>589</v>
      </c>
      <c r="S321" s="252"/>
      <c r="T321" s="252"/>
      <c r="U321" s="252"/>
      <c r="V321" s="252"/>
      <c r="W321" s="252"/>
      <c r="X321" s="252"/>
      <c r="Y321" s="252"/>
      <c r="Z321" s="252"/>
      <c r="AA321" s="252"/>
      <c r="AB321" s="252"/>
      <c r="AC321" s="252"/>
      <c r="AD321" s="252"/>
      <c r="AE321" s="252"/>
      <c r="AF321" s="252"/>
      <c r="AG321" s="252"/>
      <c r="AH321" s="252"/>
      <c r="AI321" s="252"/>
      <c r="AJ321" s="252"/>
      <c r="AK321" s="252"/>
      <c r="AL321" s="252"/>
      <c r="AM321" s="252"/>
      <c r="AN321" s="252"/>
      <c r="AO321" s="252"/>
      <c r="AP321" s="252"/>
      <c r="AQ321" s="252"/>
      <c r="AR321" s="242"/>
      <c r="AS321" s="242"/>
      <c r="AT321" s="242"/>
      <c r="AU321" s="242"/>
      <c r="AV321" s="242"/>
      <c r="AW321" s="242"/>
      <c r="AX321" s="242"/>
      <c r="AY321" s="253" t="str">
        <f ca="1">IF(AND(TasksTable[[#This Row],[Status]]&lt;&gt;"On Track",TasksTable[[#This Row],[Start Date (Calculated)]]&lt;TODAY()+7),"Review","No  Review")</f>
        <v>No  Review</v>
      </c>
      <c r="AZ321" s="242">
        <f>2*8*2</f>
        <v>32</v>
      </c>
      <c r="BA321" s="242" t="s">
        <v>687</v>
      </c>
      <c r="BB321" s="242"/>
      <c r="BC321" s="242"/>
      <c r="BD321" s="242"/>
      <c r="BE321" s="169" t="s">
        <v>800</v>
      </c>
      <c r="BF321" s="169"/>
      <c r="BG321" s="169"/>
      <c r="BH321" s="169"/>
      <c r="BI321" s="169"/>
      <c r="BJ321" s="169"/>
      <c r="BK321" s="169"/>
      <c r="BL321" s="169">
        <v>32</v>
      </c>
      <c r="BM321" s="169"/>
      <c r="BN321" s="169"/>
      <c r="BO321" s="259"/>
      <c r="BP321" s="303">
        <f t="shared" si="23"/>
        <v>32</v>
      </c>
      <c r="BQ321" s="349" t="str">
        <f ca="1">IFERROR(IF(TasksTable[[#This Row],[Start Date (Calculated)]]-(TODAY()-WEEKDAY(TODAY())-1)&gt;5,"REVIEW","-"),"")</f>
        <v>REVIEW</v>
      </c>
      <c r="BR321" s="349" t="str">
        <f ca="1">IFERROR(IF(TasksTable[[#This Row],[Required Completion Date]]-(TODAY()-WEEKDAY(TODAY())-1)&gt;5,"REVIEW","-"),"")</f>
        <v>REVIEW</v>
      </c>
      <c r="BS321" s="349" t="str">
        <f ca="1">IFERROR(IF(TasksTable[[#This Row],[% Complete]]&lt;(TODAY()-TasksTable[[#This Row],[Start Date (Calculated)]])/TasksTable[[#This Row],[Days to Accomplish]],"REVIEW","-"),"")</f>
        <v>-</v>
      </c>
    </row>
    <row r="322" spans="1:71" s="202" customFormat="1" ht="30" customHeight="1" x14ac:dyDescent="0.2">
      <c r="A322" s="243">
        <v>31</v>
      </c>
      <c r="B322" s="190" t="str">
        <f>VLOOKUP(TasksTable[[#This Row],[Day 1 Project
Name]],Sheet1!$A$1:$B$19,2,FALSE)</f>
        <v>EFAS10</v>
      </c>
      <c r="C322" s="244" t="str">
        <f>CONCATENATE(B322,"_",TasksTable[[#This Row],[Day 1 Project
Name]],"_",A322)</f>
        <v>EFAS10_EFAS10_General Ledger_CAN_US_31</v>
      </c>
      <c r="D322" s="245" t="str">
        <f>VLOOKUP(B322,Sheet1!$B$1:$C$19,2,FALSE)</f>
        <v>Istvan Katus_Finance</v>
      </c>
      <c r="E322" s="245" t="s">
        <v>380</v>
      </c>
      <c r="F322" s="185" t="s">
        <v>763</v>
      </c>
      <c r="G322" s="246" t="s">
        <v>176</v>
      </c>
      <c r="H322" s="247" t="b">
        <v>0</v>
      </c>
      <c r="I322" s="248"/>
      <c r="J322" s="248">
        <v>42644</v>
      </c>
      <c r="K322" s="246">
        <v>5</v>
      </c>
      <c r="L322" s="249">
        <f t="shared" si="26"/>
        <v>42639</v>
      </c>
      <c r="M322" s="250">
        <v>0</v>
      </c>
      <c r="N322" s="251" t="b">
        <v>1</v>
      </c>
      <c r="O322" s="242" t="s">
        <v>77</v>
      </c>
      <c r="P322" s="251" t="s">
        <v>312</v>
      </c>
      <c r="Q322" s="251" t="s">
        <v>179</v>
      </c>
      <c r="R322" s="242" t="s">
        <v>688</v>
      </c>
      <c r="S322" s="252"/>
      <c r="T322" s="252"/>
      <c r="U322" s="252"/>
      <c r="V322" s="248">
        <v>42613</v>
      </c>
      <c r="W322" s="252"/>
      <c r="X322" s="252"/>
      <c r="Y322" s="252"/>
      <c r="Z322" s="252"/>
      <c r="AA322" s="252"/>
      <c r="AB322" s="252"/>
      <c r="AC322" s="252"/>
      <c r="AD322" s="252"/>
      <c r="AE322" s="252"/>
      <c r="AF322" s="252"/>
      <c r="AG322" s="252"/>
      <c r="AH322" s="252"/>
      <c r="AI322" s="252"/>
      <c r="AJ322" s="252"/>
      <c r="AK322" s="252"/>
      <c r="AL322" s="252"/>
      <c r="AM322" s="252"/>
      <c r="AN322" s="252"/>
      <c r="AO322" s="252"/>
      <c r="AP322" s="252"/>
      <c r="AQ322" s="252"/>
      <c r="AR322" s="242"/>
      <c r="AS322" s="242"/>
      <c r="AT322" s="242"/>
      <c r="AU322" s="242"/>
      <c r="AV322" s="242"/>
      <c r="AW322" s="242"/>
      <c r="AX322" s="242"/>
      <c r="AY322" s="253" t="str">
        <f ca="1">IF(AND(TasksTable[[#This Row],[Status]]&lt;&gt;"On Track",TasksTable[[#This Row],[Start Date (Calculated)]]&lt;TODAY()+7),"Review","No  Review")</f>
        <v>No  Review</v>
      </c>
      <c r="AZ322" s="242">
        <f>2*8*6</f>
        <v>96</v>
      </c>
      <c r="BA322" s="242" t="s">
        <v>687</v>
      </c>
      <c r="BB322" s="242"/>
      <c r="BC322" s="242"/>
      <c r="BD322" s="242"/>
      <c r="BE322" s="169" t="s">
        <v>800</v>
      </c>
      <c r="BF322" s="169"/>
      <c r="BG322" s="169"/>
      <c r="BH322" s="169"/>
      <c r="BI322" s="169"/>
      <c r="BJ322" s="169"/>
      <c r="BK322" s="169"/>
      <c r="BL322" s="169"/>
      <c r="BM322" s="169"/>
      <c r="BN322" s="169">
        <v>96</v>
      </c>
      <c r="BO322" s="259"/>
      <c r="BP322" s="303">
        <f t="shared" si="23"/>
        <v>96</v>
      </c>
      <c r="BQ322" s="349" t="str">
        <f ca="1">IFERROR(IF(TasksTable[[#This Row],[Start Date (Calculated)]]-(TODAY()-WEEKDAY(TODAY())-1)&gt;5,"REVIEW","-"),"")</f>
        <v>REVIEW</v>
      </c>
      <c r="BR322" s="349" t="str">
        <f ca="1">IFERROR(IF(TasksTable[[#This Row],[Required Completion Date]]-(TODAY()-WEEKDAY(TODAY())-1)&gt;5,"REVIEW","-"),"")</f>
        <v>REVIEW</v>
      </c>
      <c r="BS322" s="349" t="str">
        <f ca="1">IFERROR(IF(TasksTable[[#This Row],[% Complete]]&lt;(TODAY()-TasksTable[[#This Row],[Start Date (Calculated)]])/TasksTable[[#This Row],[Days to Accomplish]],"REVIEW","-"),"")</f>
        <v>-</v>
      </c>
    </row>
    <row r="323" spans="1:71" s="202" customFormat="1" ht="30" customHeight="1" x14ac:dyDescent="0.2">
      <c r="A323" s="243">
        <v>33</v>
      </c>
      <c r="B323" s="190" t="str">
        <f>VLOOKUP(TasksTable[[#This Row],[Day 1 Project
Name]],Sheet1!$A$1:$B$19,2,FALSE)</f>
        <v>EFAS10</v>
      </c>
      <c r="C323" s="244" t="str">
        <f>CONCATENATE(B323,"_",TasksTable[[#This Row],[Day 1 Project
Name]],"_",A323)</f>
        <v>EFAS10_EFAS10_General Ledger_CAN_US_33</v>
      </c>
      <c r="D323" s="245" t="str">
        <f>VLOOKUP(B323,Sheet1!$B$1:$C$19,2,FALSE)</f>
        <v>Istvan Katus_Finance</v>
      </c>
      <c r="E323" s="245" t="s">
        <v>380</v>
      </c>
      <c r="F323" s="185" t="s">
        <v>560</v>
      </c>
      <c r="G323" s="246" t="s">
        <v>176</v>
      </c>
      <c r="H323" s="164" t="b">
        <v>0</v>
      </c>
      <c r="I323" s="248"/>
      <c r="J323" s="248">
        <v>42644</v>
      </c>
      <c r="K323" s="246">
        <v>30</v>
      </c>
      <c r="L323" s="249">
        <f t="shared" si="26"/>
        <v>42614</v>
      </c>
      <c r="M323" s="250">
        <v>0</v>
      </c>
      <c r="N323" s="251" t="b">
        <v>0</v>
      </c>
      <c r="O323" s="242"/>
      <c r="P323" s="251" t="s">
        <v>312</v>
      </c>
      <c r="Q323" s="251" t="s">
        <v>179</v>
      </c>
      <c r="R323" s="242" t="s">
        <v>561</v>
      </c>
      <c r="S323" s="252"/>
      <c r="T323" s="252"/>
      <c r="U323" s="252"/>
      <c r="V323" s="252"/>
      <c r="W323" s="252"/>
      <c r="X323" s="252"/>
      <c r="Y323" s="252"/>
      <c r="Z323" s="252"/>
      <c r="AA323" s="252"/>
      <c r="AB323" s="252"/>
      <c r="AC323" s="252"/>
      <c r="AD323" s="252"/>
      <c r="AE323" s="252"/>
      <c r="AF323" s="252"/>
      <c r="AG323" s="252"/>
      <c r="AH323" s="252"/>
      <c r="AI323" s="252"/>
      <c r="AJ323" s="252"/>
      <c r="AK323" s="252"/>
      <c r="AL323" s="252"/>
      <c r="AM323" s="252"/>
      <c r="AN323" s="252"/>
      <c r="AO323" s="252"/>
      <c r="AP323" s="252"/>
      <c r="AQ323" s="252"/>
      <c r="AR323" s="242"/>
      <c r="AS323" s="242"/>
      <c r="AT323" s="242"/>
      <c r="AU323" s="242"/>
      <c r="AV323" s="242"/>
      <c r="AW323" s="242"/>
      <c r="AX323" s="242"/>
      <c r="AY323" s="253" t="str">
        <f ca="1">IF(AND(TasksTable[[#This Row],[Status]]&lt;&gt;"On Track",TasksTable[[#This Row],[Start Date (Calculated)]]&lt;TODAY()+7),"Review","No  Review")</f>
        <v>No  Review</v>
      </c>
      <c r="AZ323" s="242" t="s">
        <v>368</v>
      </c>
      <c r="BA323" s="242" t="s">
        <v>687</v>
      </c>
      <c r="BB323" s="242"/>
      <c r="BC323" s="242"/>
      <c r="BD323" s="242"/>
      <c r="BE323" s="169" t="s">
        <v>800</v>
      </c>
      <c r="BF323" s="169"/>
      <c r="BG323" s="169"/>
      <c r="BH323" s="169"/>
      <c r="BI323" s="169"/>
      <c r="BJ323" s="169"/>
      <c r="BK323" s="169"/>
      <c r="BL323" s="169"/>
      <c r="BM323" s="169"/>
      <c r="BN323" s="169"/>
      <c r="BO323" s="259"/>
      <c r="BP323" s="303">
        <f t="shared" si="23"/>
        <v>0</v>
      </c>
      <c r="BQ323" s="349" t="str">
        <f ca="1">IFERROR(IF(TasksTable[[#This Row],[Start Date (Calculated)]]-(TODAY()-WEEKDAY(TODAY())-1)&gt;5,"REVIEW","-"),"")</f>
        <v>REVIEW</v>
      </c>
      <c r="BR323" s="349" t="str">
        <f ca="1">IFERROR(IF(TasksTable[[#This Row],[Required Completion Date]]-(TODAY()-WEEKDAY(TODAY())-1)&gt;5,"REVIEW","-"),"")</f>
        <v>REVIEW</v>
      </c>
      <c r="BS323" s="349" t="str">
        <f ca="1">IFERROR(IF(TasksTable[[#This Row],[% Complete]]&lt;(TODAY()-TasksTable[[#This Row],[Start Date (Calculated)]])/TasksTable[[#This Row],[Days to Accomplish]],"REVIEW","-"),"")</f>
        <v>-</v>
      </c>
    </row>
    <row r="324" spans="1:71" s="202" customFormat="1" ht="30" customHeight="1" x14ac:dyDescent="0.2">
      <c r="A324" s="243">
        <v>6</v>
      </c>
      <c r="B324" s="190" t="str">
        <f>VLOOKUP(TasksTable[[#This Row],[Day 1 Project
Name]],Sheet1!$A$1:$B$19,2,FALSE)</f>
        <v>EFAS03</v>
      </c>
      <c r="C324" s="244" t="str">
        <f>CONCATENATE(B324,"_",TasksTable[[#This Row],[Day 1 Project
Name]],"_",A324)</f>
        <v>EFAS03_EFAS03_Accounts Receivable_EU_6</v>
      </c>
      <c r="D324" s="245" t="str">
        <f>VLOOKUP(B324,Sheet1!$B$1:$C$19,2,FALSE)</f>
        <v>Istvan Katus_Finance</v>
      </c>
      <c r="E324" s="245" t="s">
        <v>391</v>
      </c>
      <c r="F324" s="245" t="s">
        <v>755</v>
      </c>
      <c r="G324" s="246" t="s">
        <v>176</v>
      </c>
      <c r="H324" s="203" t="b">
        <v>1</v>
      </c>
      <c r="I324" s="324"/>
      <c r="J324" s="248">
        <v>42491</v>
      </c>
      <c r="K324" s="246">
        <v>35</v>
      </c>
      <c r="L324" s="249">
        <f t="shared" ref="L324:L333" si="27">+J324-K324</f>
        <v>42456</v>
      </c>
      <c r="M324" s="250">
        <v>0</v>
      </c>
      <c r="N324" s="251" t="b">
        <v>1</v>
      </c>
      <c r="O324" s="242" t="s">
        <v>590</v>
      </c>
      <c r="P324" s="251" t="s">
        <v>312</v>
      </c>
      <c r="Q324" s="251" t="s">
        <v>179</v>
      </c>
      <c r="R324" s="242" t="s">
        <v>591</v>
      </c>
      <c r="S324" s="252"/>
      <c r="T324" s="252"/>
      <c r="U324" s="252"/>
      <c r="V324" s="252"/>
      <c r="W324" s="252"/>
      <c r="X324" s="248">
        <v>42422</v>
      </c>
      <c r="Y324" s="248">
        <v>42422</v>
      </c>
      <c r="Z324" s="248">
        <v>42422</v>
      </c>
      <c r="AA324" s="252"/>
      <c r="AB324" s="252"/>
      <c r="AC324" s="252"/>
      <c r="AD324" s="252"/>
      <c r="AE324" s="252"/>
      <c r="AF324" s="252"/>
      <c r="AG324" s="252"/>
      <c r="AH324" s="252"/>
      <c r="AI324" s="252"/>
      <c r="AJ324" s="252"/>
      <c r="AK324" s="252"/>
      <c r="AL324" s="252"/>
      <c r="AM324" s="252"/>
      <c r="AN324" s="252"/>
      <c r="AO324" s="252"/>
      <c r="AP324" s="252"/>
      <c r="AQ324" s="252"/>
      <c r="AR324" s="242"/>
      <c r="AS324" s="242"/>
      <c r="AT324" s="242"/>
      <c r="AU324" s="242"/>
      <c r="AV324" s="242"/>
      <c r="AW324" s="242"/>
      <c r="AX324" s="242"/>
      <c r="AY324" s="253" t="str">
        <f ca="1">IF(AND(TasksTable[[#This Row],[Status]]&lt;&gt;"On Track",TasksTable[[#This Row],[Start Date (Calculated)]]&lt;TODAY()+7),"Review","No  Review")</f>
        <v>No  Review</v>
      </c>
      <c r="AZ324" s="169">
        <v>100</v>
      </c>
      <c r="BA324" s="302" t="s">
        <v>725</v>
      </c>
      <c r="BB324" s="242"/>
      <c r="BC324" s="242"/>
      <c r="BD324" s="242"/>
      <c r="BE324" s="169" t="s">
        <v>800</v>
      </c>
      <c r="BF324" s="169"/>
      <c r="BG324" s="169"/>
      <c r="BH324" s="169"/>
      <c r="BI324" s="169">
        <v>100</v>
      </c>
      <c r="BJ324" s="169"/>
      <c r="BK324" s="169"/>
      <c r="BL324" s="169"/>
      <c r="BM324" s="169"/>
      <c r="BN324" s="169"/>
      <c r="BO324" s="259"/>
      <c r="BP324" s="303">
        <f t="shared" si="23"/>
        <v>100</v>
      </c>
      <c r="BQ324" s="349" t="str">
        <f ca="1">IFERROR(IF(TasksTable[[#This Row],[Start Date (Calculated)]]-(TODAY()-WEEKDAY(TODAY())-1)&gt;5,"REVIEW","-"),"")</f>
        <v>REVIEW</v>
      </c>
      <c r="BR324" s="349" t="str">
        <f ca="1">IFERROR(IF(TasksTable[[#This Row],[Required Completion Date]]-(TODAY()-WEEKDAY(TODAY())-1)&gt;5,"REVIEW","-"),"")</f>
        <v>REVIEW</v>
      </c>
      <c r="BS324" s="349" t="str">
        <f ca="1">IFERROR(IF(TasksTable[[#This Row],[% Complete]]&lt;(TODAY()-TasksTable[[#This Row],[Start Date (Calculated)]])/TasksTable[[#This Row],[Days to Accomplish]],"REVIEW","-"),"")</f>
        <v>-</v>
      </c>
    </row>
    <row r="325" spans="1:71" s="202" customFormat="1" ht="30" customHeight="1" x14ac:dyDescent="0.2">
      <c r="A325" s="243">
        <v>8</v>
      </c>
      <c r="B325" s="190" t="str">
        <f>VLOOKUP(TasksTable[[#This Row],[Day 1 Project
Name]],Sheet1!$A$1:$B$19,2,FALSE)</f>
        <v>EFAS03</v>
      </c>
      <c r="C325" s="244" t="str">
        <f>CONCATENATE(B325,"_",TasksTable[[#This Row],[Day 1 Project
Name]],"_",A325)</f>
        <v>EFAS03_EFAS03_Accounts Receivable_EU_8</v>
      </c>
      <c r="D325" s="245" t="str">
        <f>VLOOKUP(B325,Sheet1!$B$1:$C$19,2,FALSE)</f>
        <v>Istvan Katus_Finance</v>
      </c>
      <c r="E325" s="245" t="s">
        <v>391</v>
      </c>
      <c r="F325" s="185" t="s">
        <v>529</v>
      </c>
      <c r="G325" s="246" t="s">
        <v>176</v>
      </c>
      <c r="H325" s="247" t="b">
        <v>0</v>
      </c>
      <c r="I325" s="248"/>
      <c r="J325" s="248">
        <v>42583</v>
      </c>
      <c r="K325" s="246">
        <v>30</v>
      </c>
      <c r="L325" s="249">
        <f t="shared" si="27"/>
        <v>42553</v>
      </c>
      <c r="M325" s="250">
        <v>0</v>
      </c>
      <c r="N325" s="251" t="b">
        <v>0</v>
      </c>
      <c r="O325" s="242"/>
      <c r="P325" s="251" t="s">
        <v>312</v>
      </c>
      <c r="Q325" s="251" t="s">
        <v>179</v>
      </c>
      <c r="R325" s="242" t="s">
        <v>530</v>
      </c>
      <c r="S325" s="252"/>
      <c r="T325" s="252"/>
      <c r="U325" s="252"/>
      <c r="V325" s="252"/>
      <c r="W325" s="252"/>
      <c r="X325" s="252"/>
      <c r="Y325" s="252"/>
      <c r="Z325" s="252"/>
      <c r="AA325" s="252"/>
      <c r="AB325" s="252"/>
      <c r="AC325" s="252"/>
      <c r="AD325" s="252"/>
      <c r="AE325" s="252"/>
      <c r="AF325" s="252"/>
      <c r="AG325" s="252"/>
      <c r="AH325" s="252"/>
      <c r="AI325" s="252"/>
      <c r="AJ325" s="252"/>
      <c r="AK325" s="252"/>
      <c r="AL325" s="252"/>
      <c r="AM325" s="252"/>
      <c r="AN325" s="252"/>
      <c r="AO325" s="252"/>
      <c r="AP325" s="252"/>
      <c r="AQ325" s="252"/>
      <c r="AR325" s="242"/>
      <c r="AS325" s="242"/>
      <c r="AT325" s="242"/>
      <c r="AU325" s="242"/>
      <c r="AV325" s="242"/>
      <c r="AW325" s="242"/>
      <c r="AX325" s="242"/>
      <c r="AY325" s="253" t="str">
        <f ca="1">IF(AND(TasksTable[[#This Row],[Status]]&lt;&gt;"On Track",TasksTable[[#This Row],[Start Date (Calculated)]]&lt;TODAY()+7),"Review","No  Review")</f>
        <v>No  Review</v>
      </c>
      <c r="AZ325" s="242">
        <v>8</v>
      </c>
      <c r="BA325" s="302" t="s">
        <v>725</v>
      </c>
      <c r="BB325" s="242"/>
      <c r="BC325" s="242"/>
      <c r="BD325" s="242"/>
      <c r="BE325" s="169" t="s">
        <v>800</v>
      </c>
      <c r="BF325" s="169"/>
      <c r="BG325" s="169"/>
      <c r="BH325" s="169"/>
      <c r="BI325" s="169"/>
      <c r="BJ325" s="169"/>
      <c r="BK325" s="169"/>
      <c r="BL325" s="169">
        <v>8</v>
      </c>
      <c r="BM325" s="169"/>
      <c r="BN325" s="169"/>
      <c r="BO325" s="259"/>
      <c r="BP325" s="303">
        <f t="shared" si="23"/>
        <v>8</v>
      </c>
      <c r="BQ325" s="349" t="str">
        <f ca="1">IFERROR(IF(TasksTable[[#This Row],[Start Date (Calculated)]]-(TODAY()-WEEKDAY(TODAY())-1)&gt;5,"REVIEW","-"),"")</f>
        <v>REVIEW</v>
      </c>
      <c r="BR325" s="349" t="str">
        <f ca="1">IFERROR(IF(TasksTable[[#This Row],[Required Completion Date]]-(TODAY()-WEEKDAY(TODAY())-1)&gt;5,"REVIEW","-"),"")</f>
        <v>REVIEW</v>
      </c>
      <c r="BS325" s="349" t="str">
        <f ca="1">IFERROR(IF(TasksTable[[#This Row],[% Complete]]&lt;(TODAY()-TasksTable[[#This Row],[Start Date (Calculated)]])/TasksTable[[#This Row],[Days to Accomplish]],"REVIEW","-"),"")</f>
        <v>-</v>
      </c>
    </row>
    <row r="326" spans="1:71" s="202" customFormat="1" ht="30" customHeight="1" x14ac:dyDescent="0.2">
      <c r="A326" s="243">
        <v>9</v>
      </c>
      <c r="B326" s="190" t="str">
        <f>VLOOKUP(TasksTable[[#This Row],[Day 1 Project
Name]],Sheet1!$A$1:$B$19,2,FALSE)</f>
        <v>EFAS03</v>
      </c>
      <c r="C326" s="244" t="str">
        <f>CONCATENATE(B326,"_",TasksTable[[#This Row],[Day 1 Project
Name]],"_",A326)</f>
        <v>EFAS03_EFAS03_Accounts Receivable_EU_9</v>
      </c>
      <c r="D326" s="245" t="str">
        <f>VLOOKUP(B326,Sheet1!$B$1:$C$19,2,FALSE)</f>
        <v>Istvan Katus_Finance</v>
      </c>
      <c r="E326" s="245" t="s">
        <v>391</v>
      </c>
      <c r="F326" s="185" t="s">
        <v>592</v>
      </c>
      <c r="G326" s="246" t="s">
        <v>176</v>
      </c>
      <c r="H326" s="247" t="b">
        <v>0</v>
      </c>
      <c r="I326" s="248"/>
      <c r="J326" s="248">
        <v>42460</v>
      </c>
      <c r="K326" s="246">
        <v>15</v>
      </c>
      <c r="L326" s="249">
        <f t="shared" si="27"/>
        <v>42445</v>
      </c>
      <c r="M326" s="250">
        <v>0</v>
      </c>
      <c r="N326" s="251" t="b">
        <v>0</v>
      </c>
      <c r="O326" s="242"/>
      <c r="P326" s="251" t="s">
        <v>312</v>
      </c>
      <c r="Q326" s="251" t="s">
        <v>179</v>
      </c>
      <c r="R326" s="242" t="s">
        <v>531</v>
      </c>
      <c r="S326" s="252"/>
      <c r="T326" s="252"/>
      <c r="U326" s="252"/>
      <c r="V326" s="252"/>
      <c r="W326" s="252"/>
      <c r="X326" s="252"/>
      <c r="Y326" s="252"/>
      <c r="Z326" s="252"/>
      <c r="AA326" s="252"/>
      <c r="AB326" s="252"/>
      <c r="AC326" s="252"/>
      <c r="AD326" s="252"/>
      <c r="AE326" s="252"/>
      <c r="AF326" s="252"/>
      <c r="AG326" s="252"/>
      <c r="AH326" s="252"/>
      <c r="AI326" s="252"/>
      <c r="AJ326" s="252"/>
      <c r="AK326" s="252"/>
      <c r="AL326" s="252"/>
      <c r="AM326" s="252"/>
      <c r="AN326" s="252"/>
      <c r="AO326" s="252"/>
      <c r="AP326" s="252"/>
      <c r="AQ326" s="252"/>
      <c r="AR326" s="242"/>
      <c r="AS326" s="242"/>
      <c r="AT326" s="242"/>
      <c r="AU326" s="242"/>
      <c r="AV326" s="242"/>
      <c r="AW326" s="242"/>
      <c r="AX326" s="242"/>
      <c r="AY326" s="253" t="str">
        <f ca="1">IF(AND(TasksTable[[#This Row],[Status]]&lt;&gt;"On Track",TasksTable[[#This Row],[Start Date (Calculated)]]&lt;TODAY()+7),"Review","No  Review")</f>
        <v>No  Review</v>
      </c>
      <c r="AZ326" s="242">
        <f>2*4</f>
        <v>8</v>
      </c>
      <c r="BA326" s="302" t="s">
        <v>725</v>
      </c>
      <c r="BB326" s="242"/>
      <c r="BC326" s="242"/>
      <c r="BD326" s="242"/>
      <c r="BE326" s="169" t="s">
        <v>800</v>
      </c>
      <c r="BF326" s="169"/>
      <c r="BG326" s="169"/>
      <c r="BH326" s="169">
        <v>8</v>
      </c>
      <c r="BI326" s="169"/>
      <c r="BJ326" s="169"/>
      <c r="BK326" s="169"/>
      <c r="BL326" s="169"/>
      <c r="BM326" s="169"/>
      <c r="BN326" s="169"/>
      <c r="BO326" s="259"/>
      <c r="BP326" s="303">
        <f t="shared" si="23"/>
        <v>8</v>
      </c>
      <c r="BQ326" s="349" t="str">
        <f ca="1">IFERROR(IF(TasksTable[[#This Row],[Start Date (Calculated)]]-(TODAY()-WEEKDAY(TODAY())-1)&gt;5,"REVIEW","-"),"")</f>
        <v>REVIEW</v>
      </c>
      <c r="BR326" s="349" t="str">
        <f ca="1">IFERROR(IF(TasksTable[[#This Row],[Required Completion Date]]-(TODAY()-WEEKDAY(TODAY())-1)&gt;5,"REVIEW","-"),"")</f>
        <v>REVIEW</v>
      </c>
      <c r="BS326" s="349" t="str">
        <f ca="1">IFERROR(IF(TasksTable[[#This Row],[% Complete]]&lt;(TODAY()-TasksTable[[#This Row],[Start Date (Calculated)]])/TasksTable[[#This Row],[Days to Accomplish]],"REVIEW","-"),"")</f>
        <v>-</v>
      </c>
    </row>
    <row r="327" spans="1:71" s="202" customFormat="1" ht="30" customHeight="1" x14ac:dyDescent="0.2">
      <c r="A327" s="243">
        <v>10</v>
      </c>
      <c r="B327" s="190" t="str">
        <f>VLOOKUP(TasksTable[[#This Row],[Day 1 Project
Name]],Sheet1!$A$1:$B$19,2,FALSE)</f>
        <v>EFAS03</v>
      </c>
      <c r="C327" s="244" t="str">
        <f>CONCATENATE(B327,"_",TasksTable[[#This Row],[Day 1 Project
Name]],"_",A327)</f>
        <v>EFAS03_EFAS03_Accounts Receivable_EU_10</v>
      </c>
      <c r="D327" s="245" t="str">
        <f>VLOOKUP(B327,Sheet1!$B$1:$C$19,2,FALSE)</f>
        <v>Istvan Katus_Finance</v>
      </c>
      <c r="E327" s="245" t="s">
        <v>391</v>
      </c>
      <c r="F327" s="185" t="s">
        <v>425</v>
      </c>
      <c r="G327" s="246" t="s">
        <v>176</v>
      </c>
      <c r="H327" s="247" t="b">
        <v>0</v>
      </c>
      <c r="I327" s="248"/>
      <c r="J327" s="248">
        <v>42428</v>
      </c>
      <c r="K327" s="246">
        <v>15</v>
      </c>
      <c r="L327" s="249">
        <f t="shared" si="27"/>
        <v>42413</v>
      </c>
      <c r="M327" s="250">
        <v>0</v>
      </c>
      <c r="N327" s="251" t="b">
        <v>0</v>
      </c>
      <c r="O327" s="242"/>
      <c r="P327" s="251" t="s">
        <v>312</v>
      </c>
      <c r="Q327" s="251" t="s">
        <v>179</v>
      </c>
      <c r="R327" s="242" t="s">
        <v>532</v>
      </c>
      <c r="S327" s="252"/>
      <c r="T327" s="252"/>
      <c r="U327" s="252"/>
      <c r="V327" s="252"/>
      <c r="W327" s="252"/>
      <c r="X327" s="252"/>
      <c r="Y327" s="252"/>
      <c r="Z327" s="252"/>
      <c r="AA327" s="252"/>
      <c r="AB327" s="252"/>
      <c r="AC327" s="252"/>
      <c r="AD327" s="252"/>
      <c r="AE327" s="252"/>
      <c r="AF327" s="252"/>
      <c r="AG327" s="252"/>
      <c r="AH327" s="252"/>
      <c r="AI327" s="252"/>
      <c r="AJ327" s="252"/>
      <c r="AK327" s="252"/>
      <c r="AL327" s="252"/>
      <c r="AM327" s="252"/>
      <c r="AN327" s="252"/>
      <c r="AO327" s="252"/>
      <c r="AP327" s="252"/>
      <c r="AQ327" s="252"/>
      <c r="AR327" s="242"/>
      <c r="AS327" s="242"/>
      <c r="AT327" s="242"/>
      <c r="AU327" s="242"/>
      <c r="AV327" s="242"/>
      <c r="AW327" s="242"/>
      <c r="AX327" s="242"/>
      <c r="AY327" s="253" t="str">
        <f ca="1">IF(AND(TasksTable[[#This Row],[Status]]&lt;&gt;"On Track",TasksTable[[#This Row],[Start Date (Calculated)]]&lt;TODAY()+7),"Review","No  Review")</f>
        <v>Review</v>
      </c>
      <c r="AZ327" s="242">
        <v>4</v>
      </c>
      <c r="BA327" s="302" t="s">
        <v>725</v>
      </c>
      <c r="BB327" s="242"/>
      <c r="BC327" s="242"/>
      <c r="BD327" s="242"/>
      <c r="BE327" s="303" t="s">
        <v>800</v>
      </c>
      <c r="BF327" s="169"/>
      <c r="BG327" s="169">
        <v>4</v>
      </c>
      <c r="BH327" s="169"/>
      <c r="BI327" s="169"/>
      <c r="BJ327" s="169"/>
      <c r="BK327" s="169"/>
      <c r="BL327" s="169"/>
      <c r="BM327" s="169"/>
      <c r="BN327" s="169"/>
      <c r="BO327" s="259"/>
      <c r="BP327" s="303">
        <f t="shared" si="23"/>
        <v>4</v>
      </c>
      <c r="BQ327" s="349" t="str">
        <f ca="1">IFERROR(IF(TasksTable[[#This Row],[Start Date (Calculated)]]-(TODAY()-WEEKDAY(TODAY())-1)&gt;5,"REVIEW","-"),"")</f>
        <v>-</v>
      </c>
      <c r="BR327" s="349" t="str">
        <f ca="1">IFERROR(IF(TasksTable[[#This Row],[Required Completion Date]]-(TODAY()-WEEKDAY(TODAY())-1)&gt;5,"REVIEW","-"),"")</f>
        <v>REVIEW</v>
      </c>
      <c r="BS327" s="349" t="str">
        <f ca="1">IFERROR(IF(TasksTable[[#This Row],[% Complete]]&lt;(TODAY()-TasksTable[[#This Row],[Start Date (Calculated)]])/TasksTable[[#This Row],[Days to Accomplish]],"REVIEW","-"),"")</f>
        <v>REVIEW</v>
      </c>
    </row>
    <row r="328" spans="1:71" s="202" customFormat="1" ht="30" customHeight="1" x14ac:dyDescent="0.2">
      <c r="A328" s="243">
        <v>11</v>
      </c>
      <c r="B328" s="190" t="str">
        <f>VLOOKUP(TasksTable[[#This Row],[Day 1 Project
Name]],Sheet1!$A$1:$B$19,2,FALSE)</f>
        <v>EFAS03</v>
      </c>
      <c r="C328" s="244" t="str">
        <f>CONCATENATE(B328,"_",TasksTable[[#This Row],[Day 1 Project
Name]],"_",A328)</f>
        <v>EFAS03_EFAS03_Accounts Receivable_EU_11</v>
      </c>
      <c r="D328" s="245" t="str">
        <f>VLOOKUP(B328,Sheet1!$B$1:$C$19,2,FALSE)</f>
        <v>Istvan Katus_Finance</v>
      </c>
      <c r="E328" s="245" t="s">
        <v>391</v>
      </c>
      <c r="F328" s="185" t="s">
        <v>426</v>
      </c>
      <c r="G328" s="246" t="s">
        <v>176</v>
      </c>
      <c r="H328" s="164" t="b">
        <v>0</v>
      </c>
      <c r="I328" s="248"/>
      <c r="J328" s="248">
        <v>42460</v>
      </c>
      <c r="K328" s="246">
        <v>30</v>
      </c>
      <c r="L328" s="249">
        <f t="shared" si="27"/>
        <v>42430</v>
      </c>
      <c r="M328" s="250">
        <v>0</v>
      </c>
      <c r="N328" s="251" t="b">
        <v>0</v>
      </c>
      <c r="O328" s="242"/>
      <c r="P328" s="251" t="s">
        <v>312</v>
      </c>
      <c r="Q328" s="251" t="s">
        <v>179</v>
      </c>
      <c r="R328" s="242" t="s">
        <v>532</v>
      </c>
      <c r="S328" s="252"/>
      <c r="T328" s="252"/>
      <c r="U328" s="252"/>
      <c r="V328" s="252"/>
      <c r="W328" s="252"/>
      <c r="X328" s="252"/>
      <c r="Y328" s="252"/>
      <c r="Z328" s="252"/>
      <c r="AA328" s="252"/>
      <c r="AB328" s="252"/>
      <c r="AC328" s="252"/>
      <c r="AD328" s="252"/>
      <c r="AE328" s="252"/>
      <c r="AF328" s="252"/>
      <c r="AG328" s="252"/>
      <c r="AH328" s="252"/>
      <c r="AI328" s="252"/>
      <c r="AJ328" s="252"/>
      <c r="AK328" s="252"/>
      <c r="AL328" s="252"/>
      <c r="AM328" s="252"/>
      <c r="AN328" s="252"/>
      <c r="AO328" s="252"/>
      <c r="AP328" s="252"/>
      <c r="AQ328" s="252"/>
      <c r="AR328" s="242"/>
      <c r="AS328" s="242"/>
      <c r="AT328" s="242"/>
      <c r="AU328" s="242"/>
      <c r="AV328" s="242"/>
      <c r="AW328" s="242"/>
      <c r="AX328" s="242"/>
      <c r="AY328" s="253" t="str">
        <f ca="1">IF(AND(TasksTable[[#This Row],[Status]]&lt;&gt;"On Track",TasksTable[[#This Row],[Start Date (Calculated)]]&lt;TODAY()+7),"Review","No  Review")</f>
        <v>No  Review</v>
      </c>
      <c r="AZ328" s="242">
        <f>2*4</f>
        <v>8</v>
      </c>
      <c r="BA328" s="302" t="s">
        <v>725</v>
      </c>
      <c r="BB328" s="242"/>
      <c r="BC328" s="242"/>
      <c r="BD328" s="242"/>
      <c r="BE328" s="169" t="s">
        <v>800</v>
      </c>
      <c r="BF328" s="169"/>
      <c r="BG328" s="169"/>
      <c r="BH328" s="169">
        <v>8</v>
      </c>
      <c r="BI328" s="169"/>
      <c r="BJ328" s="169"/>
      <c r="BK328" s="169"/>
      <c r="BL328" s="169"/>
      <c r="BM328" s="169"/>
      <c r="BN328" s="169"/>
      <c r="BO328" s="259"/>
      <c r="BP328" s="303">
        <f t="shared" si="23"/>
        <v>8</v>
      </c>
      <c r="BQ328" s="349" t="str">
        <f ca="1">IFERROR(IF(TasksTable[[#This Row],[Start Date (Calculated)]]-(TODAY()-WEEKDAY(TODAY())-1)&gt;5,"REVIEW","-"),"")</f>
        <v>REVIEW</v>
      </c>
      <c r="BR328" s="349" t="str">
        <f ca="1">IFERROR(IF(TasksTable[[#This Row],[Required Completion Date]]-(TODAY()-WEEKDAY(TODAY())-1)&gt;5,"REVIEW","-"),"")</f>
        <v>REVIEW</v>
      </c>
      <c r="BS328" s="349" t="str">
        <f ca="1">IFERROR(IF(TasksTable[[#This Row],[% Complete]]&lt;(TODAY()-TasksTable[[#This Row],[Start Date (Calculated)]])/TasksTable[[#This Row],[Days to Accomplish]],"REVIEW","-"),"")</f>
        <v>-</v>
      </c>
    </row>
    <row r="329" spans="1:71" s="202" customFormat="1" ht="30" customHeight="1" x14ac:dyDescent="0.2">
      <c r="A329" s="243">
        <v>12</v>
      </c>
      <c r="B329" s="190" t="str">
        <f>VLOOKUP(TasksTable[[#This Row],[Day 1 Project
Name]],Sheet1!$A$1:$B$19,2,FALSE)</f>
        <v>EFAS03</v>
      </c>
      <c r="C329" s="244" t="str">
        <f>CONCATENATE(B329,"_",TasksTable[[#This Row],[Day 1 Project
Name]],"_",A329)</f>
        <v>EFAS03_EFAS03_Accounts Receivable_EU_12</v>
      </c>
      <c r="D329" s="245" t="str">
        <f>VLOOKUP(B329,Sheet1!$B$1:$C$19,2,FALSE)</f>
        <v>Istvan Katus_Finance</v>
      </c>
      <c r="E329" s="245" t="s">
        <v>391</v>
      </c>
      <c r="F329" s="185" t="s">
        <v>533</v>
      </c>
      <c r="G329" s="246" t="s">
        <v>176</v>
      </c>
      <c r="H329" s="164" t="b">
        <v>0</v>
      </c>
      <c r="I329" s="248"/>
      <c r="J329" s="248">
        <v>42571</v>
      </c>
      <c r="K329" s="246">
        <v>60</v>
      </c>
      <c r="L329" s="249">
        <f t="shared" si="27"/>
        <v>42511</v>
      </c>
      <c r="M329" s="250">
        <v>0</v>
      </c>
      <c r="N329" s="251" t="b">
        <v>0</v>
      </c>
      <c r="O329" s="242"/>
      <c r="P329" s="251" t="s">
        <v>312</v>
      </c>
      <c r="Q329" s="251" t="s">
        <v>179</v>
      </c>
      <c r="R329" s="242" t="s">
        <v>534</v>
      </c>
      <c r="S329" s="252"/>
      <c r="T329" s="252"/>
      <c r="U329" s="252"/>
      <c r="V329" s="252"/>
      <c r="W329" s="252"/>
      <c r="X329" s="252"/>
      <c r="Y329" s="252"/>
      <c r="Z329" s="252"/>
      <c r="AA329" s="252"/>
      <c r="AB329" s="252"/>
      <c r="AC329" s="252"/>
      <c r="AD329" s="252"/>
      <c r="AE329" s="252"/>
      <c r="AF329" s="252"/>
      <c r="AG329" s="252"/>
      <c r="AH329" s="252"/>
      <c r="AI329" s="252"/>
      <c r="AJ329" s="252"/>
      <c r="AK329" s="252"/>
      <c r="AL329" s="252"/>
      <c r="AM329" s="252"/>
      <c r="AN329" s="252"/>
      <c r="AO329" s="252"/>
      <c r="AP329" s="252"/>
      <c r="AQ329" s="252"/>
      <c r="AR329" s="242"/>
      <c r="AS329" s="242"/>
      <c r="AT329" s="242"/>
      <c r="AU329" s="242"/>
      <c r="AV329" s="242"/>
      <c r="AW329" s="242"/>
      <c r="AX329" s="242"/>
      <c r="AY329" s="253" t="str">
        <f ca="1">IF(AND(TasksTable[[#This Row],[Status]]&lt;&gt;"On Track",TasksTable[[#This Row],[Start Date (Calculated)]]&lt;TODAY()+7),"Review","No  Review")</f>
        <v>No  Review</v>
      </c>
      <c r="AZ329" s="242">
        <f>2*4*20</f>
        <v>160</v>
      </c>
      <c r="BA329" s="302" t="s">
        <v>725</v>
      </c>
      <c r="BB329" s="242"/>
      <c r="BC329" s="242"/>
      <c r="BD329" s="242"/>
      <c r="BE329" s="169" t="s">
        <v>800</v>
      </c>
      <c r="BF329" s="169"/>
      <c r="BG329" s="169"/>
      <c r="BH329" s="169"/>
      <c r="BI329" s="169"/>
      <c r="BJ329" s="169">
        <v>30</v>
      </c>
      <c r="BK329" s="169">
        <v>70</v>
      </c>
      <c r="BL329" s="169">
        <v>60</v>
      </c>
      <c r="BM329" s="169"/>
      <c r="BN329" s="169"/>
      <c r="BO329" s="259"/>
      <c r="BP329" s="303">
        <f t="shared" si="23"/>
        <v>160</v>
      </c>
      <c r="BQ329" s="349" t="str">
        <f ca="1">IFERROR(IF(TasksTable[[#This Row],[Start Date (Calculated)]]-(TODAY()-WEEKDAY(TODAY())-1)&gt;5,"REVIEW","-"),"")</f>
        <v>REVIEW</v>
      </c>
      <c r="BR329" s="349" t="str">
        <f ca="1">IFERROR(IF(TasksTable[[#This Row],[Required Completion Date]]-(TODAY()-WEEKDAY(TODAY())-1)&gt;5,"REVIEW","-"),"")</f>
        <v>REVIEW</v>
      </c>
      <c r="BS329" s="349" t="str">
        <f ca="1">IFERROR(IF(TasksTable[[#This Row],[% Complete]]&lt;(TODAY()-TasksTable[[#This Row],[Start Date (Calculated)]])/TasksTable[[#This Row],[Days to Accomplish]],"REVIEW","-"),"")</f>
        <v>-</v>
      </c>
    </row>
    <row r="330" spans="1:71" s="202" customFormat="1" ht="30" customHeight="1" x14ac:dyDescent="0.2">
      <c r="A330" s="243">
        <v>13</v>
      </c>
      <c r="B330" s="190" t="str">
        <f>VLOOKUP(TasksTable[[#This Row],[Day 1 Project
Name]],Sheet1!$A$1:$B$19,2,FALSE)</f>
        <v>EFAS03</v>
      </c>
      <c r="C330" s="244" t="str">
        <f>CONCATENATE(B330,"_",TasksTable[[#This Row],[Day 1 Project
Name]],"_",A330)</f>
        <v>EFAS03_EFAS03_Accounts Receivable_EU_13</v>
      </c>
      <c r="D330" s="245" t="str">
        <f>VLOOKUP(B330,Sheet1!$B$1:$C$19,2,FALSE)</f>
        <v>Istvan Katus_Finance</v>
      </c>
      <c r="E330" s="245" t="s">
        <v>391</v>
      </c>
      <c r="F330" s="185" t="s">
        <v>535</v>
      </c>
      <c r="G330" s="246" t="s">
        <v>176</v>
      </c>
      <c r="H330" s="247" t="b">
        <v>0</v>
      </c>
      <c r="I330" s="248"/>
      <c r="J330" s="248">
        <v>42477</v>
      </c>
      <c r="K330" s="246">
        <v>30</v>
      </c>
      <c r="L330" s="249">
        <f t="shared" si="27"/>
        <v>42447</v>
      </c>
      <c r="M330" s="250">
        <v>0</v>
      </c>
      <c r="N330" s="251" t="b">
        <v>0</v>
      </c>
      <c r="O330" s="242"/>
      <c r="P330" s="251" t="s">
        <v>312</v>
      </c>
      <c r="Q330" s="251" t="s">
        <v>179</v>
      </c>
      <c r="R330" s="242" t="s">
        <v>536</v>
      </c>
      <c r="S330" s="252"/>
      <c r="T330" s="252"/>
      <c r="U330" s="252"/>
      <c r="V330" s="252"/>
      <c r="W330" s="252"/>
      <c r="X330" s="252"/>
      <c r="Y330" s="252"/>
      <c r="Z330" s="252"/>
      <c r="AA330" s="252"/>
      <c r="AB330" s="252"/>
      <c r="AC330" s="252"/>
      <c r="AD330" s="252"/>
      <c r="AE330" s="252"/>
      <c r="AF330" s="252"/>
      <c r="AG330" s="252"/>
      <c r="AH330" s="252"/>
      <c r="AI330" s="252"/>
      <c r="AJ330" s="252"/>
      <c r="AK330" s="252"/>
      <c r="AL330" s="252"/>
      <c r="AM330" s="252"/>
      <c r="AN330" s="252"/>
      <c r="AO330" s="252"/>
      <c r="AP330" s="252"/>
      <c r="AQ330" s="252"/>
      <c r="AR330" s="242"/>
      <c r="AS330" s="242"/>
      <c r="AT330" s="242"/>
      <c r="AU330" s="242"/>
      <c r="AV330" s="242"/>
      <c r="AW330" s="242"/>
      <c r="AX330" s="242"/>
      <c r="AY330" s="253" t="str">
        <f ca="1">IF(AND(TasksTable[[#This Row],[Status]]&lt;&gt;"On Track",TasksTable[[#This Row],[Start Date (Calculated)]]&lt;TODAY()+7),"Review","No  Review")</f>
        <v>No  Review</v>
      </c>
      <c r="AZ330" s="242">
        <f>2*4*5</f>
        <v>40</v>
      </c>
      <c r="BA330" s="302" t="s">
        <v>725</v>
      </c>
      <c r="BB330" s="242"/>
      <c r="BC330" s="242"/>
      <c r="BD330" s="242"/>
      <c r="BE330" s="169" t="s">
        <v>801</v>
      </c>
      <c r="BF330" s="169"/>
      <c r="BG330" s="169"/>
      <c r="BH330" s="169">
        <v>20</v>
      </c>
      <c r="BI330" s="169">
        <v>20</v>
      </c>
      <c r="BJ330" s="169"/>
      <c r="BK330" s="169"/>
      <c r="BL330" s="169"/>
      <c r="BM330" s="169"/>
      <c r="BN330" s="169"/>
      <c r="BO330" s="259"/>
      <c r="BP330" s="303">
        <f t="shared" si="23"/>
        <v>40</v>
      </c>
      <c r="BQ330" s="349" t="str">
        <f ca="1">IFERROR(IF(TasksTable[[#This Row],[Start Date (Calculated)]]-(TODAY()-WEEKDAY(TODAY())-1)&gt;5,"REVIEW","-"),"")</f>
        <v>REVIEW</v>
      </c>
      <c r="BR330" s="349" t="str">
        <f ca="1">IFERROR(IF(TasksTable[[#This Row],[Required Completion Date]]-(TODAY()-WEEKDAY(TODAY())-1)&gt;5,"REVIEW","-"),"")</f>
        <v>REVIEW</v>
      </c>
      <c r="BS330" s="349" t="str">
        <f ca="1">IFERROR(IF(TasksTable[[#This Row],[% Complete]]&lt;(TODAY()-TasksTable[[#This Row],[Start Date (Calculated)]])/TasksTable[[#This Row],[Days to Accomplish]],"REVIEW","-"),"")</f>
        <v>-</v>
      </c>
    </row>
    <row r="331" spans="1:71" s="202" customFormat="1" ht="30" customHeight="1" x14ac:dyDescent="0.2">
      <c r="A331" s="243">
        <v>14</v>
      </c>
      <c r="B331" s="190" t="str">
        <f>VLOOKUP(TasksTable[[#This Row],[Day 1 Project
Name]],Sheet1!$A$1:$B$19,2,FALSE)</f>
        <v>EFAS03</v>
      </c>
      <c r="C331" s="244" t="str">
        <f>CONCATENATE(B331,"_",TasksTable[[#This Row],[Day 1 Project
Name]],"_",A331)</f>
        <v>EFAS03_EFAS03_Accounts Receivable_EU_14</v>
      </c>
      <c r="D331" s="245" t="str">
        <f>VLOOKUP(B331,Sheet1!$B$1:$C$19,2,FALSE)</f>
        <v>Istvan Katus_Finance</v>
      </c>
      <c r="E331" s="245" t="s">
        <v>391</v>
      </c>
      <c r="F331" s="185" t="s">
        <v>537</v>
      </c>
      <c r="G331" s="246" t="s">
        <v>176</v>
      </c>
      <c r="H331" s="164" t="b">
        <v>0</v>
      </c>
      <c r="I331" s="248"/>
      <c r="J331" s="248">
        <v>42517</v>
      </c>
      <c r="K331" s="246">
        <v>17</v>
      </c>
      <c r="L331" s="249">
        <f t="shared" si="27"/>
        <v>42500</v>
      </c>
      <c r="M331" s="250">
        <v>0</v>
      </c>
      <c r="N331" s="251" t="b">
        <v>1</v>
      </c>
      <c r="O331" s="242" t="s">
        <v>538</v>
      </c>
      <c r="P331" s="251" t="s">
        <v>312</v>
      </c>
      <c r="Q331" s="251" t="s">
        <v>179</v>
      </c>
      <c r="R331" s="242" t="s">
        <v>593</v>
      </c>
      <c r="S331" s="252"/>
      <c r="T331" s="252"/>
      <c r="U331" s="248">
        <v>42517</v>
      </c>
      <c r="V331" s="252"/>
      <c r="W331" s="252"/>
      <c r="X331" s="252"/>
      <c r="Y331" s="252"/>
      <c r="Z331" s="252"/>
      <c r="AA331" s="252"/>
      <c r="AB331" s="252"/>
      <c r="AC331" s="252"/>
      <c r="AD331" s="252"/>
      <c r="AE331" s="252"/>
      <c r="AF331" s="252"/>
      <c r="AG331" s="252"/>
      <c r="AH331" s="252"/>
      <c r="AI331" s="252"/>
      <c r="AJ331" s="252"/>
      <c r="AK331" s="252"/>
      <c r="AL331" s="252"/>
      <c r="AM331" s="252"/>
      <c r="AN331" s="252"/>
      <c r="AO331" s="252"/>
      <c r="AP331" s="252"/>
      <c r="AQ331" s="252"/>
      <c r="AR331" s="242"/>
      <c r="AS331" s="242"/>
      <c r="AT331" s="242"/>
      <c r="AU331" s="242"/>
      <c r="AV331" s="242"/>
      <c r="AW331" s="242"/>
      <c r="AX331" s="242"/>
      <c r="AY331" s="253" t="str">
        <f ca="1">IF(AND(TasksTable[[#This Row],[Status]]&lt;&gt;"On Track",TasksTable[[#This Row],[Start Date (Calculated)]]&lt;TODAY()+7),"Review","No  Review")</f>
        <v>No  Review</v>
      </c>
      <c r="AZ331" s="242">
        <f>2*4*4</f>
        <v>32</v>
      </c>
      <c r="BA331" s="302" t="s">
        <v>725</v>
      </c>
      <c r="BB331" s="242"/>
      <c r="BC331" s="242"/>
      <c r="BD331" s="242"/>
      <c r="BE331" s="169" t="s">
        <v>800</v>
      </c>
      <c r="BF331" s="169"/>
      <c r="BG331" s="169"/>
      <c r="BH331" s="169"/>
      <c r="BI331" s="169"/>
      <c r="BJ331" s="169">
        <v>32</v>
      </c>
      <c r="BK331" s="169"/>
      <c r="BL331" s="169"/>
      <c r="BM331" s="169"/>
      <c r="BN331" s="169"/>
      <c r="BO331" s="259"/>
      <c r="BP331" s="303">
        <f t="shared" ref="BP331:BP361" si="28">SUM(BF331:BO331)</f>
        <v>32</v>
      </c>
      <c r="BQ331" s="349" t="str">
        <f ca="1">IFERROR(IF(TasksTable[[#This Row],[Start Date (Calculated)]]-(TODAY()-WEEKDAY(TODAY())-1)&gt;5,"REVIEW","-"),"")</f>
        <v>REVIEW</v>
      </c>
      <c r="BR331" s="349" t="str">
        <f ca="1">IFERROR(IF(TasksTable[[#This Row],[Required Completion Date]]-(TODAY()-WEEKDAY(TODAY())-1)&gt;5,"REVIEW","-"),"")</f>
        <v>REVIEW</v>
      </c>
      <c r="BS331" s="349" t="str">
        <f ca="1">IFERROR(IF(TasksTable[[#This Row],[% Complete]]&lt;(TODAY()-TasksTable[[#This Row],[Start Date (Calculated)]])/TasksTable[[#This Row],[Days to Accomplish]],"REVIEW","-"),"")</f>
        <v>-</v>
      </c>
    </row>
    <row r="332" spans="1:71" s="202" customFormat="1" ht="30" customHeight="1" x14ac:dyDescent="0.2">
      <c r="A332" s="243">
        <v>15</v>
      </c>
      <c r="B332" s="190" t="str">
        <f>VLOOKUP(TasksTable[[#This Row],[Day 1 Project
Name]],Sheet1!$A$1:$B$19,2,FALSE)</f>
        <v>EFAS03</v>
      </c>
      <c r="C332" s="244" t="str">
        <f>CONCATENATE(B332,"_",TasksTable[[#This Row],[Day 1 Project
Name]],"_",A332)</f>
        <v>EFAS03_EFAS03_Accounts Receivable_EU_15</v>
      </c>
      <c r="D332" s="245" t="str">
        <f>VLOOKUP(B332,Sheet1!$B$1:$C$19,2,FALSE)</f>
        <v>Istvan Katus_Finance</v>
      </c>
      <c r="E332" s="245" t="s">
        <v>391</v>
      </c>
      <c r="F332" s="185" t="s">
        <v>594</v>
      </c>
      <c r="G332" s="246" t="s">
        <v>176</v>
      </c>
      <c r="H332" s="164" t="b">
        <v>1</v>
      </c>
      <c r="I332" s="248"/>
      <c r="J332" s="248">
        <v>42571</v>
      </c>
      <c r="K332" s="246">
        <v>30</v>
      </c>
      <c r="L332" s="249">
        <f t="shared" si="27"/>
        <v>42541</v>
      </c>
      <c r="M332" s="250">
        <v>0</v>
      </c>
      <c r="N332" s="251" t="b">
        <v>1</v>
      </c>
      <c r="O332" s="242" t="s">
        <v>538</v>
      </c>
      <c r="P332" s="251" t="s">
        <v>312</v>
      </c>
      <c r="Q332" s="251" t="s">
        <v>179</v>
      </c>
      <c r="R332" s="242" t="s">
        <v>541</v>
      </c>
      <c r="S332" s="252"/>
      <c r="T332" s="252"/>
      <c r="U332" s="248">
        <v>42517</v>
      </c>
      <c r="V332" s="252"/>
      <c r="W332" s="252"/>
      <c r="X332" s="252"/>
      <c r="Y332" s="252"/>
      <c r="Z332" s="252"/>
      <c r="AA332" s="252"/>
      <c r="AB332" s="252"/>
      <c r="AC332" s="252"/>
      <c r="AD332" s="252"/>
      <c r="AE332" s="252"/>
      <c r="AF332" s="252"/>
      <c r="AG332" s="252"/>
      <c r="AH332" s="252"/>
      <c r="AI332" s="252"/>
      <c r="AJ332" s="252"/>
      <c r="AK332" s="252"/>
      <c r="AL332" s="252"/>
      <c r="AM332" s="252"/>
      <c r="AN332" s="252"/>
      <c r="AO332" s="252"/>
      <c r="AP332" s="252"/>
      <c r="AQ332" s="252"/>
      <c r="AR332" s="242"/>
      <c r="AS332" s="242"/>
      <c r="AT332" s="242"/>
      <c r="AU332" s="242"/>
      <c r="AV332" s="242"/>
      <c r="AW332" s="242"/>
      <c r="AX332" s="242"/>
      <c r="AY332" s="253" t="str">
        <f ca="1">IF(AND(TasksTable[[#This Row],[Status]]&lt;&gt;"On Track",TasksTable[[#This Row],[Start Date (Calculated)]]&lt;TODAY()+7),"Review","No  Review")</f>
        <v>No  Review</v>
      </c>
      <c r="AZ332" s="242">
        <f>2*4*4</f>
        <v>32</v>
      </c>
      <c r="BA332" s="302" t="s">
        <v>725</v>
      </c>
      <c r="BB332" s="242"/>
      <c r="BC332" s="242"/>
      <c r="BD332" s="242"/>
      <c r="BE332" s="169" t="s">
        <v>800</v>
      </c>
      <c r="BF332" s="169"/>
      <c r="BG332" s="169"/>
      <c r="BH332" s="169"/>
      <c r="BI332" s="169"/>
      <c r="BJ332" s="169"/>
      <c r="BK332" s="169">
        <v>16</v>
      </c>
      <c r="BL332" s="169">
        <v>16</v>
      </c>
      <c r="BM332" s="169"/>
      <c r="BN332" s="169"/>
      <c r="BO332" s="259"/>
      <c r="BP332" s="303">
        <f t="shared" si="28"/>
        <v>32</v>
      </c>
      <c r="BQ332" s="349" t="str">
        <f ca="1">IFERROR(IF(TasksTable[[#This Row],[Start Date (Calculated)]]-(TODAY()-WEEKDAY(TODAY())-1)&gt;5,"REVIEW","-"),"")</f>
        <v>REVIEW</v>
      </c>
      <c r="BR332" s="349" t="str">
        <f ca="1">IFERROR(IF(TasksTable[[#This Row],[Required Completion Date]]-(TODAY()-WEEKDAY(TODAY())-1)&gt;5,"REVIEW","-"),"")</f>
        <v>REVIEW</v>
      </c>
      <c r="BS332" s="349" t="str">
        <f ca="1">IFERROR(IF(TasksTable[[#This Row],[% Complete]]&lt;(TODAY()-TasksTable[[#This Row],[Start Date (Calculated)]])/TasksTable[[#This Row],[Days to Accomplish]],"REVIEW","-"),"")</f>
        <v>-</v>
      </c>
    </row>
    <row r="333" spans="1:71" s="202" customFormat="1" ht="30" customHeight="1" x14ac:dyDescent="0.2">
      <c r="A333" s="243">
        <v>16</v>
      </c>
      <c r="B333" s="190" t="str">
        <f>VLOOKUP(TasksTable[[#This Row],[Day 1 Project
Name]],Sheet1!$A$1:$B$19,2,FALSE)</f>
        <v>EFAS03</v>
      </c>
      <c r="C333" s="244" t="str">
        <f>CONCATENATE(B333,"_",TasksTable[[#This Row],[Day 1 Project
Name]],"_",A333)</f>
        <v>EFAS03_EFAS03_Accounts Receivable_EU_16</v>
      </c>
      <c r="D333" s="245" t="str">
        <f>VLOOKUP(B333,Sheet1!$B$1:$C$19,2,FALSE)</f>
        <v>Istvan Katus_Finance</v>
      </c>
      <c r="E333" s="245" t="s">
        <v>391</v>
      </c>
      <c r="F333" s="185" t="s">
        <v>672</v>
      </c>
      <c r="G333" s="246" t="s">
        <v>176</v>
      </c>
      <c r="H333" s="247" t="b">
        <v>0</v>
      </c>
      <c r="I333" s="248"/>
      <c r="J333" s="248">
        <v>42478</v>
      </c>
      <c r="K333" s="246">
        <v>30</v>
      </c>
      <c r="L333" s="249">
        <f t="shared" si="27"/>
        <v>42448</v>
      </c>
      <c r="M333" s="250">
        <v>0</v>
      </c>
      <c r="N333" s="251" t="b">
        <v>1</v>
      </c>
      <c r="O333" s="242" t="s">
        <v>185</v>
      </c>
      <c r="P333" s="251" t="s">
        <v>312</v>
      </c>
      <c r="Q333" s="251" t="s">
        <v>179</v>
      </c>
      <c r="R333" s="242" t="s">
        <v>542</v>
      </c>
      <c r="S333" s="252"/>
      <c r="T333" s="252"/>
      <c r="U333" s="252"/>
      <c r="V333" s="252"/>
      <c r="W333" s="252"/>
      <c r="X333" s="248">
        <v>42490</v>
      </c>
      <c r="Y333" s="252"/>
      <c r="Z333" s="252"/>
      <c r="AA333" s="252"/>
      <c r="AB333" s="252"/>
      <c r="AC333" s="252"/>
      <c r="AD333" s="252"/>
      <c r="AE333" s="252"/>
      <c r="AF333" s="252"/>
      <c r="AG333" s="252"/>
      <c r="AH333" s="252"/>
      <c r="AI333" s="252"/>
      <c r="AJ333" s="252"/>
      <c r="AK333" s="252"/>
      <c r="AL333" s="252"/>
      <c r="AM333" s="252"/>
      <c r="AN333" s="252"/>
      <c r="AO333" s="252"/>
      <c r="AP333" s="252"/>
      <c r="AQ333" s="252"/>
      <c r="AR333" s="242"/>
      <c r="AS333" s="242"/>
      <c r="AT333" s="242"/>
      <c r="AU333" s="242"/>
      <c r="AV333" s="242"/>
      <c r="AW333" s="242"/>
      <c r="AX333" s="242"/>
      <c r="AY333" s="253" t="str">
        <f ca="1">IF(AND(TasksTable[[#This Row],[Status]]&lt;&gt;"On Track",TasksTable[[#This Row],[Start Date (Calculated)]]&lt;TODAY()+7),"Review","No  Review")</f>
        <v>No  Review</v>
      </c>
      <c r="AZ333" s="242">
        <f>2*4*10</f>
        <v>80</v>
      </c>
      <c r="BA333" s="302" t="s">
        <v>725</v>
      </c>
      <c r="BB333" s="242"/>
      <c r="BC333" s="242"/>
      <c r="BD333" s="242"/>
      <c r="BE333" s="169" t="s">
        <v>800</v>
      </c>
      <c r="BF333" s="169"/>
      <c r="BG333" s="169"/>
      <c r="BH333" s="169">
        <v>40</v>
      </c>
      <c r="BI333" s="169">
        <v>40</v>
      </c>
      <c r="BJ333" s="169"/>
      <c r="BK333" s="169"/>
      <c r="BL333" s="169"/>
      <c r="BM333" s="169"/>
      <c r="BN333" s="169"/>
      <c r="BO333" s="259"/>
      <c r="BP333" s="303">
        <f t="shared" si="28"/>
        <v>80</v>
      </c>
      <c r="BQ333" s="349" t="str">
        <f ca="1">IFERROR(IF(TasksTable[[#This Row],[Start Date (Calculated)]]-(TODAY()-WEEKDAY(TODAY())-1)&gt;5,"REVIEW","-"),"")</f>
        <v>REVIEW</v>
      </c>
      <c r="BR333" s="349" t="str">
        <f ca="1">IFERROR(IF(TasksTable[[#This Row],[Required Completion Date]]-(TODAY()-WEEKDAY(TODAY())-1)&gt;5,"REVIEW","-"),"")</f>
        <v>REVIEW</v>
      </c>
      <c r="BS333" s="349" t="str">
        <f ca="1">IFERROR(IF(TasksTable[[#This Row],[% Complete]]&lt;(TODAY()-TasksTable[[#This Row],[Start Date (Calculated)]])/TasksTable[[#This Row],[Days to Accomplish]],"REVIEW","-"),"")</f>
        <v>-</v>
      </c>
    </row>
    <row r="334" spans="1:71" s="202" customFormat="1" ht="30" customHeight="1" x14ac:dyDescent="0.2">
      <c r="A334" s="243">
        <v>20</v>
      </c>
      <c r="B334" s="190" t="str">
        <f>VLOOKUP(TasksTable[[#This Row],[Day 1 Project
Name]],Sheet1!$A$1:$B$19,2,FALSE)</f>
        <v>EFAS03</v>
      </c>
      <c r="C334" s="244" t="str">
        <f>CONCATENATE(B334,"_",TasksTable[[#This Row],[Day 1 Project
Name]],"_",A334)</f>
        <v>EFAS03_EFAS03_Accounts Receivable_EU_20</v>
      </c>
      <c r="D334" s="245" t="str">
        <f>VLOOKUP(B334,Sheet1!$B$1:$C$19,2,FALSE)</f>
        <v>Istvan Katus_Finance</v>
      </c>
      <c r="E334" s="245" t="s">
        <v>391</v>
      </c>
      <c r="F334" s="185" t="s">
        <v>595</v>
      </c>
      <c r="G334" s="246" t="s">
        <v>176</v>
      </c>
      <c r="H334" s="247" t="b">
        <v>0</v>
      </c>
      <c r="I334" s="248"/>
      <c r="J334" s="248">
        <v>42583</v>
      </c>
      <c r="K334" s="246">
        <v>60</v>
      </c>
      <c r="L334" s="249">
        <f t="shared" ref="L334:L337" si="29">+J334-K334</f>
        <v>42523</v>
      </c>
      <c r="M334" s="250">
        <v>0</v>
      </c>
      <c r="N334" s="251" t="b">
        <v>1</v>
      </c>
      <c r="O334" s="242" t="s">
        <v>185</v>
      </c>
      <c r="P334" s="251" t="s">
        <v>312</v>
      </c>
      <c r="Q334" s="251" t="s">
        <v>179</v>
      </c>
      <c r="R334" s="242" t="s">
        <v>596</v>
      </c>
      <c r="S334" s="252"/>
      <c r="T334" s="252"/>
      <c r="U334" s="252"/>
      <c r="V334" s="252"/>
      <c r="W334" s="252"/>
      <c r="X334" s="248">
        <v>42517</v>
      </c>
      <c r="Y334" s="252"/>
      <c r="Z334" s="252"/>
      <c r="AA334" s="252"/>
      <c r="AB334" s="252"/>
      <c r="AC334" s="252"/>
      <c r="AD334" s="252"/>
      <c r="AE334" s="252"/>
      <c r="AF334" s="252"/>
      <c r="AG334" s="252"/>
      <c r="AH334" s="252"/>
      <c r="AI334" s="252"/>
      <c r="AJ334" s="252"/>
      <c r="AK334" s="252"/>
      <c r="AL334" s="252"/>
      <c r="AM334" s="252"/>
      <c r="AN334" s="252"/>
      <c r="AO334" s="252"/>
      <c r="AP334" s="252"/>
      <c r="AQ334" s="252"/>
      <c r="AR334" s="242"/>
      <c r="AS334" s="242"/>
      <c r="AT334" s="242"/>
      <c r="AU334" s="242"/>
      <c r="AV334" s="242"/>
      <c r="AW334" s="242"/>
      <c r="AX334" s="242"/>
      <c r="AY334" s="253" t="str">
        <f ca="1">IF(AND(TasksTable[[#This Row],[Status]]&lt;&gt;"On Track",TasksTable[[#This Row],[Start Date (Calculated)]]&lt;TODAY()+7),"Review","No  Review")</f>
        <v>No  Review</v>
      </c>
      <c r="AZ334" s="242">
        <v>150</v>
      </c>
      <c r="BA334" s="302" t="s">
        <v>725</v>
      </c>
      <c r="BB334" s="242"/>
      <c r="BC334" s="242"/>
      <c r="BD334" s="242"/>
      <c r="BE334" s="169" t="s">
        <v>801</v>
      </c>
      <c r="BF334" s="169"/>
      <c r="BG334" s="169"/>
      <c r="BH334" s="169"/>
      <c r="BI334" s="169"/>
      <c r="BJ334" s="169"/>
      <c r="BK334" s="169">
        <v>80</v>
      </c>
      <c r="BL334" s="169">
        <v>70</v>
      </c>
      <c r="BM334" s="169"/>
      <c r="BN334" s="169"/>
      <c r="BO334" s="259"/>
      <c r="BP334" s="303">
        <f t="shared" si="28"/>
        <v>150</v>
      </c>
      <c r="BQ334" s="349" t="str">
        <f ca="1">IFERROR(IF(TasksTable[[#This Row],[Start Date (Calculated)]]-(TODAY()-WEEKDAY(TODAY())-1)&gt;5,"REVIEW","-"),"")</f>
        <v>REVIEW</v>
      </c>
      <c r="BR334" s="349" t="str">
        <f ca="1">IFERROR(IF(TasksTable[[#This Row],[Required Completion Date]]-(TODAY()-WEEKDAY(TODAY())-1)&gt;5,"REVIEW","-"),"")</f>
        <v>REVIEW</v>
      </c>
      <c r="BS334" s="349" t="str">
        <f ca="1">IFERROR(IF(TasksTable[[#This Row],[% Complete]]&lt;(TODAY()-TasksTable[[#This Row],[Start Date (Calculated)]])/TasksTable[[#This Row],[Days to Accomplish]],"REVIEW","-"),"")</f>
        <v>-</v>
      </c>
    </row>
    <row r="335" spans="1:71" s="202" customFormat="1" ht="30" customHeight="1" x14ac:dyDescent="0.2">
      <c r="A335" s="243">
        <v>22</v>
      </c>
      <c r="B335" s="190" t="str">
        <f>VLOOKUP(TasksTable[[#This Row],[Day 1 Project
Name]],Sheet1!$A$1:$B$19,2,FALSE)</f>
        <v>EFAS03</v>
      </c>
      <c r="C335" s="244" t="str">
        <f>CONCATENATE(B335,"_",TasksTable[[#This Row],[Day 1 Project
Name]],"_",A335)</f>
        <v>EFAS03_EFAS03_Accounts Receivable_EU_22</v>
      </c>
      <c r="D335" s="245" t="str">
        <f>VLOOKUP(B335,Sheet1!$B$1:$C$19,2,FALSE)</f>
        <v>Istvan Katus_Finance</v>
      </c>
      <c r="E335" s="245" t="s">
        <v>391</v>
      </c>
      <c r="F335" s="185" t="s">
        <v>549</v>
      </c>
      <c r="G335" s="246" t="s">
        <v>176</v>
      </c>
      <c r="H335" s="247" t="b">
        <v>0</v>
      </c>
      <c r="I335" s="248"/>
      <c r="J335" s="248">
        <v>42485</v>
      </c>
      <c r="K335" s="246">
        <v>20</v>
      </c>
      <c r="L335" s="249">
        <f t="shared" si="29"/>
        <v>42465</v>
      </c>
      <c r="M335" s="250">
        <v>0</v>
      </c>
      <c r="N335" s="251" t="b">
        <v>1</v>
      </c>
      <c r="O335" s="242" t="s">
        <v>185</v>
      </c>
      <c r="P335" s="251" t="s">
        <v>312</v>
      </c>
      <c r="Q335" s="251" t="s">
        <v>179</v>
      </c>
      <c r="R335" s="242" t="s">
        <v>550</v>
      </c>
      <c r="S335" s="252"/>
      <c r="T335" s="252"/>
      <c r="U335" s="252"/>
      <c r="V335" s="252"/>
      <c r="W335" s="252"/>
      <c r="X335" s="248">
        <v>42485</v>
      </c>
      <c r="Y335" s="252"/>
      <c r="Z335" s="252"/>
      <c r="AA335" s="252"/>
      <c r="AB335" s="252"/>
      <c r="AC335" s="252"/>
      <c r="AD335" s="252"/>
      <c r="AE335" s="252"/>
      <c r="AF335" s="252"/>
      <c r="AG335" s="252"/>
      <c r="AH335" s="252"/>
      <c r="AI335" s="252"/>
      <c r="AJ335" s="252"/>
      <c r="AK335" s="252"/>
      <c r="AL335" s="252"/>
      <c r="AM335" s="252"/>
      <c r="AN335" s="252"/>
      <c r="AO335" s="252"/>
      <c r="AP335" s="252"/>
      <c r="AQ335" s="252"/>
      <c r="AR335" s="242"/>
      <c r="AS335" s="242"/>
      <c r="AT335" s="242"/>
      <c r="AU335" s="242"/>
      <c r="AV335" s="242"/>
      <c r="AW335" s="242"/>
      <c r="AX335" s="242"/>
      <c r="AY335" s="253" t="str">
        <f ca="1">IF(AND(TasksTable[[#This Row],[Status]]&lt;&gt;"On Track",TasksTable[[#This Row],[Start Date (Calculated)]]&lt;TODAY()+7),"Review","No  Review")</f>
        <v>No  Review</v>
      </c>
      <c r="AZ335" s="242">
        <f>2*4</f>
        <v>8</v>
      </c>
      <c r="BA335" s="302" t="s">
        <v>725</v>
      </c>
      <c r="BB335" s="242"/>
      <c r="BC335" s="242"/>
      <c r="BD335" s="242"/>
      <c r="BE335" s="169" t="s">
        <v>802</v>
      </c>
      <c r="BF335" s="169"/>
      <c r="BG335" s="169"/>
      <c r="BH335" s="169"/>
      <c r="BI335" s="169">
        <v>8</v>
      </c>
      <c r="BJ335" s="169"/>
      <c r="BK335" s="169"/>
      <c r="BL335" s="169"/>
      <c r="BM335" s="169"/>
      <c r="BN335" s="169"/>
      <c r="BO335" s="259"/>
      <c r="BP335" s="303">
        <f t="shared" si="28"/>
        <v>8</v>
      </c>
      <c r="BQ335" s="349" t="str">
        <f ca="1">IFERROR(IF(TasksTable[[#This Row],[Start Date (Calculated)]]-(TODAY()-WEEKDAY(TODAY())-1)&gt;5,"REVIEW","-"),"")</f>
        <v>REVIEW</v>
      </c>
      <c r="BR335" s="349" t="str">
        <f ca="1">IFERROR(IF(TasksTable[[#This Row],[Required Completion Date]]-(TODAY()-WEEKDAY(TODAY())-1)&gt;5,"REVIEW","-"),"")</f>
        <v>REVIEW</v>
      </c>
      <c r="BS335" s="349" t="str">
        <f ca="1">IFERROR(IF(TasksTable[[#This Row],[% Complete]]&lt;(TODAY()-TasksTable[[#This Row],[Start Date (Calculated)]])/TasksTable[[#This Row],[Days to Accomplish]],"REVIEW","-"),"")</f>
        <v>-</v>
      </c>
    </row>
    <row r="336" spans="1:71" s="202" customFormat="1" ht="30" customHeight="1" x14ac:dyDescent="0.2">
      <c r="A336" s="243">
        <v>23</v>
      </c>
      <c r="B336" s="190" t="str">
        <f>VLOOKUP(TasksTable[[#This Row],[Day 1 Project
Name]],Sheet1!$A$1:$B$19,2,FALSE)</f>
        <v>EFAS03</v>
      </c>
      <c r="C336" s="244" t="str">
        <f>CONCATENATE(B336,"_",TasksTable[[#This Row],[Day 1 Project
Name]],"_",A336)</f>
        <v>EFAS03_EFAS03_Accounts Receivable_EU_23</v>
      </c>
      <c r="D336" s="245" t="str">
        <f>VLOOKUP(B336,Sheet1!$B$1:$C$19,2,FALSE)</f>
        <v>Istvan Katus_Finance</v>
      </c>
      <c r="E336" s="245" t="s">
        <v>391</v>
      </c>
      <c r="F336" s="107" t="s">
        <v>752</v>
      </c>
      <c r="G336" s="246" t="s">
        <v>176</v>
      </c>
      <c r="H336" s="164" t="b">
        <v>1</v>
      </c>
      <c r="I336" s="248"/>
      <c r="J336" s="248">
        <v>42510</v>
      </c>
      <c r="K336" s="246">
        <v>30</v>
      </c>
      <c r="L336" s="249">
        <f t="shared" si="29"/>
        <v>42480</v>
      </c>
      <c r="M336" s="250">
        <v>0</v>
      </c>
      <c r="N336" s="251" t="b">
        <v>1</v>
      </c>
      <c r="O336" s="242" t="s">
        <v>551</v>
      </c>
      <c r="P336" s="251" t="s">
        <v>312</v>
      </c>
      <c r="Q336" s="251" t="s">
        <v>179</v>
      </c>
      <c r="R336" s="242" t="s">
        <v>552</v>
      </c>
      <c r="S336" s="252"/>
      <c r="T336" s="252"/>
      <c r="U336" s="252"/>
      <c r="V336" s="252"/>
      <c r="W336" s="252"/>
      <c r="X336" s="248">
        <v>42506</v>
      </c>
      <c r="Y336" s="252"/>
      <c r="Z336" s="248">
        <v>42506</v>
      </c>
      <c r="AA336" s="252"/>
      <c r="AB336" s="252"/>
      <c r="AC336" s="252"/>
      <c r="AD336" s="252"/>
      <c r="AE336" s="252"/>
      <c r="AF336" s="252"/>
      <c r="AG336" s="252"/>
      <c r="AH336" s="252"/>
      <c r="AI336" s="252"/>
      <c r="AJ336" s="252"/>
      <c r="AK336" s="252"/>
      <c r="AL336" s="252"/>
      <c r="AM336" s="252"/>
      <c r="AN336" s="252"/>
      <c r="AO336" s="252"/>
      <c r="AP336" s="252"/>
      <c r="AQ336" s="252"/>
      <c r="AR336" s="242"/>
      <c r="AS336" s="242"/>
      <c r="AT336" s="242"/>
      <c r="AU336" s="242"/>
      <c r="AV336" s="242"/>
      <c r="AW336" s="242"/>
      <c r="AX336" s="242"/>
      <c r="AY336" s="253" t="str">
        <f ca="1">IF(AND(TasksTable[[#This Row],[Status]]&lt;&gt;"On Track",TasksTable[[#This Row],[Start Date (Calculated)]]&lt;TODAY()+7),"Review","No  Review")</f>
        <v>No  Review</v>
      </c>
      <c r="AZ336" s="242">
        <v>170</v>
      </c>
      <c r="BA336" s="302" t="s">
        <v>725</v>
      </c>
      <c r="BB336" s="242"/>
      <c r="BC336" s="242"/>
      <c r="BD336" s="242"/>
      <c r="BE336" s="169" t="s">
        <v>801</v>
      </c>
      <c r="BF336" s="169"/>
      <c r="BG336" s="169"/>
      <c r="BH336" s="169"/>
      <c r="BI336" s="169">
        <v>50</v>
      </c>
      <c r="BJ336" s="169">
        <v>120</v>
      </c>
      <c r="BK336" s="169"/>
      <c r="BL336" s="169"/>
      <c r="BM336" s="169"/>
      <c r="BN336" s="169"/>
      <c r="BO336" s="259"/>
      <c r="BP336" s="303">
        <f t="shared" si="28"/>
        <v>170</v>
      </c>
      <c r="BQ336" s="349" t="str">
        <f ca="1">IFERROR(IF(TasksTable[[#This Row],[Start Date (Calculated)]]-(TODAY()-WEEKDAY(TODAY())-1)&gt;5,"REVIEW","-"),"")</f>
        <v>REVIEW</v>
      </c>
      <c r="BR336" s="349" t="str">
        <f ca="1">IFERROR(IF(TasksTable[[#This Row],[Required Completion Date]]-(TODAY()-WEEKDAY(TODAY())-1)&gt;5,"REVIEW","-"),"")</f>
        <v>REVIEW</v>
      </c>
      <c r="BS336" s="349" t="str">
        <f ca="1">IFERROR(IF(TasksTable[[#This Row],[% Complete]]&lt;(TODAY()-TasksTable[[#This Row],[Start Date (Calculated)]])/TasksTable[[#This Row],[Days to Accomplish]],"REVIEW","-"),"")</f>
        <v>-</v>
      </c>
    </row>
    <row r="337" spans="1:71" s="202" customFormat="1" ht="30" customHeight="1" x14ac:dyDescent="0.2">
      <c r="A337" s="243">
        <v>24</v>
      </c>
      <c r="B337" s="190" t="str">
        <f>VLOOKUP(TasksTable[[#This Row],[Day 1 Project
Name]],Sheet1!$A$1:$B$19,2,FALSE)</f>
        <v>EFAS03</v>
      </c>
      <c r="C337" s="244" t="str">
        <f>CONCATENATE(B337,"_",TasksTable[[#This Row],[Day 1 Project
Name]],"_",A337)</f>
        <v>EFAS03_EFAS03_Accounts Receivable_EU_24</v>
      </c>
      <c r="D337" s="245" t="str">
        <f>VLOOKUP(B337,Sheet1!$B$1:$C$19,2,FALSE)</f>
        <v>Istvan Katus_Finance</v>
      </c>
      <c r="E337" s="245" t="s">
        <v>391</v>
      </c>
      <c r="F337" s="107" t="s">
        <v>735</v>
      </c>
      <c r="G337" s="246" t="s">
        <v>176</v>
      </c>
      <c r="H337" s="164" t="b">
        <v>1</v>
      </c>
      <c r="I337" s="248"/>
      <c r="J337" s="248">
        <v>42559</v>
      </c>
      <c r="K337" s="246">
        <v>46</v>
      </c>
      <c r="L337" s="249">
        <f t="shared" si="29"/>
        <v>42513</v>
      </c>
      <c r="M337" s="250">
        <v>0</v>
      </c>
      <c r="N337" s="251" t="b">
        <v>1</v>
      </c>
      <c r="O337" s="242" t="s">
        <v>553</v>
      </c>
      <c r="P337" s="251" t="s">
        <v>312</v>
      </c>
      <c r="Q337" s="251" t="s">
        <v>179</v>
      </c>
      <c r="R337" s="242" t="s">
        <v>552</v>
      </c>
      <c r="S337" s="252"/>
      <c r="T337" s="252"/>
      <c r="U337" s="252"/>
      <c r="V337" s="252"/>
      <c r="W337" s="252"/>
      <c r="X337" s="158">
        <v>42559</v>
      </c>
      <c r="Y337" s="252"/>
      <c r="Z337" s="248">
        <v>42555</v>
      </c>
      <c r="AA337" s="252"/>
      <c r="AB337" s="252"/>
      <c r="AC337" s="252"/>
      <c r="AD337" s="252"/>
      <c r="AE337" s="252"/>
      <c r="AF337" s="252"/>
      <c r="AG337" s="252"/>
      <c r="AH337" s="252"/>
      <c r="AI337" s="252"/>
      <c r="AJ337" s="252"/>
      <c r="AK337" s="252"/>
      <c r="AL337" s="252"/>
      <c r="AM337" s="252"/>
      <c r="AN337" s="252"/>
      <c r="AO337" s="252"/>
      <c r="AP337" s="252"/>
      <c r="AQ337" s="252"/>
      <c r="AR337" s="242"/>
      <c r="AS337" s="242"/>
      <c r="AT337" s="242"/>
      <c r="AU337" s="242"/>
      <c r="AV337" s="242"/>
      <c r="AW337" s="242"/>
      <c r="AX337" s="242"/>
      <c r="AY337" s="253" t="str">
        <f ca="1">IF(AND(TasksTable[[#This Row],[Status]]&lt;&gt;"On Track",TasksTable[[#This Row],[Start Date (Calculated)]]&lt;TODAY()+7),"Review","No  Review")</f>
        <v>No  Review</v>
      </c>
      <c r="AZ337" s="242">
        <v>270</v>
      </c>
      <c r="BA337" s="302" t="s">
        <v>725</v>
      </c>
      <c r="BB337" s="242"/>
      <c r="BC337" s="242"/>
      <c r="BD337" s="242"/>
      <c r="BE337" s="169" t="s">
        <v>801</v>
      </c>
      <c r="BF337" s="169"/>
      <c r="BG337" s="169"/>
      <c r="BH337" s="169"/>
      <c r="BI337" s="169"/>
      <c r="BJ337" s="169">
        <v>80</v>
      </c>
      <c r="BK337" s="169">
        <v>120</v>
      </c>
      <c r="BL337" s="169">
        <v>70</v>
      </c>
      <c r="BM337" s="169"/>
      <c r="BN337" s="169"/>
      <c r="BO337" s="259"/>
      <c r="BP337" s="303">
        <f t="shared" si="28"/>
        <v>270</v>
      </c>
      <c r="BQ337" s="349" t="str">
        <f ca="1">IFERROR(IF(TasksTable[[#This Row],[Start Date (Calculated)]]-(TODAY()-WEEKDAY(TODAY())-1)&gt;5,"REVIEW","-"),"")</f>
        <v>REVIEW</v>
      </c>
      <c r="BR337" s="349" t="str">
        <f ca="1">IFERROR(IF(TasksTable[[#This Row],[Required Completion Date]]-(TODAY()-WEEKDAY(TODAY())-1)&gt;5,"REVIEW","-"),"")</f>
        <v>REVIEW</v>
      </c>
      <c r="BS337" s="349" t="str">
        <f ca="1">IFERROR(IF(TasksTable[[#This Row],[% Complete]]&lt;(TODAY()-TasksTable[[#This Row],[Start Date (Calculated)]])/TasksTable[[#This Row],[Days to Accomplish]],"REVIEW","-"),"")</f>
        <v>-</v>
      </c>
    </row>
    <row r="338" spans="1:71" s="202" customFormat="1" ht="30" customHeight="1" x14ac:dyDescent="0.2">
      <c r="A338" s="243">
        <v>27</v>
      </c>
      <c r="B338" s="190" t="str">
        <f>VLOOKUP(TasksTable[[#This Row],[Day 1 Project
Name]],Sheet1!$A$1:$B$19,2,FALSE)</f>
        <v>EFAS03</v>
      </c>
      <c r="C338" s="244" t="str">
        <f>CONCATENATE(B338,"_",TasksTable[[#This Row],[Day 1 Project
Name]],"_",A338)</f>
        <v>EFAS03_EFAS03_Accounts Receivable_EU_27</v>
      </c>
      <c r="D338" s="245" t="str">
        <f>VLOOKUP(B338,Sheet1!$B$1:$C$19,2,FALSE)</f>
        <v>Istvan Katus_Finance</v>
      </c>
      <c r="E338" s="245" t="s">
        <v>391</v>
      </c>
      <c r="F338" s="185" t="s">
        <v>673</v>
      </c>
      <c r="G338" s="246" t="s">
        <v>176</v>
      </c>
      <c r="H338" s="164" t="b">
        <v>0</v>
      </c>
      <c r="I338" s="248"/>
      <c r="J338" s="248">
        <v>42583</v>
      </c>
      <c r="K338" s="246">
        <v>30</v>
      </c>
      <c r="L338" s="249">
        <f t="shared" ref="L338:L341" si="30">+J338-K338</f>
        <v>42553</v>
      </c>
      <c r="M338" s="250">
        <v>0</v>
      </c>
      <c r="N338" s="251" t="b">
        <v>1</v>
      </c>
      <c r="O338" s="242" t="s">
        <v>555</v>
      </c>
      <c r="P338" s="251" t="s">
        <v>312</v>
      </c>
      <c r="Q338" s="251" t="s">
        <v>179</v>
      </c>
      <c r="R338" s="242" t="s">
        <v>675</v>
      </c>
      <c r="S338" s="252"/>
      <c r="T338" s="252"/>
      <c r="U338" s="248">
        <v>42583</v>
      </c>
      <c r="V338" s="252"/>
      <c r="W338" s="252"/>
      <c r="X338" s="252"/>
      <c r="Y338" s="252"/>
      <c r="Z338" s="248">
        <v>42583</v>
      </c>
      <c r="AA338" s="252"/>
      <c r="AB338" s="252"/>
      <c r="AC338" s="252"/>
      <c r="AD338" s="252"/>
      <c r="AE338" s="252"/>
      <c r="AF338" s="252"/>
      <c r="AG338" s="252"/>
      <c r="AH338" s="252"/>
      <c r="AI338" s="252"/>
      <c r="AJ338" s="252"/>
      <c r="AK338" s="252"/>
      <c r="AL338" s="252"/>
      <c r="AM338" s="252"/>
      <c r="AN338" s="252"/>
      <c r="AO338" s="252"/>
      <c r="AP338" s="252"/>
      <c r="AQ338" s="252"/>
      <c r="AR338" s="242"/>
      <c r="AS338" s="242"/>
      <c r="AT338" s="242"/>
      <c r="AU338" s="242"/>
      <c r="AV338" s="242"/>
      <c r="AW338" s="242"/>
      <c r="AX338" s="242"/>
      <c r="AY338" s="253" t="str">
        <f ca="1">IF(AND(TasksTable[[#This Row],[Status]]&lt;&gt;"On Track",TasksTable[[#This Row],[Start Date (Calculated)]]&lt;TODAY()+7),"Review","No  Review")</f>
        <v>No  Review</v>
      </c>
      <c r="AZ338" s="242">
        <f>2*4*5</f>
        <v>40</v>
      </c>
      <c r="BA338" s="302" t="s">
        <v>725</v>
      </c>
      <c r="BB338" s="242"/>
      <c r="BC338" s="242"/>
      <c r="BD338" s="242"/>
      <c r="BE338" s="169" t="s">
        <v>800</v>
      </c>
      <c r="BF338" s="169"/>
      <c r="BG338" s="169"/>
      <c r="BH338" s="169"/>
      <c r="BI338" s="169"/>
      <c r="BJ338" s="169"/>
      <c r="BK338" s="169"/>
      <c r="BL338" s="169">
        <v>40</v>
      </c>
      <c r="BM338" s="169"/>
      <c r="BN338" s="169"/>
      <c r="BO338" s="259"/>
      <c r="BP338" s="303">
        <f t="shared" si="28"/>
        <v>40</v>
      </c>
      <c r="BQ338" s="349" t="str">
        <f ca="1">IFERROR(IF(TasksTable[[#This Row],[Start Date (Calculated)]]-(TODAY()-WEEKDAY(TODAY())-1)&gt;5,"REVIEW","-"),"")</f>
        <v>REVIEW</v>
      </c>
      <c r="BR338" s="349" t="str">
        <f ca="1">IFERROR(IF(TasksTable[[#This Row],[Required Completion Date]]-(TODAY()-WEEKDAY(TODAY())-1)&gt;5,"REVIEW","-"),"")</f>
        <v>REVIEW</v>
      </c>
      <c r="BS338" s="349" t="str">
        <f ca="1">IFERROR(IF(TasksTable[[#This Row],[% Complete]]&lt;(TODAY()-TasksTable[[#This Row],[Start Date (Calculated)]])/TasksTable[[#This Row],[Days to Accomplish]],"REVIEW","-"),"")</f>
        <v>-</v>
      </c>
    </row>
    <row r="339" spans="1:71" s="202" customFormat="1" ht="30" customHeight="1" x14ac:dyDescent="0.2">
      <c r="A339" s="243">
        <v>29</v>
      </c>
      <c r="B339" s="190" t="str">
        <f>VLOOKUP(TasksTable[[#This Row],[Day 1 Project
Name]],Sheet1!$A$1:$B$19,2,FALSE)</f>
        <v>EFAS03</v>
      </c>
      <c r="C339" s="244" t="str">
        <f>CONCATENATE(B339,"_",TasksTable[[#This Row],[Day 1 Project
Name]],"_",A339)</f>
        <v>EFAS03_EFAS03_Accounts Receivable_EU_29</v>
      </c>
      <c r="D339" s="245" t="str">
        <f>VLOOKUP(B339,Sheet1!$B$1:$C$19,2,FALSE)</f>
        <v>Istvan Katus_Finance</v>
      </c>
      <c r="E339" s="245" t="s">
        <v>391</v>
      </c>
      <c r="F339" s="185" t="s">
        <v>700</v>
      </c>
      <c r="G339" s="246" t="s">
        <v>176</v>
      </c>
      <c r="H339" s="109" t="b">
        <v>0</v>
      </c>
      <c r="I339" s="248"/>
      <c r="J339" s="248">
        <v>42643</v>
      </c>
      <c r="K339" s="246">
        <v>2</v>
      </c>
      <c r="L339" s="249">
        <f t="shared" si="30"/>
        <v>42641</v>
      </c>
      <c r="M339" s="250">
        <v>0</v>
      </c>
      <c r="N339" s="251" t="b">
        <v>1</v>
      </c>
      <c r="O339" s="242" t="s">
        <v>556</v>
      </c>
      <c r="P339" s="251" t="s">
        <v>312</v>
      </c>
      <c r="Q339" s="251" t="s">
        <v>179</v>
      </c>
      <c r="R339" s="242" t="s">
        <v>557</v>
      </c>
      <c r="S339" s="252"/>
      <c r="T339" s="252"/>
      <c r="U339" s="252"/>
      <c r="V339" s="252"/>
      <c r="W339" s="252"/>
      <c r="X339" s="252"/>
      <c r="Y339" s="252"/>
      <c r="Z339" s="248">
        <v>42643</v>
      </c>
      <c r="AA339" s="252"/>
      <c r="AB339" s="252"/>
      <c r="AC339" s="252"/>
      <c r="AD339" s="252"/>
      <c r="AE339" s="252"/>
      <c r="AF339" s="252"/>
      <c r="AG339" s="252"/>
      <c r="AH339" s="252"/>
      <c r="AI339" s="252"/>
      <c r="AJ339" s="252"/>
      <c r="AK339" s="252"/>
      <c r="AL339" s="252"/>
      <c r="AM339" s="252"/>
      <c r="AN339" s="252"/>
      <c r="AO339" s="252"/>
      <c r="AP339" s="252"/>
      <c r="AQ339" s="252"/>
      <c r="AR339" s="242"/>
      <c r="AS339" s="242"/>
      <c r="AT339" s="242"/>
      <c r="AU339" s="242"/>
      <c r="AV339" s="242"/>
      <c r="AW339" s="242"/>
      <c r="AX339" s="242"/>
      <c r="AY339" s="253" t="str">
        <f ca="1">IF(AND(TasksTable[[#This Row],[Status]]&lt;&gt;"On Track",TasksTable[[#This Row],[Start Date (Calculated)]]&lt;TODAY()+7),"Review","No  Review")</f>
        <v>No  Review</v>
      </c>
      <c r="AZ339" s="242">
        <v>8</v>
      </c>
      <c r="BA339" s="302" t="s">
        <v>725</v>
      </c>
      <c r="BB339" s="242"/>
      <c r="BC339" s="242"/>
      <c r="BD339" s="242"/>
      <c r="BE339" s="169" t="s">
        <v>802</v>
      </c>
      <c r="BF339" s="169"/>
      <c r="BG339" s="169"/>
      <c r="BH339" s="169"/>
      <c r="BI339" s="169"/>
      <c r="BJ339" s="169"/>
      <c r="BK339" s="169"/>
      <c r="BL339" s="169"/>
      <c r="BM339" s="169"/>
      <c r="BN339" s="169">
        <v>8</v>
      </c>
      <c r="BO339" s="259"/>
      <c r="BP339" s="303">
        <f t="shared" si="28"/>
        <v>8</v>
      </c>
      <c r="BQ339" s="349" t="str">
        <f ca="1">IFERROR(IF(TasksTable[[#This Row],[Start Date (Calculated)]]-(TODAY()-WEEKDAY(TODAY())-1)&gt;5,"REVIEW","-"),"")</f>
        <v>REVIEW</v>
      </c>
      <c r="BR339" s="349" t="str">
        <f ca="1">IFERROR(IF(TasksTable[[#This Row],[Required Completion Date]]-(TODAY()-WEEKDAY(TODAY())-1)&gt;5,"REVIEW","-"),"")</f>
        <v>REVIEW</v>
      </c>
      <c r="BS339" s="349" t="str">
        <f ca="1">IFERROR(IF(TasksTable[[#This Row],[% Complete]]&lt;(TODAY()-TasksTable[[#This Row],[Start Date (Calculated)]])/TasksTable[[#This Row],[Days to Accomplish]],"REVIEW","-"),"")</f>
        <v>-</v>
      </c>
    </row>
    <row r="340" spans="1:71" s="202" customFormat="1" ht="30" customHeight="1" x14ac:dyDescent="0.2">
      <c r="A340" s="243">
        <v>31</v>
      </c>
      <c r="B340" s="190" t="str">
        <f>VLOOKUP(TasksTable[[#This Row],[Day 1 Project
Name]],Sheet1!$A$1:$B$19,2,FALSE)</f>
        <v>EFAS03</v>
      </c>
      <c r="C340" s="244" t="str">
        <f>CONCATENATE(B340,"_",TasksTable[[#This Row],[Day 1 Project
Name]],"_",A340)</f>
        <v>EFAS03_EFAS03_Accounts Receivable_EU_31</v>
      </c>
      <c r="D340" s="245" t="str">
        <f>VLOOKUP(B340,Sheet1!$B$1:$C$19,2,FALSE)</f>
        <v>Istvan Katus_Finance</v>
      </c>
      <c r="E340" s="245" t="s">
        <v>391</v>
      </c>
      <c r="F340" s="185" t="s">
        <v>558</v>
      </c>
      <c r="G340" s="246" t="s">
        <v>176</v>
      </c>
      <c r="H340" s="164" t="b">
        <v>0</v>
      </c>
      <c r="I340" s="248"/>
      <c r="J340" s="248">
        <v>42571</v>
      </c>
      <c r="K340" s="246">
        <v>30</v>
      </c>
      <c r="L340" s="249">
        <f t="shared" si="30"/>
        <v>42541</v>
      </c>
      <c r="M340" s="250">
        <v>0</v>
      </c>
      <c r="N340" s="251" t="b">
        <v>1</v>
      </c>
      <c r="O340" s="242" t="s">
        <v>90</v>
      </c>
      <c r="P340" s="251" t="s">
        <v>312</v>
      </c>
      <c r="Q340" s="251" t="s">
        <v>179</v>
      </c>
      <c r="R340" s="242" t="s">
        <v>559</v>
      </c>
      <c r="S340" s="252"/>
      <c r="T340" s="252"/>
      <c r="U340" s="248">
        <v>42583</v>
      </c>
      <c r="V340" s="252"/>
      <c r="W340" s="252"/>
      <c r="X340" s="252"/>
      <c r="Y340" s="252"/>
      <c r="Z340" s="252"/>
      <c r="AA340" s="252"/>
      <c r="AB340" s="252"/>
      <c r="AC340" s="252"/>
      <c r="AD340" s="252"/>
      <c r="AE340" s="252"/>
      <c r="AF340" s="252"/>
      <c r="AG340" s="252"/>
      <c r="AH340" s="252"/>
      <c r="AI340" s="252"/>
      <c r="AJ340" s="252"/>
      <c r="AK340" s="252"/>
      <c r="AL340" s="252"/>
      <c r="AM340" s="252"/>
      <c r="AN340" s="252"/>
      <c r="AO340" s="252"/>
      <c r="AP340" s="252"/>
      <c r="AQ340" s="252"/>
      <c r="AR340" s="242"/>
      <c r="AS340" s="242"/>
      <c r="AT340" s="242"/>
      <c r="AU340" s="242"/>
      <c r="AV340" s="242"/>
      <c r="AW340" s="242"/>
      <c r="AX340" s="242"/>
      <c r="AY340" s="253" t="str">
        <f ca="1">IF(AND(TasksTable[[#This Row],[Status]]&lt;&gt;"On Track",TasksTable[[#This Row],[Start Date (Calculated)]]&lt;TODAY()+7),"Review","No  Review")</f>
        <v>No  Review</v>
      </c>
      <c r="AZ340" s="242">
        <f>2*4*10</f>
        <v>80</v>
      </c>
      <c r="BA340" s="302" t="s">
        <v>725</v>
      </c>
      <c r="BB340" s="242"/>
      <c r="BC340" s="242"/>
      <c r="BD340" s="242"/>
      <c r="BE340" s="169" t="s">
        <v>800</v>
      </c>
      <c r="BF340" s="169"/>
      <c r="BG340" s="169"/>
      <c r="BH340" s="169"/>
      <c r="BI340" s="169"/>
      <c r="BJ340" s="169"/>
      <c r="BK340" s="169">
        <v>40</v>
      </c>
      <c r="BL340" s="169">
        <v>40</v>
      </c>
      <c r="BM340" s="169"/>
      <c r="BN340" s="169"/>
      <c r="BO340" s="259"/>
      <c r="BP340" s="303">
        <f t="shared" si="28"/>
        <v>80</v>
      </c>
      <c r="BQ340" s="349" t="str">
        <f ca="1">IFERROR(IF(TasksTable[[#This Row],[Start Date (Calculated)]]-(TODAY()-WEEKDAY(TODAY())-1)&gt;5,"REVIEW","-"),"")</f>
        <v>REVIEW</v>
      </c>
      <c r="BR340" s="349" t="str">
        <f ca="1">IFERROR(IF(TasksTable[[#This Row],[Required Completion Date]]-(TODAY()-WEEKDAY(TODAY())-1)&gt;5,"REVIEW","-"),"")</f>
        <v>REVIEW</v>
      </c>
      <c r="BS340" s="349" t="str">
        <f ca="1">IFERROR(IF(TasksTable[[#This Row],[% Complete]]&lt;(TODAY()-TasksTable[[#This Row],[Start Date (Calculated)]])/TasksTable[[#This Row],[Days to Accomplish]],"REVIEW","-"),"")</f>
        <v>-</v>
      </c>
    </row>
    <row r="341" spans="1:71" s="202" customFormat="1" ht="30" customHeight="1" x14ac:dyDescent="0.2">
      <c r="A341" s="243">
        <v>32</v>
      </c>
      <c r="B341" s="190" t="str">
        <f>VLOOKUP(TasksTable[[#This Row],[Day 1 Project
Name]],Sheet1!$A$1:$B$19,2,FALSE)</f>
        <v>EFAS03</v>
      </c>
      <c r="C341" s="244" t="str">
        <f>CONCATENATE(B341,"_",TasksTable[[#This Row],[Day 1 Project
Name]],"_",A341)</f>
        <v>EFAS03_EFAS03_Accounts Receivable_EU_32</v>
      </c>
      <c r="D341" s="245" t="str">
        <f>VLOOKUP(B341,Sheet1!$B$1:$C$19,2,FALSE)</f>
        <v>Istvan Katus_Finance</v>
      </c>
      <c r="E341" s="245" t="s">
        <v>391</v>
      </c>
      <c r="F341" s="185" t="s">
        <v>560</v>
      </c>
      <c r="G341" s="246" t="s">
        <v>176</v>
      </c>
      <c r="H341" s="164" t="b">
        <v>0</v>
      </c>
      <c r="I341" s="248"/>
      <c r="J341" s="248">
        <v>42644</v>
      </c>
      <c r="K341" s="246">
        <v>30</v>
      </c>
      <c r="L341" s="249">
        <f t="shared" si="30"/>
        <v>42614</v>
      </c>
      <c r="M341" s="250">
        <v>0</v>
      </c>
      <c r="N341" s="251" t="b">
        <v>0</v>
      </c>
      <c r="O341" s="242"/>
      <c r="P341" s="251" t="s">
        <v>312</v>
      </c>
      <c r="Q341" s="251" t="s">
        <v>179</v>
      </c>
      <c r="R341" s="242" t="s">
        <v>561</v>
      </c>
      <c r="S341" s="252"/>
      <c r="T341" s="252"/>
      <c r="U341" s="252"/>
      <c r="V341" s="252"/>
      <c r="W341" s="252"/>
      <c r="X341" s="252"/>
      <c r="Y341" s="252"/>
      <c r="Z341" s="252"/>
      <c r="AA341" s="252"/>
      <c r="AB341" s="252"/>
      <c r="AC341" s="252"/>
      <c r="AD341" s="252"/>
      <c r="AE341" s="252"/>
      <c r="AF341" s="252"/>
      <c r="AG341" s="252"/>
      <c r="AH341" s="252"/>
      <c r="AI341" s="252"/>
      <c r="AJ341" s="252"/>
      <c r="AK341" s="252"/>
      <c r="AL341" s="252"/>
      <c r="AM341" s="252"/>
      <c r="AN341" s="252"/>
      <c r="AO341" s="252"/>
      <c r="AP341" s="252"/>
      <c r="AQ341" s="252"/>
      <c r="AR341" s="242"/>
      <c r="AS341" s="242"/>
      <c r="AT341" s="242"/>
      <c r="AU341" s="242"/>
      <c r="AV341" s="242"/>
      <c r="AW341" s="242"/>
      <c r="AX341" s="242"/>
      <c r="AY341" s="253" t="str">
        <f ca="1">IF(AND(TasksTable[[#This Row],[Status]]&lt;&gt;"On Track",TasksTable[[#This Row],[Start Date (Calculated)]]&lt;TODAY()+7),"Review","No  Review")</f>
        <v>No  Review</v>
      </c>
      <c r="AZ341" s="242" t="s">
        <v>368</v>
      </c>
      <c r="BA341" s="302" t="s">
        <v>725</v>
      </c>
      <c r="BB341" s="242"/>
      <c r="BC341" s="242"/>
      <c r="BD341" s="242"/>
      <c r="BE341" s="169" t="s">
        <v>800</v>
      </c>
      <c r="BF341" s="169"/>
      <c r="BG341" s="169"/>
      <c r="BH341" s="169"/>
      <c r="BI341" s="169"/>
      <c r="BJ341" s="169"/>
      <c r="BK341" s="169"/>
      <c r="BL341" s="169"/>
      <c r="BM341" s="169"/>
      <c r="BN341" s="169"/>
      <c r="BO341" s="259"/>
      <c r="BP341" s="303">
        <f t="shared" si="28"/>
        <v>0</v>
      </c>
      <c r="BQ341" s="349" t="str">
        <f ca="1">IFERROR(IF(TasksTable[[#This Row],[Start Date (Calculated)]]-(TODAY()-WEEKDAY(TODAY())-1)&gt;5,"REVIEW","-"),"")</f>
        <v>REVIEW</v>
      </c>
      <c r="BR341" s="349" t="str">
        <f ca="1">IFERROR(IF(TasksTable[[#This Row],[Required Completion Date]]-(TODAY()-WEEKDAY(TODAY())-1)&gt;5,"REVIEW","-"),"")</f>
        <v>REVIEW</v>
      </c>
      <c r="BS341" s="349" t="str">
        <f ca="1">IFERROR(IF(TasksTable[[#This Row],[% Complete]]&lt;(TODAY()-TasksTable[[#This Row],[Start Date (Calculated)]])/TasksTable[[#This Row],[Days to Accomplish]],"REVIEW","-"),"")</f>
        <v>-</v>
      </c>
    </row>
    <row r="342" spans="1:71" s="202" customFormat="1" ht="30" customHeight="1" x14ac:dyDescent="0.2">
      <c r="A342" s="243">
        <v>10</v>
      </c>
      <c r="B342" s="190" t="str">
        <f>VLOOKUP(TasksTable[[#This Row],[Day 1 Project
Name]],Sheet1!$A$1:$B$19,2,FALSE)</f>
        <v>EFAS11</v>
      </c>
      <c r="C342" s="244" t="str">
        <f>CONCATENATE(B342,"_",TasksTable[[#This Row],[Day 1 Project
Name]],"_",A342)</f>
        <v>EFAS11_EFAS11_General Ledger_EU_10</v>
      </c>
      <c r="D342" s="256" t="str">
        <f>VLOOKUP(B342,Sheet1!$B$1:$C$19,2,FALSE)</f>
        <v>Istvan Katus_Finance</v>
      </c>
      <c r="E342" s="245" t="s">
        <v>381</v>
      </c>
      <c r="F342" s="245" t="s">
        <v>722</v>
      </c>
      <c r="G342" s="246" t="s">
        <v>176</v>
      </c>
      <c r="H342" s="247" t="b">
        <v>1</v>
      </c>
      <c r="I342" s="248"/>
      <c r="J342" s="248">
        <v>42491</v>
      </c>
      <c r="K342" s="257">
        <v>35</v>
      </c>
      <c r="L342" s="249">
        <f t="shared" ref="L342:L357" si="31">+J342-K342</f>
        <v>42456</v>
      </c>
      <c r="M342" s="250">
        <v>0</v>
      </c>
      <c r="N342" s="251" t="b">
        <v>1</v>
      </c>
      <c r="O342" s="242" t="s">
        <v>527</v>
      </c>
      <c r="P342" s="251" t="s">
        <v>312</v>
      </c>
      <c r="Q342" s="251" t="s">
        <v>179</v>
      </c>
      <c r="R342" s="258" t="s">
        <v>693</v>
      </c>
      <c r="S342" s="260"/>
      <c r="T342" s="260"/>
      <c r="U342" s="260"/>
      <c r="V342" s="260"/>
      <c r="W342" s="260"/>
      <c r="X342" s="260"/>
      <c r="Y342" s="260"/>
      <c r="Z342" s="260"/>
      <c r="AA342" s="260"/>
      <c r="AB342" s="260"/>
      <c r="AC342" s="260"/>
      <c r="AD342" s="260"/>
      <c r="AE342" s="260"/>
      <c r="AF342" s="260"/>
      <c r="AG342" s="260"/>
      <c r="AH342" s="260"/>
      <c r="AI342" s="260"/>
      <c r="AJ342" s="260"/>
      <c r="AK342" s="260"/>
      <c r="AL342" s="260"/>
      <c r="AM342" s="260"/>
      <c r="AN342" s="260"/>
      <c r="AO342" s="260"/>
      <c r="AP342" s="260"/>
      <c r="AQ342" s="260"/>
      <c r="AR342" s="258"/>
      <c r="AS342" s="258"/>
      <c r="AT342" s="258"/>
      <c r="AU342" s="258"/>
      <c r="AV342" s="258"/>
      <c r="AW342" s="258"/>
      <c r="AX342" s="258"/>
      <c r="AY342" s="258" t="str">
        <f ca="1">IF(AND(TasksTable[[#This Row],[Status]]&lt;&gt;"On Track",TasksTable[[#This Row],[Start Date (Calculated)]]&lt;TODAY()+7),"Review","No  Review")</f>
        <v>No  Review</v>
      </c>
      <c r="AZ342" s="169">
        <v>100</v>
      </c>
      <c r="BA342" s="302" t="s">
        <v>725</v>
      </c>
      <c r="BB342" s="255"/>
      <c r="BC342" s="258"/>
      <c r="BD342" s="258"/>
      <c r="BE342" s="169" t="s">
        <v>801</v>
      </c>
      <c r="BF342" s="169"/>
      <c r="BG342" s="169"/>
      <c r="BH342" s="169"/>
      <c r="BI342" s="169">
        <v>100</v>
      </c>
      <c r="BJ342" s="169"/>
      <c r="BK342" s="169"/>
      <c r="BL342" s="169"/>
      <c r="BM342" s="169"/>
      <c r="BN342" s="169"/>
      <c r="BO342" s="259"/>
      <c r="BP342" s="303">
        <f t="shared" si="28"/>
        <v>100</v>
      </c>
      <c r="BQ342" s="349" t="str">
        <f ca="1">IFERROR(IF(TasksTable[[#This Row],[Start Date (Calculated)]]-(TODAY()-WEEKDAY(TODAY())-1)&gt;5,"REVIEW","-"),"")</f>
        <v>REVIEW</v>
      </c>
      <c r="BR342" s="349" t="str">
        <f ca="1">IFERROR(IF(TasksTable[[#This Row],[Required Completion Date]]-(TODAY()-WEEKDAY(TODAY())-1)&gt;5,"REVIEW","-"),"")</f>
        <v>REVIEW</v>
      </c>
      <c r="BS342" s="349" t="str">
        <f ca="1">IFERROR(IF(TasksTable[[#This Row],[% Complete]]&lt;(TODAY()-TasksTable[[#This Row],[Start Date (Calculated)]])/TasksTable[[#This Row],[Days to Accomplish]],"REVIEW","-"),"")</f>
        <v>-</v>
      </c>
    </row>
    <row r="343" spans="1:71" s="202" customFormat="1" ht="30" customHeight="1" x14ac:dyDescent="0.2">
      <c r="A343" s="243">
        <v>12</v>
      </c>
      <c r="B343" s="190" t="str">
        <f>VLOOKUP(TasksTable[[#This Row],[Day 1 Project
Name]],Sheet1!$A$1:$B$19,2,FALSE)</f>
        <v>EFAS11</v>
      </c>
      <c r="C343" s="244" t="str">
        <f>CONCATENATE(B343,"_",TasksTable[[#This Row],[Day 1 Project
Name]],"_",A343)</f>
        <v>EFAS11_EFAS11_General Ledger_EU_12</v>
      </c>
      <c r="D343" s="245" t="str">
        <f>VLOOKUP(B343,Sheet1!$B$1:$C$19,2,FALSE)</f>
        <v>Istvan Katus_Finance</v>
      </c>
      <c r="E343" s="245" t="s">
        <v>381</v>
      </c>
      <c r="F343" s="185" t="s">
        <v>529</v>
      </c>
      <c r="G343" s="246" t="s">
        <v>176</v>
      </c>
      <c r="H343" s="247" t="b">
        <v>0</v>
      </c>
      <c r="I343" s="248"/>
      <c r="J343" s="248">
        <v>42583</v>
      </c>
      <c r="K343" s="246">
        <v>30</v>
      </c>
      <c r="L343" s="249">
        <f t="shared" si="31"/>
        <v>42553</v>
      </c>
      <c r="M343" s="250">
        <v>0</v>
      </c>
      <c r="N343" s="251" t="b">
        <v>0</v>
      </c>
      <c r="O343" s="242"/>
      <c r="P343" s="251" t="s">
        <v>312</v>
      </c>
      <c r="Q343" s="251" t="s">
        <v>179</v>
      </c>
      <c r="R343" s="242" t="s">
        <v>530</v>
      </c>
      <c r="S343" s="252"/>
      <c r="T343" s="252"/>
      <c r="U343" s="252"/>
      <c r="V343" s="252"/>
      <c r="W343" s="252"/>
      <c r="X343" s="252"/>
      <c r="Y343" s="252"/>
      <c r="Z343" s="252"/>
      <c r="AA343" s="252"/>
      <c r="AB343" s="252"/>
      <c r="AC343" s="252"/>
      <c r="AD343" s="252"/>
      <c r="AE343" s="252"/>
      <c r="AF343" s="252"/>
      <c r="AG343" s="252"/>
      <c r="AH343" s="252"/>
      <c r="AI343" s="252"/>
      <c r="AJ343" s="252"/>
      <c r="AK343" s="252"/>
      <c r="AL343" s="252"/>
      <c r="AM343" s="252"/>
      <c r="AN343" s="252"/>
      <c r="AO343" s="252"/>
      <c r="AP343" s="252"/>
      <c r="AQ343" s="252"/>
      <c r="AR343" s="242"/>
      <c r="AS343" s="242"/>
      <c r="AT343" s="242"/>
      <c r="AU343" s="242"/>
      <c r="AV343" s="242"/>
      <c r="AW343" s="242"/>
      <c r="AX343" s="242"/>
      <c r="AY343" s="253" t="str">
        <f ca="1">IF(AND(TasksTable[[#This Row],[Status]]&lt;&gt;"On Track",TasksTable[[#This Row],[Start Date (Calculated)]]&lt;TODAY()+7),"Review","No  Review")</f>
        <v>No  Review</v>
      </c>
      <c r="AZ343" s="242">
        <v>16</v>
      </c>
      <c r="BA343" s="302" t="s">
        <v>725</v>
      </c>
      <c r="BB343" s="242"/>
      <c r="BC343" s="242"/>
      <c r="BD343" s="242"/>
      <c r="BE343" s="169" t="s">
        <v>800</v>
      </c>
      <c r="BF343" s="169"/>
      <c r="BG343" s="169"/>
      <c r="BH343" s="169"/>
      <c r="BI343" s="169"/>
      <c r="BJ343" s="169"/>
      <c r="BK343" s="169"/>
      <c r="BL343" s="169">
        <v>16</v>
      </c>
      <c r="BM343" s="169"/>
      <c r="BN343" s="169"/>
      <c r="BO343" s="259"/>
      <c r="BP343" s="303">
        <f t="shared" si="28"/>
        <v>16</v>
      </c>
      <c r="BQ343" s="349" t="str">
        <f ca="1">IFERROR(IF(TasksTable[[#This Row],[Start Date (Calculated)]]-(TODAY()-WEEKDAY(TODAY())-1)&gt;5,"REVIEW","-"),"")</f>
        <v>REVIEW</v>
      </c>
      <c r="BR343" s="349" t="str">
        <f ca="1">IFERROR(IF(TasksTable[[#This Row],[Required Completion Date]]-(TODAY()-WEEKDAY(TODAY())-1)&gt;5,"REVIEW","-"),"")</f>
        <v>REVIEW</v>
      </c>
      <c r="BS343" s="349" t="str">
        <f ca="1">IFERROR(IF(TasksTable[[#This Row],[% Complete]]&lt;(TODAY()-TasksTable[[#This Row],[Start Date (Calculated)]])/TasksTable[[#This Row],[Days to Accomplish]],"REVIEW","-"),"")</f>
        <v>-</v>
      </c>
    </row>
    <row r="344" spans="1:71" s="202" customFormat="1" ht="30" customHeight="1" x14ac:dyDescent="0.2">
      <c r="A344" s="243">
        <v>13</v>
      </c>
      <c r="B344" s="190" t="str">
        <f>VLOOKUP(TasksTable[[#This Row],[Day 1 Project
Name]],Sheet1!$A$1:$B$19,2,FALSE)</f>
        <v>EFAS11</v>
      </c>
      <c r="C344" s="244" t="str">
        <f>CONCATENATE(B344,"_",TasksTable[[#This Row],[Day 1 Project
Name]],"_",A344)</f>
        <v>EFAS11_EFAS11_General Ledger_EU_13</v>
      </c>
      <c r="D344" s="245" t="str">
        <f>VLOOKUP(B344,Sheet1!$B$1:$C$19,2,FALSE)</f>
        <v>Istvan Katus_Finance</v>
      </c>
      <c r="E344" s="245" t="s">
        <v>381</v>
      </c>
      <c r="F344" s="107" t="s">
        <v>425</v>
      </c>
      <c r="G344" s="246" t="s">
        <v>176</v>
      </c>
      <c r="H344" s="247" t="b">
        <v>0</v>
      </c>
      <c r="I344" s="248"/>
      <c r="J344" s="248">
        <v>42478</v>
      </c>
      <c r="K344" s="246">
        <v>15</v>
      </c>
      <c r="L344" s="249">
        <f t="shared" si="31"/>
        <v>42463</v>
      </c>
      <c r="M344" s="250">
        <v>0</v>
      </c>
      <c r="N344" s="251" t="b">
        <v>0</v>
      </c>
      <c r="O344" s="242"/>
      <c r="P344" s="251" t="s">
        <v>312</v>
      </c>
      <c r="Q344" s="251" t="s">
        <v>179</v>
      </c>
      <c r="R344" s="242" t="s">
        <v>532</v>
      </c>
      <c r="S344" s="252"/>
      <c r="T344" s="252"/>
      <c r="U344" s="252"/>
      <c r="V344" s="252"/>
      <c r="W344" s="252"/>
      <c r="X344" s="252"/>
      <c r="Y344" s="252"/>
      <c r="Z344" s="252"/>
      <c r="AA344" s="252"/>
      <c r="AB344" s="252"/>
      <c r="AC344" s="252"/>
      <c r="AD344" s="252"/>
      <c r="AE344" s="252"/>
      <c r="AF344" s="252"/>
      <c r="AG344" s="252"/>
      <c r="AH344" s="252"/>
      <c r="AI344" s="252"/>
      <c r="AJ344" s="252"/>
      <c r="AK344" s="252"/>
      <c r="AL344" s="252"/>
      <c r="AM344" s="252"/>
      <c r="AN344" s="252"/>
      <c r="AO344" s="252"/>
      <c r="AP344" s="252"/>
      <c r="AQ344" s="252"/>
      <c r="AR344" s="242"/>
      <c r="AS344" s="242"/>
      <c r="AT344" s="242"/>
      <c r="AU344" s="242"/>
      <c r="AV344" s="242"/>
      <c r="AW344" s="242"/>
      <c r="AX344" s="242"/>
      <c r="AY344" s="253" t="str">
        <f ca="1">IF(AND(TasksTable[[#This Row],[Status]]&lt;&gt;"On Track",TasksTable[[#This Row],[Start Date (Calculated)]]&lt;TODAY()+7),"Review","No  Review")</f>
        <v>No  Review</v>
      </c>
      <c r="AZ344" s="242">
        <v>8</v>
      </c>
      <c r="BA344" s="302" t="s">
        <v>725</v>
      </c>
      <c r="BB344" s="242"/>
      <c r="BC344" s="242"/>
      <c r="BD344" s="242"/>
      <c r="BE344" s="303" t="s">
        <v>800</v>
      </c>
      <c r="BF344" s="169"/>
      <c r="BG344" s="169"/>
      <c r="BH344" s="169"/>
      <c r="BI344" s="169">
        <v>8</v>
      </c>
      <c r="BJ344" s="169"/>
      <c r="BK344" s="169"/>
      <c r="BL344" s="169"/>
      <c r="BM344" s="169"/>
      <c r="BN344" s="169"/>
      <c r="BO344" s="259"/>
      <c r="BP344" s="303">
        <f t="shared" si="28"/>
        <v>8</v>
      </c>
      <c r="BQ344" s="349" t="str">
        <f ca="1">IFERROR(IF(TasksTable[[#This Row],[Start Date (Calculated)]]-(TODAY()-WEEKDAY(TODAY())-1)&gt;5,"REVIEW","-"),"")</f>
        <v>REVIEW</v>
      </c>
      <c r="BR344" s="349" t="str">
        <f ca="1">IFERROR(IF(TasksTable[[#This Row],[Required Completion Date]]-(TODAY()-WEEKDAY(TODAY())-1)&gt;5,"REVIEW","-"),"")</f>
        <v>REVIEW</v>
      </c>
      <c r="BS344" s="349" t="str">
        <f ca="1">IFERROR(IF(TasksTable[[#This Row],[% Complete]]&lt;(TODAY()-TasksTable[[#This Row],[Start Date (Calculated)]])/TasksTable[[#This Row],[Days to Accomplish]],"REVIEW","-"),"")</f>
        <v>-</v>
      </c>
    </row>
    <row r="345" spans="1:71" s="202" customFormat="1" ht="30" customHeight="1" x14ac:dyDescent="0.2">
      <c r="A345" s="243">
        <v>14</v>
      </c>
      <c r="B345" s="190" t="str">
        <f>VLOOKUP(TasksTable[[#This Row],[Day 1 Project
Name]],Sheet1!$A$1:$B$19,2,FALSE)</f>
        <v>EFAS11</v>
      </c>
      <c r="C345" s="244" t="str">
        <f>CONCATENATE(B345,"_",TasksTable[[#This Row],[Day 1 Project
Name]],"_",A345)</f>
        <v>EFAS11_EFAS11_General Ledger_EU_14</v>
      </c>
      <c r="D345" s="245" t="str">
        <f>VLOOKUP(B345,Sheet1!$B$1:$C$19,2,FALSE)</f>
        <v>Istvan Katus_Finance</v>
      </c>
      <c r="E345" s="245" t="s">
        <v>381</v>
      </c>
      <c r="F345" s="185" t="s">
        <v>597</v>
      </c>
      <c r="G345" s="246" t="s">
        <v>176</v>
      </c>
      <c r="H345" s="247" t="b">
        <v>0</v>
      </c>
      <c r="I345" s="248"/>
      <c r="J345" s="248">
        <v>42460</v>
      </c>
      <c r="K345" s="246">
        <v>15</v>
      </c>
      <c r="L345" s="249">
        <f t="shared" si="31"/>
        <v>42445</v>
      </c>
      <c r="M345" s="250">
        <v>0</v>
      </c>
      <c r="N345" s="251" t="b">
        <v>0</v>
      </c>
      <c r="O345" s="242"/>
      <c r="P345" s="251" t="s">
        <v>312</v>
      </c>
      <c r="Q345" s="251" t="s">
        <v>179</v>
      </c>
      <c r="R345" s="242" t="s">
        <v>531</v>
      </c>
      <c r="S345" s="252"/>
      <c r="T345" s="252"/>
      <c r="U345" s="252"/>
      <c r="V345" s="252"/>
      <c r="W345" s="252"/>
      <c r="X345" s="252"/>
      <c r="Y345" s="252"/>
      <c r="Z345" s="252"/>
      <c r="AA345" s="252"/>
      <c r="AB345" s="252"/>
      <c r="AC345" s="252"/>
      <c r="AD345" s="252"/>
      <c r="AE345" s="252"/>
      <c r="AF345" s="252"/>
      <c r="AG345" s="252"/>
      <c r="AH345" s="252"/>
      <c r="AI345" s="252"/>
      <c r="AJ345" s="252"/>
      <c r="AK345" s="252"/>
      <c r="AL345" s="252"/>
      <c r="AM345" s="252"/>
      <c r="AN345" s="252"/>
      <c r="AO345" s="252"/>
      <c r="AP345" s="252"/>
      <c r="AQ345" s="252"/>
      <c r="AR345" s="242"/>
      <c r="AS345" s="242"/>
      <c r="AT345" s="242"/>
      <c r="AU345" s="242"/>
      <c r="AV345" s="242"/>
      <c r="AW345" s="242"/>
      <c r="AX345" s="242"/>
      <c r="AY345" s="253" t="str">
        <f ca="1">IF(AND(TasksTable[[#This Row],[Status]]&lt;&gt;"On Track",TasksTable[[#This Row],[Start Date (Calculated)]]&lt;TODAY()+7),"Review","No  Review")</f>
        <v>No  Review</v>
      </c>
      <c r="AZ345" s="242">
        <f>2*4</f>
        <v>8</v>
      </c>
      <c r="BA345" s="302" t="s">
        <v>725</v>
      </c>
      <c r="BB345" s="242"/>
      <c r="BC345" s="242"/>
      <c r="BD345" s="242"/>
      <c r="BE345" s="169" t="s">
        <v>800</v>
      </c>
      <c r="BF345" s="169"/>
      <c r="BG345" s="169"/>
      <c r="BH345" s="169">
        <v>8</v>
      </c>
      <c r="BI345" s="169"/>
      <c r="BJ345" s="169"/>
      <c r="BK345" s="169"/>
      <c r="BL345" s="169"/>
      <c r="BM345" s="169"/>
      <c r="BN345" s="169"/>
      <c r="BO345" s="259"/>
      <c r="BP345" s="303">
        <f t="shared" si="28"/>
        <v>8</v>
      </c>
      <c r="BQ345" s="349" t="str">
        <f ca="1">IFERROR(IF(TasksTable[[#This Row],[Start Date (Calculated)]]-(TODAY()-WEEKDAY(TODAY())-1)&gt;5,"REVIEW","-"),"")</f>
        <v>REVIEW</v>
      </c>
      <c r="BR345" s="349" t="str">
        <f ca="1">IFERROR(IF(TasksTable[[#This Row],[Required Completion Date]]-(TODAY()-WEEKDAY(TODAY())-1)&gt;5,"REVIEW","-"),"")</f>
        <v>REVIEW</v>
      </c>
      <c r="BS345" s="349" t="str">
        <f ca="1">IFERROR(IF(TasksTable[[#This Row],[% Complete]]&lt;(TODAY()-TasksTable[[#This Row],[Start Date (Calculated)]])/TasksTable[[#This Row],[Days to Accomplish]],"REVIEW","-"),"")</f>
        <v>-</v>
      </c>
    </row>
    <row r="346" spans="1:71" s="202" customFormat="1" ht="30" customHeight="1" x14ac:dyDescent="0.2">
      <c r="A346" s="243">
        <v>15</v>
      </c>
      <c r="B346" s="190" t="str">
        <f>VLOOKUP(TasksTable[[#This Row],[Day 1 Project
Name]],Sheet1!$A$1:$B$19,2,FALSE)</f>
        <v>EFAS11</v>
      </c>
      <c r="C346" s="244" t="str">
        <f>CONCATENATE(B346,"_",TasksTable[[#This Row],[Day 1 Project
Name]],"_",A346)</f>
        <v>EFAS11_EFAS11_General Ledger_EU_15</v>
      </c>
      <c r="D346" s="245" t="str">
        <f>VLOOKUP(B346,Sheet1!$B$1:$C$19,2,FALSE)</f>
        <v>Istvan Katus_Finance</v>
      </c>
      <c r="E346" s="245" t="s">
        <v>381</v>
      </c>
      <c r="F346" s="185" t="s">
        <v>426</v>
      </c>
      <c r="G346" s="246" t="s">
        <v>176</v>
      </c>
      <c r="H346" s="164" t="b">
        <v>0</v>
      </c>
      <c r="I346" s="248"/>
      <c r="J346" s="248">
        <v>42460</v>
      </c>
      <c r="K346" s="246">
        <v>30</v>
      </c>
      <c r="L346" s="249">
        <f t="shared" si="31"/>
        <v>42430</v>
      </c>
      <c r="M346" s="250">
        <v>0</v>
      </c>
      <c r="N346" s="251" t="b">
        <v>0</v>
      </c>
      <c r="O346" s="242"/>
      <c r="P346" s="251" t="s">
        <v>312</v>
      </c>
      <c r="Q346" s="251" t="s">
        <v>179</v>
      </c>
      <c r="R346" s="242" t="s">
        <v>532</v>
      </c>
      <c r="S346" s="252"/>
      <c r="T346" s="252"/>
      <c r="U346" s="252"/>
      <c r="V346" s="252"/>
      <c r="W346" s="252"/>
      <c r="X346" s="252"/>
      <c r="Y346" s="252"/>
      <c r="Z346" s="252"/>
      <c r="AA346" s="252"/>
      <c r="AB346" s="252"/>
      <c r="AC346" s="252"/>
      <c r="AD346" s="252"/>
      <c r="AE346" s="252"/>
      <c r="AF346" s="252"/>
      <c r="AG346" s="252"/>
      <c r="AH346" s="252"/>
      <c r="AI346" s="252"/>
      <c r="AJ346" s="252"/>
      <c r="AK346" s="252"/>
      <c r="AL346" s="252"/>
      <c r="AM346" s="252"/>
      <c r="AN346" s="252"/>
      <c r="AO346" s="252"/>
      <c r="AP346" s="252"/>
      <c r="AQ346" s="252"/>
      <c r="AR346" s="242"/>
      <c r="AS346" s="242"/>
      <c r="AT346" s="242"/>
      <c r="AU346" s="242"/>
      <c r="AV346" s="242"/>
      <c r="AW346" s="242"/>
      <c r="AX346" s="242"/>
      <c r="AY346" s="253" t="str">
        <f ca="1">IF(AND(TasksTable[[#This Row],[Status]]&lt;&gt;"On Track",TasksTable[[#This Row],[Start Date (Calculated)]]&lt;TODAY()+7),"Review","No  Review")</f>
        <v>No  Review</v>
      </c>
      <c r="AZ346" s="242">
        <f>2*4</f>
        <v>8</v>
      </c>
      <c r="BA346" s="302" t="s">
        <v>725</v>
      </c>
      <c r="BB346" s="242"/>
      <c r="BC346" s="242"/>
      <c r="BD346" s="242"/>
      <c r="BE346" s="169" t="s">
        <v>800</v>
      </c>
      <c r="BF346" s="169"/>
      <c r="BG346" s="169"/>
      <c r="BH346" s="169">
        <v>8</v>
      </c>
      <c r="BI346" s="169"/>
      <c r="BJ346" s="169"/>
      <c r="BK346" s="169"/>
      <c r="BL346" s="169"/>
      <c r="BM346" s="169"/>
      <c r="BN346" s="169"/>
      <c r="BO346" s="259"/>
      <c r="BP346" s="303">
        <f t="shared" si="28"/>
        <v>8</v>
      </c>
      <c r="BQ346" s="349" t="str">
        <f ca="1">IFERROR(IF(TasksTable[[#This Row],[Start Date (Calculated)]]-(TODAY()-WEEKDAY(TODAY())-1)&gt;5,"REVIEW","-"),"")</f>
        <v>REVIEW</v>
      </c>
      <c r="BR346" s="349" t="str">
        <f ca="1">IFERROR(IF(TasksTable[[#This Row],[Required Completion Date]]-(TODAY()-WEEKDAY(TODAY())-1)&gt;5,"REVIEW","-"),"")</f>
        <v>REVIEW</v>
      </c>
      <c r="BS346" s="349" t="str">
        <f ca="1">IFERROR(IF(TasksTable[[#This Row],[% Complete]]&lt;(TODAY()-TasksTable[[#This Row],[Start Date (Calculated)]])/TasksTable[[#This Row],[Days to Accomplish]],"REVIEW","-"),"")</f>
        <v>-</v>
      </c>
    </row>
    <row r="347" spans="1:71" s="202" customFormat="1" ht="30" customHeight="1" x14ac:dyDescent="0.2">
      <c r="A347" s="243">
        <v>16</v>
      </c>
      <c r="B347" s="190" t="str">
        <f>VLOOKUP(TasksTable[[#This Row],[Day 1 Project
Name]],Sheet1!$A$1:$B$19,2,FALSE)</f>
        <v>EFAS11</v>
      </c>
      <c r="C347" s="244" t="str">
        <f>CONCATENATE(B347,"_",TasksTable[[#This Row],[Day 1 Project
Name]],"_",A347)</f>
        <v>EFAS11_EFAS11_General Ledger_EU_16</v>
      </c>
      <c r="D347" s="245" t="str">
        <f>VLOOKUP(B347,Sheet1!$B$1:$C$19,2,FALSE)</f>
        <v>Istvan Katus_Finance</v>
      </c>
      <c r="E347" s="245" t="s">
        <v>381</v>
      </c>
      <c r="F347" s="185" t="s">
        <v>533</v>
      </c>
      <c r="G347" s="246" t="s">
        <v>176</v>
      </c>
      <c r="H347" s="164" t="b">
        <v>0</v>
      </c>
      <c r="I347" s="248"/>
      <c r="J347" s="248">
        <v>42571</v>
      </c>
      <c r="K347" s="246">
        <v>60</v>
      </c>
      <c r="L347" s="249">
        <f t="shared" si="31"/>
        <v>42511</v>
      </c>
      <c r="M347" s="250">
        <v>0</v>
      </c>
      <c r="N347" s="251" t="b">
        <v>0</v>
      </c>
      <c r="O347" s="242"/>
      <c r="P347" s="251" t="s">
        <v>312</v>
      </c>
      <c r="Q347" s="251" t="s">
        <v>179</v>
      </c>
      <c r="R347" s="242" t="s">
        <v>534</v>
      </c>
      <c r="S347" s="252"/>
      <c r="T347" s="252"/>
      <c r="U347" s="252"/>
      <c r="V347" s="252"/>
      <c r="W347" s="252"/>
      <c r="X347" s="252"/>
      <c r="Y347" s="252"/>
      <c r="Z347" s="252"/>
      <c r="AA347" s="252"/>
      <c r="AB347" s="252"/>
      <c r="AC347" s="252"/>
      <c r="AD347" s="252"/>
      <c r="AE347" s="252"/>
      <c r="AF347" s="252"/>
      <c r="AG347" s="252"/>
      <c r="AH347" s="252"/>
      <c r="AI347" s="252"/>
      <c r="AJ347" s="252"/>
      <c r="AK347" s="252"/>
      <c r="AL347" s="252"/>
      <c r="AM347" s="252"/>
      <c r="AN347" s="252"/>
      <c r="AO347" s="252"/>
      <c r="AP347" s="252"/>
      <c r="AQ347" s="252"/>
      <c r="AR347" s="242"/>
      <c r="AS347" s="242"/>
      <c r="AT347" s="242"/>
      <c r="AU347" s="242"/>
      <c r="AV347" s="242"/>
      <c r="AW347" s="242"/>
      <c r="AX347" s="242"/>
      <c r="AY347" s="253" t="str">
        <f ca="1">IF(AND(TasksTable[[#This Row],[Status]]&lt;&gt;"On Track",TasksTable[[#This Row],[Start Date (Calculated)]]&lt;TODAY()+7),"Review","No  Review")</f>
        <v>No  Review</v>
      </c>
      <c r="AZ347" s="242">
        <f>4*2*20</f>
        <v>160</v>
      </c>
      <c r="BA347" s="302" t="s">
        <v>725</v>
      </c>
      <c r="BB347" s="242"/>
      <c r="BC347" s="242"/>
      <c r="BD347" s="242"/>
      <c r="BE347" s="169" t="s">
        <v>800</v>
      </c>
      <c r="BF347" s="169"/>
      <c r="BG347" s="169"/>
      <c r="BH347" s="169"/>
      <c r="BI347" s="169"/>
      <c r="BJ347" s="169">
        <v>30</v>
      </c>
      <c r="BK347" s="169">
        <v>70</v>
      </c>
      <c r="BL347" s="169">
        <v>60</v>
      </c>
      <c r="BM347" s="169"/>
      <c r="BN347" s="169"/>
      <c r="BO347" s="259"/>
      <c r="BP347" s="303">
        <f t="shared" si="28"/>
        <v>160</v>
      </c>
      <c r="BQ347" s="349" t="str">
        <f ca="1">IFERROR(IF(TasksTable[[#This Row],[Start Date (Calculated)]]-(TODAY()-WEEKDAY(TODAY())-1)&gt;5,"REVIEW","-"),"")</f>
        <v>REVIEW</v>
      </c>
      <c r="BR347" s="349" t="str">
        <f ca="1">IFERROR(IF(TasksTable[[#This Row],[Required Completion Date]]-(TODAY()-WEEKDAY(TODAY())-1)&gt;5,"REVIEW","-"),"")</f>
        <v>REVIEW</v>
      </c>
      <c r="BS347" s="349" t="str">
        <f ca="1">IFERROR(IF(TasksTable[[#This Row],[% Complete]]&lt;(TODAY()-TasksTable[[#This Row],[Start Date (Calculated)]])/TasksTable[[#This Row],[Days to Accomplish]],"REVIEW","-"),"")</f>
        <v>-</v>
      </c>
    </row>
    <row r="348" spans="1:71" s="202" customFormat="1" ht="30" customHeight="1" x14ac:dyDescent="0.2">
      <c r="A348" s="243">
        <v>17</v>
      </c>
      <c r="B348" s="190" t="str">
        <f>VLOOKUP(TasksTable[[#This Row],[Day 1 Project
Name]],Sheet1!$A$1:$B$19,2,FALSE)</f>
        <v>EFAS11</v>
      </c>
      <c r="C348" s="244" t="str">
        <f>CONCATENATE(B348,"_",TasksTable[[#This Row],[Day 1 Project
Name]],"_",A348)</f>
        <v>EFAS11_EFAS11_General Ledger_EU_17</v>
      </c>
      <c r="D348" s="245" t="str">
        <f>VLOOKUP(B348,Sheet1!$B$1:$C$19,2,FALSE)</f>
        <v>Istvan Katus_Finance</v>
      </c>
      <c r="E348" s="245" t="s">
        <v>381</v>
      </c>
      <c r="F348" s="185" t="s">
        <v>576</v>
      </c>
      <c r="G348" s="246" t="s">
        <v>176</v>
      </c>
      <c r="H348" s="247" t="b">
        <v>0</v>
      </c>
      <c r="I348" s="248"/>
      <c r="J348" s="248">
        <v>42477</v>
      </c>
      <c r="K348" s="246">
        <v>30</v>
      </c>
      <c r="L348" s="249">
        <f t="shared" si="31"/>
        <v>42447</v>
      </c>
      <c r="M348" s="250">
        <v>0</v>
      </c>
      <c r="N348" s="251" t="b">
        <v>0</v>
      </c>
      <c r="O348" s="242"/>
      <c r="P348" s="251" t="s">
        <v>312</v>
      </c>
      <c r="Q348" s="251" t="s">
        <v>179</v>
      </c>
      <c r="R348" s="242" t="s">
        <v>536</v>
      </c>
      <c r="S348" s="252"/>
      <c r="T348" s="252"/>
      <c r="U348" s="252"/>
      <c r="V348" s="252"/>
      <c r="W348" s="252"/>
      <c r="X348" s="252"/>
      <c r="Y348" s="252"/>
      <c r="Z348" s="252"/>
      <c r="AA348" s="252"/>
      <c r="AB348" s="252"/>
      <c r="AC348" s="252"/>
      <c r="AD348" s="252"/>
      <c r="AE348" s="252"/>
      <c r="AF348" s="252"/>
      <c r="AG348" s="252"/>
      <c r="AH348" s="252"/>
      <c r="AI348" s="252"/>
      <c r="AJ348" s="252"/>
      <c r="AK348" s="252"/>
      <c r="AL348" s="252"/>
      <c r="AM348" s="252"/>
      <c r="AN348" s="252"/>
      <c r="AO348" s="252"/>
      <c r="AP348" s="252"/>
      <c r="AQ348" s="252"/>
      <c r="AR348" s="242"/>
      <c r="AS348" s="242"/>
      <c r="AT348" s="242"/>
      <c r="AU348" s="242"/>
      <c r="AV348" s="242"/>
      <c r="AW348" s="242"/>
      <c r="AX348" s="242"/>
      <c r="AY348" s="253" t="str">
        <f ca="1">IF(AND(TasksTable[[#This Row],[Status]]&lt;&gt;"On Track",TasksTable[[#This Row],[Start Date (Calculated)]]&lt;TODAY()+7),"Review","No  Review")</f>
        <v>No  Review</v>
      </c>
      <c r="AZ348" s="242">
        <f>2*4*5</f>
        <v>40</v>
      </c>
      <c r="BA348" s="302" t="s">
        <v>725</v>
      </c>
      <c r="BB348" s="242"/>
      <c r="BC348" s="242"/>
      <c r="BD348" s="242"/>
      <c r="BE348" s="169" t="s">
        <v>801</v>
      </c>
      <c r="BF348" s="169"/>
      <c r="BG348" s="169"/>
      <c r="BH348" s="169">
        <v>20</v>
      </c>
      <c r="BI348" s="169">
        <v>20</v>
      </c>
      <c r="BJ348" s="169"/>
      <c r="BK348" s="169"/>
      <c r="BL348" s="169"/>
      <c r="BM348" s="169"/>
      <c r="BN348" s="169"/>
      <c r="BO348" s="259"/>
      <c r="BP348" s="303">
        <f t="shared" si="28"/>
        <v>40</v>
      </c>
      <c r="BQ348" s="349" t="str">
        <f ca="1">IFERROR(IF(TasksTable[[#This Row],[Start Date (Calculated)]]-(TODAY()-WEEKDAY(TODAY())-1)&gt;5,"REVIEW","-"),"")</f>
        <v>REVIEW</v>
      </c>
      <c r="BR348" s="349" t="str">
        <f ca="1">IFERROR(IF(TasksTable[[#This Row],[Required Completion Date]]-(TODAY()-WEEKDAY(TODAY())-1)&gt;5,"REVIEW","-"),"")</f>
        <v>REVIEW</v>
      </c>
      <c r="BS348" s="349" t="str">
        <f ca="1">IFERROR(IF(TasksTable[[#This Row],[% Complete]]&lt;(TODAY()-TasksTable[[#This Row],[Start Date (Calculated)]])/TasksTable[[#This Row],[Days to Accomplish]],"REVIEW","-"),"")</f>
        <v>-</v>
      </c>
    </row>
    <row r="349" spans="1:71" s="202" customFormat="1" ht="52.5" customHeight="1" x14ac:dyDescent="0.2">
      <c r="A349" s="243">
        <v>18</v>
      </c>
      <c r="B349" s="190" t="str">
        <f>VLOOKUP(TasksTable[[#This Row],[Day 1 Project
Name]],Sheet1!$A$1:$B$19,2,FALSE)</f>
        <v>EFAS11</v>
      </c>
      <c r="C349" s="244" t="str">
        <f>CONCATENATE(B349,"_",TasksTable[[#This Row],[Day 1 Project
Name]],"_",A349)</f>
        <v>EFAS11_EFAS11_General Ledger_EU_18</v>
      </c>
      <c r="D349" s="245" t="str">
        <f>VLOOKUP(B349,Sheet1!$B$1:$C$19,2,FALSE)</f>
        <v>Istvan Katus_Finance</v>
      </c>
      <c r="E349" s="245" t="s">
        <v>381</v>
      </c>
      <c r="F349" s="185" t="s">
        <v>766</v>
      </c>
      <c r="G349" s="246" t="s">
        <v>176</v>
      </c>
      <c r="H349" s="164" t="b">
        <v>0</v>
      </c>
      <c r="I349" s="248"/>
      <c r="J349" s="248">
        <v>42478</v>
      </c>
      <c r="K349" s="246">
        <v>30</v>
      </c>
      <c r="L349" s="249">
        <f t="shared" si="31"/>
        <v>42448</v>
      </c>
      <c r="M349" s="250">
        <v>0</v>
      </c>
      <c r="N349" s="251" t="b">
        <v>0</v>
      </c>
      <c r="O349" s="242"/>
      <c r="P349" s="251" t="s">
        <v>312</v>
      </c>
      <c r="Q349" s="251" t="s">
        <v>179</v>
      </c>
      <c r="R349" s="242" t="s">
        <v>691</v>
      </c>
      <c r="S349" s="252"/>
      <c r="T349" s="252"/>
      <c r="U349" s="252"/>
      <c r="V349" s="252"/>
      <c r="W349" s="252"/>
      <c r="X349" s="252"/>
      <c r="Y349" s="252"/>
      <c r="Z349" s="252"/>
      <c r="AA349" s="252"/>
      <c r="AB349" s="252"/>
      <c r="AC349" s="252"/>
      <c r="AD349" s="252"/>
      <c r="AE349" s="252"/>
      <c r="AF349" s="252"/>
      <c r="AG349" s="252"/>
      <c r="AH349" s="252"/>
      <c r="AI349" s="252"/>
      <c r="AJ349" s="252"/>
      <c r="AK349" s="252"/>
      <c r="AL349" s="252"/>
      <c r="AM349" s="252"/>
      <c r="AN349" s="252"/>
      <c r="AO349" s="252"/>
      <c r="AP349" s="252"/>
      <c r="AQ349" s="252"/>
      <c r="AR349" s="242"/>
      <c r="AS349" s="242"/>
      <c r="AT349" s="242"/>
      <c r="AU349" s="242"/>
      <c r="AV349" s="242"/>
      <c r="AW349" s="242"/>
      <c r="AX349" s="242"/>
      <c r="AY349" s="253" t="str">
        <f ca="1">IF(AND(TasksTable[[#This Row],[Status]]&lt;&gt;"On Track",TasksTable[[#This Row],[Start Date (Calculated)]]&lt;TODAY()+7),"Review","No  Review")</f>
        <v>No  Review</v>
      </c>
      <c r="AZ349" s="242">
        <v>120</v>
      </c>
      <c r="BA349" s="302" t="s">
        <v>725</v>
      </c>
      <c r="BB349" s="242"/>
      <c r="BC349" s="242"/>
      <c r="BD349" s="242"/>
      <c r="BE349" s="169" t="s">
        <v>800</v>
      </c>
      <c r="BF349" s="169"/>
      <c r="BG349" s="169"/>
      <c r="BH349" s="169">
        <v>80</v>
      </c>
      <c r="BI349" s="169">
        <v>40</v>
      </c>
      <c r="BJ349" s="169"/>
      <c r="BK349" s="169"/>
      <c r="BL349" s="169"/>
      <c r="BM349" s="169"/>
      <c r="BN349" s="169"/>
      <c r="BO349" s="259"/>
      <c r="BP349" s="303">
        <f t="shared" si="28"/>
        <v>120</v>
      </c>
      <c r="BQ349" s="349" t="str">
        <f ca="1">IFERROR(IF(TasksTable[[#This Row],[Start Date (Calculated)]]-(TODAY()-WEEKDAY(TODAY())-1)&gt;5,"REVIEW","-"),"")</f>
        <v>REVIEW</v>
      </c>
      <c r="BR349" s="349" t="str">
        <f ca="1">IFERROR(IF(TasksTable[[#This Row],[Required Completion Date]]-(TODAY()-WEEKDAY(TODAY())-1)&gt;5,"REVIEW","-"),"")</f>
        <v>REVIEW</v>
      </c>
      <c r="BS349" s="349" t="str">
        <f ca="1">IFERROR(IF(TasksTable[[#This Row],[% Complete]]&lt;(TODAY()-TasksTable[[#This Row],[Start Date (Calculated)]])/TasksTable[[#This Row],[Days to Accomplish]],"REVIEW","-"),"")</f>
        <v>-</v>
      </c>
    </row>
    <row r="350" spans="1:71" s="202" customFormat="1" ht="30" customHeight="1" x14ac:dyDescent="0.2">
      <c r="A350" s="243">
        <v>19</v>
      </c>
      <c r="B350" s="190" t="str">
        <f>VLOOKUP(TasksTable[[#This Row],[Day 1 Project
Name]],Sheet1!$A$1:$B$19,2,FALSE)</f>
        <v>EFAS11</v>
      </c>
      <c r="C350" s="244" t="str">
        <f>CONCATENATE(B350,"_",TasksTable[[#This Row],[Day 1 Project
Name]],"_",A350)</f>
        <v>EFAS11_EFAS11_General Ledger_EU_19</v>
      </c>
      <c r="D350" s="245" t="str">
        <f>VLOOKUP(B350,Sheet1!$B$1:$C$19,2,FALSE)</f>
        <v>Istvan Katus_Finance</v>
      </c>
      <c r="E350" s="245" t="s">
        <v>381</v>
      </c>
      <c r="F350" s="185" t="s">
        <v>582</v>
      </c>
      <c r="G350" s="246" t="s">
        <v>176</v>
      </c>
      <c r="H350" s="247" t="b">
        <v>0</v>
      </c>
      <c r="I350" s="248"/>
      <c r="J350" s="248">
        <v>42583</v>
      </c>
      <c r="K350" s="246">
        <v>30</v>
      </c>
      <c r="L350" s="249">
        <f t="shared" si="31"/>
        <v>42553</v>
      </c>
      <c r="M350" s="250">
        <v>0</v>
      </c>
      <c r="N350" s="251" t="b">
        <v>0</v>
      </c>
      <c r="O350" s="242"/>
      <c r="P350" s="251" t="s">
        <v>312</v>
      </c>
      <c r="Q350" s="251" t="s">
        <v>179</v>
      </c>
      <c r="R350" s="242"/>
      <c r="S350" s="252"/>
      <c r="T350" s="252"/>
      <c r="U350" s="252"/>
      <c r="V350" s="252"/>
      <c r="W350" s="252"/>
      <c r="X350" s="252"/>
      <c r="Y350" s="252"/>
      <c r="Z350" s="252"/>
      <c r="AA350" s="252"/>
      <c r="AB350" s="252"/>
      <c r="AC350" s="252"/>
      <c r="AD350" s="252"/>
      <c r="AE350" s="252"/>
      <c r="AF350" s="252"/>
      <c r="AG350" s="252"/>
      <c r="AH350" s="252"/>
      <c r="AI350" s="252"/>
      <c r="AJ350" s="252"/>
      <c r="AK350" s="252"/>
      <c r="AL350" s="252"/>
      <c r="AM350" s="252"/>
      <c r="AN350" s="252"/>
      <c r="AO350" s="252"/>
      <c r="AP350" s="252"/>
      <c r="AQ350" s="252"/>
      <c r="AR350" s="242"/>
      <c r="AS350" s="242"/>
      <c r="AT350" s="242"/>
      <c r="AU350" s="242"/>
      <c r="AV350" s="242"/>
      <c r="AW350" s="242"/>
      <c r="AX350" s="242"/>
      <c r="AY350" s="253" t="str">
        <f ca="1">IF(AND(TasksTable[[#This Row],[Status]]&lt;&gt;"On Track",TasksTable[[#This Row],[Start Date (Calculated)]]&lt;TODAY()+7),"Review","No  Review")</f>
        <v>No  Review</v>
      </c>
      <c r="AZ350" s="259">
        <v>70</v>
      </c>
      <c r="BA350" s="302" t="s">
        <v>725</v>
      </c>
      <c r="BB350" s="242"/>
      <c r="BC350" s="242"/>
      <c r="BD350" s="242"/>
      <c r="BE350" s="169" t="s">
        <v>800</v>
      </c>
      <c r="BF350" s="169"/>
      <c r="BG350" s="169"/>
      <c r="BH350" s="169"/>
      <c r="BI350" s="169"/>
      <c r="BJ350" s="169"/>
      <c r="BK350" s="169"/>
      <c r="BL350" s="169">
        <v>70</v>
      </c>
      <c r="BM350" s="169"/>
      <c r="BN350" s="169"/>
      <c r="BO350" s="259"/>
      <c r="BP350" s="303">
        <f t="shared" si="28"/>
        <v>70</v>
      </c>
      <c r="BQ350" s="349" t="str">
        <f ca="1">IFERROR(IF(TasksTable[[#This Row],[Start Date (Calculated)]]-(TODAY()-WEEKDAY(TODAY())-1)&gt;5,"REVIEW","-"),"")</f>
        <v>REVIEW</v>
      </c>
      <c r="BR350" s="349" t="str">
        <f ca="1">IFERROR(IF(TasksTable[[#This Row],[Required Completion Date]]-(TODAY()-WEEKDAY(TODAY())-1)&gt;5,"REVIEW","-"),"")</f>
        <v>REVIEW</v>
      </c>
      <c r="BS350" s="349" t="str">
        <f ca="1">IFERROR(IF(TasksTable[[#This Row],[% Complete]]&lt;(TODAY()-TasksTable[[#This Row],[Start Date (Calculated)]])/TasksTable[[#This Row],[Days to Accomplish]],"REVIEW","-"),"")</f>
        <v>-</v>
      </c>
    </row>
    <row r="351" spans="1:71" s="202" customFormat="1" ht="30" customHeight="1" x14ac:dyDescent="0.2">
      <c r="A351" s="243">
        <v>20</v>
      </c>
      <c r="B351" s="190" t="str">
        <f>VLOOKUP(TasksTable[[#This Row],[Day 1 Project
Name]],Sheet1!$A$1:$B$19,2,FALSE)</f>
        <v>EFAS11</v>
      </c>
      <c r="C351" s="244" t="str">
        <f>CONCATENATE(B351,"_",TasksTable[[#This Row],[Day 1 Project
Name]],"_",A351)</f>
        <v>EFAS11_EFAS11_General Ledger_EU_20</v>
      </c>
      <c r="D351" s="245" t="str">
        <f>VLOOKUP(B351,Sheet1!$B$1:$C$19,2,FALSE)</f>
        <v>Istvan Katus_Finance</v>
      </c>
      <c r="E351" s="245" t="s">
        <v>381</v>
      </c>
      <c r="F351" s="185" t="s">
        <v>583</v>
      </c>
      <c r="G351" s="246" t="s">
        <v>176</v>
      </c>
      <c r="H351" s="164" t="b">
        <v>0</v>
      </c>
      <c r="I351" s="248"/>
      <c r="J351" s="248">
        <v>42583</v>
      </c>
      <c r="K351" s="246">
        <v>60</v>
      </c>
      <c r="L351" s="249">
        <f t="shared" si="31"/>
        <v>42523</v>
      </c>
      <c r="M351" s="250">
        <v>0</v>
      </c>
      <c r="N351" s="251" t="b">
        <v>1</v>
      </c>
      <c r="O351" s="242" t="s">
        <v>584</v>
      </c>
      <c r="P351" s="251" t="s">
        <v>312</v>
      </c>
      <c r="Q351" s="251" t="s">
        <v>179</v>
      </c>
      <c r="R351" s="242" t="s">
        <v>585</v>
      </c>
      <c r="S351" s="252"/>
      <c r="T351" s="252"/>
      <c r="U351" s="252"/>
      <c r="V351" s="252"/>
      <c r="W351" s="252"/>
      <c r="X351" s="248">
        <v>42583</v>
      </c>
      <c r="Y351" s="252"/>
      <c r="Z351" s="252"/>
      <c r="AA351" s="252"/>
      <c r="AB351" s="252"/>
      <c r="AC351" s="252"/>
      <c r="AD351" s="252"/>
      <c r="AE351" s="252"/>
      <c r="AF351" s="252"/>
      <c r="AG351" s="252"/>
      <c r="AH351" s="252"/>
      <c r="AI351" s="252"/>
      <c r="AJ351" s="252"/>
      <c r="AK351" s="252"/>
      <c r="AL351" s="252"/>
      <c r="AM351" s="252"/>
      <c r="AN351" s="252"/>
      <c r="AO351" s="252"/>
      <c r="AP351" s="252"/>
      <c r="AQ351" s="252"/>
      <c r="AR351" s="242"/>
      <c r="AS351" s="242"/>
      <c r="AT351" s="242"/>
      <c r="AU351" s="242"/>
      <c r="AV351" s="242"/>
      <c r="AW351" s="242"/>
      <c r="AX351" s="242"/>
      <c r="AY351" s="253" t="str">
        <f ca="1">IF(AND(TasksTable[[#This Row],[Status]]&lt;&gt;"On Track",TasksTable[[#This Row],[Start Date (Calculated)]]&lt;TODAY()+7),"Review","No  Review")</f>
        <v>No  Review</v>
      </c>
      <c r="AZ351" s="242">
        <v>140</v>
      </c>
      <c r="BA351" s="302" t="s">
        <v>725</v>
      </c>
      <c r="BB351" s="242"/>
      <c r="BC351" s="242"/>
      <c r="BD351" s="242"/>
      <c r="BE351" s="169" t="s">
        <v>802</v>
      </c>
      <c r="BF351" s="169"/>
      <c r="BG351" s="169"/>
      <c r="BH351" s="169"/>
      <c r="BI351" s="169"/>
      <c r="BJ351" s="169"/>
      <c r="BK351" s="169">
        <v>70</v>
      </c>
      <c r="BL351" s="169">
        <v>70</v>
      </c>
      <c r="BM351" s="169"/>
      <c r="BN351" s="169"/>
      <c r="BO351" s="259"/>
      <c r="BP351" s="303">
        <f t="shared" si="28"/>
        <v>140</v>
      </c>
      <c r="BQ351" s="349" t="str">
        <f ca="1">IFERROR(IF(TasksTable[[#This Row],[Start Date (Calculated)]]-(TODAY()-WEEKDAY(TODAY())-1)&gt;5,"REVIEW","-"),"")</f>
        <v>REVIEW</v>
      </c>
      <c r="BR351" s="349" t="str">
        <f ca="1">IFERROR(IF(TasksTable[[#This Row],[Required Completion Date]]-(TODAY()-WEEKDAY(TODAY())-1)&gt;5,"REVIEW","-"),"")</f>
        <v>REVIEW</v>
      </c>
      <c r="BS351" s="349" t="str">
        <f ca="1">IFERROR(IF(TasksTable[[#This Row],[% Complete]]&lt;(TODAY()-TasksTable[[#This Row],[Start Date (Calculated)]])/TasksTable[[#This Row],[Days to Accomplish]],"REVIEW","-"),"")</f>
        <v>-</v>
      </c>
    </row>
    <row r="352" spans="1:71" s="202" customFormat="1" ht="30" customHeight="1" x14ac:dyDescent="0.2">
      <c r="A352" s="243">
        <v>21</v>
      </c>
      <c r="B352" s="190" t="str">
        <f>VLOOKUP(TasksTable[[#This Row],[Day 1 Project
Name]],Sheet1!$A$1:$B$19,2,FALSE)</f>
        <v>EFAS11</v>
      </c>
      <c r="C352" s="244" t="str">
        <f>CONCATENATE(B352,"_",TasksTable[[#This Row],[Day 1 Project
Name]],"_",A352)</f>
        <v>EFAS11_EFAS11_General Ledger_EU_21</v>
      </c>
      <c r="D352" s="245" t="str">
        <f>VLOOKUP(B352,Sheet1!$B$1:$C$19,2,FALSE)</f>
        <v>Istvan Katus_Finance</v>
      </c>
      <c r="E352" s="245" t="s">
        <v>381</v>
      </c>
      <c r="F352" s="185" t="s">
        <v>586</v>
      </c>
      <c r="G352" s="246" t="s">
        <v>176</v>
      </c>
      <c r="H352" s="164" t="b">
        <v>0</v>
      </c>
      <c r="I352" s="248"/>
      <c r="J352" s="248">
        <v>42583</v>
      </c>
      <c r="K352" s="246">
        <v>60</v>
      </c>
      <c r="L352" s="249">
        <f t="shared" si="31"/>
        <v>42523</v>
      </c>
      <c r="M352" s="250">
        <v>0</v>
      </c>
      <c r="N352" s="251" t="b">
        <v>1</v>
      </c>
      <c r="O352" s="242" t="s">
        <v>584</v>
      </c>
      <c r="P352" s="251" t="s">
        <v>312</v>
      </c>
      <c r="Q352" s="251" t="s">
        <v>179</v>
      </c>
      <c r="R352" s="242" t="s">
        <v>587</v>
      </c>
      <c r="S352" s="252"/>
      <c r="T352" s="252"/>
      <c r="U352" s="252"/>
      <c r="V352" s="252"/>
      <c r="W352" s="252"/>
      <c r="X352" s="248">
        <v>42583</v>
      </c>
      <c r="Y352" s="252"/>
      <c r="Z352" s="252"/>
      <c r="AA352" s="252"/>
      <c r="AB352" s="252"/>
      <c r="AC352" s="252"/>
      <c r="AD352" s="252"/>
      <c r="AE352" s="252"/>
      <c r="AF352" s="252"/>
      <c r="AG352" s="252"/>
      <c r="AH352" s="252"/>
      <c r="AI352" s="252"/>
      <c r="AJ352" s="252"/>
      <c r="AK352" s="252"/>
      <c r="AL352" s="252"/>
      <c r="AM352" s="252"/>
      <c r="AN352" s="252"/>
      <c r="AO352" s="252"/>
      <c r="AP352" s="252"/>
      <c r="AQ352" s="252"/>
      <c r="AR352" s="242"/>
      <c r="AS352" s="242"/>
      <c r="AT352" s="242"/>
      <c r="AU352" s="242"/>
      <c r="AV352" s="242"/>
      <c r="AW352" s="242"/>
      <c r="AX352" s="242"/>
      <c r="AY352" s="253" t="str">
        <f ca="1">IF(AND(TasksTable[[#This Row],[Status]]&lt;&gt;"On Track",TasksTable[[#This Row],[Start Date (Calculated)]]&lt;TODAY()+7),"Review","No  Review")</f>
        <v>No  Review</v>
      </c>
      <c r="AZ352" s="242">
        <v>140</v>
      </c>
      <c r="BA352" s="302" t="s">
        <v>725</v>
      </c>
      <c r="BB352" s="242"/>
      <c r="BC352" s="242"/>
      <c r="BD352" s="242"/>
      <c r="BE352" s="169" t="s">
        <v>802</v>
      </c>
      <c r="BF352" s="169"/>
      <c r="BG352" s="169"/>
      <c r="BH352" s="169"/>
      <c r="BI352" s="169"/>
      <c r="BJ352" s="169"/>
      <c r="BK352" s="169">
        <v>70</v>
      </c>
      <c r="BL352" s="169">
        <v>70</v>
      </c>
      <c r="BM352" s="169"/>
      <c r="BN352" s="169"/>
      <c r="BO352" s="259"/>
      <c r="BP352" s="303">
        <f t="shared" si="28"/>
        <v>140</v>
      </c>
      <c r="BQ352" s="349" t="str">
        <f ca="1">IFERROR(IF(TasksTable[[#This Row],[Start Date (Calculated)]]-(TODAY()-WEEKDAY(TODAY())-1)&gt;5,"REVIEW","-"),"")</f>
        <v>REVIEW</v>
      </c>
      <c r="BR352" s="349" t="str">
        <f ca="1">IFERROR(IF(TasksTable[[#This Row],[Required Completion Date]]-(TODAY()-WEEKDAY(TODAY())-1)&gt;5,"REVIEW","-"),"")</f>
        <v>REVIEW</v>
      </c>
      <c r="BS352" s="349" t="str">
        <f ca="1">IFERROR(IF(TasksTable[[#This Row],[% Complete]]&lt;(TODAY()-TasksTable[[#This Row],[Start Date (Calculated)]])/TasksTable[[#This Row],[Days to Accomplish]],"REVIEW","-"),"")</f>
        <v>-</v>
      </c>
    </row>
    <row r="353" spans="1:71" s="202" customFormat="1" ht="30" customHeight="1" x14ac:dyDescent="0.2">
      <c r="A353" s="243">
        <v>22</v>
      </c>
      <c r="B353" s="190" t="str">
        <f>VLOOKUP(TasksTable[[#This Row],[Day 1 Project
Name]],Sheet1!$A$1:$B$19,2,FALSE)</f>
        <v>EFAS11</v>
      </c>
      <c r="C353" s="244" t="str">
        <f>CONCATENATE(B353,"_",TasksTable[[#This Row],[Day 1 Project
Name]],"_",A353)</f>
        <v>EFAS11_EFAS11_General Ledger_EU_22</v>
      </c>
      <c r="D353" s="245" t="str">
        <f>VLOOKUP(B353,Sheet1!$B$1:$C$19,2,FALSE)</f>
        <v>Istvan Katus_Finance</v>
      </c>
      <c r="E353" s="245" t="s">
        <v>381</v>
      </c>
      <c r="F353" s="185" t="s">
        <v>692</v>
      </c>
      <c r="G353" s="246" t="s">
        <v>176</v>
      </c>
      <c r="H353" s="247" t="b">
        <v>0</v>
      </c>
      <c r="I353" s="248"/>
      <c r="J353" s="248">
        <v>42478</v>
      </c>
      <c r="K353" s="246">
        <v>30</v>
      </c>
      <c r="L353" s="249">
        <f t="shared" si="31"/>
        <v>42448</v>
      </c>
      <c r="M353" s="250">
        <v>0</v>
      </c>
      <c r="N353" s="251" t="b">
        <v>1</v>
      </c>
      <c r="O353" s="242" t="s">
        <v>185</v>
      </c>
      <c r="P353" s="251" t="s">
        <v>312</v>
      </c>
      <c r="Q353" s="251" t="s">
        <v>179</v>
      </c>
      <c r="R353" s="242" t="s">
        <v>542</v>
      </c>
      <c r="S353" s="252"/>
      <c r="T353" s="252"/>
      <c r="U353" s="252"/>
      <c r="V353" s="252"/>
      <c r="W353" s="252"/>
      <c r="X353" s="248">
        <v>42490</v>
      </c>
      <c r="Y353" s="252"/>
      <c r="Z353" s="252"/>
      <c r="AA353" s="252"/>
      <c r="AB353" s="252"/>
      <c r="AC353" s="252"/>
      <c r="AD353" s="252"/>
      <c r="AE353" s="252"/>
      <c r="AF353" s="252"/>
      <c r="AG353" s="252"/>
      <c r="AH353" s="252"/>
      <c r="AI353" s="252"/>
      <c r="AJ353" s="252"/>
      <c r="AK353" s="252"/>
      <c r="AL353" s="252"/>
      <c r="AM353" s="252"/>
      <c r="AN353" s="252"/>
      <c r="AO353" s="252"/>
      <c r="AP353" s="252"/>
      <c r="AQ353" s="252"/>
      <c r="AR353" s="242"/>
      <c r="AS353" s="242"/>
      <c r="AT353" s="242"/>
      <c r="AU353" s="242"/>
      <c r="AV353" s="242"/>
      <c r="AW353" s="242"/>
      <c r="AX353" s="242"/>
      <c r="AY353" s="253" t="str">
        <f ca="1">IF(AND(TasksTable[[#This Row],[Status]]&lt;&gt;"On Track",TasksTable[[#This Row],[Start Date (Calculated)]]&lt;TODAY()+7),"Review","No  Review")</f>
        <v>No  Review</v>
      </c>
      <c r="AZ353" s="242">
        <f>2*4*10</f>
        <v>80</v>
      </c>
      <c r="BA353" s="302" t="s">
        <v>725</v>
      </c>
      <c r="BB353" s="242"/>
      <c r="BC353" s="242"/>
      <c r="BD353" s="242"/>
      <c r="BE353" s="169" t="s">
        <v>800</v>
      </c>
      <c r="BF353" s="169"/>
      <c r="BG353" s="169"/>
      <c r="BH353" s="169">
        <v>40</v>
      </c>
      <c r="BI353" s="169">
        <v>40</v>
      </c>
      <c r="BJ353" s="169"/>
      <c r="BK353" s="169"/>
      <c r="BL353" s="169"/>
      <c r="BM353" s="169"/>
      <c r="BN353" s="169"/>
      <c r="BO353" s="259"/>
      <c r="BP353" s="303">
        <f t="shared" si="28"/>
        <v>80</v>
      </c>
      <c r="BQ353" s="349" t="str">
        <f ca="1">IFERROR(IF(TasksTable[[#This Row],[Start Date (Calculated)]]-(TODAY()-WEEKDAY(TODAY())-1)&gt;5,"REVIEW","-"),"")</f>
        <v>REVIEW</v>
      </c>
      <c r="BR353" s="349" t="str">
        <f ca="1">IFERROR(IF(TasksTable[[#This Row],[Required Completion Date]]-(TODAY()-WEEKDAY(TODAY())-1)&gt;5,"REVIEW","-"),"")</f>
        <v>REVIEW</v>
      </c>
      <c r="BS353" s="349" t="str">
        <f ca="1">IFERROR(IF(TasksTable[[#This Row],[% Complete]]&lt;(TODAY()-TasksTable[[#This Row],[Start Date (Calculated)]])/TasksTable[[#This Row],[Days to Accomplish]],"REVIEW","-"),"")</f>
        <v>-</v>
      </c>
    </row>
    <row r="354" spans="1:71" s="202" customFormat="1" ht="30" customHeight="1" x14ac:dyDescent="0.2">
      <c r="A354" s="243">
        <v>24</v>
      </c>
      <c r="B354" s="190" t="str">
        <f>VLOOKUP(TasksTable[[#This Row],[Day 1 Project
Name]],Sheet1!$A$1:$B$19,2,FALSE)</f>
        <v>EFAS09</v>
      </c>
      <c r="C354" s="245" t="str">
        <f>CONCATENATE(B354,"_",TasksTable[[#This Row],[Day 1 Project
Name]],"_",A354)</f>
        <v>EFAS09_EFAS09_Finance System Support _24</v>
      </c>
      <c r="D354" s="245" t="str">
        <f>VLOOKUP(B354,Sheet1!$B$1:$C$19,2,FALSE)</f>
        <v>Istvan Katus_Finance</v>
      </c>
      <c r="E354" s="245" t="s">
        <v>379</v>
      </c>
      <c r="F354" s="185" t="s">
        <v>768</v>
      </c>
      <c r="G354" s="246" t="s">
        <v>176</v>
      </c>
      <c r="H354" s="247" t="b">
        <v>0</v>
      </c>
      <c r="I354" s="248"/>
      <c r="J354" s="248">
        <v>42475</v>
      </c>
      <c r="K354" s="246">
        <v>30</v>
      </c>
      <c r="L354" s="249">
        <f t="shared" si="31"/>
        <v>42445</v>
      </c>
      <c r="M354" s="250">
        <v>0</v>
      </c>
      <c r="N354" s="251" t="b">
        <v>1</v>
      </c>
      <c r="O354" s="114" t="s">
        <v>440</v>
      </c>
      <c r="P354" s="251" t="s">
        <v>336</v>
      </c>
      <c r="Q354" s="251" t="s">
        <v>179</v>
      </c>
      <c r="R354" s="242" t="s">
        <v>670</v>
      </c>
      <c r="S354" s="252"/>
      <c r="T354" s="252"/>
      <c r="U354" s="252"/>
      <c r="V354" s="252"/>
      <c r="W354" s="252"/>
      <c r="X354" s="248">
        <v>42475</v>
      </c>
      <c r="Y354" s="252"/>
      <c r="Z354" s="252"/>
      <c r="AA354" s="252"/>
      <c r="AB354" s="252"/>
      <c r="AC354" s="252"/>
      <c r="AD354" s="252"/>
      <c r="AE354" s="252"/>
      <c r="AF354" s="252"/>
      <c r="AG354" s="252"/>
      <c r="AH354" s="252"/>
      <c r="AI354" s="252"/>
      <c r="AJ354" s="252"/>
      <c r="AK354" s="252"/>
      <c r="AL354" s="252"/>
      <c r="AM354" s="252"/>
      <c r="AN354" s="252"/>
      <c r="AO354" s="252"/>
      <c r="AP354" s="252"/>
      <c r="AQ354" s="252"/>
      <c r="AR354" s="242"/>
      <c r="AS354" s="242"/>
      <c r="AT354" s="242"/>
      <c r="AU354" s="242"/>
      <c r="AV354" s="242"/>
      <c r="AW354" s="242"/>
      <c r="AX354" s="242"/>
      <c r="AY354" s="253" t="str">
        <f ca="1">IF(AND(TasksTable[[#This Row],[Status]]&lt;&gt;"On Track",TasksTable[[#This Row],[Start Date (Calculated)]]&lt;TODAY()+7),"Review","No  Review")</f>
        <v>No  Review</v>
      </c>
      <c r="AZ354" s="242">
        <v>580</v>
      </c>
      <c r="BA354" s="114" t="s">
        <v>666</v>
      </c>
      <c r="BB354" s="114"/>
      <c r="BC354" s="114"/>
      <c r="BD354" s="114"/>
      <c r="BE354" s="169" t="s">
        <v>803</v>
      </c>
      <c r="BF354" s="169"/>
      <c r="BG354" s="169"/>
      <c r="BH354" s="169">
        <v>380</v>
      </c>
      <c r="BI354" s="169">
        <v>200</v>
      </c>
      <c r="BJ354" s="169"/>
      <c r="BK354" s="169"/>
      <c r="BL354" s="169"/>
      <c r="BM354" s="169"/>
      <c r="BN354" s="169"/>
      <c r="BO354" s="259"/>
      <c r="BP354" s="303">
        <f t="shared" si="28"/>
        <v>580</v>
      </c>
      <c r="BQ354" s="349" t="str">
        <f ca="1">IFERROR(IF(TasksTable[[#This Row],[Start Date (Calculated)]]-(TODAY()-WEEKDAY(TODAY())-1)&gt;5,"REVIEW","-"),"")</f>
        <v>REVIEW</v>
      </c>
      <c r="BR354" s="349" t="str">
        <f ca="1">IFERROR(IF(TasksTable[[#This Row],[Required Completion Date]]-(TODAY()-WEEKDAY(TODAY())-1)&gt;5,"REVIEW","-"),"")</f>
        <v>REVIEW</v>
      </c>
      <c r="BS354" s="349" t="str">
        <f ca="1">IFERROR(IF(TasksTable[[#This Row],[% Complete]]&lt;(TODAY()-TasksTable[[#This Row],[Start Date (Calculated)]])/TasksTable[[#This Row],[Days to Accomplish]],"REVIEW","-"),"")</f>
        <v>-</v>
      </c>
    </row>
    <row r="355" spans="1:71" s="202" customFormat="1" ht="30" customHeight="1" x14ac:dyDescent="0.2">
      <c r="A355" s="243">
        <v>25</v>
      </c>
      <c r="B355" s="190" t="str">
        <f>VLOOKUP(TasksTable[[#This Row],[Day 1 Project
Name]],Sheet1!$A$1:$B$19,2,FALSE)</f>
        <v>EFAS11</v>
      </c>
      <c r="C355" s="244" t="str">
        <f>CONCATENATE(B355,"_",TasksTable[[#This Row],[Day 1 Project
Name]],"_",A355)</f>
        <v>EFAS11_EFAS11_General Ledger_EU_25</v>
      </c>
      <c r="D355" s="245" t="str">
        <f>VLOOKUP(B355,Sheet1!$B$1:$C$19,2,FALSE)</f>
        <v>Istvan Katus_Finance</v>
      </c>
      <c r="E355" s="245" t="s">
        <v>381</v>
      </c>
      <c r="F355" s="185" t="s">
        <v>549</v>
      </c>
      <c r="G355" s="246" t="s">
        <v>176</v>
      </c>
      <c r="H355" s="247" t="b">
        <v>0</v>
      </c>
      <c r="I355" s="248"/>
      <c r="J355" s="248">
        <v>42485</v>
      </c>
      <c r="K355" s="246">
        <v>20</v>
      </c>
      <c r="L355" s="249">
        <f t="shared" si="31"/>
        <v>42465</v>
      </c>
      <c r="M355" s="250">
        <v>0</v>
      </c>
      <c r="N355" s="251" t="b">
        <v>1</v>
      </c>
      <c r="O355" s="242" t="s">
        <v>185</v>
      </c>
      <c r="P355" s="251" t="s">
        <v>312</v>
      </c>
      <c r="Q355" s="251" t="s">
        <v>179</v>
      </c>
      <c r="R355" s="242" t="s">
        <v>550</v>
      </c>
      <c r="S355" s="252"/>
      <c r="T355" s="252"/>
      <c r="U355" s="252"/>
      <c r="V355" s="252"/>
      <c r="W355" s="252"/>
      <c r="X355" s="248">
        <v>42485</v>
      </c>
      <c r="Y355" s="252"/>
      <c r="Z355" s="252"/>
      <c r="AA355" s="252"/>
      <c r="AB355" s="252"/>
      <c r="AC355" s="252"/>
      <c r="AD355" s="252"/>
      <c r="AE355" s="252"/>
      <c r="AF355" s="252"/>
      <c r="AG355" s="252"/>
      <c r="AH355" s="252"/>
      <c r="AI355" s="252"/>
      <c r="AJ355" s="252"/>
      <c r="AK355" s="252"/>
      <c r="AL355" s="252"/>
      <c r="AM355" s="252"/>
      <c r="AN355" s="252"/>
      <c r="AO355" s="252"/>
      <c r="AP355" s="252"/>
      <c r="AQ355" s="252"/>
      <c r="AR355" s="242"/>
      <c r="AS355" s="242"/>
      <c r="AT355" s="242"/>
      <c r="AU355" s="242"/>
      <c r="AV355" s="242"/>
      <c r="AW355" s="242"/>
      <c r="AX355" s="242"/>
      <c r="AY355" s="253" t="str">
        <f ca="1">IF(AND(TasksTable[[#This Row],[Status]]&lt;&gt;"On Track",TasksTable[[#This Row],[Start Date (Calculated)]]&lt;TODAY()+7),"Review","No  Review")</f>
        <v>No  Review</v>
      </c>
      <c r="AZ355" s="242">
        <f>2*4</f>
        <v>8</v>
      </c>
      <c r="BA355" s="302" t="s">
        <v>725</v>
      </c>
      <c r="BB355" s="242"/>
      <c r="BC355" s="242"/>
      <c r="BD355" s="242"/>
      <c r="BE355" s="169" t="s">
        <v>802</v>
      </c>
      <c r="BF355" s="169"/>
      <c r="BG355" s="169"/>
      <c r="BH355" s="169"/>
      <c r="BI355" s="169">
        <v>8</v>
      </c>
      <c r="BJ355" s="169"/>
      <c r="BK355" s="169"/>
      <c r="BL355" s="169"/>
      <c r="BM355" s="169"/>
      <c r="BN355" s="169"/>
      <c r="BO355" s="259"/>
      <c r="BP355" s="303">
        <f t="shared" si="28"/>
        <v>8</v>
      </c>
      <c r="BQ355" s="349" t="str">
        <f ca="1">IFERROR(IF(TasksTable[[#This Row],[Start Date (Calculated)]]-(TODAY()-WEEKDAY(TODAY())-1)&gt;5,"REVIEW","-"),"")</f>
        <v>REVIEW</v>
      </c>
      <c r="BR355" s="349" t="str">
        <f ca="1">IFERROR(IF(TasksTable[[#This Row],[Required Completion Date]]-(TODAY()-WEEKDAY(TODAY())-1)&gt;5,"REVIEW","-"),"")</f>
        <v>REVIEW</v>
      </c>
      <c r="BS355" s="349" t="str">
        <f ca="1">IFERROR(IF(TasksTable[[#This Row],[% Complete]]&lt;(TODAY()-TasksTable[[#This Row],[Start Date (Calculated)]])/TasksTable[[#This Row],[Days to Accomplish]],"REVIEW","-"),"")</f>
        <v>-</v>
      </c>
    </row>
    <row r="356" spans="1:71" s="202" customFormat="1" ht="30" customHeight="1" x14ac:dyDescent="0.2">
      <c r="A356" s="243">
        <v>26</v>
      </c>
      <c r="B356" s="190" t="str">
        <f>VLOOKUP(TasksTable[[#This Row],[Day 1 Project
Name]],Sheet1!$A$1:$B$19,2,FALSE)</f>
        <v>EFAS11</v>
      </c>
      <c r="C356" s="244" t="str">
        <f>CONCATENATE(B356,"_",TasksTable[[#This Row],[Day 1 Project
Name]],"_",A356)</f>
        <v>EFAS11_EFAS11_General Ledger_EU_26</v>
      </c>
      <c r="D356" s="245" t="str">
        <f>VLOOKUP(B356,Sheet1!$B$1:$C$19,2,FALSE)</f>
        <v>Istvan Katus_Finance</v>
      </c>
      <c r="E356" s="245" t="s">
        <v>381</v>
      </c>
      <c r="F356" s="107" t="s">
        <v>752</v>
      </c>
      <c r="G356" s="246" t="s">
        <v>176</v>
      </c>
      <c r="H356" s="164" t="b">
        <v>1</v>
      </c>
      <c r="I356" s="248"/>
      <c r="J356" s="248">
        <v>42510</v>
      </c>
      <c r="K356" s="246">
        <v>30</v>
      </c>
      <c r="L356" s="249">
        <f t="shared" si="31"/>
        <v>42480</v>
      </c>
      <c r="M356" s="250">
        <v>0</v>
      </c>
      <c r="N356" s="251" t="b">
        <v>1</v>
      </c>
      <c r="O356" s="242" t="s">
        <v>551</v>
      </c>
      <c r="P356" s="251" t="s">
        <v>312</v>
      </c>
      <c r="Q356" s="251" t="s">
        <v>179</v>
      </c>
      <c r="R356" s="242" t="s">
        <v>552</v>
      </c>
      <c r="S356" s="252"/>
      <c r="T356" s="252"/>
      <c r="U356" s="252"/>
      <c r="V356" s="252"/>
      <c r="W356" s="252"/>
      <c r="X356" s="248">
        <v>42506</v>
      </c>
      <c r="Y356" s="252"/>
      <c r="Z356" s="248">
        <v>42506</v>
      </c>
      <c r="AA356" s="252"/>
      <c r="AB356" s="252"/>
      <c r="AC356" s="252"/>
      <c r="AD356" s="252"/>
      <c r="AE356" s="252"/>
      <c r="AF356" s="252"/>
      <c r="AG356" s="252"/>
      <c r="AH356" s="252"/>
      <c r="AI356" s="252"/>
      <c r="AJ356" s="252"/>
      <c r="AK356" s="252"/>
      <c r="AL356" s="252"/>
      <c r="AM356" s="252"/>
      <c r="AN356" s="252"/>
      <c r="AO356" s="252"/>
      <c r="AP356" s="252"/>
      <c r="AQ356" s="252"/>
      <c r="AR356" s="242"/>
      <c r="AS356" s="242"/>
      <c r="AT356" s="242"/>
      <c r="AU356" s="242"/>
      <c r="AV356" s="242"/>
      <c r="AW356" s="242"/>
      <c r="AX356" s="242"/>
      <c r="AY356" s="253" t="str">
        <f ca="1">IF(AND(TasksTable[[#This Row],[Status]]&lt;&gt;"On Track",TasksTable[[#This Row],[Start Date (Calculated)]]&lt;TODAY()+7),"Review","No  Review")</f>
        <v>No  Review</v>
      </c>
      <c r="AZ356" s="242">
        <v>190</v>
      </c>
      <c r="BA356" s="302" t="s">
        <v>725</v>
      </c>
      <c r="BB356" s="242"/>
      <c r="BC356" s="242"/>
      <c r="BD356" s="242"/>
      <c r="BE356" s="169" t="s">
        <v>801</v>
      </c>
      <c r="BF356" s="169"/>
      <c r="BG356" s="169"/>
      <c r="BH356" s="169"/>
      <c r="BI356" s="169">
        <v>80</v>
      </c>
      <c r="BJ356" s="169">
        <v>110</v>
      </c>
      <c r="BK356" s="169"/>
      <c r="BL356" s="169"/>
      <c r="BM356" s="169"/>
      <c r="BN356" s="169"/>
      <c r="BO356" s="259"/>
      <c r="BP356" s="303">
        <f t="shared" si="28"/>
        <v>190</v>
      </c>
      <c r="BQ356" s="349" t="str">
        <f ca="1">IFERROR(IF(TasksTable[[#This Row],[Start Date (Calculated)]]-(TODAY()-WEEKDAY(TODAY())-1)&gt;5,"REVIEW","-"),"")</f>
        <v>REVIEW</v>
      </c>
      <c r="BR356" s="349" t="str">
        <f ca="1">IFERROR(IF(TasksTable[[#This Row],[Required Completion Date]]-(TODAY()-WEEKDAY(TODAY())-1)&gt;5,"REVIEW","-"),"")</f>
        <v>REVIEW</v>
      </c>
      <c r="BS356" s="349" t="str">
        <f ca="1">IFERROR(IF(TasksTable[[#This Row],[% Complete]]&lt;(TODAY()-TasksTable[[#This Row],[Start Date (Calculated)]])/TasksTable[[#This Row],[Days to Accomplish]],"REVIEW","-"),"")</f>
        <v>-</v>
      </c>
    </row>
    <row r="357" spans="1:71" s="202" customFormat="1" ht="30" customHeight="1" x14ac:dyDescent="0.2">
      <c r="A357" s="243">
        <v>27</v>
      </c>
      <c r="B357" s="190" t="str">
        <f>VLOOKUP(TasksTable[[#This Row],[Day 1 Project
Name]],Sheet1!$A$1:$B$19,2,FALSE)</f>
        <v>EFAS11</v>
      </c>
      <c r="C357" s="244" t="str">
        <f>CONCATENATE(B357,"_",TasksTable[[#This Row],[Day 1 Project
Name]],"_",A357)</f>
        <v>EFAS11_EFAS11_General Ledger_EU_27</v>
      </c>
      <c r="D357" s="245" t="str">
        <f>VLOOKUP(B357,Sheet1!$B$1:$C$19,2,FALSE)</f>
        <v>Istvan Katus_Finance</v>
      </c>
      <c r="E357" s="245" t="s">
        <v>381</v>
      </c>
      <c r="F357" s="107" t="s">
        <v>735</v>
      </c>
      <c r="G357" s="246" t="s">
        <v>176</v>
      </c>
      <c r="H357" s="164" t="b">
        <v>1</v>
      </c>
      <c r="I357" s="248"/>
      <c r="J357" s="248">
        <v>42559</v>
      </c>
      <c r="K357" s="246">
        <v>46</v>
      </c>
      <c r="L357" s="249">
        <f t="shared" si="31"/>
        <v>42513</v>
      </c>
      <c r="M357" s="250">
        <v>0</v>
      </c>
      <c r="N357" s="251" t="b">
        <v>1</v>
      </c>
      <c r="O357" s="242" t="s">
        <v>553</v>
      </c>
      <c r="P357" s="251" t="s">
        <v>312</v>
      </c>
      <c r="Q357" s="251" t="s">
        <v>179</v>
      </c>
      <c r="R357" s="242" t="s">
        <v>552</v>
      </c>
      <c r="S357" s="252"/>
      <c r="T357" s="252"/>
      <c r="U357" s="252"/>
      <c r="V357" s="252"/>
      <c r="W357" s="252"/>
      <c r="X357" s="158">
        <v>42559</v>
      </c>
      <c r="Y357" s="252"/>
      <c r="Z357" s="248">
        <v>42555</v>
      </c>
      <c r="AA357" s="252"/>
      <c r="AB357" s="252"/>
      <c r="AC357" s="252"/>
      <c r="AD357" s="252"/>
      <c r="AE357" s="252"/>
      <c r="AF357" s="252"/>
      <c r="AG357" s="252"/>
      <c r="AH357" s="252"/>
      <c r="AI357" s="252"/>
      <c r="AJ357" s="252"/>
      <c r="AK357" s="252"/>
      <c r="AL357" s="252"/>
      <c r="AM357" s="252"/>
      <c r="AN357" s="252"/>
      <c r="AO357" s="252"/>
      <c r="AP357" s="252"/>
      <c r="AQ357" s="252"/>
      <c r="AR357" s="242"/>
      <c r="AS357" s="242"/>
      <c r="AT357" s="242"/>
      <c r="AU357" s="242"/>
      <c r="AV357" s="242"/>
      <c r="AW357" s="242"/>
      <c r="AX357" s="242"/>
      <c r="AY357" s="253" t="str">
        <f ca="1">IF(AND(TasksTable[[#This Row],[Status]]&lt;&gt;"On Track",TasksTable[[#This Row],[Start Date (Calculated)]]&lt;TODAY()+7),"Review","No  Review")</f>
        <v>No  Review</v>
      </c>
      <c r="AZ357" s="242">
        <v>430</v>
      </c>
      <c r="BA357" s="302" t="s">
        <v>725</v>
      </c>
      <c r="BB357" s="242"/>
      <c r="BC357" s="242"/>
      <c r="BD357" s="242"/>
      <c r="BE357" s="169" t="s">
        <v>801</v>
      </c>
      <c r="BF357" s="169"/>
      <c r="BG357" s="169"/>
      <c r="BH357" s="169"/>
      <c r="BI357" s="169"/>
      <c r="BJ357" s="169">
        <v>80</v>
      </c>
      <c r="BK357" s="169">
        <v>300</v>
      </c>
      <c r="BL357" s="169">
        <v>50</v>
      </c>
      <c r="BM357" s="169"/>
      <c r="BN357" s="169"/>
      <c r="BO357" s="259"/>
      <c r="BP357" s="303">
        <f t="shared" si="28"/>
        <v>430</v>
      </c>
      <c r="BQ357" s="349" t="str">
        <f ca="1">IFERROR(IF(TasksTable[[#This Row],[Start Date (Calculated)]]-(TODAY()-WEEKDAY(TODAY())-1)&gt;5,"REVIEW","-"),"")</f>
        <v>REVIEW</v>
      </c>
      <c r="BR357" s="349" t="str">
        <f ca="1">IFERROR(IF(TasksTable[[#This Row],[Required Completion Date]]-(TODAY()-WEEKDAY(TODAY())-1)&gt;5,"REVIEW","-"),"")</f>
        <v>REVIEW</v>
      </c>
      <c r="BS357" s="349" t="str">
        <f ca="1">IFERROR(IF(TasksTable[[#This Row],[% Complete]]&lt;(TODAY()-TasksTable[[#This Row],[Start Date (Calculated)]])/TasksTable[[#This Row],[Days to Accomplish]],"REVIEW","-"),"")</f>
        <v>-</v>
      </c>
    </row>
    <row r="358" spans="1:71" s="202" customFormat="1" ht="30" customHeight="1" x14ac:dyDescent="0.2">
      <c r="A358" s="243">
        <v>30</v>
      </c>
      <c r="B358" s="190" t="str">
        <f>VLOOKUP(TasksTable[[#This Row],[Day 1 Project
Name]],Sheet1!$A$1:$B$19,2,FALSE)</f>
        <v>EFAS11</v>
      </c>
      <c r="C358" s="244" t="str">
        <f>CONCATENATE(B358,"_",TasksTable[[#This Row],[Day 1 Project
Name]],"_",A358)</f>
        <v>EFAS11_EFAS11_General Ledger_EU_30</v>
      </c>
      <c r="D358" s="245" t="str">
        <f>VLOOKUP(B358,Sheet1!$B$1:$C$19,2,FALSE)</f>
        <v>Istvan Katus_Finance</v>
      </c>
      <c r="E358" s="245" t="s">
        <v>381</v>
      </c>
      <c r="F358" s="185" t="s">
        <v>588</v>
      </c>
      <c r="G358" s="246" t="s">
        <v>176</v>
      </c>
      <c r="H358" s="247" t="b">
        <v>0</v>
      </c>
      <c r="I358" s="248"/>
      <c r="J358" s="248">
        <v>42583</v>
      </c>
      <c r="K358" s="246">
        <v>20</v>
      </c>
      <c r="L358" s="249">
        <f t="shared" ref="L358:L361" si="32">+J358-K358</f>
        <v>42563</v>
      </c>
      <c r="M358" s="250">
        <v>0</v>
      </c>
      <c r="N358" s="251" t="b">
        <v>0</v>
      </c>
      <c r="O358" s="242"/>
      <c r="P358" s="251" t="s">
        <v>312</v>
      </c>
      <c r="Q358" s="251" t="s">
        <v>179</v>
      </c>
      <c r="R358" s="242" t="s">
        <v>589</v>
      </c>
      <c r="S358" s="252"/>
      <c r="T358" s="252"/>
      <c r="U358" s="252"/>
      <c r="V358" s="252"/>
      <c r="W358" s="252"/>
      <c r="X358" s="252"/>
      <c r="Y358" s="252"/>
      <c r="Z358" s="252"/>
      <c r="AA358" s="252"/>
      <c r="AB358" s="252"/>
      <c r="AC358" s="252"/>
      <c r="AD358" s="252"/>
      <c r="AE358" s="252"/>
      <c r="AF358" s="252"/>
      <c r="AG358" s="252"/>
      <c r="AH358" s="252"/>
      <c r="AI358" s="252"/>
      <c r="AJ358" s="252"/>
      <c r="AK358" s="252"/>
      <c r="AL358" s="252"/>
      <c r="AM358" s="252"/>
      <c r="AN358" s="252"/>
      <c r="AO358" s="252"/>
      <c r="AP358" s="252"/>
      <c r="AQ358" s="252"/>
      <c r="AR358" s="242"/>
      <c r="AS358" s="242"/>
      <c r="AT358" s="242"/>
      <c r="AU358" s="242"/>
      <c r="AV358" s="242"/>
      <c r="AW358" s="242"/>
      <c r="AX358" s="242"/>
      <c r="AY358" s="253" t="str">
        <f ca="1">IF(AND(TasksTable[[#This Row],[Status]]&lt;&gt;"On Track",TasksTable[[#This Row],[Start Date (Calculated)]]&lt;TODAY()+7),"Review","No  Review")</f>
        <v>No  Review</v>
      </c>
      <c r="AZ358" s="242">
        <f>2*8*2</f>
        <v>32</v>
      </c>
      <c r="BA358" s="302" t="s">
        <v>725</v>
      </c>
      <c r="BB358" s="242"/>
      <c r="BC358" s="242"/>
      <c r="BD358" s="242"/>
      <c r="BE358" s="169" t="s">
        <v>800</v>
      </c>
      <c r="BF358" s="169"/>
      <c r="BG358" s="169"/>
      <c r="BH358" s="169"/>
      <c r="BI358" s="169"/>
      <c r="BJ358" s="169"/>
      <c r="BK358" s="169"/>
      <c r="BL358" s="169">
        <v>32</v>
      </c>
      <c r="BM358" s="169"/>
      <c r="BN358" s="169"/>
      <c r="BO358" s="259"/>
      <c r="BP358" s="303">
        <f t="shared" si="28"/>
        <v>32</v>
      </c>
      <c r="BQ358" s="349" t="str">
        <f ca="1">IFERROR(IF(TasksTable[[#This Row],[Start Date (Calculated)]]-(TODAY()-WEEKDAY(TODAY())-1)&gt;5,"REVIEW","-"),"")</f>
        <v>REVIEW</v>
      </c>
      <c r="BR358" s="349" t="str">
        <f ca="1">IFERROR(IF(TasksTable[[#This Row],[Required Completion Date]]-(TODAY()-WEEKDAY(TODAY())-1)&gt;5,"REVIEW","-"),"")</f>
        <v>REVIEW</v>
      </c>
      <c r="BS358" s="349" t="str">
        <f ca="1">IFERROR(IF(TasksTable[[#This Row],[% Complete]]&lt;(TODAY()-TasksTable[[#This Row],[Start Date (Calculated)]])/TasksTable[[#This Row],[Days to Accomplish]],"REVIEW","-"),"")</f>
        <v>-</v>
      </c>
    </row>
    <row r="359" spans="1:71" s="202" customFormat="1" ht="30" customHeight="1" x14ac:dyDescent="0.2">
      <c r="A359" s="243">
        <v>31</v>
      </c>
      <c r="B359" s="190" t="str">
        <f>VLOOKUP(TasksTable[[#This Row],[Day 1 Project
Name]],Sheet1!$A$1:$B$19,2,FALSE)</f>
        <v>EFAS11</v>
      </c>
      <c r="C359" s="244" t="str">
        <f>CONCATENATE(B359,"_",TasksTable[[#This Row],[Day 1 Project
Name]],"_",A359)</f>
        <v>EFAS11_EFAS11_General Ledger_EU_31</v>
      </c>
      <c r="D359" s="245" t="str">
        <f>VLOOKUP(B359,Sheet1!$B$1:$C$19,2,FALSE)</f>
        <v>Istvan Katus_Finance</v>
      </c>
      <c r="E359" s="245" t="s">
        <v>381</v>
      </c>
      <c r="F359" s="185" t="s">
        <v>763</v>
      </c>
      <c r="G359" s="246" t="s">
        <v>176</v>
      </c>
      <c r="H359" s="247" t="b">
        <v>0</v>
      </c>
      <c r="I359" s="248"/>
      <c r="J359" s="248">
        <v>42644</v>
      </c>
      <c r="K359" s="246">
        <v>5</v>
      </c>
      <c r="L359" s="249">
        <f t="shared" si="32"/>
        <v>42639</v>
      </c>
      <c r="M359" s="250">
        <v>0</v>
      </c>
      <c r="N359" s="251" t="b">
        <v>1</v>
      </c>
      <c r="O359" s="242" t="s">
        <v>77</v>
      </c>
      <c r="P359" s="251" t="s">
        <v>312</v>
      </c>
      <c r="Q359" s="251" t="s">
        <v>179</v>
      </c>
      <c r="R359" s="242" t="s">
        <v>688</v>
      </c>
      <c r="S359" s="252"/>
      <c r="T359" s="252"/>
      <c r="U359" s="252"/>
      <c r="V359" s="248">
        <v>42613</v>
      </c>
      <c r="W359" s="252"/>
      <c r="X359" s="252"/>
      <c r="Y359" s="252"/>
      <c r="Z359" s="252"/>
      <c r="AA359" s="252"/>
      <c r="AB359" s="252"/>
      <c r="AC359" s="252"/>
      <c r="AD359" s="252"/>
      <c r="AE359" s="252"/>
      <c r="AF359" s="252"/>
      <c r="AG359" s="252"/>
      <c r="AH359" s="252"/>
      <c r="AI359" s="252"/>
      <c r="AJ359" s="252"/>
      <c r="AK359" s="252"/>
      <c r="AL359" s="252"/>
      <c r="AM359" s="252"/>
      <c r="AN359" s="252"/>
      <c r="AO359" s="252"/>
      <c r="AP359" s="252"/>
      <c r="AQ359" s="252"/>
      <c r="AR359" s="242"/>
      <c r="AS359" s="242"/>
      <c r="AT359" s="242"/>
      <c r="AU359" s="242"/>
      <c r="AV359" s="242"/>
      <c r="AW359" s="242"/>
      <c r="AX359" s="242"/>
      <c r="AY359" s="253" t="str">
        <f ca="1">IF(AND(TasksTable[[#This Row],[Status]]&lt;&gt;"On Track",TasksTable[[#This Row],[Start Date (Calculated)]]&lt;TODAY()+7),"Review","No  Review")</f>
        <v>No  Review</v>
      </c>
      <c r="AZ359" s="242">
        <f>12*2*5</f>
        <v>120</v>
      </c>
      <c r="BA359" s="302" t="s">
        <v>725</v>
      </c>
      <c r="BB359" s="242"/>
      <c r="BC359" s="242"/>
      <c r="BD359" s="242"/>
      <c r="BE359" s="169" t="s">
        <v>800</v>
      </c>
      <c r="BF359" s="169"/>
      <c r="BG359" s="169"/>
      <c r="BH359" s="169"/>
      <c r="BI359" s="169"/>
      <c r="BJ359" s="169"/>
      <c r="BK359" s="169"/>
      <c r="BL359" s="169"/>
      <c r="BM359" s="169"/>
      <c r="BN359" s="169">
        <v>120</v>
      </c>
      <c r="BO359" s="259"/>
      <c r="BP359" s="303">
        <f t="shared" si="28"/>
        <v>120</v>
      </c>
      <c r="BQ359" s="349" t="str">
        <f ca="1">IFERROR(IF(TasksTable[[#This Row],[Start Date (Calculated)]]-(TODAY()-WEEKDAY(TODAY())-1)&gt;5,"REVIEW","-"),"")</f>
        <v>REVIEW</v>
      </c>
      <c r="BR359" s="349" t="str">
        <f ca="1">IFERROR(IF(TasksTable[[#This Row],[Required Completion Date]]-(TODAY()-WEEKDAY(TODAY())-1)&gt;5,"REVIEW","-"),"")</f>
        <v>REVIEW</v>
      </c>
      <c r="BS359" s="349" t="str">
        <f ca="1">IFERROR(IF(TasksTable[[#This Row],[% Complete]]&lt;(TODAY()-TasksTable[[#This Row],[Start Date (Calculated)]])/TasksTable[[#This Row],[Days to Accomplish]],"REVIEW","-"),"")</f>
        <v>-</v>
      </c>
    </row>
    <row r="360" spans="1:71" s="202" customFormat="1" ht="30" customHeight="1" x14ac:dyDescent="0.2">
      <c r="A360" s="243">
        <v>33</v>
      </c>
      <c r="B360" s="190" t="str">
        <f>VLOOKUP(TasksTable[[#This Row],[Day 1 Project
Name]],Sheet1!$A$1:$B$19,2,FALSE)</f>
        <v>EFAS11</v>
      </c>
      <c r="C360" s="244" t="str">
        <f>CONCATENATE(B360,"_",TasksTable[[#This Row],[Day 1 Project
Name]],"_",A360)</f>
        <v>EFAS11_EFAS11_General Ledger_EU_33</v>
      </c>
      <c r="D360" s="245" t="str">
        <f>VLOOKUP(B360,Sheet1!$B$1:$C$19,2,FALSE)</f>
        <v>Istvan Katus_Finance</v>
      </c>
      <c r="E360" s="245" t="s">
        <v>381</v>
      </c>
      <c r="F360" s="185" t="s">
        <v>560</v>
      </c>
      <c r="G360" s="246" t="s">
        <v>176</v>
      </c>
      <c r="H360" s="164" t="b">
        <v>0</v>
      </c>
      <c r="I360" s="248"/>
      <c r="J360" s="248">
        <v>42644</v>
      </c>
      <c r="K360" s="246">
        <v>30</v>
      </c>
      <c r="L360" s="249">
        <f t="shared" si="32"/>
        <v>42614</v>
      </c>
      <c r="M360" s="250">
        <v>0</v>
      </c>
      <c r="N360" s="251" t="b">
        <v>0</v>
      </c>
      <c r="O360" s="242"/>
      <c r="P360" s="251" t="s">
        <v>312</v>
      </c>
      <c r="Q360" s="251" t="s">
        <v>179</v>
      </c>
      <c r="R360" s="242" t="s">
        <v>561</v>
      </c>
      <c r="S360" s="252"/>
      <c r="T360" s="252"/>
      <c r="U360" s="252"/>
      <c r="V360" s="252"/>
      <c r="W360" s="252"/>
      <c r="X360" s="252"/>
      <c r="Y360" s="252"/>
      <c r="Z360" s="252"/>
      <c r="AA360" s="252"/>
      <c r="AB360" s="252"/>
      <c r="AC360" s="252"/>
      <c r="AD360" s="252"/>
      <c r="AE360" s="252"/>
      <c r="AF360" s="252"/>
      <c r="AG360" s="252"/>
      <c r="AH360" s="252"/>
      <c r="AI360" s="252"/>
      <c r="AJ360" s="252"/>
      <c r="AK360" s="252"/>
      <c r="AL360" s="252"/>
      <c r="AM360" s="252"/>
      <c r="AN360" s="252"/>
      <c r="AO360" s="252"/>
      <c r="AP360" s="252"/>
      <c r="AQ360" s="252"/>
      <c r="AR360" s="242"/>
      <c r="AS360" s="242"/>
      <c r="AT360" s="242"/>
      <c r="AU360" s="242"/>
      <c r="AV360" s="242"/>
      <c r="AW360" s="242"/>
      <c r="AX360" s="242"/>
      <c r="AY360" s="253" t="str">
        <f ca="1">IF(AND(TasksTable[[#This Row],[Status]]&lt;&gt;"On Track",TasksTable[[#This Row],[Start Date (Calculated)]]&lt;TODAY()+7),"Review","No  Review")</f>
        <v>No  Review</v>
      </c>
      <c r="AZ360" s="261" t="s">
        <v>368</v>
      </c>
      <c r="BA360" s="302" t="s">
        <v>725</v>
      </c>
      <c r="BB360" s="261"/>
      <c r="BC360" s="261"/>
      <c r="BD360" s="261"/>
      <c r="BE360" s="169" t="s">
        <v>800</v>
      </c>
      <c r="BF360" s="169"/>
      <c r="BG360" s="169"/>
      <c r="BH360" s="169"/>
      <c r="BI360" s="169"/>
      <c r="BJ360" s="169"/>
      <c r="BK360" s="169"/>
      <c r="BL360" s="169"/>
      <c r="BM360" s="169"/>
      <c r="BN360" s="169"/>
      <c r="BO360" s="259"/>
      <c r="BP360" s="303">
        <f t="shared" si="28"/>
        <v>0</v>
      </c>
      <c r="BQ360" s="349" t="str">
        <f ca="1">IFERROR(IF(TasksTable[[#This Row],[Start Date (Calculated)]]-(TODAY()-WEEKDAY(TODAY())-1)&gt;5,"REVIEW","-"),"")</f>
        <v>REVIEW</v>
      </c>
      <c r="BR360" s="349" t="str">
        <f ca="1">IFERROR(IF(TasksTable[[#This Row],[Required Completion Date]]-(TODAY()-WEEKDAY(TODAY())-1)&gt;5,"REVIEW","-"),"")</f>
        <v>REVIEW</v>
      </c>
      <c r="BS360" s="349" t="str">
        <f ca="1">IFERROR(IF(TasksTable[[#This Row],[% Complete]]&lt;(TODAY()-TasksTable[[#This Row],[Start Date (Calculated)]])/TasksTable[[#This Row],[Days to Accomplish]],"REVIEW","-"),"")</f>
        <v>-</v>
      </c>
    </row>
    <row r="361" spans="1:71" ht="30" customHeight="1" x14ac:dyDescent="0.2">
      <c r="A361" s="243"/>
      <c r="B361" s="190"/>
      <c r="C361" s="266"/>
      <c r="D361" s="100"/>
      <c r="E361" s="282" t="s">
        <v>384</v>
      </c>
      <c r="F361" s="268" t="s">
        <v>770</v>
      </c>
      <c r="G361" s="269" t="s">
        <v>176</v>
      </c>
      <c r="H361" s="270" t="b">
        <v>1</v>
      </c>
      <c r="I361" s="271"/>
      <c r="J361" s="271">
        <v>42582</v>
      </c>
      <c r="K361" s="269">
        <v>120</v>
      </c>
      <c r="L361" s="249">
        <f t="shared" si="32"/>
        <v>42462</v>
      </c>
      <c r="M361" s="272">
        <v>0</v>
      </c>
      <c r="N361" s="273" t="b">
        <v>0</v>
      </c>
      <c r="O361" s="274"/>
      <c r="P361" s="203" t="s">
        <v>308</v>
      </c>
      <c r="Q361" s="203" t="s">
        <v>179</v>
      </c>
      <c r="R361" s="274"/>
      <c r="S361" s="275"/>
      <c r="T361" s="275"/>
      <c r="U361" s="275"/>
      <c r="V361" s="275"/>
      <c r="W361" s="275"/>
      <c r="X361" s="275"/>
      <c r="Y361" s="275"/>
      <c r="Z361" s="275"/>
      <c r="AA361" s="275"/>
      <c r="AB361" s="275"/>
      <c r="AC361" s="275"/>
      <c r="AD361" s="275"/>
      <c r="AE361" s="275"/>
      <c r="AF361" s="275"/>
      <c r="AG361" s="275"/>
      <c r="AH361" s="275"/>
      <c r="AI361" s="275"/>
      <c r="AJ361" s="275"/>
      <c r="AK361" s="275"/>
      <c r="AL361" s="275"/>
      <c r="AM361" s="275"/>
      <c r="AN361" s="275"/>
      <c r="AO361" s="275"/>
      <c r="AP361" s="275"/>
      <c r="AQ361" s="275"/>
      <c r="AR361" s="274"/>
      <c r="AS361" s="274"/>
      <c r="AT361" s="274"/>
      <c r="AU361" s="274"/>
      <c r="AV361" s="274"/>
      <c r="AW361" s="274"/>
      <c r="AX361" s="274"/>
      <c r="AY361" s="274" t="str">
        <f ca="1">IF(AND(TasksTable[[#This Row],[Status]]&lt;&gt;"On Track",TasksTable[[#This Row],[Start Date (Calculated)]]&lt;TODAY()+7),"Review","No  Review")</f>
        <v>No  Review</v>
      </c>
      <c r="AZ361" s="266">
        <v>640</v>
      </c>
      <c r="BA361" s="274" t="s">
        <v>702</v>
      </c>
      <c r="BB361" s="266"/>
      <c r="BC361" s="274"/>
      <c r="BD361" s="274"/>
      <c r="BE361" s="169" t="s">
        <v>800</v>
      </c>
      <c r="BF361" s="169"/>
      <c r="BG361" s="169"/>
      <c r="BH361" s="169"/>
      <c r="BI361" s="169">
        <v>240</v>
      </c>
      <c r="BJ361" s="169">
        <v>240</v>
      </c>
      <c r="BK361" s="169">
        <v>80</v>
      </c>
      <c r="BL361" s="169">
        <v>80</v>
      </c>
      <c r="BM361" s="169"/>
      <c r="BN361" s="169"/>
      <c r="BO361" s="259"/>
      <c r="BP361" s="303">
        <f t="shared" si="28"/>
        <v>640</v>
      </c>
      <c r="BQ361" s="349" t="str">
        <f ca="1">IFERROR(IF(TasksTable[[#This Row],[Start Date (Calculated)]]-(TODAY()-WEEKDAY(TODAY())-1)&gt;5,"REVIEW","-"),"")</f>
        <v>REVIEW</v>
      </c>
      <c r="BR361" s="349" t="str">
        <f ca="1">IFERROR(IF(TasksTable[[#This Row],[Required Completion Date]]-(TODAY()-WEEKDAY(TODAY())-1)&gt;5,"REVIEW","-"),"")</f>
        <v>REVIEW</v>
      </c>
      <c r="BS361" s="349" t="str">
        <f ca="1">IFERROR(IF(TasksTable[[#This Row],[% Complete]]&lt;(TODAY()-TasksTable[[#This Row],[Start Date (Calculated)]])/TasksTable[[#This Row],[Days to Accomplish]],"REVIEW","-"),"")</f>
        <v>-</v>
      </c>
    </row>
    <row r="362" spans="1:71" ht="30" customHeight="1" x14ac:dyDescent="0.2">
      <c r="A362" s="243"/>
      <c r="B362" s="190"/>
      <c r="C362" s="266"/>
      <c r="D362" s="267"/>
      <c r="E362" s="267"/>
      <c r="F362" s="268"/>
      <c r="G362" s="269"/>
      <c r="H362" s="270"/>
      <c r="I362" s="271"/>
      <c r="J362" s="271"/>
      <c r="K362" s="269"/>
      <c r="L362" s="103"/>
      <c r="M362" s="272"/>
      <c r="N362" s="273"/>
      <c r="O362" s="274"/>
      <c r="P362" s="203"/>
      <c r="Q362" s="203"/>
      <c r="R362" s="274"/>
      <c r="S362" s="275"/>
      <c r="T362" s="275"/>
      <c r="U362" s="275"/>
      <c r="V362" s="275"/>
      <c r="W362" s="275"/>
      <c r="X362" s="275"/>
      <c r="Y362" s="275"/>
      <c r="Z362" s="275"/>
      <c r="AA362" s="275"/>
      <c r="AB362" s="275"/>
      <c r="AC362" s="275"/>
      <c r="AD362" s="275"/>
      <c r="AE362" s="275"/>
      <c r="AF362" s="275"/>
      <c r="AG362" s="275"/>
      <c r="AH362" s="275"/>
      <c r="AI362" s="275"/>
      <c r="AJ362" s="275"/>
      <c r="AK362" s="275"/>
      <c r="AL362" s="275"/>
      <c r="AM362" s="275"/>
      <c r="AN362" s="275"/>
      <c r="AO362" s="275"/>
      <c r="AP362" s="275"/>
      <c r="AQ362" s="275"/>
      <c r="AR362" s="274"/>
      <c r="AS362" s="274"/>
      <c r="AT362" s="274"/>
      <c r="AU362" s="274"/>
      <c r="AV362" s="274"/>
      <c r="AW362" s="274"/>
      <c r="AX362" s="274"/>
      <c r="AY362" s="274" t="str">
        <f ca="1">IF(AND(TasksTable[[#This Row],[Status]]&lt;&gt;"On Track",TasksTable[[#This Row],[Start Date (Calculated)]]&lt;TODAY()+7),"Review","No  Review")</f>
        <v>Review</v>
      </c>
      <c r="AZ362" s="266"/>
      <c r="BA362" s="274"/>
      <c r="BB362" s="266"/>
      <c r="BC362" s="274"/>
      <c r="BD362" s="274"/>
      <c r="BE362" s="304" t="s">
        <v>792</v>
      </c>
      <c r="BF362" s="304">
        <f>SUM(BF10:BF361)</f>
        <v>250</v>
      </c>
      <c r="BG362" s="304">
        <f t="shared" ref="BG362:BO362" si="33">SUM(BG10:BG361)</f>
        <v>402</v>
      </c>
      <c r="BH362" s="304">
        <f t="shared" si="33"/>
        <v>1541</v>
      </c>
      <c r="BI362" s="304">
        <f t="shared" si="33"/>
        <v>4488</v>
      </c>
      <c r="BJ362" s="304">
        <f t="shared" si="33"/>
        <v>4539</v>
      </c>
      <c r="BK362" s="304">
        <f t="shared" si="33"/>
        <v>4231</v>
      </c>
      <c r="BL362" s="304">
        <f t="shared" si="33"/>
        <v>4060</v>
      </c>
      <c r="BM362" s="304">
        <f t="shared" si="33"/>
        <v>469</v>
      </c>
      <c r="BN362" s="304">
        <f t="shared" si="33"/>
        <v>403</v>
      </c>
      <c r="BO362" s="304">
        <f t="shared" si="33"/>
        <v>73</v>
      </c>
      <c r="BP362" s="169"/>
      <c r="BQ362" s="349" t="str">
        <f ca="1">IFERROR(IF(TasksTable[[#This Row],[Start Date (Calculated)]]-(TODAY()-WEEKDAY(TODAY())-1)&gt;5,"REVIEW","-"),"")</f>
        <v>-</v>
      </c>
      <c r="BR362" s="349" t="str">
        <f ca="1">IFERROR(IF(TasksTable[[#This Row],[Required Completion Date]]-(TODAY()-WEEKDAY(TODAY())-1)&gt;5,"REVIEW","-"),"")</f>
        <v>-</v>
      </c>
      <c r="BS362" s="349" t="str">
        <f ca="1">IFERROR(IF(TasksTable[[#This Row],[% Complete]]&lt;(TODAY()-TasksTable[[#This Row],[Start Date (Calculated)]])/TasksTable[[#This Row],[Days to Accomplish]],"REVIEW","-"),"")</f>
        <v/>
      </c>
    </row>
    <row r="363" spans="1:71" ht="30" customHeight="1" x14ac:dyDescent="0.2">
      <c r="A363" s="25"/>
      <c r="B363" s="190"/>
      <c r="C363" s="167" t="str">
        <f>CONCATENATE(B363,"_",TasksTable[[#This Row],[Day 1 Project
Name]],"_",A363)</f>
        <v>__</v>
      </c>
      <c r="D363" s="309"/>
      <c r="E363" s="309"/>
      <c r="F363" s="166"/>
      <c r="G363" s="312"/>
      <c r="H363" s="164"/>
      <c r="I363" s="170"/>
      <c r="J363" s="170"/>
      <c r="K363" s="312"/>
      <c r="L363" s="314"/>
      <c r="M363" s="168"/>
      <c r="N363" s="317"/>
      <c r="O363" s="169"/>
      <c r="P363" s="317"/>
      <c r="Q363" s="169"/>
      <c r="R363" s="169"/>
      <c r="S363" s="318"/>
      <c r="T363" s="318"/>
      <c r="U363" s="318"/>
      <c r="V363" s="318"/>
      <c r="W363" s="318"/>
      <c r="X363" s="318"/>
      <c r="Y363" s="318"/>
      <c r="Z363" s="318"/>
      <c r="AA363" s="318"/>
      <c r="AB363" s="318"/>
      <c r="AC363" s="318"/>
      <c r="AD363" s="318"/>
      <c r="AE363" s="318"/>
      <c r="AF363" s="318"/>
      <c r="AG363" s="318"/>
      <c r="AH363" s="318"/>
      <c r="AI363" s="318"/>
      <c r="AJ363" s="318"/>
      <c r="AK363" s="318"/>
      <c r="AL363" s="318"/>
      <c r="AM363" s="318"/>
      <c r="AN363" s="318"/>
      <c r="AO363" s="318"/>
      <c r="AP363" s="318"/>
      <c r="AQ363" s="318"/>
      <c r="AR363" s="169"/>
      <c r="AS363" s="169"/>
      <c r="AT363" s="169"/>
      <c r="AU363" s="169"/>
      <c r="AV363" s="169"/>
      <c r="AW363" s="169"/>
      <c r="AX363" s="169"/>
      <c r="AY363" s="169" t="str">
        <f ca="1">IF(AND(TasksTable[[#This Row],[Status]]&lt;&gt;"On Track",TasksTable[[#This Row],[Start Date (Calculated)]]&lt;TODAY()+7),"Review","No  Review")</f>
        <v>Review</v>
      </c>
      <c r="AZ363" s="167"/>
      <c r="BA363" s="169"/>
      <c r="BB363" s="167"/>
      <c r="BC363" s="169"/>
      <c r="BD363" s="169"/>
      <c r="BE363" s="169" t="s">
        <v>795</v>
      </c>
      <c r="BF363" s="319">
        <f>+BF362/170</f>
        <v>1.4705882352941178</v>
      </c>
      <c r="BG363" s="319">
        <f t="shared" ref="BG363:BO363" si="34">+BG362/170</f>
        <v>2.3647058823529412</v>
      </c>
      <c r="BH363" s="319">
        <f t="shared" si="34"/>
        <v>9.0647058823529409</v>
      </c>
      <c r="BI363" s="319">
        <f t="shared" si="34"/>
        <v>26.4</v>
      </c>
      <c r="BJ363" s="319">
        <f t="shared" si="34"/>
        <v>26.7</v>
      </c>
      <c r="BK363" s="319">
        <f t="shared" si="34"/>
        <v>24.888235294117646</v>
      </c>
      <c r="BL363" s="319">
        <f t="shared" si="34"/>
        <v>23.882352941176471</v>
      </c>
      <c r="BM363" s="319">
        <f t="shared" si="34"/>
        <v>2.7588235294117647</v>
      </c>
      <c r="BN363" s="319">
        <f t="shared" si="34"/>
        <v>2.3705882352941177</v>
      </c>
      <c r="BO363" s="319">
        <f t="shared" si="34"/>
        <v>0.42941176470588233</v>
      </c>
      <c r="BP363" s="169"/>
      <c r="BQ363" s="349" t="str">
        <f ca="1">IFERROR(IF(TasksTable[[#This Row],[Start Date (Calculated)]]-(TODAY()-WEEKDAY(TODAY())-1)&gt;5,"REVIEW","-"),"")</f>
        <v>-</v>
      </c>
      <c r="BR363" s="349" t="str">
        <f ca="1">IFERROR(IF(TasksTable[[#This Row],[Required Completion Date]]-(TODAY()-WEEKDAY(TODAY())-1)&gt;5,"REVIEW","-"),"")</f>
        <v>-</v>
      </c>
      <c r="BS363" s="349" t="str">
        <f ca="1">IFERROR(IF(TasksTable[[#This Row],[% Complete]]&lt;(TODAY()-TasksTable[[#This Row],[Start Date (Calculated)]])/TasksTable[[#This Row],[Days to Accomplish]],"REVIEW","-"),"")</f>
        <v/>
      </c>
    </row>
    <row r="364" spans="1:71" ht="30" customHeight="1" x14ac:dyDescent="0.25">
      <c r="A364" s="25"/>
      <c r="B364" s="190"/>
      <c r="C364" s="167" t="str">
        <f>CONCATENATE(B364,"_",TasksTable[[#This Row],[Day 1 Project
Name]],"_",A364)</f>
        <v>__</v>
      </c>
      <c r="D364" s="310"/>
      <c r="E364" s="310"/>
      <c r="F364" s="166"/>
      <c r="G364" s="312"/>
      <c r="H364" s="164"/>
      <c r="I364" s="170"/>
      <c r="J364" s="170"/>
      <c r="K364" s="312"/>
      <c r="L364" s="315"/>
      <c r="M364" s="168"/>
      <c r="N364" s="312"/>
      <c r="O364" s="169"/>
      <c r="P364" s="312"/>
      <c r="Q364" s="169"/>
      <c r="R364" s="169"/>
      <c r="S364" s="318"/>
      <c r="T364" s="318"/>
      <c r="U364" s="318"/>
      <c r="V364" s="318"/>
      <c r="W364" s="318"/>
      <c r="X364" s="318"/>
      <c r="Y364" s="318"/>
      <c r="Z364" s="318"/>
      <c r="AA364" s="318"/>
      <c r="AB364" s="318"/>
      <c r="AC364" s="318"/>
      <c r="AD364" s="318"/>
      <c r="AE364" s="318"/>
      <c r="AF364" s="318"/>
      <c r="AG364" s="318"/>
      <c r="AH364" s="318"/>
      <c r="AI364" s="318"/>
      <c r="AJ364" s="318"/>
      <c r="AK364" s="318"/>
      <c r="AL364" s="318"/>
      <c r="AM364" s="318"/>
      <c r="AN364" s="318"/>
      <c r="AO364" s="318"/>
      <c r="AP364" s="318"/>
      <c r="AQ364" s="318"/>
      <c r="AR364" s="169"/>
      <c r="AS364" s="169"/>
      <c r="AT364" s="169"/>
      <c r="AU364" s="169"/>
      <c r="AV364" s="169"/>
      <c r="AW364" s="169"/>
      <c r="AX364" s="169"/>
      <c r="AY364" s="169" t="str">
        <f ca="1">IF(AND(TasksTable[[#This Row],[Status]]&lt;&gt;"On Track",TasksTable[[#This Row],[Start Date (Calculated)]]&lt;TODAY()+7),"Review","No  Review")</f>
        <v>Review</v>
      </c>
      <c r="AZ364" s="167"/>
      <c r="BA364" s="169"/>
      <c r="BB364" s="167"/>
      <c r="BC364" s="169"/>
      <c r="BD364" s="169"/>
      <c r="BE364" s="169" t="s">
        <v>793</v>
      </c>
      <c r="BF364" s="320"/>
      <c r="BG364" s="320"/>
      <c r="BH364" s="320"/>
      <c r="BI364" s="320">
        <v>2600</v>
      </c>
      <c r="BJ364" s="320">
        <v>2600</v>
      </c>
      <c r="BK364" s="320">
        <v>2500</v>
      </c>
      <c r="BL364" s="320">
        <v>2500</v>
      </c>
      <c r="BM364" s="320"/>
      <c r="BN364" s="320"/>
      <c r="BO364" s="320"/>
      <c r="BP364" s="169"/>
      <c r="BQ364" s="349" t="str">
        <f ca="1">IFERROR(IF(TasksTable[[#This Row],[Start Date (Calculated)]]-(TODAY()-WEEKDAY(TODAY())-1)&gt;5,"REVIEW","-"),"")</f>
        <v>-</v>
      </c>
      <c r="BR364" s="349" t="str">
        <f ca="1">IFERROR(IF(TasksTable[[#This Row],[Required Completion Date]]-(TODAY()-WEEKDAY(TODAY())-1)&gt;5,"REVIEW","-"),"")</f>
        <v>-</v>
      </c>
      <c r="BS364" s="349" t="str">
        <f ca="1">IFERROR(IF(TasksTable[[#This Row],[% Complete]]&lt;(TODAY()-TasksTable[[#This Row],[Start Date (Calculated)]])/TasksTable[[#This Row],[Days to Accomplish]],"REVIEW","-"),"")</f>
        <v/>
      </c>
    </row>
    <row r="365" spans="1:71" ht="30" customHeight="1" x14ac:dyDescent="0.2">
      <c r="A365" s="25"/>
      <c r="B365" s="190"/>
      <c r="C365" s="167" t="str">
        <f>CONCATENATE(B365,"_",TasksTable[[#This Row],[Day 1 Project
Name]],"_",A365)</f>
        <v>__</v>
      </c>
      <c r="D365" s="310"/>
      <c r="E365" s="310"/>
      <c r="F365" s="166"/>
      <c r="G365" s="312"/>
      <c r="H365" s="164"/>
      <c r="I365" s="170"/>
      <c r="J365" s="170"/>
      <c r="K365" s="312"/>
      <c r="L365" s="315"/>
      <c r="M365" s="168"/>
      <c r="N365" s="312"/>
      <c r="O365" s="169"/>
      <c r="P365" s="312"/>
      <c r="Q365" s="169"/>
      <c r="R365" s="169"/>
      <c r="S365" s="318"/>
      <c r="T365" s="318"/>
      <c r="U365" s="318"/>
      <c r="V365" s="318"/>
      <c r="W365" s="318"/>
      <c r="X365" s="318"/>
      <c r="Y365" s="318"/>
      <c r="Z365" s="318"/>
      <c r="AA365" s="318"/>
      <c r="AB365" s="318"/>
      <c r="AC365" s="318"/>
      <c r="AD365" s="318"/>
      <c r="AE365" s="318"/>
      <c r="AF365" s="318"/>
      <c r="AG365" s="318"/>
      <c r="AH365" s="318"/>
      <c r="AI365" s="318"/>
      <c r="AJ365" s="318"/>
      <c r="AK365" s="318"/>
      <c r="AL365" s="318"/>
      <c r="AM365" s="318"/>
      <c r="AN365" s="318"/>
      <c r="AO365" s="318"/>
      <c r="AP365" s="318"/>
      <c r="AQ365" s="318"/>
      <c r="AR365" s="169"/>
      <c r="AS365" s="169"/>
      <c r="AT365" s="169"/>
      <c r="AU365" s="169"/>
      <c r="AV365" s="169"/>
      <c r="AW365" s="169"/>
      <c r="AX365" s="169"/>
      <c r="AY365" s="169" t="str">
        <f ca="1">IF(AND(TasksTable[[#This Row],[Status]]&lt;&gt;"On Track",TasksTable[[#This Row],[Start Date (Calculated)]]&lt;TODAY()+7),"Review","No  Review")</f>
        <v>Review</v>
      </c>
      <c r="AZ365" s="167"/>
      <c r="BA365" s="169"/>
      <c r="BB365" s="167"/>
      <c r="BC365" s="169"/>
      <c r="BD365" s="169"/>
      <c r="BE365" s="169" t="s">
        <v>796</v>
      </c>
      <c r="BF365" s="306">
        <f>+BF362-BF364</f>
        <v>250</v>
      </c>
      <c r="BG365" s="306">
        <f t="shared" ref="BG365:BO365" si="35">+BG362-BG364</f>
        <v>402</v>
      </c>
      <c r="BH365" s="306">
        <f t="shared" si="35"/>
        <v>1541</v>
      </c>
      <c r="BI365" s="307">
        <f t="shared" si="35"/>
        <v>1888</v>
      </c>
      <c r="BJ365" s="307">
        <f t="shared" si="35"/>
        <v>1939</v>
      </c>
      <c r="BK365" s="307">
        <f t="shared" si="35"/>
        <v>1731</v>
      </c>
      <c r="BL365" s="307">
        <f t="shared" si="35"/>
        <v>1560</v>
      </c>
      <c r="BM365" s="306">
        <f t="shared" si="35"/>
        <v>469</v>
      </c>
      <c r="BN365" s="306">
        <f t="shared" si="35"/>
        <v>403</v>
      </c>
      <c r="BO365" s="306">
        <f t="shared" si="35"/>
        <v>73</v>
      </c>
      <c r="BP365" s="169"/>
      <c r="BQ365" s="349" t="str">
        <f ca="1">IFERROR(IF(TasksTable[[#This Row],[Start Date (Calculated)]]-(TODAY()-WEEKDAY(TODAY())-1)&gt;5,"REVIEW","-"),"")</f>
        <v>-</v>
      </c>
      <c r="BR365" s="349" t="str">
        <f ca="1">IFERROR(IF(TasksTable[[#This Row],[Required Completion Date]]-(TODAY()-WEEKDAY(TODAY())-1)&gt;5,"REVIEW","-"),"")</f>
        <v>-</v>
      </c>
      <c r="BS365" s="349" t="str">
        <f ca="1">IFERROR(IF(TasksTable[[#This Row],[% Complete]]&lt;(TODAY()-TasksTable[[#This Row],[Start Date (Calculated)]])/TasksTable[[#This Row],[Days to Accomplish]],"REVIEW","-"),"")</f>
        <v/>
      </c>
    </row>
    <row r="366" spans="1:71" ht="22.5" customHeight="1" x14ac:dyDescent="0.2">
      <c r="A366" s="25"/>
      <c r="B366" s="190"/>
      <c r="C366" s="167" t="str">
        <f>CONCATENATE(B366,"_",TasksTable[[#This Row],[Day 1 Project
Name]],"_",A366)</f>
        <v>__</v>
      </c>
      <c r="D366" s="311"/>
      <c r="E366" s="311"/>
      <c r="F366" s="166"/>
      <c r="G366" s="313"/>
      <c r="H366" s="164"/>
      <c r="I366" s="170"/>
      <c r="J366" s="170"/>
      <c r="K366" s="313"/>
      <c r="L366" s="316"/>
      <c r="M366" s="168"/>
      <c r="N366" s="313"/>
      <c r="O366" s="169"/>
      <c r="P366" s="313"/>
      <c r="Q366" s="169"/>
      <c r="R366" s="169"/>
      <c r="S366" s="318"/>
      <c r="T366" s="318"/>
      <c r="U366" s="318"/>
      <c r="V366" s="318"/>
      <c r="W366" s="318"/>
      <c r="X366" s="318"/>
      <c r="Y366" s="318"/>
      <c r="Z366" s="318"/>
      <c r="AA366" s="318"/>
      <c r="AB366" s="318"/>
      <c r="AC366" s="318"/>
      <c r="AD366" s="318"/>
      <c r="AE366" s="318"/>
      <c r="AF366" s="318"/>
      <c r="AG366" s="318"/>
      <c r="AH366" s="318"/>
      <c r="AI366" s="318"/>
      <c r="AJ366" s="318"/>
      <c r="AK366" s="318"/>
      <c r="AL366" s="318"/>
      <c r="AM366" s="318"/>
      <c r="AN366" s="318"/>
      <c r="AO366" s="318"/>
      <c r="AP366" s="318"/>
      <c r="AQ366" s="318"/>
      <c r="AR366" s="169"/>
      <c r="AS366" s="169"/>
      <c r="AT366" s="169"/>
      <c r="AU366" s="169"/>
      <c r="AV366" s="169"/>
      <c r="AW366" s="169"/>
      <c r="AX366" s="169"/>
      <c r="AY366" s="169" t="str">
        <f ca="1">IF(AND(TasksTable[[#This Row],[Status]]&lt;&gt;"On Track",TasksTable[[#This Row],[Start Date (Calculated)]]&lt;TODAY()+7),"Review","No  Review")</f>
        <v>Review</v>
      </c>
      <c r="AZ366" s="167"/>
      <c r="BA366" s="169"/>
      <c r="BB366" s="167"/>
      <c r="BC366" s="169"/>
      <c r="BD366" s="169"/>
      <c r="BE366" s="169" t="s">
        <v>800</v>
      </c>
      <c r="BF366" s="306"/>
      <c r="BG366" s="306"/>
      <c r="BH366" s="306"/>
      <c r="BI366" s="307">
        <f t="shared" ref="BI366:BL366" si="36">+BI365/170</f>
        <v>11.105882352941176</v>
      </c>
      <c r="BJ366" s="307">
        <f t="shared" si="36"/>
        <v>11.405882352941177</v>
      </c>
      <c r="BK366" s="307">
        <f t="shared" si="36"/>
        <v>10.18235294117647</v>
      </c>
      <c r="BL366" s="307">
        <f t="shared" si="36"/>
        <v>9.1764705882352935</v>
      </c>
      <c r="BM366" s="306"/>
      <c r="BN366" s="306"/>
      <c r="BO366" s="306"/>
      <c r="BP366" s="304"/>
      <c r="BQ366" s="349" t="str">
        <f ca="1">IFERROR(IF(TasksTable[[#This Row],[Start Date (Calculated)]]-(TODAY()-WEEKDAY(TODAY())-1)&gt;5,"REVIEW","-"),"")</f>
        <v>-</v>
      </c>
      <c r="BR366" s="349" t="str">
        <f ca="1">IFERROR(IF(TasksTable[[#This Row],[Required Completion Date]]-(TODAY()-WEEKDAY(TODAY())-1)&gt;5,"REVIEW","-"),"")</f>
        <v>-</v>
      </c>
      <c r="BS366" s="349" t="str">
        <f ca="1">IFERROR(IF(TasksTable[[#This Row],[% Complete]]&lt;(TODAY()-TasksTable[[#This Row],[Start Date (Calculated)]])/TasksTable[[#This Row],[Days to Accomplish]],"REVIEW","-"),"")</f>
        <v/>
      </c>
    </row>
    <row r="367" spans="1:71" ht="30" customHeight="1" x14ac:dyDescent="0.2">
      <c r="A367" s="25"/>
      <c r="B367" s="352"/>
      <c r="C367" s="326" t="str">
        <f>CONCATENATE(B367,"_",TasksTable[[#This Row],[Day 1 Project
Name]],"_",A367)</f>
        <v>__</v>
      </c>
      <c r="D367" s="327"/>
      <c r="E367" s="327"/>
      <c r="F367" s="328"/>
      <c r="G367" s="329"/>
      <c r="H367" s="330"/>
      <c r="I367" s="331"/>
      <c r="J367" s="331"/>
      <c r="K367" s="329"/>
      <c r="L367" s="332"/>
      <c r="M367" s="333"/>
      <c r="N367" s="334"/>
      <c r="O367" s="335"/>
      <c r="P367" s="334"/>
      <c r="Q367" s="335"/>
      <c r="R367" s="335"/>
      <c r="S367" s="336"/>
      <c r="T367" s="336"/>
      <c r="U367" s="336"/>
      <c r="V367" s="336"/>
      <c r="W367" s="336"/>
      <c r="X367" s="336"/>
      <c r="Y367" s="336"/>
      <c r="Z367" s="336"/>
      <c r="AA367" s="336"/>
      <c r="AB367" s="336"/>
      <c r="AC367" s="336"/>
      <c r="AD367" s="336"/>
      <c r="AE367" s="336"/>
      <c r="AF367" s="336"/>
      <c r="AG367" s="336"/>
      <c r="AH367" s="336"/>
      <c r="AI367" s="336"/>
      <c r="AJ367" s="336"/>
      <c r="AK367" s="336"/>
      <c r="AL367" s="336"/>
      <c r="AM367" s="336"/>
      <c r="AN367" s="336"/>
      <c r="AO367" s="336"/>
      <c r="AP367" s="336"/>
      <c r="AQ367" s="336"/>
      <c r="AR367" s="335"/>
      <c r="AS367" s="335"/>
      <c r="AT367" s="335"/>
      <c r="AU367" s="335"/>
      <c r="AV367" s="335"/>
      <c r="AW367" s="335"/>
      <c r="AX367" s="335"/>
      <c r="AY367" s="335" t="str">
        <f ca="1">IF(AND(TasksTable[[#This Row],[Status]]&lt;&gt;"On Track",TasksTable[[#This Row],[Start Date (Calculated)]]&lt;TODAY()+7),"Review","No  Review")</f>
        <v>Review</v>
      </c>
      <c r="AZ367" s="326"/>
      <c r="BA367" s="335"/>
      <c r="BB367" s="326"/>
      <c r="BC367" s="335"/>
      <c r="BD367" s="335"/>
      <c r="BE367" s="169"/>
      <c r="BF367" s="326"/>
      <c r="BG367" s="335"/>
      <c r="BH367" s="335"/>
      <c r="BI367" s="335"/>
      <c r="BJ367" s="335"/>
      <c r="BK367" s="335"/>
      <c r="BL367" s="335"/>
      <c r="BM367" s="335"/>
      <c r="BN367" s="335"/>
      <c r="BO367" s="337"/>
      <c r="BP367" s="335"/>
      <c r="BQ367" s="335" t="str">
        <f ca="1">IFERROR(IF(TasksTable[[#This Row],[Start Date (Calculated)]]-(TODAY()-WEEKDAY(TODAY())-1)&gt;5,"REVIEW","-"),"")</f>
        <v>-</v>
      </c>
      <c r="BR367" s="335" t="str">
        <f ca="1">IFERROR(IF(TasksTable[[#This Row],[Required Completion Date]]-(TODAY()-WEEKDAY(TODAY())-1)&gt;5,"REVIEW","-"),"")</f>
        <v>-</v>
      </c>
      <c r="BS367" s="335" t="str">
        <f ca="1">IFERROR(IF(TasksTable[[#This Row],[% Complete]]&lt;(TODAY()-TasksTable[[#This Row],[Start Date (Calculated)]])/TasksTable[[#This Row],[Days to Accomplish]],"REVIEW","-"),"")</f>
        <v/>
      </c>
    </row>
    <row r="368" spans="1:71" ht="30" customHeight="1" x14ac:dyDescent="0.25">
      <c r="A368" s="25"/>
      <c r="B368" s="183"/>
      <c r="C368" s="16"/>
      <c r="D368" s="16"/>
      <c r="E368" s="16"/>
      <c r="F368" s="16"/>
      <c r="G368" s="16"/>
      <c r="H368" s="16"/>
      <c r="I368" s="202"/>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BE368" s="325"/>
      <c r="BI368" s="321" t="s">
        <v>798</v>
      </c>
    </row>
    <row r="369" spans="1:61" ht="30" customHeight="1" x14ac:dyDescent="0.25">
      <c r="A369" s="25"/>
      <c r="B369" s="183"/>
      <c r="C369" s="16"/>
      <c r="D369" s="16"/>
      <c r="E369" s="16"/>
      <c r="F369" s="16"/>
      <c r="G369" s="16"/>
      <c r="H369" s="16"/>
      <c r="I369" s="202"/>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BI369" s="321" t="s">
        <v>797</v>
      </c>
    </row>
    <row r="370" spans="1:61" ht="30" customHeight="1" x14ac:dyDescent="0.2">
      <c r="A370" s="25"/>
      <c r="B370" s="183"/>
      <c r="C370" s="16"/>
      <c r="D370" s="16"/>
      <c r="E370" s="16"/>
      <c r="F370" s="16"/>
      <c r="G370" s="16"/>
      <c r="H370" s="16"/>
      <c r="I370" s="202"/>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row>
    <row r="371" spans="1:61" ht="30" customHeight="1" x14ac:dyDescent="0.2">
      <c r="A371" s="25"/>
      <c r="B371" s="183"/>
      <c r="C371" s="16"/>
      <c r="D371" s="16"/>
      <c r="E371" s="16"/>
      <c r="F371" s="16"/>
      <c r="G371" s="16"/>
      <c r="H371" s="16"/>
      <c r="I371" s="202"/>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row>
    <row r="372" spans="1:61" ht="30" customHeight="1" x14ac:dyDescent="0.2">
      <c r="A372" s="25"/>
      <c r="B372" s="183"/>
      <c r="C372" s="16"/>
      <c r="D372" s="16"/>
      <c r="E372" s="16"/>
      <c r="F372" s="16"/>
      <c r="G372" s="16"/>
      <c r="H372" s="16"/>
      <c r="I372" s="202"/>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row>
    <row r="373" spans="1:61" ht="30" customHeight="1" x14ac:dyDescent="0.2">
      <c r="A373" s="25"/>
      <c r="B373" s="183"/>
      <c r="C373" s="16"/>
      <c r="D373" s="16"/>
      <c r="E373" s="16"/>
      <c r="F373" s="16"/>
      <c r="G373" s="16"/>
      <c r="H373" s="16"/>
      <c r="I373" s="202"/>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row>
    <row r="374" spans="1:61" ht="30" customHeight="1" x14ac:dyDescent="0.2">
      <c r="A374" s="25"/>
      <c r="B374" s="183"/>
      <c r="C374" s="16"/>
      <c r="D374" s="16"/>
      <c r="E374" s="16"/>
      <c r="F374" s="16"/>
      <c r="G374" s="16"/>
      <c r="H374" s="16"/>
      <c r="I374" s="202"/>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row>
    <row r="375" spans="1:61" ht="30" customHeight="1" x14ac:dyDescent="0.2">
      <c r="A375" s="25"/>
      <c r="B375" s="183"/>
      <c r="C375" s="16"/>
      <c r="D375" s="16"/>
      <c r="E375" s="16"/>
      <c r="F375" s="16"/>
      <c r="G375" s="16"/>
      <c r="H375" s="16"/>
      <c r="I375" s="202"/>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row>
    <row r="376" spans="1:61" ht="30" customHeight="1" x14ac:dyDescent="0.2">
      <c r="A376" s="25"/>
      <c r="B376" s="183"/>
      <c r="C376" s="16"/>
      <c r="D376" s="16"/>
      <c r="E376" s="16"/>
      <c r="F376" s="16"/>
      <c r="G376" s="16"/>
      <c r="H376" s="16"/>
      <c r="I376" s="202"/>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row>
    <row r="377" spans="1:61" ht="30" customHeight="1" x14ac:dyDescent="0.2">
      <c r="A377" s="25"/>
      <c r="B377" s="183"/>
      <c r="C377" s="16"/>
      <c r="D377" s="16"/>
      <c r="E377" s="16"/>
      <c r="F377" s="16"/>
      <c r="G377" s="16"/>
      <c r="H377" s="16"/>
      <c r="I377" s="202"/>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row>
    <row r="378" spans="1:61" ht="30" customHeight="1" x14ac:dyDescent="0.2">
      <c r="A378" s="25"/>
      <c r="B378" s="183"/>
      <c r="C378" s="16"/>
      <c r="D378" s="16"/>
      <c r="E378" s="16"/>
      <c r="F378" s="16"/>
      <c r="G378" s="16"/>
      <c r="H378" s="16"/>
      <c r="I378" s="202"/>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row>
    <row r="379" spans="1:61" ht="30" customHeight="1" x14ac:dyDescent="0.2">
      <c r="A379" s="25"/>
      <c r="B379" s="183"/>
      <c r="C379" s="16"/>
      <c r="D379" s="16"/>
      <c r="E379" s="16"/>
      <c r="F379" s="16"/>
      <c r="G379" s="16"/>
      <c r="H379" s="16"/>
      <c r="I379" s="202"/>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row>
    <row r="380" spans="1:61" ht="30" customHeight="1" x14ac:dyDescent="0.2">
      <c r="A380" s="25"/>
      <c r="B380" s="183"/>
      <c r="C380" s="16"/>
      <c r="D380" s="16"/>
      <c r="E380" s="16"/>
      <c r="F380" s="16"/>
      <c r="G380" s="16"/>
      <c r="H380" s="16"/>
      <c r="I380" s="202"/>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row>
    <row r="381" spans="1:61" ht="30" customHeight="1" x14ac:dyDescent="0.2">
      <c r="A381" s="25"/>
      <c r="B381" s="183"/>
      <c r="C381" s="16"/>
      <c r="D381" s="16"/>
      <c r="E381" s="16"/>
      <c r="F381" s="16"/>
      <c r="G381" s="16"/>
      <c r="H381" s="16"/>
      <c r="I381" s="202"/>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row>
    <row r="382" spans="1:61" ht="30" customHeight="1" x14ac:dyDescent="0.2">
      <c r="A382" s="25"/>
      <c r="B382" s="183"/>
      <c r="C382" s="16"/>
      <c r="D382" s="16"/>
      <c r="E382" s="16"/>
      <c r="F382" s="16"/>
      <c r="G382" s="16"/>
      <c r="H382" s="16"/>
      <c r="I382" s="202"/>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row>
    <row r="383" spans="1:61" ht="30" customHeight="1" x14ac:dyDescent="0.2">
      <c r="A383" s="25"/>
      <c r="B383" s="183"/>
      <c r="C383" s="16"/>
      <c r="D383" s="16"/>
      <c r="E383" s="16"/>
      <c r="F383" s="16"/>
      <c r="G383" s="16"/>
      <c r="H383" s="16"/>
      <c r="I383" s="202"/>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row>
    <row r="384" spans="1:61" ht="30" customHeight="1" x14ac:dyDescent="0.2">
      <c r="A384" s="25"/>
      <c r="B384" s="183"/>
      <c r="C384" s="16"/>
      <c r="D384" s="16"/>
      <c r="E384" s="16"/>
      <c r="F384" s="16"/>
      <c r="G384" s="16"/>
      <c r="H384" s="16"/>
      <c r="I384" s="202"/>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row>
    <row r="385" spans="1:38" ht="30" customHeight="1" x14ac:dyDescent="0.2">
      <c r="A385" s="25"/>
      <c r="B385" s="183"/>
      <c r="C385" s="16"/>
      <c r="D385" s="16"/>
      <c r="E385" s="16"/>
      <c r="F385" s="16"/>
      <c r="G385" s="16"/>
      <c r="H385" s="16"/>
      <c r="I385" s="202"/>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row>
    <row r="386" spans="1:38" ht="30" customHeight="1" x14ac:dyDescent="0.2">
      <c r="A386" s="25"/>
      <c r="B386" s="183"/>
      <c r="C386" s="16"/>
      <c r="D386" s="16"/>
      <c r="E386" s="16"/>
      <c r="F386" s="16"/>
      <c r="G386" s="16"/>
      <c r="H386" s="16"/>
      <c r="I386" s="202"/>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row>
    <row r="387" spans="1:38" ht="30" customHeight="1" x14ac:dyDescent="0.2">
      <c r="A387" s="25"/>
      <c r="B387" s="183"/>
      <c r="C387" s="16"/>
      <c r="D387" s="16"/>
      <c r="E387" s="16"/>
      <c r="F387" s="16"/>
      <c r="G387" s="16"/>
      <c r="H387" s="16"/>
      <c r="I387" s="202"/>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row>
    <row r="388" spans="1:38" ht="30" customHeight="1" x14ac:dyDescent="0.2">
      <c r="A388" s="25"/>
      <c r="B388" s="183"/>
      <c r="C388" s="16"/>
      <c r="D388" s="16"/>
      <c r="E388" s="16"/>
      <c r="F388" s="16"/>
      <c r="G388" s="16"/>
      <c r="H388" s="16"/>
      <c r="I388" s="202"/>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row>
    <row r="389" spans="1:38" ht="30" customHeight="1" x14ac:dyDescent="0.2">
      <c r="A389" s="25"/>
      <c r="B389" s="183"/>
      <c r="C389" s="16"/>
      <c r="D389" s="16"/>
      <c r="E389" s="16"/>
      <c r="F389" s="16"/>
      <c r="G389" s="16"/>
      <c r="H389" s="16"/>
      <c r="I389" s="202"/>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row>
    <row r="390" spans="1:38" ht="30" customHeight="1" x14ac:dyDescent="0.2">
      <c r="A390" s="25"/>
      <c r="B390" s="183"/>
      <c r="C390" s="16"/>
      <c r="D390" s="16"/>
      <c r="E390" s="16"/>
      <c r="F390" s="16"/>
      <c r="G390" s="16"/>
      <c r="H390" s="16"/>
      <c r="I390" s="202"/>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row>
    <row r="391" spans="1:38" ht="30" customHeight="1" x14ac:dyDescent="0.2">
      <c r="A391" s="25"/>
      <c r="B391" s="183"/>
      <c r="C391" s="16"/>
      <c r="D391" s="16"/>
      <c r="E391" s="16"/>
      <c r="F391" s="16"/>
      <c r="G391" s="16"/>
      <c r="H391" s="16"/>
      <c r="I391" s="202"/>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row>
    <row r="392" spans="1:38" ht="30" customHeight="1" x14ac:dyDescent="0.2">
      <c r="A392" s="25"/>
      <c r="B392" s="183"/>
      <c r="C392" s="16"/>
      <c r="D392" s="16"/>
      <c r="E392" s="16"/>
      <c r="F392" s="16"/>
      <c r="G392" s="16"/>
      <c r="H392" s="16"/>
      <c r="I392" s="202"/>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row>
    <row r="393" spans="1:38" ht="30" customHeight="1" x14ac:dyDescent="0.2">
      <c r="A393" s="25"/>
      <c r="B393" s="183"/>
      <c r="C393" s="16"/>
      <c r="D393" s="16"/>
      <c r="E393" s="16"/>
      <c r="F393" s="16"/>
      <c r="G393" s="16"/>
      <c r="H393" s="16"/>
      <c r="I393" s="202"/>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row>
    <row r="394" spans="1:38" ht="30" customHeight="1" x14ac:dyDescent="0.2">
      <c r="A394" s="25"/>
      <c r="B394" s="183"/>
      <c r="C394" s="16"/>
      <c r="D394" s="16"/>
      <c r="E394" s="16"/>
      <c r="F394" s="16"/>
      <c r="G394" s="16"/>
      <c r="H394" s="16"/>
      <c r="I394" s="202"/>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row>
    <row r="395" spans="1:38" ht="30" customHeight="1" x14ac:dyDescent="0.2">
      <c r="A395" s="25"/>
      <c r="B395" s="183"/>
      <c r="C395" s="16"/>
      <c r="D395" s="16"/>
      <c r="E395" s="16"/>
      <c r="F395" s="16"/>
      <c r="G395" s="16"/>
      <c r="H395" s="16"/>
      <c r="I395" s="202"/>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row>
    <row r="396" spans="1:38" ht="30" customHeight="1" x14ac:dyDescent="0.2">
      <c r="A396" s="25"/>
      <c r="B396" s="183"/>
      <c r="C396" s="16"/>
      <c r="D396" s="16"/>
      <c r="E396" s="16"/>
      <c r="F396" s="16"/>
      <c r="G396" s="16"/>
      <c r="H396" s="16"/>
      <c r="I396" s="202"/>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row>
    <row r="397" spans="1:38" ht="30" customHeight="1" x14ac:dyDescent="0.2">
      <c r="A397" s="25"/>
      <c r="B397" s="183"/>
      <c r="C397" s="16"/>
      <c r="D397" s="16"/>
      <c r="E397" s="16"/>
      <c r="F397" s="16"/>
      <c r="G397" s="16"/>
      <c r="H397" s="16"/>
      <c r="I397" s="202"/>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row>
    <row r="398" spans="1:38" ht="30" customHeight="1" x14ac:dyDescent="0.2">
      <c r="A398" s="25"/>
      <c r="B398" s="183"/>
      <c r="C398" s="16"/>
      <c r="D398" s="16"/>
      <c r="E398" s="16"/>
      <c r="F398" s="16"/>
      <c r="G398" s="16"/>
      <c r="H398" s="16"/>
      <c r="I398" s="202"/>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row>
    <row r="399" spans="1:38" ht="30" customHeight="1" x14ac:dyDescent="0.2">
      <c r="A399" s="25"/>
      <c r="B399" s="183"/>
      <c r="C399" s="16"/>
      <c r="D399" s="16"/>
      <c r="E399" s="16"/>
      <c r="F399" s="16"/>
      <c r="G399" s="16"/>
      <c r="H399" s="16"/>
      <c r="I399" s="202"/>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row>
    <row r="400" spans="1:38" ht="30" customHeight="1" x14ac:dyDescent="0.2">
      <c r="A400" s="25"/>
      <c r="B400" s="183"/>
      <c r="C400" s="16"/>
      <c r="D400" s="16"/>
      <c r="E400" s="16"/>
      <c r="F400" s="16"/>
      <c r="G400" s="16"/>
      <c r="H400" s="16"/>
      <c r="I400" s="202"/>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row>
    <row r="401" spans="1:38" ht="30" customHeight="1" x14ac:dyDescent="0.2">
      <c r="A401" s="25"/>
      <c r="B401" s="183"/>
      <c r="C401" s="16"/>
      <c r="D401" s="16"/>
      <c r="E401" s="16"/>
      <c r="F401" s="16"/>
      <c r="G401" s="16"/>
      <c r="H401" s="16"/>
      <c r="I401" s="202"/>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row>
    <row r="402" spans="1:38" ht="30" customHeight="1" x14ac:dyDescent="0.2">
      <c r="A402" s="25"/>
      <c r="B402" s="183"/>
      <c r="C402" s="16"/>
      <c r="D402" s="16"/>
      <c r="E402" s="16"/>
      <c r="F402" s="16"/>
      <c r="G402" s="16"/>
      <c r="H402" s="16"/>
      <c r="I402" s="202"/>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row>
    <row r="403" spans="1:38" ht="30" customHeight="1" x14ac:dyDescent="0.2">
      <c r="A403" s="25"/>
      <c r="B403" s="183"/>
      <c r="C403" s="16"/>
      <c r="D403" s="16"/>
      <c r="E403" s="16"/>
      <c r="F403" s="16"/>
      <c r="G403" s="16"/>
      <c r="H403" s="16"/>
      <c r="I403" s="202"/>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row>
    <row r="404" spans="1:38" ht="30" customHeight="1" x14ac:dyDescent="0.2">
      <c r="A404" s="25"/>
      <c r="B404" s="183"/>
      <c r="C404" s="16"/>
      <c r="D404" s="16"/>
      <c r="E404" s="16"/>
      <c r="F404" s="16"/>
      <c r="G404" s="16"/>
      <c r="H404" s="16"/>
      <c r="I404" s="202"/>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row>
    <row r="405" spans="1:38" ht="30" customHeight="1" x14ac:dyDescent="0.2">
      <c r="A405" s="25"/>
      <c r="B405" s="183"/>
      <c r="C405" s="16"/>
      <c r="D405" s="16"/>
      <c r="E405" s="16"/>
      <c r="F405" s="16"/>
      <c r="G405" s="16"/>
      <c r="H405" s="16"/>
      <c r="I405" s="202"/>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row>
    <row r="406" spans="1:38" ht="30" customHeight="1" x14ac:dyDescent="0.2">
      <c r="A406" s="25"/>
      <c r="B406" s="183"/>
      <c r="C406" s="16"/>
      <c r="D406" s="16"/>
      <c r="E406" s="16"/>
      <c r="F406" s="16"/>
      <c r="G406" s="16"/>
      <c r="H406" s="16"/>
      <c r="I406" s="202"/>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row>
    <row r="407" spans="1:38" ht="30" customHeight="1" x14ac:dyDescent="0.2">
      <c r="A407" s="25"/>
      <c r="B407" s="183"/>
      <c r="C407" s="16"/>
      <c r="D407" s="16"/>
      <c r="E407" s="16"/>
      <c r="F407" s="16"/>
      <c r="G407" s="16"/>
      <c r="H407" s="16"/>
      <c r="I407" s="202"/>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row>
    <row r="408" spans="1:38" ht="30" customHeight="1" x14ac:dyDescent="0.2">
      <c r="A408" s="25"/>
      <c r="B408" s="183"/>
      <c r="C408" s="16"/>
      <c r="D408" s="16"/>
      <c r="E408" s="16"/>
      <c r="F408" s="16"/>
      <c r="G408" s="16"/>
      <c r="H408" s="16"/>
      <c r="I408" s="202"/>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row>
    <row r="409" spans="1:38" ht="30" customHeight="1" x14ac:dyDescent="0.2">
      <c r="A409" s="25"/>
      <c r="B409" s="183"/>
      <c r="C409" s="16"/>
      <c r="D409" s="16"/>
      <c r="E409" s="16"/>
      <c r="F409" s="16"/>
      <c r="G409" s="16"/>
      <c r="H409" s="16"/>
      <c r="I409" s="202"/>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row>
    <row r="410" spans="1:38" ht="30" customHeight="1" x14ac:dyDescent="0.2">
      <c r="A410" s="25"/>
      <c r="B410" s="183"/>
      <c r="C410" s="16"/>
      <c r="D410" s="16"/>
      <c r="E410" s="16"/>
      <c r="F410" s="16"/>
      <c r="G410" s="16"/>
      <c r="H410" s="16"/>
      <c r="I410" s="202"/>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row>
    <row r="411" spans="1:38" ht="30" customHeight="1" x14ac:dyDescent="0.2">
      <c r="A411" s="25"/>
      <c r="B411" s="183"/>
      <c r="C411" s="16"/>
      <c r="D411" s="16"/>
      <c r="E411" s="16"/>
      <c r="F411" s="16"/>
      <c r="G411" s="16"/>
      <c r="H411" s="16"/>
      <c r="I411" s="202"/>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row>
    <row r="412" spans="1:38" ht="30" customHeight="1" x14ac:dyDescent="0.2">
      <c r="A412" s="25"/>
      <c r="B412" s="183"/>
      <c r="C412" s="16"/>
      <c r="D412" s="16"/>
      <c r="E412" s="16"/>
      <c r="F412" s="16"/>
      <c r="G412" s="16"/>
      <c r="H412" s="16"/>
      <c r="I412" s="202"/>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row>
    <row r="413" spans="1:38" ht="30" customHeight="1" x14ac:dyDescent="0.2">
      <c r="A413" s="25"/>
      <c r="B413" s="183"/>
      <c r="C413" s="16"/>
      <c r="D413" s="16"/>
      <c r="E413" s="16"/>
      <c r="F413" s="16"/>
      <c r="G413" s="16"/>
      <c r="H413" s="16"/>
      <c r="I413" s="202"/>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row>
    <row r="414" spans="1:38" ht="30" customHeight="1" x14ac:dyDescent="0.2">
      <c r="A414" s="25"/>
      <c r="B414" s="183"/>
      <c r="C414" s="16"/>
      <c r="D414" s="16"/>
      <c r="E414" s="16"/>
      <c r="F414" s="16"/>
      <c r="G414" s="16"/>
      <c r="H414" s="16"/>
      <c r="I414" s="202"/>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row>
    <row r="415" spans="1:38" ht="30" customHeight="1" x14ac:dyDescent="0.2">
      <c r="A415" s="25"/>
      <c r="B415" s="183"/>
      <c r="C415" s="16"/>
      <c r="D415" s="16"/>
      <c r="E415" s="16"/>
      <c r="F415" s="16"/>
      <c r="G415" s="16"/>
      <c r="H415" s="16"/>
      <c r="I415" s="202"/>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row>
    <row r="416" spans="1:38" ht="30" customHeight="1" x14ac:dyDescent="0.2">
      <c r="A416" s="25"/>
      <c r="B416" s="183"/>
      <c r="C416" s="16"/>
      <c r="D416" s="16"/>
      <c r="E416" s="16"/>
      <c r="F416" s="16"/>
      <c r="G416" s="16"/>
      <c r="H416" s="16"/>
      <c r="I416" s="202"/>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row>
    <row r="417" spans="1:38" ht="30" customHeight="1" x14ac:dyDescent="0.2">
      <c r="A417" s="25"/>
      <c r="B417" s="183"/>
      <c r="C417" s="16"/>
      <c r="D417" s="16"/>
      <c r="E417" s="16"/>
      <c r="F417" s="16"/>
      <c r="G417" s="16"/>
      <c r="H417" s="16"/>
      <c r="I417" s="202"/>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row>
    <row r="418" spans="1:38" ht="30" customHeight="1" x14ac:dyDescent="0.2">
      <c r="A418" s="25"/>
      <c r="B418" s="183"/>
      <c r="C418" s="16"/>
      <c r="D418" s="16"/>
      <c r="E418" s="16"/>
      <c r="F418" s="16"/>
      <c r="G418" s="16"/>
      <c r="H418" s="16"/>
      <c r="I418" s="202"/>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row>
    <row r="419" spans="1:38" ht="30" customHeight="1" x14ac:dyDescent="0.2">
      <c r="A419" s="25"/>
      <c r="B419" s="183"/>
      <c r="C419" s="16"/>
      <c r="D419" s="16"/>
      <c r="E419" s="16"/>
      <c r="F419" s="16"/>
      <c r="G419" s="16"/>
      <c r="H419" s="16"/>
      <c r="I419" s="202"/>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row>
    <row r="420" spans="1:38" ht="30" customHeight="1" x14ac:dyDescent="0.2">
      <c r="A420" s="25"/>
      <c r="B420" s="183"/>
      <c r="C420" s="16"/>
      <c r="D420" s="16"/>
      <c r="E420" s="16"/>
      <c r="F420" s="16"/>
      <c r="G420" s="16"/>
      <c r="H420" s="16"/>
      <c r="I420" s="202"/>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row>
    <row r="421" spans="1:38" ht="30" customHeight="1" x14ac:dyDescent="0.2">
      <c r="A421" s="25"/>
      <c r="B421" s="183"/>
      <c r="C421" s="16"/>
      <c r="D421" s="16"/>
      <c r="E421" s="16"/>
      <c r="F421" s="16"/>
      <c r="G421" s="16"/>
      <c r="H421" s="16"/>
      <c r="I421" s="202"/>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row>
    <row r="422" spans="1:38" ht="30" customHeight="1" x14ac:dyDescent="0.2">
      <c r="A422" s="25"/>
      <c r="B422" s="183"/>
      <c r="C422" s="16"/>
      <c r="D422" s="16"/>
      <c r="E422" s="16"/>
      <c r="F422" s="16"/>
      <c r="G422" s="16"/>
      <c r="H422" s="16"/>
      <c r="I422" s="202"/>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row>
    <row r="423" spans="1:38" ht="30" customHeight="1" x14ac:dyDescent="0.2">
      <c r="A423" s="25"/>
      <c r="B423" s="183"/>
      <c r="C423" s="16"/>
      <c r="D423" s="16"/>
      <c r="E423" s="16"/>
      <c r="F423" s="16"/>
      <c r="G423" s="16"/>
      <c r="H423" s="16"/>
      <c r="I423" s="202"/>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row>
    <row r="424" spans="1:38" ht="30" customHeight="1" x14ac:dyDescent="0.2">
      <c r="A424" s="25"/>
      <c r="B424" s="183"/>
      <c r="C424" s="16"/>
      <c r="D424" s="16"/>
      <c r="E424" s="16"/>
      <c r="F424" s="16"/>
      <c r="G424" s="16"/>
      <c r="H424" s="16"/>
      <c r="I424" s="202"/>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row>
    <row r="425" spans="1:38" ht="30" customHeight="1" x14ac:dyDescent="0.2">
      <c r="A425" s="25"/>
      <c r="B425" s="183"/>
      <c r="C425" s="16"/>
      <c r="D425" s="16"/>
      <c r="E425" s="16"/>
      <c r="F425" s="16"/>
      <c r="G425" s="16"/>
      <c r="H425" s="16"/>
      <c r="I425" s="202"/>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row>
    <row r="426" spans="1:38" ht="30" customHeight="1" x14ac:dyDescent="0.2">
      <c r="A426" s="25"/>
      <c r="B426" s="183"/>
      <c r="C426" s="16"/>
      <c r="D426" s="16"/>
      <c r="E426" s="16"/>
      <c r="F426" s="16"/>
      <c r="G426" s="16"/>
      <c r="H426" s="16"/>
      <c r="I426" s="202"/>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row>
    <row r="427" spans="1:38" ht="30" customHeight="1" x14ac:dyDescent="0.2">
      <c r="A427" s="25"/>
      <c r="B427" s="183"/>
      <c r="C427" s="16"/>
      <c r="D427" s="16"/>
      <c r="E427" s="16"/>
      <c r="F427" s="16"/>
      <c r="G427" s="16"/>
      <c r="H427" s="16"/>
      <c r="I427" s="202"/>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row>
    <row r="428" spans="1:38" ht="30" customHeight="1" x14ac:dyDescent="0.2">
      <c r="A428" s="25"/>
      <c r="B428" s="183"/>
      <c r="C428" s="16"/>
      <c r="D428" s="16"/>
      <c r="E428" s="16"/>
      <c r="F428" s="16"/>
      <c r="G428" s="16"/>
      <c r="H428" s="16"/>
      <c r="I428" s="202"/>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row>
    <row r="429" spans="1:38" ht="30" customHeight="1" x14ac:dyDescent="0.2">
      <c r="A429" s="25"/>
      <c r="B429" s="183"/>
      <c r="C429" s="16"/>
      <c r="D429" s="16"/>
      <c r="E429" s="16"/>
      <c r="F429" s="16"/>
      <c r="G429" s="16"/>
      <c r="H429" s="16"/>
      <c r="I429" s="202"/>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row>
    <row r="430" spans="1:38" ht="30" customHeight="1" x14ac:dyDescent="0.2">
      <c r="A430" s="25"/>
      <c r="B430" s="183"/>
      <c r="C430" s="16"/>
      <c r="D430" s="16"/>
      <c r="E430" s="16"/>
      <c r="F430" s="16"/>
      <c r="G430" s="16"/>
      <c r="H430" s="16"/>
      <c r="I430" s="202"/>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row>
    <row r="431" spans="1:38" ht="30" customHeight="1" x14ac:dyDescent="0.2">
      <c r="A431" s="25"/>
      <c r="B431" s="183"/>
      <c r="C431" s="16"/>
      <c r="D431" s="16"/>
      <c r="E431" s="16"/>
      <c r="F431" s="16"/>
      <c r="G431" s="16"/>
      <c r="H431" s="16"/>
      <c r="I431" s="202"/>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row>
    <row r="432" spans="1:38" ht="30" customHeight="1" x14ac:dyDescent="0.2">
      <c r="A432" s="25"/>
      <c r="B432" s="183"/>
      <c r="C432" s="16"/>
      <c r="D432" s="16"/>
      <c r="E432" s="16"/>
      <c r="F432" s="16"/>
      <c r="G432" s="16"/>
      <c r="H432" s="16"/>
      <c r="I432" s="202"/>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row>
    <row r="433" spans="1:38" ht="30" customHeight="1" x14ac:dyDescent="0.2">
      <c r="A433" s="25"/>
      <c r="B433" s="183"/>
      <c r="C433" s="16"/>
      <c r="D433" s="16"/>
      <c r="E433" s="16"/>
      <c r="F433" s="16"/>
      <c r="G433" s="16"/>
      <c r="H433" s="16"/>
      <c r="I433" s="202"/>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row>
    <row r="434" spans="1:38" ht="30" customHeight="1" x14ac:dyDescent="0.2">
      <c r="A434" s="25"/>
      <c r="B434" s="183"/>
      <c r="C434" s="16"/>
      <c r="D434" s="16"/>
      <c r="E434" s="16"/>
      <c r="F434" s="16"/>
      <c r="G434" s="16"/>
      <c r="H434" s="16"/>
      <c r="I434" s="202"/>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row>
    <row r="435" spans="1:38" ht="30" customHeight="1" x14ac:dyDescent="0.2">
      <c r="A435" s="25"/>
      <c r="B435" s="183"/>
      <c r="C435" s="16"/>
      <c r="D435" s="16"/>
      <c r="E435" s="16"/>
      <c r="F435" s="16"/>
      <c r="G435" s="16"/>
      <c r="H435" s="16"/>
      <c r="I435" s="202"/>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row>
    <row r="436" spans="1:38" ht="30" customHeight="1" x14ac:dyDescent="0.2">
      <c r="A436" s="25"/>
      <c r="B436" s="183"/>
      <c r="C436" s="16"/>
      <c r="D436" s="16"/>
      <c r="E436" s="16"/>
      <c r="F436" s="16"/>
      <c r="G436" s="16"/>
      <c r="H436" s="16"/>
      <c r="I436" s="202"/>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row>
    <row r="437" spans="1:38" ht="30" customHeight="1" x14ac:dyDescent="0.2">
      <c r="A437" s="25"/>
      <c r="B437" s="183"/>
      <c r="C437" s="16"/>
      <c r="D437" s="16"/>
      <c r="E437" s="16"/>
      <c r="F437" s="16"/>
      <c r="G437" s="16"/>
      <c r="H437" s="16"/>
      <c r="I437" s="202"/>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row>
    <row r="438" spans="1:38" ht="30" customHeight="1" x14ac:dyDescent="0.2">
      <c r="A438" s="25"/>
      <c r="B438" s="183"/>
      <c r="C438" s="16"/>
      <c r="D438" s="16"/>
      <c r="E438" s="16"/>
      <c r="F438" s="16"/>
      <c r="G438" s="16"/>
      <c r="H438" s="16"/>
      <c r="I438" s="202"/>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row>
    <row r="439" spans="1:38" ht="30" customHeight="1" x14ac:dyDescent="0.2">
      <c r="A439" s="25"/>
      <c r="B439" s="183"/>
      <c r="C439" s="16"/>
      <c r="D439" s="16"/>
      <c r="E439" s="16"/>
      <c r="F439" s="16"/>
      <c r="G439" s="16"/>
      <c r="H439" s="16"/>
      <c r="I439" s="202"/>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row>
    <row r="440" spans="1:38" ht="30" customHeight="1" x14ac:dyDescent="0.2">
      <c r="A440" s="25"/>
      <c r="B440" s="183"/>
      <c r="C440" s="16"/>
      <c r="D440" s="16"/>
      <c r="E440" s="16"/>
      <c r="F440" s="16"/>
      <c r="G440" s="16"/>
      <c r="H440" s="16"/>
      <c r="I440" s="202"/>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row>
    <row r="441" spans="1:38" ht="30" customHeight="1" x14ac:dyDescent="0.2">
      <c r="A441" s="25"/>
      <c r="B441" s="183"/>
      <c r="C441" s="16"/>
      <c r="D441" s="16"/>
      <c r="E441" s="16"/>
      <c r="F441" s="16"/>
      <c r="G441" s="16"/>
      <c r="H441" s="16"/>
      <c r="I441" s="202"/>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row>
    <row r="442" spans="1:38" ht="30" customHeight="1" x14ac:dyDescent="0.2">
      <c r="A442" s="25"/>
      <c r="B442" s="183"/>
      <c r="C442" s="16"/>
      <c r="D442" s="16"/>
      <c r="E442" s="16"/>
      <c r="F442" s="16"/>
      <c r="G442" s="16"/>
      <c r="H442" s="16"/>
      <c r="I442" s="202"/>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row>
    <row r="443" spans="1:38" ht="30" customHeight="1" x14ac:dyDescent="0.2">
      <c r="A443" s="25"/>
      <c r="B443" s="183"/>
      <c r="C443" s="16"/>
      <c r="D443" s="16"/>
      <c r="E443" s="16"/>
      <c r="F443" s="16"/>
      <c r="G443" s="16"/>
      <c r="H443" s="16"/>
      <c r="I443" s="202"/>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row>
    <row r="444" spans="1:38" ht="30" customHeight="1" x14ac:dyDescent="0.2">
      <c r="A444" s="25"/>
      <c r="B444" s="183"/>
      <c r="C444" s="16"/>
      <c r="D444" s="16"/>
      <c r="E444" s="16"/>
      <c r="F444" s="16"/>
      <c r="G444" s="16"/>
      <c r="H444" s="16"/>
      <c r="I444" s="202"/>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row>
    <row r="445" spans="1:38" ht="30" customHeight="1" x14ac:dyDescent="0.2">
      <c r="A445" s="25"/>
      <c r="B445" s="183"/>
      <c r="C445" s="16"/>
      <c r="D445" s="16"/>
      <c r="E445" s="16"/>
      <c r="F445" s="16"/>
      <c r="G445" s="16"/>
      <c r="H445" s="16"/>
      <c r="I445" s="202"/>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row>
    <row r="446" spans="1:38" ht="30" customHeight="1" x14ac:dyDescent="0.2">
      <c r="A446" s="25"/>
      <c r="B446" s="183"/>
      <c r="C446" s="16"/>
      <c r="D446" s="16"/>
      <c r="E446" s="16"/>
      <c r="F446" s="16"/>
      <c r="G446" s="16"/>
      <c r="H446" s="16"/>
      <c r="I446" s="202"/>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row>
    <row r="447" spans="1:38" ht="30" customHeight="1" x14ac:dyDescent="0.2">
      <c r="A447" s="25"/>
      <c r="B447" s="183"/>
      <c r="C447" s="16"/>
      <c r="D447" s="16"/>
      <c r="E447" s="16"/>
      <c r="F447" s="16"/>
      <c r="G447" s="16"/>
      <c r="H447" s="16"/>
      <c r="I447" s="202"/>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row>
    <row r="448" spans="1:38" ht="30" customHeight="1" x14ac:dyDescent="0.2">
      <c r="A448" s="25"/>
      <c r="B448" s="183"/>
      <c r="C448" s="16"/>
      <c r="D448" s="16"/>
      <c r="E448" s="16"/>
      <c r="F448" s="16"/>
      <c r="G448" s="16"/>
      <c r="H448" s="16"/>
      <c r="I448" s="202"/>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row>
    <row r="449" spans="1:38" ht="30" customHeight="1" x14ac:dyDescent="0.2">
      <c r="A449" s="25"/>
      <c r="B449" s="183"/>
      <c r="C449" s="16"/>
      <c r="D449" s="16"/>
      <c r="E449" s="16"/>
      <c r="F449" s="16"/>
      <c r="G449" s="16"/>
      <c r="H449" s="16"/>
      <c r="I449" s="202"/>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row>
    <row r="450" spans="1:38" ht="30" customHeight="1" x14ac:dyDescent="0.2">
      <c r="A450" s="25"/>
      <c r="B450" s="183"/>
      <c r="C450" s="16"/>
      <c r="D450" s="16"/>
      <c r="E450" s="16"/>
      <c r="F450" s="16"/>
      <c r="G450" s="16"/>
      <c r="H450" s="16"/>
      <c r="I450" s="202"/>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row>
    <row r="451" spans="1:38" ht="30" customHeight="1" x14ac:dyDescent="0.2">
      <c r="A451" s="25"/>
      <c r="B451" s="183"/>
      <c r="C451" s="16"/>
      <c r="D451" s="16"/>
      <c r="E451" s="16"/>
      <c r="F451" s="16"/>
      <c r="G451" s="16"/>
      <c r="H451" s="16"/>
      <c r="I451" s="202"/>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row>
    <row r="452" spans="1:38" ht="30" customHeight="1" x14ac:dyDescent="0.2">
      <c r="A452" s="25"/>
      <c r="B452" s="183"/>
      <c r="C452" s="16"/>
      <c r="D452" s="16"/>
      <c r="E452" s="16"/>
      <c r="F452" s="16"/>
      <c r="G452" s="16"/>
      <c r="H452" s="16"/>
      <c r="I452" s="202"/>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row>
    <row r="453" spans="1:38" ht="30" customHeight="1" x14ac:dyDescent="0.2">
      <c r="A453" s="25"/>
      <c r="B453" s="183"/>
      <c r="C453" s="16"/>
      <c r="D453" s="16"/>
      <c r="E453" s="16"/>
      <c r="F453" s="16"/>
      <c r="G453" s="16"/>
      <c r="H453" s="16"/>
      <c r="I453" s="202"/>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row>
    <row r="454" spans="1:38" ht="30" customHeight="1" x14ac:dyDescent="0.2">
      <c r="A454" s="25"/>
      <c r="B454" s="183"/>
      <c r="C454" s="16"/>
      <c r="D454" s="16"/>
      <c r="E454" s="16"/>
      <c r="F454" s="16"/>
      <c r="G454" s="16"/>
      <c r="H454" s="16"/>
      <c r="I454" s="202"/>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row>
    <row r="455" spans="1:38" ht="30" customHeight="1" x14ac:dyDescent="0.2">
      <c r="A455" s="25"/>
      <c r="B455" s="183"/>
      <c r="C455" s="16"/>
      <c r="D455" s="16"/>
      <c r="E455" s="16"/>
      <c r="F455" s="16"/>
      <c r="G455" s="16"/>
      <c r="H455" s="16"/>
      <c r="I455" s="202"/>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row>
    <row r="456" spans="1:38" ht="30" customHeight="1" x14ac:dyDescent="0.2">
      <c r="A456" s="25"/>
      <c r="B456" s="183"/>
      <c r="C456" s="16"/>
      <c r="D456" s="16"/>
      <c r="E456" s="16"/>
      <c r="F456" s="16"/>
      <c r="G456" s="16"/>
      <c r="H456" s="16"/>
      <c r="I456" s="202"/>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row>
    <row r="457" spans="1:38" ht="30" customHeight="1" x14ac:dyDescent="0.2">
      <c r="A457" s="25"/>
      <c r="B457" s="183"/>
      <c r="C457" s="16"/>
      <c r="D457" s="16"/>
      <c r="E457" s="16"/>
      <c r="F457" s="16"/>
      <c r="G457" s="16"/>
      <c r="H457" s="16"/>
      <c r="I457" s="202"/>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row>
    <row r="458" spans="1:38" ht="30" customHeight="1" x14ac:dyDescent="0.2">
      <c r="A458" s="25"/>
      <c r="B458" s="183"/>
      <c r="C458" s="16"/>
      <c r="D458" s="16"/>
      <c r="E458" s="16"/>
      <c r="F458" s="16"/>
      <c r="G458" s="16"/>
      <c r="H458" s="16"/>
      <c r="I458" s="202"/>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row>
    <row r="459" spans="1:38" ht="30" customHeight="1" x14ac:dyDescent="0.2">
      <c r="A459" s="25"/>
      <c r="B459" s="183"/>
      <c r="C459" s="16"/>
      <c r="D459" s="16"/>
      <c r="E459" s="16"/>
      <c r="F459" s="16"/>
      <c r="G459" s="16"/>
      <c r="H459" s="16"/>
      <c r="I459" s="202"/>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row>
    <row r="460" spans="1:38" ht="30" customHeight="1" x14ac:dyDescent="0.2">
      <c r="A460" s="25"/>
      <c r="B460" s="183"/>
      <c r="C460" s="16"/>
      <c r="D460" s="16"/>
      <c r="E460" s="16"/>
      <c r="F460" s="16"/>
      <c r="G460" s="16"/>
      <c r="H460" s="16"/>
      <c r="I460" s="202"/>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row>
    <row r="461" spans="1:38" ht="30" customHeight="1" x14ac:dyDescent="0.2">
      <c r="A461" s="25"/>
      <c r="B461" s="183"/>
      <c r="C461" s="16"/>
      <c r="D461" s="16"/>
      <c r="E461" s="16"/>
      <c r="F461" s="16"/>
      <c r="G461" s="16"/>
      <c r="H461" s="16"/>
      <c r="I461" s="202"/>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row>
    <row r="462" spans="1:38" ht="30" customHeight="1" x14ac:dyDescent="0.2">
      <c r="A462" s="25"/>
      <c r="B462" s="183"/>
      <c r="C462" s="16"/>
      <c r="D462" s="16"/>
      <c r="E462" s="16"/>
      <c r="F462" s="16"/>
      <c r="G462" s="16"/>
      <c r="H462" s="16"/>
      <c r="I462" s="202"/>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row>
    <row r="463" spans="1:38" ht="30" customHeight="1" x14ac:dyDescent="0.2">
      <c r="A463" s="25"/>
      <c r="B463" s="183"/>
      <c r="C463" s="16"/>
      <c r="D463" s="16"/>
      <c r="E463" s="16"/>
      <c r="F463" s="16"/>
      <c r="G463" s="16"/>
      <c r="H463" s="16"/>
      <c r="I463" s="202"/>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row>
    <row r="464" spans="1:38" ht="30" customHeight="1" x14ac:dyDescent="0.2">
      <c r="A464" s="25"/>
      <c r="B464" s="183"/>
      <c r="C464" s="16"/>
      <c r="D464" s="16"/>
      <c r="E464" s="16"/>
      <c r="F464" s="16"/>
      <c r="G464" s="16"/>
      <c r="H464" s="16"/>
      <c r="I464" s="202"/>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row>
    <row r="465" spans="1:38" ht="30" customHeight="1" x14ac:dyDescent="0.2">
      <c r="A465" s="25"/>
      <c r="B465" s="183"/>
      <c r="C465" s="16"/>
      <c r="D465" s="16"/>
      <c r="E465" s="16"/>
      <c r="F465" s="16"/>
      <c r="G465" s="16"/>
      <c r="H465" s="16"/>
      <c r="I465" s="202"/>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row>
    <row r="466" spans="1:38" ht="30" customHeight="1" x14ac:dyDescent="0.2">
      <c r="A466" s="25"/>
      <c r="B466" s="183"/>
      <c r="C466" s="16"/>
      <c r="D466" s="16"/>
      <c r="E466" s="16"/>
      <c r="F466" s="16"/>
      <c r="G466" s="16"/>
      <c r="H466" s="16"/>
      <c r="I466" s="202"/>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row>
    <row r="467" spans="1:38" ht="30" customHeight="1" x14ac:dyDescent="0.2">
      <c r="A467" s="25"/>
      <c r="B467" s="183"/>
      <c r="C467" s="16"/>
      <c r="D467" s="16"/>
      <c r="E467" s="16"/>
      <c r="F467" s="16"/>
      <c r="G467" s="16"/>
      <c r="H467" s="16"/>
      <c r="I467" s="202"/>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row>
    <row r="468" spans="1:38" ht="30" customHeight="1" x14ac:dyDescent="0.2">
      <c r="A468" s="25"/>
      <c r="B468" s="183"/>
      <c r="C468" s="16"/>
      <c r="D468" s="16"/>
      <c r="E468" s="16"/>
      <c r="F468" s="16"/>
      <c r="G468" s="16"/>
      <c r="H468" s="16"/>
      <c r="I468" s="202"/>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row>
    <row r="469" spans="1:38" ht="30" customHeight="1" x14ac:dyDescent="0.2">
      <c r="A469" s="25"/>
      <c r="B469" s="183"/>
      <c r="C469" s="16"/>
      <c r="D469" s="16"/>
      <c r="E469" s="16"/>
      <c r="F469" s="16"/>
      <c r="G469" s="16"/>
      <c r="H469" s="16"/>
      <c r="I469" s="202"/>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row>
    <row r="470" spans="1:38" ht="30" customHeight="1" x14ac:dyDescent="0.2">
      <c r="A470" s="25"/>
      <c r="B470" s="183"/>
      <c r="C470" s="16"/>
      <c r="D470" s="16"/>
      <c r="E470" s="16"/>
      <c r="F470" s="16"/>
      <c r="G470" s="16"/>
      <c r="H470" s="16"/>
      <c r="I470" s="202"/>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row>
    <row r="471" spans="1:38" ht="30" customHeight="1" x14ac:dyDescent="0.2">
      <c r="A471" s="25"/>
      <c r="B471" s="183"/>
      <c r="C471" s="16"/>
      <c r="D471" s="16"/>
      <c r="E471" s="16"/>
      <c r="F471" s="16"/>
      <c r="G471" s="16"/>
      <c r="H471" s="16"/>
      <c r="I471" s="202"/>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row>
    <row r="472" spans="1:38" ht="30" customHeight="1" x14ac:dyDescent="0.2">
      <c r="A472" s="25"/>
      <c r="B472" s="183"/>
      <c r="C472" s="16"/>
      <c r="D472" s="16"/>
      <c r="E472" s="16"/>
      <c r="F472" s="16"/>
      <c r="G472" s="16"/>
      <c r="H472" s="16"/>
      <c r="I472" s="202"/>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row>
    <row r="473" spans="1:38" ht="30" customHeight="1" x14ac:dyDescent="0.2">
      <c r="C473" s="16"/>
      <c r="D473" s="16"/>
      <c r="E473" s="16"/>
      <c r="F473" s="16"/>
      <c r="G473" s="16"/>
      <c r="H473" s="16"/>
      <c r="I473" s="202"/>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row>
    <row r="474" spans="1:38" ht="30" customHeight="1" x14ac:dyDescent="0.2">
      <c r="C474" s="16"/>
      <c r="D474" s="16"/>
      <c r="E474" s="16"/>
      <c r="F474" s="16"/>
      <c r="G474" s="16"/>
      <c r="H474" s="16"/>
      <c r="I474" s="202"/>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row>
    <row r="475" spans="1:38" ht="30" customHeight="1" x14ac:dyDescent="0.2">
      <c r="C475" s="16"/>
      <c r="D475" s="16"/>
      <c r="E475" s="16"/>
      <c r="F475" s="16"/>
      <c r="G475" s="16"/>
      <c r="H475" s="16"/>
      <c r="I475" s="202"/>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row>
    <row r="476" spans="1:38" ht="30" customHeight="1" x14ac:dyDescent="0.2">
      <c r="C476" s="16"/>
      <c r="D476" s="16"/>
      <c r="E476" s="16"/>
      <c r="F476" s="16"/>
      <c r="G476" s="16"/>
      <c r="H476" s="16"/>
      <c r="I476" s="202"/>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row>
    <row r="9868" spans="157:157" ht="30" customHeight="1" x14ac:dyDescent="0.2">
      <c r="FA9868" s="16" t="s">
        <v>180</v>
      </c>
    </row>
  </sheetData>
  <dataConsolidate/>
  <mergeCells count="2">
    <mergeCell ref="C8:R8"/>
    <mergeCell ref="S8:AX8"/>
  </mergeCells>
  <conditionalFormatting sqref="S351:W357 Y356:Y357 AA356:BD357 S359:U359 W359:BD359 S343:BD350 Y336:Y337 V338:Y338 S339:Y339 S340:T340 V340:BD340 S358:BD358 S360:BD360 S338:T338 AA336:BD339 S341:BD341 S342:U342 Y351:BD355 S325:BD330 S324:W324 S331:T332 V331:BD332 Y333:BD335 S300:U301 W300:BD301 S312:BD313 S311:U311 W311:BD311 S321:BD321 S314:W320 Y314:BD317 Y318:Y320 AA318:BD320 S322:U322 W322:BD322 S316:AZ316 Y292:BD292 S292:W295 S233:W236 Y233:BD233 Y234:Y236 S237:Y238 S239:T239 V239:BD239 S251:W251 Y251:BD251 Y272:BD272 S272:W275 S302:BD310 AA234:BD238 Y273:Y275 AA273:BD275 Y293:Y295 AA293:BD295 S323:BD323 S296:BD299 S252:BD257 S258:W258 Y258:BD258 S240:BD250 S276:BD287 S333:W337 AA222:BD222 S229:T230 V229:BD230 S231:W231 Y231:BD231 X216:X218 AB197:AB199 S223:BD228 AB201:AB217 S219:BD221 S222:W222 S232:T232 V232:BD232 X182:X185 X188:X212 X149:X150 S84:BD84 S60:AV60 AX60:BD60 S86:BD87 S85:AV85 AX85:BD85 S89:AV89 AX89:BD89 S84:AQ87 S80:W83 Y80:BD83 S88:AO88 AQ88:BD88 S125:BD125 S124:W124 AA124:BD124 S126:W126 Y126:BD126 X25 X28 S23:W29 Y23:BD29 S78:BD79 S77:W77 Y77:BD77 S70:AA70 AC70:BD70 S101:W101 Y101:BD101 S122:BD123 S121:W121 Y121:BD121 S90:BD100 S115:BD120 S89:AQ91 AY72:BD91 S61:BD69 AB160:AB162 AB148:AB158 X153:X162 Y148:AA162 AC148:BD162 Y163:BD163 S10:BD22 S30:BD49 AY115:BD128 X164:X165 X168:X180 AY130:BD162 S51:AQ60 S51:BD59 S50:W50 Y50:BD50 AB164:AB195 Y164:AA218 AC164:BD218 S148:W218 S71:BD76 S127:BD147 AY14:BD67 S259:BD271 S113:W114 AY164:BD261 S102:BD111 Y113:BD114 AY263:BD287 AY343:BD360 W342:AY342 BA342:BD342 AY325:BD341 AA324:AY324 BA324:BD324 S289:BD291 AY289:BD323 S288:AY288 BA288:BD288">
    <cfRule type="cellIs" dxfId="155" priority="57" operator="equal">
      <formula>42308</formula>
    </cfRule>
  </conditionalFormatting>
  <conditionalFormatting sqref="S112:BD112">
    <cfRule type="cellIs" dxfId="154" priority="1" operator="equal">
      <formula>42308</formula>
    </cfRule>
  </conditionalFormatting>
  <dataValidations count="4">
    <dataValidation type="date" allowBlank="1" showInputMessage="1" showErrorMessage="1" sqref="W359:AW359 S359:U359 S334:W336 W111:X112 S113:W131 U231 AB197:AB199 X223:X225 AB201:AB217 U222:U228 S222:T232 X216:X221 AW213:AW238 Y223:Y238 Z223:Z233 AB219:AB238 V222:W232 X182:X185 X188:X211 X39:X48 Y135:Y221 S133:W221 AC135:AV238 AA135:AA238 Z155:Z221 AW161:AW211 AB160:AB195 X168:X180 Z128:Z131 Y125:Y131 AA115:AW131 X227:X230 X164:X165 AB135:AB139 X134:X141 AW134:AW141 Z135:Z153 Y22:Y81 S15:W58 Z31:Z57 X31:X37 AA31:AA56 AC31:AW56 AB31:AB53 S10:AW14 X153:X162 X127:X131 AW143:AW159 X143:X147 AB141:AB158 AA57:AV58 AA28:AV30 Y133:AV134 AW57 S59:X66 AB61:AB69 Z59:Z75 AA59:AA81 AC61:AW81 Y15:AW21 S67:W81 AB71:AB81 X67:X75 Y115:Z123 X115:X120 X90:X100 X122:X123 AB59:AV60 X78:X79 AW59 AB55:AB56 X54 AW28:AW29 Z77:Z81 T111:U112 S132:AW132 S110:X110 Y90:AW108 X149:X150 X125 Z125:Z126 X15:X18 Z22:Z29 AA22:AA27 AC22:AW27 AB22:AB23 AB25:AB27 S324:T333 S278:T287 U278:U292 S250:W263 Y250:AW265 X259:X264 V279:V292 Z280:Z292 W278:W292 AA280:AW293 Y280:Y293 X252:X257 X280:X290 Z325:Z335 Y325:Y336 AA300:AW336 S299:U322 Z300:Z317 Y300:Y323 W299:W322 V312:V321 S233:W238 S264:U270 W266:AW270 Y277:AW279 Y241:AW244 X237:X238 S289:T292 V324:W333 S323:W323 X300:X313 V265:V270 W264:W265 S243:U244 X232 X321:X323 Z321:Z323 S296:X298 S276:X277 AA274:AW276 Y274:Y276 V302:V310 U324:U330 Y296:AW299 W243:W244 S293:W293 X278 V299 X316 X325:X332 U333 Z276 X241:X243 S241:W242 V244 S274:W274 T275:U275 X250 W275 X102:X108 S90:W108 Y110:AW114">
      <formula1>42308</formula1>
      <formula2>42735</formula2>
    </dataValidation>
    <dataValidation type="list" allowBlank="1" showInputMessage="1" showErrorMessage="1" sqref="N10:N172 H174:H360 N174:N362 H10:H172">
      <formula1>"TRUE,FALSE"</formula1>
    </dataValidation>
    <dataValidation type="list" allowBlank="1" showInputMessage="1" showErrorMessage="1" sqref="G90:G108 G10:G82 G135:G172 G174:G360 G110:G133">
      <formula1>"Both, Up. Co., V-A Co."</formula1>
    </dataValidation>
    <dataValidation type="list" allowBlank="1" showInputMessage="1" showErrorMessage="1" sqref="N173 Q10:Q367">
      <formula1>"&lt;Select&gt;,Off Track, At Risk, Complete, Not Started,On Track"</formula1>
    </dataValidation>
  </dataValidations>
  <pageMargins left="0.75" right="0.75" top="1" bottom="1" header="0.5" footer="0.5"/>
  <pageSetup scale="64" fitToWidth="0" orientation="landscape" r:id="rId1"/>
  <headerFooter alignWithMargins="0"/>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2060"/>
    <pageSetUpPr fitToPage="1"/>
  </sheetPr>
  <dimension ref="B1:I41"/>
  <sheetViews>
    <sheetView showGridLines="0" zoomScale="70" zoomScaleNormal="70" workbookViewId="0">
      <selection activeCell="B5" sqref="B5"/>
    </sheetView>
  </sheetViews>
  <sheetFormatPr defaultColWidth="9.140625" defaultRowHeight="12.75" x14ac:dyDescent="0.2"/>
  <cols>
    <col min="1" max="1" width="3.42578125" style="57" customWidth="1"/>
    <col min="2" max="2" width="20.7109375" style="57" customWidth="1"/>
    <col min="3" max="5" width="30.7109375" style="57" customWidth="1"/>
    <col min="6" max="7" width="20.7109375" style="57" customWidth="1"/>
    <col min="8" max="8" width="21.42578125" style="57" customWidth="1"/>
    <col min="9" max="9" width="60.7109375" style="57" customWidth="1"/>
    <col min="10" max="16384" width="9.140625" style="57"/>
  </cols>
  <sheetData>
    <row r="1" spans="2:9" s="58" customFormat="1" ht="33.75" customHeight="1" x14ac:dyDescent="0.35">
      <c r="B1" s="21"/>
      <c r="C1" s="22" t="s">
        <v>167</v>
      </c>
    </row>
    <row r="4" spans="2:9" ht="26.25" x14ac:dyDescent="0.2">
      <c r="B4" s="6" t="s">
        <v>267</v>
      </c>
    </row>
    <row r="5" spans="2:9" ht="15" x14ac:dyDescent="0.25">
      <c r="B5" s="14" t="s">
        <v>168</v>
      </c>
      <c r="C5" s="59">
        <f ca="1">NOW()</f>
        <v>42415.583404282406</v>
      </c>
    </row>
    <row r="8" spans="2:9" ht="126.75" customHeight="1" x14ac:dyDescent="0.2">
      <c r="B8" s="18" t="s">
        <v>265</v>
      </c>
      <c r="C8" s="56" t="s">
        <v>266</v>
      </c>
      <c r="D8" s="61" t="s">
        <v>264</v>
      </c>
      <c r="E8" s="61" t="s">
        <v>263</v>
      </c>
      <c r="F8" s="61" t="s">
        <v>262</v>
      </c>
      <c r="G8" s="61" t="s">
        <v>74</v>
      </c>
      <c r="H8" s="61" t="s">
        <v>261</v>
      </c>
      <c r="I8" s="62" t="s">
        <v>260</v>
      </c>
    </row>
    <row r="9" spans="2:9" ht="14.25" x14ac:dyDescent="0.2">
      <c r="B9" s="52"/>
      <c r="C9" s="55"/>
      <c r="D9" s="53"/>
      <c r="E9" s="53"/>
      <c r="F9" s="53"/>
      <c r="G9" s="52"/>
      <c r="H9" s="72"/>
      <c r="I9" s="53"/>
    </row>
    <row r="10" spans="2:9" ht="14.25" x14ac:dyDescent="0.2">
      <c r="B10" s="52"/>
      <c r="C10" s="55"/>
      <c r="D10" s="53"/>
      <c r="E10" s="53"/>
      <c r="F10" s="53"/>
      <c r="G10" s="52"/>
      <c r="H10" s="72"/>
      <c r="I10" s="53"/>
    </row>
    <row r="11" spans="2:9" ht="14.25" x14ac:dyDescent="0.2">
      <c r="B11" s="52"/>
      <c r="C11" s="55"/>
      <c r="D11" s="53"/>
      <c r="E11" s="53"/>
      <c r="F11" s="53"/>
      <c r="G11" s="52"/>
      <c r="H11" s="72"/>
      <c r="I11" s="53"/>
    </row>
    <row r="12" spans="2:9" ht="14.25" x14ac:dyDescent="0.2">
      <c r="B12" s="52"/>
      <c r="C12" s="55"/>
      <c r="D12" s="53"/>
      <c r="E12" s="53"/>
      <c r="F12" s="53"/>
      <c r="G12" s="52"/>
      <c r="H12" s="72"/>
      <c r="I12" s="53"/>
    </row>
    <row r="13" spans="2:9" ht="14.25" x14ac:dyDescent="0.2">
      <c r="B13" s="52"/>
      <c r="C13" s="54"/>
      <c r="D13" s="53"/>
      <c r="E13" s="53"/>
      <c r="F13" s="53"/>
      <c r="G13" s="52"/>
      <c r="H13" s="72"/>
      <c r="I13" s="60"/>
    </row>
    <row r="14" spans="2:9" ht="14.25" x14ac:dyDescent="0.2">
      <c r="B14" s="52"/>
      <c r="C14" s="54"/>
      <c r="D14" s="53"/>
      <c r="E14" s="53"/>
      <c r="F14" s="53"/>
      <c r="G14" s="52"/>
      <c r="H14" s="72"/>
      <c r="I14" s="53"/>
    </row>
    <row r="15" spans="2:9" ht="14.25" x14ac:dyDescent="0.2">
      <c r="B15" s="52"/>
      <c r="C15" s="54"/>
      <c r="D15" s="53"/>
      <c r="E15" s="53"/>
      <c r="F15" s="53"/>
      <c r="G15" s="52"/>
      <c r="H15" s="72"/>
      <c r="I15" s="53"/>
    </row>
    <row r="16" spans="2:9" ht="14.25" x14ac:dyDescent="0.2">
      <c r="B16" s="52"/>
      <c r="C16" s="54"/>
      <c r="D16" s="53"/>
      <c r="E16" s="53"/>
      <c r="F16" s="53"/>
      <c r="G16" s="52"/>
      <c r="H16" s="72"/>
      <c r="I16" s="53"/>
    </row>
    <row r="17" spans="2:9" ht="14.25" x14ac:dyDescent="0.2">
      <c r="B17" s="52"/>
      <c r="C17" s="54"/>
      <c r="D17" s="53"/>
      <c r="E17" s="53"/>
      <c r="F17" s="53"/>
      <c r="G17" s="52"/>
      <c r="H17" s="72"/>
      <c r="I17" s="53"/>
    </row>
    <row r="18" spans="2:9" ht="14.25" x14ac:dyDescent="0.2">
      <c r="B18" s="52"/>
      <c r="C18" s="54"/>
      <c r="D18" s="53"/>
      <c r="E18" s="53"/>
      <c r="F18" s="53"/>
      <c r="G18" s="52"/>
      <c r="H18" s="72"/>
      <c r="I18" s="53"/>
    </row>
    <row r="19" spans="2:9" ht="14.25" x14ac:dyDescent="0.2">
      <c r="B19" s="52"/>
      <c r="C19" s="54"/>
      <c r="D19" s="53"/>
      <c r="E19" s="53"/>
      <c r="F19" s="53"/>
      <c r="G19" s="52"/>
      <c r="H19" s="72"/>
      <c r="I19" s="53"/>
    </row>
    <row r="20" spans="2:9" ht="14.25" x14ac:dyDescent="0.2">
      <c r="B20" s="52"/>
      <c r="C20" s="54"/>
      <c r="D20" s="53"/>
      <c r="E20" s="53"/>
      <c r="F20" s="53"/>
      <c r="G20" s="52"/>
      <c r="H20" s="72"/>
      <c r="I20" s="53"/>
    </row>
    <row r="21" spans="2:9" ht="14.25" x14ac:dyDescent="0.2">
      <c r="B21" s="52"/>
      <c r="C21" s="54"/>
      <c r="D21" s="53"/>
      <c r="E21" s="53"/>
      <c r="F21" s="53"/>
      <c r="G21" s="52"/>
      <c r="H21" s="72"/>
      <c r="I21" s="53"/>
    </row>
    <row r="22" spans="2:9" ht="14.25" x14ac:dyDescent="0.2">
      <c r="B22" s="52"/>
      <c r="C22" s="54"/>
      <c r="D22" s="53"/>
      <c r="E22" s="53"/>
      <c r="F22" s="53"/>
      <c r="G22" s="52"/>
      <c r="H22" s="72"/>
      <c r="I22" s="53"/>
    </row>
    <row r="23" spans="2:9" ht="14.25" x14ac:dyDescent="0.2">
      <c r="B23" s="52"/>
      <c r="C23" s="54"/>
      <c r="D23" s="53"/>
      <c r="E23" s="53"/>
      <c r="F23" s="53"/>
      <c r="G23" s="52"/>
      <c r="H23" s="72"/>
      <c r="I23" s="53"/>
    </row>
    <row r="24" spans="2:9" ht="14.25" x14ac:dyDescent="0.2">
      <c r="B24" s="52"/>
      <c r="C24" s="54"/>
      <c r="D24" s="53"/>
      <c r="E24" s="53"/>
      <c r="F24" s="53"/>
      <c r="G24" s="52"/>
      <c r="H24" s="72"/>
      <c r="I24" s="53"/>
    </row>
    <row r="25" spans="2:9" ht="14.25" x14ac:dyDescent="0.2">
      <c r="B25" s="52"/>
      <c r="C25" s="54"/>
      <c r="D25" s="53"/>
      <c r="E25" s="53"/>
      <c r="F25" s="53"/>
      <c r="G25" s="52"/>
      <c r="H25" s="72"/>
      <c r="I25" s="53"/>
    </row>
    <row r="26" spans="2:9" ht="14.25" x14ac:dyDescent="0.2">
      <c r="B26" s="52"/>
      <c r="C26" s="54"/>
      <c r="D26" s="53"/>
      <c r="E26" s="53"/>
      <c r="F26" s="53"/>
      <c r="G26" s="52"/>
      <c r="H26" s="72"/>
      <c r="I26" s="53"/>
    </row>
    <row r="27" spans="2:9" ht="14.25" x14ac:dyDescent="0.2">
      <c r="B27" s="52"/>
      <c r="C27" s="54"/>
      <c r="D27" s="53"/>
      <c r="E27" s="53"/>
      <c r="F27" s="53"/>
      <c r="G27" s="52"/>
      <c r="H27" s="72"/>
      <c r="I27" s="53"/>
    </row>
    <row r="28" spans="2:9" ht="14.25" x14ac:dyDescent="0.2">
      <c r="B28" s="52"/>
      <c r="C28" s="54"/>
      <c r="D28" s="53"/>
      <c r="E28" s="53"/>
      <c r="F28" s="53"/>
      <c r="G28" s="52"/>
      <c r="H28" s="72"/>
      <c r="I28" s="53"/>
    </row>
    <row r="29" spans="2:9" ht="14.25" x14ac:dyDescent="0.2">
      <c r="B29" s="52"/>
      <c r="C29" s="54"/>
      <c r="D29" s="53"/>
      <c r="E29" s="53"/>
      <c r="F29" s="53"/>
      <c r="G29" s="52"/>
      <c r="H29" s="72"/>
      <c r="I29" s="53"/>
    </row>
    <row r="30" spans="2:9" ht="14.25" x14ac:dyDescent="0.2">
      <c r="B30" s="52"/>
      <c r="C30" s="54"/>
      <c r="D30" s="53"/>
      <c r="E30" s="53"/>
      <c r="F30" s="53"/>
      <c r="G30" s="52"/>
      <c r="H30" s="72"/>
      <c r="I30" s="53"/>
    </row>
    <row r="31" spans="2:9" ht="14.25" x14ac:dyDescent="0.2">
      <c r="B31" s="52"/>
      <c r="C31" s="54"/>
      <c r="D31" s="53"/>
      <c r="E31" s="53"/>
      <c r="F31" s="53"/>
      <c r="G31" s="52"/>
      <c r="H31" s="72"/>
      <c r="I31" s="53"/>
    </row>
    <row r="32" spans="2:9" ht="14.25" x14ac:dyDescent="0.2">
      <c r="B32" s="52"/>
      <c r="C32" s="54"/>
      <c r="D32" s="53"/>
      <c r="E32" s="53"/>
      <c r="F32" s="53"/>
      <c r="G32" s="52"/>
      <c r="H32" s="72"/>
      <c r="I32" s="53"/>
    </row>
    <row r="33" spans="2:9" ht="14.25" x14ac:dyDescent="0.2">
      <c r="B33" s="52"/>
      <c r="C33" s="54"/>
      <c r="D33" s="53"/>
      <c r="E33" s="53"/>
      <c r="F33" s="53"/>
      <c r="G33" s="52"/>
      <c r="H33" s="72"/>
      <c r="I33" s="53"/>
    </row>
    <row r="34" spans="2:9" ht="14.25" x14ac:dyDescent="0.2">
      <c r="B34" s="52"/>
      <c r="C34" s="54"/>
      <c r="D34" s="53"/>
      <c r="E34" s="53"/>
      <c r="F34" s="53"/>
      <c r="G34" s="52"/>
      <c r="H34" s="72"/>
      <c r="I34" s="53"/>
    </row>
    <row r="35" spans="2:9" ht="14.25" x14ac:dyDescent="0.2">
      <c r="B35" s="52"/>
      <c r="C35" s="54"/>
      <c r="D35" s="53"/>
      <c r="E35" s="53"/>
      <c r="F35" s="53"/>
      <c r="G35" s="52"/>
      <c r="H35" s="72"/>
      <c r="I35" s="53"/>
    </row>
    <row r="36" spans="2:9" ht="14.25" x14ac:dyDescent="0.2">
      <c r="B36" s="52"/>
      <c r="C36" s="54"/>
      <c r="D36" s="53"/>
      <c r="E36" s="53"/>
      <c r="F36" s="53"/>
      <c r="G36" s="52"/>
      <c r="H36" s="72"/>
      <c r="I36" s="53"/>
    </row>
    <row r="37" spans="2:9" ht="14.25" x14ac:dyDescent="0.2">
      <c r="B37" s="52"/>
      <c r="C37" s="54"/>
      <c r="D37" s="53"/>
      <c r="E37" s="53"/>
      <c r="F37" s="53"/>
      <c r="G37" s="52"/>
      <c r="H37" s="72"/>
      <c r="I37" s="53"/>
    </row>
    <row r="38" spans="2:9" ht="14.25" x14ac:dyDescent="0.2">
      <c r="B38" s="52"/>
      <c r="C38" s="54"/>
      <c r="D38" s="53"/>
      <c r="E38" s="53"/>
      <c r="F38" s="53"/>
      <c r="G38" s="52"/>
      <c r="H38" s="72"/>
      <c r="I38" s="53"/>
    </row>
    <row r="39" spans="2:9" ht="14.25" x14ac:dyDescent="0.2">
      <c r="B39" s="52"/>
      <c r="C39" s="54"/>
      <c r="D39" s="53"/>
      <c r="E39" s="53"/>
      <c r="F39" s="53"/>
      <c r="G39" s="52"/>
      <c r="H39" s="72"/>
      <c r="I39" s="53"/>
    </row>
    <row r="40" spans="2:9" ht="14.25" x14ac:dyDescent="0.2">
      <c r="B40" s="52"/>
      <c r="C40" s="54"/>
      <c r="D40" s="53"/>
      <c r="E40" s="53"/>
      <c r="F40" s="53"/>
      <c r="G40" s="52"/>
      <c r="H40" s="72"/>
      <c r="I40" s="53"/>
    </row>
    <row r="41" spans="2:9" ht="14.25" x14ac:dyDescent="0.2">
      <c r="B41" s="63"/>
      <c r="C41" s="64"/>
      <c r="D41" s="65"/>
      <c r="E41" s="65"/>
      <c r="F41" s="65"/>
      <c r="G41" s="63"/>
      <c r="H41" s="134"/>
      <c r="I41" s="65"/>
    </row>
  </sheetData>
  <dataValidations count="2">
    <dataValidation type="list" allowBlank="1" showInputMessage="1" showErrorMessage="1" sqref="E8:F8">
      <formula1>"Yes, No"</formula1>
    </dataValidation>
    <dataValidation type="list" allowBlank="1" showInputMessage="1" showErrorMessage="1" sqref="E9:F41">
      <formula1>"TRUE, FALSE"</formula1>
    </dataValidation>
  </dataValidations>
  <pageMargins left="0.75" right="0.75" top="1" bottom="1" header="0.5" footer="0.5"/>
  <pageSetup scale="49" fitToHeight="0"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S16"/>
  <sheetViews>
    <sheetView topLeftCell="J1" workbookViewId="0">
      <selection activeCell="S10" sqref="S10"/>
    </sheetView>
  </sheetViews>
  <sheetFormatPr defaultRowHeight="12.75" x14ac:dyDescent="0.2"/>
  <cols>
    <col min="1" max="1" width="22.140625" bestFit="1" customWidth="1"/>
    <col min="3" max="3" width="18.5703125" bestFit="1" customWidth="1"/>
    <col min="4" max="4" width="16.85546875" bestFit="1" customWidth="1"/>
    <col min="5" max="5" width="19.85546875" bestFit="1" customWidth="1"/>
    <col min="6" max="6" width="18.85546875" bestFit="1" customWidth="1"/>
    <col min="7" max="7" width="16.42578125" bestFit="1" customWidth="1"/>
    <col min="8" max="8" width="15.28515625" bestFit="1" customWidth="1"/>
    <col min="9" max="9" width="15.7109375" bestFit="1" customWidth="1"/>
    <col min="10" max="10" width="12.140625" bestFit="1" customWidth="1"/>
    <col min="11" max="11" width="25.85546875" bestFit="1" customWidth="1"/>
    <col min="15" max="15" width="18.140625" bestFit="1" customWidth="1"/>
    <col min="17" max="17" width="29.140625" bestFit="1" customWidth="1"/>
    <col min="19" max="19" width="18.140625" bestFit="1" customWidth="1"/>
  </cols>
  <sheetData>
    <row r="2" spans="1:19" x14ac:dyDescent="0.2">
      <c r="A2" t="s">
        <v>135</v>
      </c>
      <c r="C2" t="s">
        <v>136</v>
      </c>
    </row>
    <row r="3" spans="1:19" x14ac:dyDescent="0.2">
      <c r="A3" s="3" t="s">
        <v>77</v>
      </c>
      <c r="C3" s="3" t="s">
        <v>77</v>
      </c>
      <c r="D3" s="3" t="s">
        <v>137</v>
      </c>
      <c r="E3" s="3" t="s">
        <v>141</v>
      </c>
      <c r="F3" s="3" t="s">
        <v>101</v>
      </c>
      <c r="G3" s="3" t="s">
        <v>138</v>
      </c>
      <c r="H3" s="3" t="s">
        <v>108</v>
      </c>
      <c r="I3" s="3" t="s">
        <v>113</v>
      </c>
      <c r="J3" s="3" t="s">
        <v>139</v>
      </c>
      <c r="K3" s="3" t="s">
        <v>140</v>
      </c>
      <c r="M3" s="3" t="s">
        <v>154</v>
      </c>
      <c r="O3" s="3" t="s">
        <v>75</v>
      </c>
      <c r="Q3" s="3" t="s">
        <v>39</v>
      </c>
      <c r="S3" s="3" t="s">
        <v>76</v>
      </c>
    </row>
    <row r="4" spans="1:19" x14ac:dyDescent="0.2">
      <c r="A4" s="3" t="s">
        <v>1</v>
      </c>
      <c r="B4" s="3"/>
      <c r="C4" t="s">
        <v>78</v>
      </c>
      <c r="D4" t="s">
        <v>89</v>
      </c>
      <c r="E4" t="s">
        <v>90</v>
      </c>
      <c r="F4" t="s">
        <v>102</v>
      </c>
      <c r="G4" t="s">
        <v>107</v>
      </c>
      <c r="H4" t="s">
        <v>109</v>
      </c>
      <c r="I4" t="s">
        <v>114</v>
      </c>
      <c r="J4" t="s">
        <v>122</v>
      </c>
      <c r="K4" t="s">
        <v>125</v>
      </c>
      <c r="M4" t="s">
        <v>153</v>
      </c>
      <c r="O4" t="s">
        <v>155</v>
      </c>
      <c r="Q4" t="s">
        <v>166</v>
      </c>
      <c r="S4" t="s">
        <v>155</v>
      </c>
    </row>
    <row r="5" spans="1:19" x14ac:dyDescent="0.2">
      <c r="A5" s="3" t="s">
        <v>142</v>
      </c>
      <c r="B5" s="3"/>
      <c r="C5" t="s">
        <v>82</v>
      </c>
      <c r="D5" t="s">
        <v>143</v>
      </c>
      <c r="E5" t="s">
        <v>91</v>
      </c>
      <c r="F5" t="s">
        <v>103</v>
      </c>
      <c r="H5" t="s">
        <v>110</v>
      </c>
      <c r="I5" t="s">
        <v>115</v>
      </c>
      <c r="J5" t="s">
        <v>123</v>
      </c>
      <c r="K5" t="s">
        <v>126</v>
      </c>
      <c r="M5" t="s">
        <v>152</v>
      </c>
      <c r="O5" t="s">
        <v>156</v>
      </c>
      <c r="Q5" t="s">
        <v>163</v>
      </c>
      <c r="S5" t="s">
        <v>156</v>
      </c>
    </row>
    <row r="6" spans="1:19" x14ac:dyDescent="0.2">
      <c r="A6" s="3" t="s">
        <v>101</v>
      </c>
      <c r="B6" s="3"/>
      <c r="C6" t="s">
        <v>79</v>
      </c>
      <c r="D6" t="s">
        <v>144</v>
      </c>
      <c r="E6" t="s">
        <v>92</v>
      </c>
      <c r="F6" t="s">
        <v>89</v>
      </c>
      <c r="H6" t="s">
        <v>111</v>
      </c>
      <c r="I6" t="s">
        <v>116</v>
      </c>
      <c r="K6" t="s">
        <v>127</v>
      </c>
      <c r="O6" t="s">
        <v>157</v>
      </c>
      <c r="Q6" t="s">
        <v>164</v>
      </c>
      <c r="S6" t="s">
        <v>157</v>
      </c>
    </row>
    <row r="7" spans="1:19" x14ac:dyDescent="0.2">
      <c r="A7" s="3" t="s">
        <v>107</v>
      </c>
      <c r="B7" s="3"/>
      <c r="C7" t="s">
        <v>80</v>
      </c>
      <c r="D7" t="s">
        <v>145</v>
      </c>
      <c r="E7" t="s">
        <v>93</v>
      </c>
      <c r="F7" t="s">
        <v>149</v>
      </c>
      <c r="H7" t="s">
        <v>112</v>
      </c>
      <c r="I7" t="s">
        <v>117</v>
      </c>
      <c r="K7" t="s">
        <v>128</v>
      </c>
      <c r="O7" t="s">
        <v>158</v>
      </c>
      <c r="Q7" t="s">
        <v>165</v>
      </c>
      <c r="S7" t="s">
        <v>160</v>
      </c>
    </row>
    <row r="8" spans="1:19" x14ac:dyDescent="0.2">
      <c r="A8" s="3" t="s">
        <v>108</v>
      </c>
      <c r="B8" s="3"/>
      <c r="C8" t="s">
        <v>81</v>
      </c>
      <c r="D8" t="s">
        <v>146</v>
      </c>
      <c r="E8" t="s">
        <v>94</v>
      </c>
      <c r="F8" t="s">
        <v>104</v>
      </c>
      <c r="I8" t="s">
        <v>118</v>
      </c>
      <c r="K8" t="s">
        <v>129</v>
      </c>
      <c r="O8" t="s">
        <v>159</v>
      </c>
      <c r="S8" t="s">
        <v>161</v>
      </c>
    </row>
    <row r="9" spans="1:19" x14ac:dyDescent="0.2">
      <c r="A9" s="3" t="s">
        <v>113</v>
      </c>
      <c r="B9" s="3"/>
      <c r="C9" t="s">
        <v>83</v>
      </c>
      <c r="D9" t="s">
        <v>147</v>
      </c>
      <c r="E9" t="s">
        <v>95</v>
      </c>
      <c r="F9" t="s">
        <v>105</v>
      </c>
      <c r="I9" t="s">
        <v>119</v>
      </c>
      <c r="K9" t="s">
        <v>130</v>
      </c>
      <c r="O9" t="s">
        <v>160</v>
      </c>
      <c r="S9" t="s">
        <v>162</v>
      </c>
    </row>
    <row r="10" spans="1:19" x14ac:dyDescent="0.2">
      <c r="A10" s="3" t="s">
        <v>121</v>
      </c>
      <c r="B10" s="3"/>
      <c r="C10" t="s">
        <v>84</v>
      </c>
      <c r="E10" t="s">
        <v>96</v>
      </c>
      <c r="F10" t="s">
        <v>106</v>
      </c>
      <c r="I10" t="s">
        <v>151</v>
      </c>
      <c r="K10" t="s">
        <v>131</v>
      </c>
      <c r="O10" t="s">
        <v>161</v>
      </c>
    </row>
    <row r="11" spans="1:19" x14ac:dyDescent="0.2">
      <c r="A11" s="3" t="s">
        <v>124</v>
      </c>
      <c r="B11" s="3"/>
      <c r="C11" t="s">
        <v>85</v>
      </c>
      <c r="E11" t="s">
        <v>97</v>
      </c>
      <c r="I11" t="s">
        <v>120</v>
      </c>
      <c r="K11" t="s">
        <v>132</v>
      </c>
      <c r="O11" t="s">
        <v>162</v>
      </c>
    </row>
    <row r="12" spans="1:19" x14ac:dyDescent="0.2">
      <c r="B12" s="3"/>
      <c r="C12" t="s">
        <v>87</v>
      </c>
      <c r="E12" t="s">
        <v>98</v>
      </c>
      <c r="K12" t="s">
        <v>119</v>
      </c>
    </row>
    <row r="13" spans="1:19" x14ac:dyDescent="0.2">
      <c r="C13" t="s">
        <v>86</v>
      </c>
      <c r="E13" t="s">
        <v>99</v>
      </c>
      <c r="K13" t="s">
        <v>133</v>
      </c>
    </row>
    <row r="14" spans="1:19" x14ac:dyDescent="0.2">
      <c r="C14" t="s">
        <v>88</v>
      </c>
      <c r="E14" t="s">
        <v>100</v>
      </c>
      <c r="K14" t="s">
        <v>134</v>
      </c>
    </row>
    <row r="15" spans="1:19" x14ac:dyDescent="0.2">
      <c r="E15" t="s">
        <v>148</v>
      </c>
    </row>
    <row r="16" spans="1:19" x14ac:dyDescent="0.2">
      <c r="E16"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36"/>
  <sheetViews>
    <sheetView workbookViewId="0"/>
  </sheetViews>
  <sheetFormatPr defaultColWidth="9.140625" defaultRowHeight="14.25" x14ac:dyDescent="0.2"/>
  <cols>
    <col min="1" max="1" width="3.140625" style="1" customWidth="1"/>
    <col min="2" max="2" width="18.140625" style="1" customWidth="1"/>
    <col min="3" max="3" width="15.42578125" style="1" customWidth="1"/>
    <col min="4" max="4" width="4.42578125" style="1" customWidth="1"/>
    <col min="5" max="5" width="9.140625" style="1"/>
    <col min="6" max="6" width="4.42578125" style="1" customWidth="1"/>
    <col min="7" max="7" width="27.5703125" style="1" customWidth="1"/>
    <col min="8" max="40" width="4.5703125" style="1" customWidth="1"/>
    <col min="41" max="16384" width="9.140625" style="1"/>
  </cols>
  <sheetData>
    <row r="1" spans="1:40" x14ac:dyDescent="0.2">
      <c r="A1" s="1" t="s">
        <v>0</v>
      </c>
      <c r="B1" s="1" t="s">
        <v>2</v>
      </c>
      <c r="C1" s="1" t="s">
        <v>3</v>
      </c>
    </row>
    <row r="2" spans="1:40" x14ac:dyDescent="0.2">
      <c r="A2" s="1">
        <v>1</v>
      </c>
      <c r="B2" s="1" t="s">
        <v>4</v>
      </c>
      <c r="E2" s="1" t="str">
        <f>LEFT(B2,3)</f>
        <v>USA</v>
      </c>
      <c r="G2" s="1" t="s">
        <v>40</v>
      </c>
      <c r="H2" s="1" t="s">
        <v>41</v>
      </c>
      <c r="I2" s="1" t="s">
        <v>42</v>
      </c>
      <c r="J2" s="1" t="s">
        <v>43</v>
      </c>
      <c r="K2" s="1" t="s">
        <v>44</v>
      </c>
      <c r="L2" s="1" t="s">
        <v>45</v>
      </c>
      <c r="M2" s="1" t="s">
        <v>46</v>
      </c>
      <c r="N2" s="1" t="s">
        <v>47</v>
      </c>
      <c r="O2" s="1" t="s">
        <v>48</v>
      </c>
      <c r="P2" s="1" t="s">
        <v>49</v>
      </c>
      <c r="Q2" s="1" t="s">
        <v>50</v>
      </c>
      <c r="R2" s="1" t="s">
        <v>51</v>
      </c>
      <c r="S2" s="1" t="s">
        <v>52</v>
      </c>
      <c r="T2" s="1" t="s">
        <v>53</v>
      </c>
      <c r="U2" s="1" t="s">
        <v>54</v>
      </c>
      <c r="V2" s="1" t="s">
        <v>55</v>
      </c>
      <c r="W2" s="1" t="s">
        <v>56</v>
      </c>
      <c r="X2" s="1" t="s">
        <v>57</v>
      </c>
      <c r="Y2" s="1" t="s">
        <v>58</v>
      </c>
      <c r="Z2" s="1" t="s">
        <v>59</v>
      </c>
      <c r="AA2" s="1" t="s">
        <v>60</v>
      </c>
      <c r="AB2" s="1" t="s">
        <v>61</v>
      </c>
      <c r="AC2" s="1" t="s">
        <v>62</v>
      </c>
      <c r="AD2" s="1" t="s">
        <v>63</v>
      </c>
      <c r="AE2" s="1" t="s">
        <v>64</v>
      </c>
      <c r="AF2" s="1" t="s">
        <v>65</v>
      </c>
      <c r="AG2" s="1" t="s">
        <v>66</v>
      </c>
      <c r="AH2" s="1" t="s">
        <v>67</v>
      </c>
      <c r="AI2" s="1" t="s">
        <v>68</v>
      </c>
      <c r="AJ2" s="1" t="s">
        <v>69</v>
      </c>
      <c r="AK2" s="1" t="s">
        <v>70</v>
      </c>
      <c r="AL2" s="1" t="s">
        <v>71</v>
      </c>
      <c r="AM2" s="1" t="s">
        <v>72</v>
      </c>
      <c r="AN2" s="1" t="s">
        <v>73</v>
      </c>
    </row>
    <row r="3" spans="1:40" ht="54" customHeight="1" x14ac:dyDescent="0.2">
      <c r="A3" s="1">
        <v>2</v>
      </c>
      <c r="B3" s="1" t="s">
        <v>5</v>
      </c>
      <c r="E3" s="1" t="str">
        <f t="shared" ref="E3:E35" si="0">LEFT(B3,3)</f>
        <v>FRA</v>
      </c>
      <c r="G3" s="2" t="str">
        <f>CONCATENATE(G2,",",H2,",",I2,",",J2,",",K2,",",L2,",",M2,",",N2,",",O2,",",P2,",",Q2,",",R2,",",S2,",",T2,",",U2,",",V2,",",W2,",",X2,",",Y2,",",Z2,",",AA2,",",AB2,",",AC2,",",AD2,",",AE2,",",AF2,",",AG2,",",AH2,",",AI2,",",AJ2,",",AK2,",",AL2,",",AM2,",",AN2)</f>
        <v>USA,FRA,GBR,CAN,DEU,IND,AUS,SWE,MEX,BEL,HKG,SGP,CHE,ARG,NLD,DNK,TWN,POL,NOR,THA,CZE,GRC,HUN,MCO,ESP,LUX,FIN,JPN,NZL,BRA,CHN,IRL,MYS,RUS</v>
      </c>
    </row>
    <row r="4" spans="1:40" x14ac:dyDescent="0.2">
      <c r="A4" s="1">
        <v>3</v>
      </c>
      <c r="B4" s="1" t="s">
        <v>6</v>
      </c>
      <c r="E4" s="1" t="str">
        <f t="shared" si="0"/>
        <v>GBR</v>
      </c>
    </row>
    <row r="5" spans="1:40" x14ac:dyDescent="0.2">
      <c r="A5" s="1">
        <v>4</v>
      </c>
      <c r="B5" s="1" t="s">
        <v>7</v>
      </c>
      <c r="E5" s="1" t="str">
        <f t="shared" si="0"/>
        <v>CAN</v>
      </c>
    </row>
    <row r="6" spans="1:40" x14ac:dyDescent="0.2">
      <c r="A6" s="1">
        <v>5</v>
      </c>
      <c r="B6" s="1" t="s">
        <v>8</v>
      </c>
      <c r="E6" s="1" t="str">
        <f t="shared" si="0"/>
        <v>DEU</v>
      </c>
    </row>
    <row r="7" spans="1:40" x14ac:dyDescent="0.2">
      <c r="A7" s="1">
        <v>6</v>
      </c>
      <c r="B7" s="1" t="s">
        <v>9</v>
      </c>
      <c r="E7" s="1" t="str">
        <f t="shared" si="0"/>
        <v>IND</v>
      </c>
    </row>
    <row r="8" spans="1:40" x14ac:dyDescent="0.2">
      <c r="A8" s="1">
        <v>7</v>
      </c>
      <c r="B8" s="1" t="s">
        <v>10</v>
      </c>
      <c r="E8" s="1" t="str">
        <f t="shared" si="0"/>
        <v>AUS</v>
      </c>
    </row>
    <row r="9" spans="1:40" x14ac:dyDescent="0.2">
      <c r="A9" s="1">
        <v>8</v>
      </c>
      <c r="B9" s="1" t="s">
        <v>11</v>
      </c>
      <c r="E9" s="1" t="str">
        <f t="shared" si="0"/>
        <v>SWE</v>
      </c>
    </row>
    <row r="10" spans="1:40" x14ac:dyDescent="0.2">
      <c r="A10" s="1">
        <v>9</v>
      </c>
      <c r="B10" s="1" t="s">
        <v>12</v>
      </c>
      <c r="E10" s="1" t="str">
        <f t="shared" si="0"/>
        <v>MEX</v>
      </c>
    </row>
    <row r="11" spans="1:40" x14ac:dyDescent="0.2">
      <c r="A11" s="1">
        <v>10</v>
      </c>
      <c r="B11" s="1" t="s">
        <v>13</v>
      </c>
      <c r="E11" s="1" t="str">
        <f t="shared" si="0"/>
        <v>BEL</v>
      </c>
    </row>
    <row r="12" spans="1:40" x14ac:dyDescent="0.2">
      <c r="A12" s="1">
        <v>11</v>
      </c>
      <c r="B12" s="1" t="s">
        <v>14</v>
      </c>
      <c r="E12" s="1" t="str">
        <f t="shared" si="0"/>
        <v>HKG</v>
      </c>
    </row>
    <row r="13" spans="1:40" x14ac:dyDescent="0.2">
      <c r="A13" s="1">
        <v>12</v>
      </c>
      <c r="B13" s="1" t="s">
        <v>15</v>
      </c>
      <c r="E13" s="1" t="str">
        <f t="shared" si="0"/>
        <v>SGP</v>
      </c>
    </row>
    <row r="14" spans="1:40" x14ac:dyDescent="0.2">
      <c r="A14" s="1">
        <v>13</v>
      </c>
      <c r="B14" s="1" t="s">
        <v>16</v>
      </c>
      <c r="E14" s="1" t="str">
        <f t="shared" si="0"/>
        <v>CHE</v>
      </c>
    </row>
    <row r="15" spans="1:40" x14ac:dyDescent="0.2">
      <c r="A15" s="1">
        <v>14</v>
      </c>
      <c r="B15" s="1" t="s">
        <v>17</v>
      </c>
      <c r="E15" s="1" t="str">
        <f t="shared" si="0"/>
        <v>ARG</v>
      </c>
    </row>
    <row r="16" spans="1:40" x14ac:dyDescent="0.2">
      <c r="A16" s="1">
        <v>15</v>
      </c>
      <c r="B16" s="1" t="s">
        <v>18</v>
      </c>
      <c r="E16" s="1" t="str">
        <f t="shared" si="0"/>
        <v>NLD</v>
      </c>
    </row>
    <row r="17" spans="1:5" x14ac:dyDescent="0.2">
      <c r="A17" s="1">
        <v>16</v>
      </c>
      <c r="B17" s="1" t="s">
        <v>19</v>
      </c>
      <c r="E17" s="1" t="str">
        <f t="shared" si="0"/>
        <v>DNK</v>
      </c>
    </row>
    <row r="18" spans="1:5" x14ac:dyDescent="0.2">
      <c r="A18" s="1">
        <v>17</v>
      </c>
      <c r="B18" s="1" t="s">
        <v>20</v>
      </c>
      <c r="E18" s="1" t="str">
        <f t="shared" si="0"/>
        <v>TWN</v>
      </c>
    </row>
    <row r="19" spans="1:5" x14ac:dyDescent="0.2">
      <c r="A19" s="1">
        <v>18</v>
      </c>
      <c r="B19" s="1" t="s">
        <v>21</v>
      </c>
      <c r="E19" s="1" t="str">
        <f t="shared" si="0"/>
        <v>POL</v>
      </c>
    </row>
    <row r="20" spans="1:5" x14ac:dyDescent="0.2">
      <c r="A20" s="1">
        <v>19</v>
      </c>
      <c r="B20" s="1" t="s">
        <v>22</v>
      </c>
      <c r="E20" s="1" t="str">
        <f t="shared" si="0"/>
        <v>NOR</v>
      </c>
    </row>
    <row r="21" spans="1:5" x14ac:dyDescent="0.2">
      <c r="A21" s="1">
        <v>20</v>
      </c>
      <c r="B21" s="1" t="s">
        <v>23</v>
      </c>
      <c r="E21" s="1" t="str">
        <f t="shared" si="0"/>
        <v>THA</v>
      </c>
    </row>
    <row r="22" spans="1:5" x14ac:dyDescent="0.2">
      <c r="A22" s="1">
        <v>21</v>
      </c>
      <c r="B22" s="1" t="s">
        <v>24</v>
      </c>
      <c r="E22" s="1" t="str">
        <f t="shared" si="0"/>
        <v>CZE</v>
      </c>
    </row>
    <row r="23" spans="1:5" x14ac:dyDescent="0.2">
      <c r="A23" s="1">
        <v>22</v>
      </c>
      <c r="B23" s="1" t="s">
        <v>25</v>
      </c>
      <c r="E23" s="1" t="str">
        <f t="shared" si="0"/>
        <v>GRC</v>
      </c>
    </row>
    <row r="24" spans="1:5" x14ac:dyDescent="0.2">
      <c r="A24" s="1">
        <v>23</v>
      </c>
      <c r="B24" s="1" t="s">
        <v>26</v>
      </c>
      <c r="E24" s="1" t="str">
        <f t="shared" si="0"/>
        <v>HUN</v>
      </c>
    </row>
    <row r="25" spans="1:5" x14ac:dyDescent="0.2">
      <c r="A25" s="1">
        <v>24</v>
      </c>
      <c r="B25" s="1" t="s">
        <v>27</v>
      </c>
      <c r="E25" s="1" t="str">
        <f t="shared" si="0"/>
        <v>MCO</v>
      </c>
    </row>
    <row r="26" spans="1:5" x14ac:dyDescent="0.2">
      <c r="A26" s="1">
        <v>25</v>
      </c>
      <c r="B26" s="1" t="s">
        <v>28</v>
      </c>
      <c r="E26" s="1" t="str">
        <f t="shared" si="0"/>
        <v>ESP</v>
      </c>
    </row>
    <row r="27" spans="1:5" x14ac:dyDescent="0.2">
      <c r="A27" s="1">
        <v>26</v>
      </c>
      <c r="B27" s="1" t="s">
        <v>29</v>
      </c>
      <c r="E27" s="1" t="str">
        <f t="shared" si="0"/>
        <v>LUX</v>
      </c>
    </row>
    <row r="28" spans="1:5" x14ac:dyDescent="0.2">
      <c r="A28" s="1">
        <v>27</v>
      </c>
      <c r="B28" s="1" t="s">
        <v>30</v>
      </c>
      <c r="E28" s="1" t="str">
        <f t="shared" si="0"/>
        <v>FIN</v>
      </c>
    </row>
    <row r="29" spans="1:5" x14ac:dyDescent="0.2">
      <c r="A29" s="1">
        <v>28</v>
      </c>
      <c r="B29" s="1" t="s">
        <v>31</v>
      </c>
      <c r="E29" s="1" t="str">
        <f t="shared" si="0"/>
        <v>JPN</v>
      </c>
    </row>
    <row r="30" spans="1:5" x14ac:dyDescent="0.2">
      <c r="A30" s="1">
        <v>29</v>
      </c>
      <c r="B30" s="1" t="s">
        <v>32</v>
      </c>
      <c r="E30" s="1" t="str">
        <f t="shared" si="0"/>
        <v>NZL</v>
      </c>
    </row>
    <row r="31" spans="1:5" x14ac:dyDescent="0.2">
      <c r="A31" s="1">
        <v>30</v>
      </c>
      <c r="B31" s="1" t="s">
        <v>33</v>
      </c>
      <c r="E31" s="1" t="str">
        <f t="shared" si="0"/>
        <v>BRA</v>
      </c>
    </row>
    <row r="32" spans="1:5" x14ac:dyDescent="0.2">
      <c r="A32" s="1">
        <v>31</v>
      </c>
      <c r="B32" s="1" t="s">
        <v>34</v>
      </c>
      <c r="E32" s="1" t="str">
        <f t="shared" si="0"/>
        <v>CHN</v>
      </c>
    </row>
    <row r="33" spans="1:5" x14ac:dyDescent="0.2">
      <c r="A33" s="1">
        <v>32</v>
      </c>
      <c r="B33" s="1" t="s">
        <v>35</v>
      </c>
      <c r="E33" s="1" t="str">
        <f t="shared" si="0"/>
        <v>IRL</v>
      </c>
    </row>
    <row r="34" spans="1:5" x14ac:dyDescent="0.2">
      <c r="A34" s="1">
        <v>33</v>
      </c>
      <c r="B34" s="1" t="s">
        <v>36</v>
      </c>
      <c r="E34" s="1" t="str">
        <f t="shared" si="0"/>
        <v>MYS</v>
      </c>
    </row>
    <row r="35" spans="1:5" x14ac:dyDescent="0.2">
      <c r="A35" s="1">
        <v>34</v>
      </c>
      <c r="B35" s="1" t="s">
        <v>37</v>
      </c>
      <c r="E35" s="1" t="str">
        <f t="shared" si="0"/>
        <v>RUS</v>
      </c>
    </row>
    <row r="36" spans="1:5" x14ac:dyDescent="0.2">
      <c r="B36" s="1" t="s">
        <v>38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9"/>
  <sheetViews>
    <sheetView workbookViewId="0">
      <selection activeCell="G13" sqref="G13"/>
    </sheetView>
  </sheetViews>
  <sheetFormatPr defaultRowHeight="12.75" x14ac:dyDescent="0.2"/>
  <cols>
    <col min="1" max="1" width="35.28515625" customWidth="1"/>
    <col min="2" max="2" width="10.85546875" bestFit="1" customWidth="1"/>
    <col min="3" max="3" width="34.7109375" bestFit="1" customWidth="1"/>
  </cols>
  <sheetData>
    <row r="1" spans="1:3" ht="15" x14ac:dyDescent="0.2">
      <c r="A1" s="176" t="str">
        <f>'Day 1 Project List_IK'!E10</f>
        <v>EFAS01_Accounts Payable</v>
      </c>
      <c r="B1" s="25" t="str">
        <f>'Day 1 Project List_IK'!A10</f>
        <v>EFAS01</v>
      </c>
      <c r="C1" t="str">
        <f>'Day 1 Project List_IK'!D10</f>
        <v>Istvan Katus_Finance</v>
      </c>
    </row>
    <row r="2" spans="1:3" ht="15" x14ac:dyDescent="0.2">
      <c r="A2" s="176" t="str">
        <f>'Day 1 Project List_IK'!E11</f>
        <v>EFAS02_AR_CAN_USA</v>
      </c>
      <c r="B2" s="25" t="str">
        <f>'Day 1 Project List_IK'!A11</f>
        <v>EFAS02</v>
      </c>
      <c r="C2" t="str">
        <f>'Day 1 Project List_IK'!D11</f>
        <v>Istvan Katus_Finance</v>
      </c>
    </row>
    <row r="3" spans="1:3" ht="30" x14ac:dyDescent="0.2">
      <c r="A3" s="176" t="str">
        <f>'Day 1 Project List_IK'!E12</f>
        <v>EFAS03_Accounts Receivable_EU</v>
      </c>
      <c r="B3" s="25" t="str">
        <f>'Day 1 Project List_IK'!A12</f>
        <v>EFAS03</v>
      </c>
      <c r="C3" t="str">
        <f>'Day 1 Project List_IK'!D12</f>
        <v>Istvan Katus_Finance</v>
      </c>
    </row>
    <row r="4" spans="1:3" ht="15" x14ac:dyDescent="0.2">
      <c r="A4" s="176" t="str">
        <f>'Day 1 Project List_IK'!E13</f>
        <v>EFAS04_Compliance</v>
      </c>
      <c r="B4" s="25" t="str">
        <f>'Day 1 Project List_IK'!A13</f>
        <v>EFAS04</v>
      </c>
      <c r="C4" t="str">
        <f>'Day 1 Project List_IK'!D13</f>
        <v>Istvan Katus_Compliance and Reporting</v>
      </c>
    </row>
    <row r="5" spans="1:3" ht="15" x14ac:dyDescent="0.2">
      <c r="A5" s="176" t="str">
        <f>'Day 1 Project List_IK'!E14</f>
        <v>EFAS05_Cost Accounting</v>
      </c>
      <c r="B5" s="25" t="str">
        <f>'Day 1 Project List_IK'!A14</f>
        <v>EFAS05</v>
      </c>
      <c r="C5" t="str">
        <f>'Day 1 Project List_IK'!D14</f>
        <v>Istvan Katus_Finance</v>
      </c>
    </row>
    <row r="6" spans="1:3" ht="15" x14ac:dyDescent="0.2">
      <c r="A6" s="176" t="str">
        <f>'Day 1 Project List_IK'!E15</f>
        <v>EFAS06_FAPA_AUS</v>
      </c>
      <c r="B6" s="25" t="str">
        <f>'Day 1 Project List_IK'!A15</f>
        <v>EFAS06</v>
      </c>
      <c r="C6" t="str">
        <f>'Day 1 Project List_IK'!D15</f>
        <v>Istvan Katus_Finance</v>
      </c>
    </row>
    <row r="7" spans="1:3" ht="15" x14ac:dyDescent="0.2">
      <c r="A7" s="176" t="str">
        <f>'Day 1 Project List_IK'!E16</f>
        <v>EFAS07_FAPA_CAN_US</v>
      </c>
      <c r="B7" s="25" t="str">
        <f>'Day 1 Project List_IK'!A16</f>
        <v>EFAS07</v>
      </c>
      <c r="C7" t="str">
        <f>'Day 1 Project List_IK'!D16</f>
        <v>Istvan Katus_Finance</v>
      </c>
    </row>
    <row r="8" spans="1:3" ht="15" x14ac:dyDescent="0.2">
      <c r="A8" s="176" t="str">
        <f>'Day 1 Project List_IK'!E17</f>
        <v>EFAS08_FAPA_EU</v>
      </c>
      <c r="B8" s="25" t="str">
        <f>'Day 1 Project List_IK'!A17</f>
        <v>EFAS08</v>
      </c>
      <c r="C8" t="str">
        <f>'Day 1 Project List_IK'!D17</f>
        <v>Istvan Katus_Finance</v>
      </c>
    </row>
    <row r="9" spans="1:3" ht="30" x14ac:dyDescent="0.2">
      <c r="A9" s="176" t="str">
        <f>'Day 1 Project List_IK'!E18</f>
        <v xml:space="preserve">EFAS09_Finance System Support </v>
      </c>
      <c r="B9" s="25" t="str">
        <f>'Day 1 Project List_IK'!A18</f>
        <v>EFAS09</v>
      </c>
      <c r="C9" t="str">
        <f>'Day 1 Project List_IK'!D18</f>
        <v>Istvan Katus_Finance</v>
      </c>
    </row>
    <row r="10" spans="1:3" ht="30" x14ac:dyDescent="0.2">
      <c r="A10" s="176" t="str">
        <f>'Day 1 Project List_IK'!E19</f>
        <v>EFAS10_General Ledger_CAN_US</v>
      </c>
      <c r="B10" s="25" t="str">
        <f>'Day 1 Project List_IK'!A19</f>
        <v>EFAS10</v>
      </c>
      <c r="C10" t="str">
        <f>'Day 1 Project List_IK'!D19</f>
        <v>Istvan Katus_Finance</v>
      </c>
    </row>
    <row r="11" spans="1:3" ht="15" x14ac:dyDescent="0.2">
      <c r="A11" s="176" t="str">
        <f>'Day 1 Project List_IK'!E20</f>
        <v>EFAS11_General Ledger_EU</v>
      </c>
      <c r="B11" s="25" t="str">
        <f>'Day 1 Project List_IK'!A20</f>
        <v>EFAS11</v>
      </c>
      <c r="C11" t="str">
        <f>'Day 1 Project List_IK'!D20</f>
        <v>Istvan Katus_Finance</v>
      </c>
    </row>
    <row r="12" spans="1:3" ht="15" x14ac:dyDescent="0.2">
      <c r="A12" s="176" t="str">
        <f>'Day 1 Project List_IK'!E21</f>
        <v>EFAS12_IICS</v>
      </c>
      <c r="B12" s="25" t="str">
        <f>'Day 1 Project List_IK'!A21</f>
        <v>EFAS12</v>
      </c>
      <c r="C12" t="str">
        <f>'Day 1 Project List_IK'!D21</f>
        <v>Istvan Katus_Finance</v>
      </c>
    </row>
    <row r="13" spans="1:3" ht="30" x14ac:dyDescent="0.2">
      <c r="A13" s="176" t="str">
        <f>'Day 1 Project List_IK'!E22</f>
        <v>EFAS13_Master Data Management</v>
      </c>
      <c r="B13" s="25" t="str">
        <f>'Day 1 Project List_IK'!A22</f>
        <v>EFAS13</v>
      </c>
      <c r="C13" t="str">
        <f>'Day 1 Project List_IK'!D22</f>
        <v>Istvan Katus_Finance</v>
      </c>
    </row>
    <row r="14" spans="1:3" ht="15" x14ac:dyDescent="0.2">
      <c r="A14" s="176" t="str">
        <f>'Day 1 Project List_IK'!E23</f>
        <v>EFAS14_Process Support</v>
      </c>
      <c r="B14" s="25" t="str">
        <f>'Day 1 Project List_IK'!A23</f>
        <v>EFAS14</v>
      </c>
      <c r="C14" t="str">
        <f>'Day 1 Project List_IK'!D23</f>
        <v>Istvan Katus_Finance</v>
      </c>
    </row>
    <row r="15" spans="1:3" ht="15" x14ac:dyDescent="0.2">
      <c r="A15" s="176" t="str">
        <f>'Day 1 Project List_IK'!E24</f>
        <v>EFAS15_Treasury BackOffice</v>
      </c>
      <c r="B15" s="25" t="str">
        <f>'Day 1 Project List_IK'!A24</f>
        <v>EFAS15</v>
      </c>
      <c r="C15" t="str">
        <f>'Day 1 Project List_IK'!D24</f>
        <v>Istvan Katus_Treasury</v>
      </c>
    </row>
    <row r="16" spans="1:3" ht="15" x14ac:dyDescent="0.2">
      <c r="A16" s="176" t="str">
        <f>'Day 1 Project List_IK'!E25</f>
        <v>EFAS16_PSC</v>
      </c>
      <c r="B16" s="25" t="str">
        <f>'Day 1 Project List_IK'!A25</f>
        <v>EFAS16</v>
      </c>
      <c r="C16" t="str">
        <f>'Day 1 Project List_IK'!D25</f>
        <v>Istvan Katus_Procurement Services</v>
      </c>
    </row>
    <row r="17" spans="1:3" ht="15" x14ac:dyDescent="0.2">
      <c r="A17" s="176" t="str">
        <f>'Day 1 Project List_IK'!E26</f>
        <v>EFAS17_Reporting</v>
      </c>
      <c r="B17" s="25" t="str">
        <f>'Day 1 Project List_IK'!A26</f>
        <v>EFAS17</v>
      </c>
      <c r="C17" t="str">
        <f>'Day 1 Project List_IK'!D26</f>
        <v>Istvan Katus_Compliance and Reporting</v>
      </c>
    </row>
    <row r="18" spans="1:3" ht="15" x14ac:dyDescent="0.2">
      <c r="A18" s="176" t="str">
        <f>'Day 1 Project List_IK'!E27</f>
        <v>EFAS18_T&amp;E</v>
      </c>
      <c r="B18" s="25" t="str">
        <f>'Day 1 Project List_IK'!A27</f>
        <v>EFAS18</v>
      </c>
      <c r="C18" t="str">
        <f>'Day 1 Project List_IK'!D27</f>
        <v>Istvan Katus_Finance</v>
      </c>
    </row>
    <row r="19" spans="1:3" ht="15" x14ac:dyDescent="0.2">
      <c r="A19" s="176" t="str">
        <f>'Day 1 Project List_IK'!E28</f>
        <v>EFAS19_Shared Facilities</v>
      </c>
      <c r="B19" s="25" t="str">
        <f>'Day 1 Project List_IK'!A28</f>
        <v>EFAS19</v>
      </c>
      <c r="C19" t="str">
        <f>'Day 1 Project List_IK'!D28</f>
        <v>Transformation_Facilities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sheetPr>
  <dimension ref="A1:C2"/>
  <sheetViews>
    <sheetView workbookViewId="0">
      <selection activeCell="A2" sqref="A2"/>
    </sheetView>
  </sheetViews>
  <sheetFormatPr defaultRowHeight="12.75" x14ac:dyDescent="0.2"/>
  <sheetData>
    <row r="1" spans="1:3" x14ac:dyDescent="0.2">
      <c r="A1">
        <v>35</v>
      </c>
      <c r="B1">
        <f>A1/30</f>
        <v>1.1666666666666667</v>
      </c>
      <c r="C1">
        <f>+B1*8</f>
        <v>9.3333333333333339</v>
      </c>
    </row>
    <row r="2" spans="1:3" x14ac:dyDescent="0.2">
      <c r="C2" s="297">
        <f>A1-C1</f>
        <v>25.666666666666664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97CA7A16895B4BB65B7C47CC67CD56" ma:contentTypeVersion="0" ma:contentTypeDescription="Create a new document." ma:contentTypeScope="" ma:versionID="c35d6f1643e97b0720b8ea9a679c191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50F819-CEC3-47D1-A781-C394938066B9}">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81A96B21-3E26-493F-B768-D8E435C386D9}">
  <ds:schemaRefs>
    <ds:schemaRef ds:uri="http://schemas.microsoft.com/sharepoint/v3/contenttype/forms"/>
  </ds:schemaRefs>
</ds:datastoreItem>
</file>

<file path=customXml/itemProps3.xml><?xml version="1.0" encoding="utf-8"?>
<ds:datastoreItem xmlns:ds="http://schemas.openxmlformats.org/officeDocument/2006/customXml" ds:itemID="{CFBEF355-409C-407C-B8D5-8BFE274682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Instructions and Descriptions</vt:lpstr>
      <vt:lpstr>Day 1 Project List_IK</vt:lpstr>
      <vt:lpstr>Risk Register_IK</vt:lpstr>
      <vt:lpstr>Project Plan(s) - {IK}</vt:lpstr>
      <vt:lpstr>Day 1 Project Costs_IK</vt:lpstr>
      <vt:lpstr>Data Validation (hide)</vt:lpstr>
      <vt:lpstr>Countries</vt:lpstr>
      <vt:lpstr>Sheet1</vt:lpstr>
      <vt:lpstr>hetvege kalkuláció</vt:lpstr>
      <vt:lpstr>Instructions</vt:lpstr>
      <vt:lpstr>'Day 1 Project Costs_IK'!Print_Area</vt:lpstr>
      <vt:lpstr>'Day 1 Project List_IK'!Print_Area</vt:lpstr>
      <vt:lpstr>'Instructions and Descriptions'!Print_Area</vt:lpstr>
      <vt:lpstr>'Project Plan(s) - {IK}'!Print_Area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Zatkin-Steres, Joshua (US - San Francisco)</dc:creator>
  <cp:lastModifiedBy>Guilherme Canalli da Silva</cp:lastModifiedBy>
  <cp:lastPrinted>2015-11-19T13:42:08Z</cp:lastPrinted>
  <dcterms:created xsi:type="dcterms:W3CDTF">2008-12-11T16:26:29Z</dcterms:created>
  <dcterms:modified xsi:type="dcterms:W3CDTF">2016-02-15T16:00:24Z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ContentTypeId">
    <vt:lpwstr>0x010100F397CA7A16895B4BB65B7C47CC67CD56</vt:lpwstr>
  </property>
  <property fmtid="{D5CDD505-2E9C-101B-9397-08002B2CF9AE}" pid="5" name="_AdHocReviewCycleID">
    <vt:i4>1377361327</vt:i4>
  </property>
  <property fmtid="{D5CDD505-2E9C-101B-9397-08002B2CF9AE}" pid="6" name="_EmailSubject">
    <vt:lpwstr>Follow up to dashboard automation discussion</vt:lpwstr>
  </property>
  <property fmtid="{D5CDD505-2E9C-101B-9397-08002B2CF9AE}" pid="7" name="_AuthorEmail">
    <vt:lpwstr>Lisa.Marie@alcoa.com</vt:lpwstr>
  </property>
  <property fmtid="{D5CDD505-2E9C-101B-9397-08002B2CF9AE}" pid="8" name="_AuthorEmailDisplayName">
    <vt:lpwstr>Marie, Lisa</vt:lpwstr>
  </property>
  <property fmtid="{D5CDD505-2E9C-101B-9397-08002B2CF9AE}" pid="9" name="_ReviewingToolsShownOnce">
    <vt:lpwstr/>
  </property>
</Properties>
</file>