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mcgeoch\OneDrive - Suncor Energy Inc\Northern Lights\Testing\A - Test Demo\Montreal Sulphur - CP02\"/>
    </mc:Choice>
  </mc:AlternateContent>
  <bookViews>
    <workbookView xWindow="-108" yWindow="-108" windowWidth="19416" windowHeight="10416" tabRatio="710" activeTab="7"/>
  </bookViews>
  <sheets>
    <sheet name="SUMMARY" sheetId="26" r:id="rId1"/>
    <sheet name="JAN" sheetId="1" r:id="rId2"/>
    <sheet name="FEB" sheetId="14" r:id="rId3"/>
    <sheet name="MAR" sheetId="15" r:id="rId4"/>
    <sheet name="APR" sheetId="23" r:id="rId5"/>
    <sheet name="MAY" sheetId="24" r:id="rId6"/>
    <sheet name="JUN" sheetId="16" r:id="rId7"/>
    <sheet name="JUL" sheetId="17" r:id="rId8"/>
    <sheet name="AUG" sheetId="18" r:id="rId9"/>
    <sheet name="SEP" sheetId="19" r:id="rId10"/>
    <sheet name="OCT" sheetId="20" r:id="rId11"/>
    <sheet name="NOV" sheetId="21" r:id="rId12"/>
    <sheet name="DEC" sheetId="25" r:id="rId13"/>
    <sheet name="Verification" sheetId="28" r:id="rId14"/>
  </sheets>
  <externalReferences>
    <externalReference r:id="rId15"/>
    <externalReference r:id="rId16"/>
    <externalReference r:id="rId17"/>
  </externalReferences>
  <definedNames>
    <definedName name="\0">#REF!</definedName>
    <definedName name="\m">#REF!</definedName>
    <definedName name="_Fill" hidden="1">#REF!</definedName>
    <definedName name="ACID">#REF!</definedName>
    <definedName name="MENU">#REF!</definedName>
    <definedName name="_xlnm.Print_Area" localSheetId="4">APR!$A$1:$O$41</definedName>
    <definedName name="_xlnm.Print_Area" localSheetId="8">AUG!$A$1:$O$41</definedName>
    <definedName name="_xlnm.Print_Area" localSheetId="12">DEC!$A$2:$H$41</definedName>
    <definedName name="_xlnm.Print_Area" localSheetId="2">FEB!$A$1:$O$44</definedName>
    <definedName name="_xlnm.Print_Area" localSheetId="1">JAN!$A$1:$O$41</definedName>
    <definedName name="_xlnm.Print_Area" localSheetId="7">JUL!$A$1:$O$41</definedName>
    <definedName name="_xlnm.Print_Area" localSheetId="6">JUN!$A$1:$P$42</definedName>
    <definedName name="_xlnm.Print_Area" localSheetId="3">MAR!$A$2:$H$41</definedName>
    <definedName name="_xlnm.Print_Area" localSheetId="5">MAY!$A$1:$M$41</definedName>
    <definedName name="_xlnm.Print_Area" localSheetId="11">NOV!$A$1:$O$41</definedName>
    <definedName name="_xlnm.Print_Area" localSheetId="10">OCT!$A$1:$O$41</definedName>
    <definedName name="_xlnm.Print_Area" localSheetId="9">SEP!$A$2:$O$41</definedName>
    <definedName name="SAVE">#REF!</definedName>
    <definedName name="SULPHUR">#REF!</definedName>
    <definedName name="TABLE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19" l="1"/>
  <c r="C35" i="19"/>
  <c r="F35" i="19"/>
  <c r="G35" i="19"/>
  <c r="J35" i="19"/>
  <c r="K35" i="19"/>
  <c r="O35" i="19"/>
  <c r="B36" i="19"/>
  <c r="C36" i="19"/>
  <c r="F36" i="19"/>
  <c r="G36" i="19"/>
  <c r="K36" i="19"/>
  <c r="O36" i="19"/>
  <c r="J36" i="19" l="1"/>
  <c r="B7" i="19"/>
  <c r="K7" i="19" s="1"/>
  <c r="C7" i="19"/>
  <c r="F7" i="19"/>
  <c r="G7" i="19"/>
  <c r="J7" i="19"/>
  <c r="O7" i="19"/>
  <c r="B8" i="19"/>
  <c r="C8" i="19"/>
  <c r="F8" i="19"/>
  <c r="G8" i="19"/>
  <c r="K8" i="19"/>
  <c r="O8" i="19"/>
  <c r="B9" i="19"/>
  <c r="K9" i="19" s="1"/>
  <c r="C9" i="19"/>
  <c r="F9" i="19"/>
  <c r="G9" i="19"/>
  <c r="J9" i="19"/>
  <c r="O9" i="19"/>
  <c r="B10" i="19"/>
  <c r="C10" i="19"/>
  <c r="F10" i="19"/>
  <c r="G10" i="19"/>
  <c r="K10" i="19"/>
  <c r="O10" i="19"/>
  <c r="B11" i="19"/>
  <c r="K11" i="19" s="1"/>
  <c r="C11" i="19"/>
  <c r="F11" i="19"/>
  <c r="G11" i="19"/>
  <c r="J11" i="19"/>
  <c r="O11" i="19"/>
  <c r="B12" i="19"/>
  <c r="J12" i="19" s="1"/>
  <c r="C12" i="19"/>
  <c r="F12" i="19"/>
  <c r="G12" i="19"/>
  <c r="O12" i="19"/>
  <c r="B13" i="19"/>
  <c r="K13" i="19" s="1"/>
  <c r="C13" i="19"/>
  <c r="F13" i="19"/>
  <c r="G13" i="19"/>
  <c r="J13" i="19"/>
  <c r="O13" i="19"/>
  <c r="B14" i="19"/>
  <c r="K14" i="19" s="1"/>
  <c r="C14" i="19"/>
  <c r="F14" i="19"/>
  <c r="G14" i="19"/>
  <c r="J14" i="19"/>
  <c r="O14" i="19"/>
  <c r="B15" i="19"/>
  <c r="K15" i="19" s="1"/>
  <c r="C15" i="19"/>
  <c r="F15" i="19"/>
  <c r="G15" i="19"/>
  <c r="J15" i="19"/>
  <c r="O15" i="19"/>
  <c r="B16" i="19"/>
  <c r="K16" i="19" s="1"/>
  <c r="C16" i="19"/>
  <c r="F16" i="19"/>
  <c r="G16" i="19"/>
  <c r="J16" i="19"/>
  <c r="O16" i="19"/>
  <c r="B17" i="19"/>
  <c r="K17" i="19" s="1"/>
  <c r="C17" i="19"/>
  <c r="F17" i="19"/>
  <c r="G17" i="19"/>
  <c r="J17" i="19"/>
  <c r="O17" i="19"/>
  <c r="B18" i="19"/>
  <c r="K18" i="19" s="1"/>
  <c r="C18" i="19"/>
  <c r="F18" i="19"/>
  <c r="G18" i="19"/>
  <c r="J18" i="19"/>
  <c r="O18" i="19"/>
  <c r="B19" i="19"/>
  <c r="K19" i="19" s="1"/>
  <c r="C19" i="19"/>
  <c r="F19" i="19"/>
  <c r="G19" i="19"/>
  <c r="J19" i="19"/>
  <c r="O19" i="19"/>
  <c r="B20" i="19"/>
  <c r="K20" i="19" s="1"/>
  <c r="C20" i="19"/>
  <c r="F20" i="19"/>
  <c r="G20" i="19"/>
  <c r="J20" i="19"/>
  <c r="O20" i="19"/>
  <c r="B21" i="19"/>
  <c r="K21" i="19" s="1"/>
  <c r="C21" i="19"/>
  <c r="F21" i="19"/>
  <c r="G21" i="19"/>
  <c r="J21" i="19"/>
  <c r="O21" i="19"/>
  <c r="B22" i="19"/>
  <c r="K22" i="19" s="1"/>
  <c r="C22" i="19"/>
  <c r="F22" i="19"/>
  <c r="G22" i="19"/>
  <c r="J22" i="19"/>
  <c r="O22" i="19"/>
  <c r="B23" i="19"/>
  <c r="K23" i="19" s="1"/>
  <c r="C23" i="19"/>
  <c r="F23" i="19"/>
  <c r="G23" i="19"/>
  <c r="J23" i="19"/>
  <c r="O23" i="19"/>
  <c r="B24" i="19"/>
  <c r="K24" i="19" s="1"/>
  <c r="C24" i="19"/>
  <c r="F24" i="19"/>
  <c r="G24" i="19"/>
  <c r="J24" i="19"/>
  <c r="O24" i="19"/>
  <c r="B25" i="19"/>
  <c r="K25" i="19" s="1"/>
  <c r="C25" i="19"/>
  <c r="F25" i="19"/>
  <c r="G25" i="19"/>
  <c r="J25" i="19"/>
  <c r="O25" i="19"/>
  <c r="B26" i="19"/>
  <c r="K26" i="19" s="1"/>
  <c r="C26" i="19"/>
  <c r="F26" i="19"/>
  <c r="G26" i="19"/>
  <c r="J26" i="19"/>
  <c r="O26" i="19"/>
  <c r="B27" i="19"/>
  <c r="J27" i="19" s="1"/>
  <c r="C27" i="19"/>
  <c r="F27" i="19"/>
  <c r="G27" i="19"/>
  <c r="O27" i="19"/>
  <c r="B28" i="19"/>
  <c r="K28" i="19" s="1"/>
  <c r="C28" i="19"/>
  <c r="F28" i="19"/>
  <c r="G28" i="19"/>
  <c r="O28" i="19"/>
  <c r="B29" i="19"/>
  <c r="K29" i="19" s="1"/>
  <c r="C29" i="19"/>
  <c r="F29" i="19"/>
  <c r="G29" i="19"/>
  <c r="O29" i="19"/>
  <c r="B30" i="19"/>
  <c r="K30" i="19" s="1"/>
  <c r="C30" i="19"/>
  <c r="F30" i="19"/>
  <c r="G30" i="19"/>
  <c r="O30" i="19"/>
  <c r="B31" i="19"/>
  <c r="K31" i="19" s="1"/>
  <c r="C31" i="19"/>
  <c r="F31" i="19"/>
  <c r="G31" i="19"/>
  <c r="O31" i="19"/>
  <c r="B32" i="19"/>
  <c r="K32" i="19" s="1"/>
  <c r="C32" i="19"/>
  <c r="F32" i="19"/>
  <c r="G32" i="19"/>
  <c r="O32" i="19"/>
  <c r="B33" i="19"/>
  <c r="K33" i="19" s="1"/>
  <c r="C33" i="19"/>
  <c r="F33" i="19"/>
  <c r="G33" i="19"/>
  <c r="O33" i="19"/>
  <c r="B34" i="19"/>
  <c r="K34" i="19" s="1"/>
  <c r="C34" i="19"/>
  <c r="F34" i="19"/>
  <c r="G34" i="19"/>
  <c r="O34" i="19"/>
  <c r="J10" i="19" l="1"/>
  <c r="J28" i="19"/>
  <c r="K12" i="19"/>
  <c r="K27" i="19"/>
  <c r="J31" i="19"/>
  <c r="J32" i="19"/>
  <c r="J29" i="19"/>
  <c r="J8" i="19"/>
  <c r="J34" i="19"/>
  <c r="J33" i="19"/>
  <c r="J30" i="19"/>
  <c r="B7" i="18"/>
  <c r="C7" i="18"/>
  <c r="F7" i="18"/>
  <c r="G7" i="18"/>
  <c r="K7" i="18"/>
  <c r="O7" i="18"/>
  <c r="B6" i="19"/>
  <c r="C6" i="19"/>
  <c r="F6" i="19"/>
  <c r="G6" i="19"/>
  <c r="J7" i="18" l="1"/>
  <c r="B7" i="24" l="1"/>
  <c r="K7" i="24" s="1"/>
  <c r="C7" i="24"/>
  <c r="F7" i="24"/>
  <c r="G7" i="24"/>
  <c r="O7" i="24"/>
  <c r="J7" i="24" l="1"/>
  <c r="B7" i="23"/>
  <c r="K7" i="23" s="1"/>
  <c r="B6" i="15" l="1"/>
  <c r="C6" i="15"/>
  <c r="F6" i="15"/>
  <c r="G6" i="15"/>
  <c r="C6" i="26" l="1"/>
  <c r="O7" i="25"/>
  <c r="G7" i="25"/>
  <c r="F7" i="25"/>
  <c r="C7" i="25"/>
  <c r="B7" i="25"/>
  <c r="O7" i="21"/>
  <c r="G7" i="21"/>
  <c r="F7" i="21"/>
  <c r="C7" i="21"/>
  <c r="B7" i="21"/>
  <c r="O7" i="20"/>
  <c r="G7" i="20"/>
  <c r="F7" i="20"/>
  <c r="C7" i="20"/>
  <c r="B7" i="20"/>
  <c r="G6" i="18" l="1"/>
  <c r="F6" i="18"/>
  <c r="C6" i="18"/>
  <c r="B6" i="18"/>
  <c r="O7" i="16"/>
  <c r="G7" i="16"/>
  <c r="F7" i="16"/>
  <c r="C7" i="16"/>
  <c r="B7" i="16"/>
  <c r="O7" i="23"/>
  <c r="G7" i="23"/>
  <c r="F7" i="23"/>
  <c r="C7" i="23"/>
  <c r="O7" i="15"/>
  <c r="G7" i="15"/>
  <c r="F7" i="15"/>
  <c r="C7" i="15"/>
  <c r="B7" i="15"/>
  <c r="O7" i="14"/>
  <c r="G7" i="14"/>
  <c r="F7" i="14"/>
  <c r="C7" i="14"/>
  <c r="B7" i="14"/>
  <c r="O7" i="1" l="1"/>
  <c r="N7" i="1"/>
  <c r="G7" i="1"/>
  <c r="F7" i="1"/>
  <c r="C7" i="1"/>
  <c r="B7" i="1"/>
  <c r="R14" i="26" l="1"/>
  <c r="S14" i="26" s="1"/>
  <c r="T14" i="26" l="1"/>
  <c r="G6" i="16" l="1"/>
  <c r="F6" i="16"/>
  <c r="C6" i="16"/>
  <c r="B6" i="16"/>
  <c r="G6" i="24" l="1"/>
  <c r="F6" i="24"/>
  <c r="G6" i="23"/>
  <c r="F6" i="23"/>
  <c r="C6" i="24"/>
  <c r="B6" i="24"/>
  <c r="D37" i="19" l="1"/>
  <c r="D37" i="16"/>
  <c r="D37" i="23"/>
  <c r="D37" i="14"/>
  <c r="D36" i="14"/>
  <c r="A3" i="21" l="1"/>
  <c r="N7" i="21" s="1"/>
  <c r="A3" i="20" l="1"/>
  <c r="N7" i="20" s="1"/>
  <c r="AY14" i="17" l="1"/>
  <c r="AY10" i="17"/>
  <c r="AY16" i="17" l="1"/>
  <c r="A3" i="14" l="1"/>
  <c r="N7" i="14" l="1"/>
  <c r="N20" i="26"/>
  <c r="R19" i="26"/>
  <c r="R18" i="26"/>
  <c r="R17" i="26"/>
  <c r="R16" i="26"/>
  <c r="R15" i="26"/>
  <c r="R13" i="26"/>
  <c r="R12" i="26"/>
  <c r="R11" i="26"/>
  <c r="R10" i="26"/>
  <c r="R9" i="26"/>
  <c r="R8" i="26"/>
  <c r="R7" i="26"/>
  <c r="S7" i="26" l="1"/>
  <c r="T7" i="26" s="1"/>
  <c r="S8" i="26"/>
  <c r="T8" i="26" s="1"/>
  <c r="S9" i="26"/>
  <c r="T9" i="26" s="1"/>
  <c r="S10" i="26"/>
  <c r="T10" i="26" s="1"/>
  <c r="S11" i="26"/>
  <c r="T11" i="26" s="1"/>
  <c r="S12" i="26"/>
  <c r="T12" i="26" s="1"/>
  <c r="S13" i="26"/>
  <c r="T13" i="26" s="1"/>
  <c r="S15" i="26"/>
  <c r="T15" i="26" s="1"/>
  <c r="S16" i="26"/>
  <c r="T16" i="26" s="1"/>
  <c r="S17" i="26"/>
  <c r="T17" i="26" s="1"/>
  <c r="S18" i="26"/>
  <c r="T18" i="26" s="1"/>
  <c r="S19" i="26"/>
  <c r="T19" i="26" s="1"/>
  <c r="S20" i="26"/>
  <c r="U20" i="26" l="1"/>
  <c r="C47" i="26" l="1"/>
  <c r="C45" i="26" l="1"/>
  <c r="G24" i="26" l="1"/>
  <c r="F24" i="26"/>
  <c r="D24" i="26"/>
  <c r="E24" i="26"/>
  <c r="A3" i="15" l="1"/>
  <c r="A3" i="23"/>
  <c r="A3" i="24"/>
  <c r="A3" i="16"/>
  <c r="A3" i="17"/>
  <c r="A3" i="18"/>
  <c r="A3" i="19"/>
  <c r="A3" i="25"/>
  <c r="N7" i="25" s="1"/>
  <c r="N35" i="19" l="1"/>
  <c r="H36" i="19"/>
  <c r="N36" i="19"/>
  <c r="D36" i="19"/>
  <c r="D35" i="19"/>
  <c r="H35" i="19"/>
  <c r="N8" i="19"/>
  <c r="N7" i="19"/>
  <c r="N34" i="19"/>
  <c r="N29" i="19"/>
  <c r="N31" i="19"/>
  <c r="N33" i="19"/>
  <c r="N10" i="19"/>
  <c r="N11" i="19"/>
  <c r="N26" i="19"/>
  <c r="N27" i="19"/>
  <c r="N28" i="19"/>
  <c r="N30" i="19"/>
  <c r="N32" i="19"/>
  <c r="N9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D10" i="19"/>
  <c r="H27" i="19"/>
  <c r="H20" i="19"/>
  <c r="H13" i="19"/>
  <c r="H28" i="19"/>
  <c r="D22" i="19"/>
  <c r="D18" i="19"/>
  <c r="D14" i="19"/>
  <c r="H11" i="19"/>
  <c r="H25" i="19"/>
  <c r="H18" i="19"/>
  <c r="H7" i="19"/>
  <c r="D32" i="19"/>
  <c r="D7" i="19"/>
  <c r="H10" i="19"/>
  <c r="H26" i="19"/>
  <c r="H17" i="19"/>
  <c r="D25" i="19"/>
  <c r="D21" i="19"/>
  <c r="D17" i="19"/>
  <c r="D13" i="19"/>
  <c r="H34" i="19"/>
  <c r="D27" i="19"/>
  <c r="H23" i="19"/>
  <c r="H14" i="19"/>
  <c r="D31" i="19"/>
  <c r="H33" i="19"/>
  <c r="H24" i="19"/>
  <c r="I24" i="19" s="1"/>
  <c r="H16" i="19"/>
  <c r="D8" i="19"/>
  <c r="D24" i="19"/>
  <c r="D20" i="19"/>
  <c r="D16" i="19"/>
  <c r="H32" i="19"/>
  <c r="D11" i="19"/>
  <c r="H21" i="19"/>
  <c r="H12" i="19"/>
  <c r="I12" i="19" s="1"/>
  <c r="H30" i="19"/>
  <c r="D26" i="19"/>
  <c r="D34" i="19"/>
  <c r="D30" i="19"/>
  <c r="H31" i="19"/>
  <c r="I31" i="19" s="1"/>
  <c r="H22" i="19"/>
  <c r="H15" i="19"/>
  <c r="D23" i="19"/>
  <c r="D19" i="19"/>
  <c r="D15" i="19"/>
  <c r="D12" i="19"/>
  <c r="D28" i="19"/>
  <c r="H8" i="19"/>
  <c r="H19" i="19"/>
  <c r="I19" i="19" s="1"/>
  <c r="H9" i="19"/>
  <c r="H29" i="19"/>
  <c r="I29" i="19" s="1"/>
  <c r="D9" i="19"/>
  <c r="D33" i="19"/>
  <c r="D29" i="19"/>
  <c r="D6" i="19"/>
  <c r="N7" i="18"/>
  <c r="D7" i="18"/>
  <c r="H7" i="18"/>
  <c r="N7" i="16"/>
  <c r="N7" i="24"/>
  <c r="D7" i="24"/>
  <c r="H7" i="24"/>
  <c r="N7" i="23"/>
  <c r="N7" i="15"/>
  <c r="D6" i="18"/>
  <c r="D6" i="16"/>
  <c r="D6" i="24"/>
  <c r="A2" i="25"/>
  <c r="A2" i="21"/>
  <c r="A2" i="20"/>
  <c r="A2" i="19"/>
  <c r="A2" i="18"/>
  <c r="A2" i="17"/>
  <c r="A2" i="16"/>
  <c r="A2" i="24"/>
  <c r="A2" i="23"/>
  <c r="A2" i="15"/>
  <c r="A2" i="14"/>
  <c r="M36" i="19" l="1"/>
  <c r="E36" i="19"/>
  <c r="I36" i="19"/>
  <c r="I35" i="19"/>
  <c r="M35" i="19"/>
  <c r="E35" i="19"/>
  <c r="L35" i="19" s="1"/>
  <c r="I34" i="19"/>
  <c r="I15" i="19"/>
  <c r="I21" i="19"/>
  <c r="I23" i="19"/>
  <c r="I13" i="19"/>
  <c r="I18" i="19"/>
  <c r="I30" i="19"/>
  <c r="M7" i="19"/>
  <c r="I25" i="19"/>
  <c r="I27" i="19"/>
  <c r="E29" i="19"/>
  <c r="L29" i="19" s="1"/>
  <c r="M29" i="19"/>
  <c r="I9" i="19"/>
  <c r="M12" i="19"/>
  <c r="E12" i="19"/>
  <c r="L12" i="19" s="1"/>
  <c r="M34" i="19"/>
  <c r="E20" i="19"/>
  <c r="M20" i="19"/>
  <c r="M17" i="19"/>
  <c r="E17" i="19"/>
  <c r="I26" i="19"/>
  <c r="I8" i="19"/>
  <c r="M14" i="19"/>
  <c r="E14" i="19"/>
  <c r="E34" i="19"/>
  <c r="L34" i="19" s="1"/>
  <c r="M33" i="19"/>
  <c r="E33" i="19"/>
  <c r="M15" i="19"/>
  <c r="E15" i="19"/>
  <c r="I22" i="19"/>
  <c r="M26" i="19"/>
  <c r="E26" i="19"/>
  <c r="M11" i="19"/>
  <c r="E11" i="19"/>
  <c r="E24" i="19"/>
  <c r="L24" i="19" s="1"/>
  <c r="M24" i="19"/>
  <c r="I33" i="19"/>
  <c r="E27" i="19"/>
  <c r="L27" i="19" s="1"/>
  <c r="M27" i="19"/>
  <c r="M21" i="19"/>
  <c r="E21" i="19"/>
  <c r="I10" i="19"/>
  <c r="M18" i="19"/>
  <c r="E18" i="19"/>
  <c r="I20" i="19"/>
  <c r="M9" i="19"/>
  <c r="E9" i="19"/>
  <c r="M19" i="19"/>
  <c r="E19" i="19"/>
  <c r="L19" i="19" s="1"/>
  <c r="I32" i="19"/>
  <c r="M8" i="19"/>
  <c r="E8" i="19"/>
  <c r="M31" i="19"/>
  <c r="E31" i="19"/>
  <c r="L31" i="19" s="1"/>
  <c r="M25" i="19"/>
  <c r="E25" i="19"/>
  <c r="M22" i="19"/>
  <c r="E22" i="19"/>
  <c r="L22" i="19" s="1"/>
  <c r="E7" i="19"/>
  <c r="M28" i="19"/>
  <c r="E28" i="19"/>
  <c r="M23" i="19"/>
  <c r="E23" i="19"/>
  <c r="L23" i="19" s="1"/>
  <c r="E30" i="19"/>
  <c r="M30" i="19"/>
  <c r="E16" i="19"/>
  <c r="M16" i="19"/>
  <c r="I16" i="19"/>
  <c r="I14" i="19"/>
  <c r="M13" i="19"/>
  <c r="E13" i="19"/>
  <c r="L13" i="19" s="1"/>
  <c r="I17" i="19"/>
  <c r="E32" i="19"/>
  <c r="M32" i="19"/>
  <c r="I11" i="19"/>
  <c r="I28" i="19"/>
  <c r="M10" i="19"/>
  <c r="E10" i="19"/>
  <c r="L10" i="19" s="1"/>
  <c r="E7" i="18"/>
  <c r="M7" i="18"/>
  <c r="E7" i="24"/>
  <c r="M7" i="24"/>
  <c r="D38" i="23"/>
  <c r="A2" i="1"/>
  <c r="L36" i="19" l="1"/>
  <c r="L32" i="19"/>
  <c r="L21" i="19"/>
  <c r="L15" i="19"/>
  <c r="L30" i="19"/>
  <c r="L8" i="19"/>
  <c r="L18" i="19"/>
  <c r="L25" i="19"/>
  <c r="L26" i="19"/>
  <c r="L14" i="19"/>
  <c r="L9" i="19"/>
  <c r="L16" i="19"/>
  <c r="L11" i="19"/>
  <c r="L17" i="19"/>
  <c r="L28" i="19"/>
  <c r="L20" i="19"/>
  <c r="L33" i="19"/>
  <c r="E38" i="19"/>
  <c r="D38" i="19" s="1"/>
  <c r="G6" i="14" l="1"/>
  <c r="C6" i="14"/>
  <c r="F6" i="14" l="1"/>
  <c r="B6" i="14"/>
  <c r="D6" i="14" s="1"/>
  <c r="D6" i="15" l="1"/>
  <c r="C6" i="23" l="1"/>
  <c r="B6" i="23"/>
  <c r="D6" i="23" l="1"/>
  <c r="D7" i="15" l="1"/>
  <c r="H7" i="14"/>
  <c r="D7" i="23"/>
  <c r="H7" i="16"/>
  <c r="H7" i="15"/>
  <c r="D7" i="16"/>
  <c r="D7" i="14"/>
  <c r="H7" i="23"/>
  <c r="M7" i="23" l="1"/>
  <c r="E7" i="14"/>
  <c r="M7" i="14"/>
  <c r="E7" i="16"/>
  <c r="M7" i="16"/>
  <c r="E7" i="23"/>
  <c r="E7" i="15"/>
  <c r="M7" i="15"/>
  <c r="E38" i="23" l="1"/>
  <c r="E38" i="14"/>
  <c r="D38" i="14" s="1"/>
  <c r="E38" i="24"/>
  <c r="D38" i="24" s="1"/>
  <c r="E38" i="15"/>
  <c r="D38" i="15" s="1"/>
  <c r="E38" i="16"/>
  <c r="D38" i="16" s="1"/>
  <c r="E38" i="17"/>
  <c r="D38" i="17" l="1"/>
  <c r="H7" i="1" l="1"/>
  <c r="D7" i="1"/>
  <c r="M7" i="1" l="1"/>
  <c r="G6" i="1"/>
  <c r="F6" i="1"/>
  <c r="C6" i="1"/>
  <c r="B6" i="1"/>
  <c r="E7" i="1" l="1"/>
  <c r="I7" i="1"/>
  <c r="I38" i="1" s="1"/>
  <c r="H38" i="1" s="1"/>
  <c r="H6" i="14" s="1"/>
  <c r="I7" i="14" l="1"/>
  <c r="M6" i="14"/>
  <c r="C24" i="26"/>
  <c r="I6" i="26"/>
  <c r="I24" i="26" s="1"/>
  <c r="E38" i="1"/>
  <c r="D38" i="1" s="1"/>
  <c r="M38" i="1" s="1"/>
  <c r="I38" i="14" l="1"/>
  <c r="H38" i="14" s="1"/>
  <c r="M38" i="14" s="1"/>
  <c r="D40" i="1"/>
  <c r="C7" i="26" s="1"/>
  <c r="D7" i="26" s="1"/>
  <c r="H6" i="15" l="1"/>
  <c r="M6" i="15" s="1"/>
  <c r="D40" i="14"/>
  <c r="C8" i="26" s="1"/>
  <c r="C25" i="26"/>
  <c r="C26" i="26" l="1"/>
  <c r="I7" i="15"/>
  <c r="I8" i="26"/>
  <c r="D8" i="26"/>
  <c r="D26" i="26" s="1"/>
  <c r="D25" i="26"/>
  <c r="I38" i="15" l="1"/>
  <c r="H38" i="15" s="1"/>
  <c r="M38" i="15" s="1"/>
  <c r="D40" i="15" l="1"/>
  <c r="C9" i="26" s="1"/>
  <c r="I9" i="26" s="1"/>
  <c r="H6" i="23"/>
  <c r="M6" i="23" s="1"/>
  <c r="I7" i="23" l="1"/>
  <c r="I38" i="23" s="1"/>
  <c r="H38" i="23" s="1"/>
  <c r="M38" i="23" s="1"/>
  <c r="C27" i="26"/>
  <c r="D9" i="26"/>
  <c r="D27" i="26" s="1"/>
  <c r="H6" i="24" l="1"/>
  <c r="D40" i="23"/>
  <c r="C10" i="26" s="1"/>
  <c r="M6" i="24" l="1"/>
  <c r="I7" i="24"/>
  <c r="L7" i="24" s="1"/>
  <c r="I10" i="26"/>
  <c r="D10" i="26"/>
  <c r="C28" i="26"/>
  <c r="D28" i="26" l="1"/>
  <c r="I38" i="24"/>
  <c r="H38" i="24" s="1"/>
  <c r="M38" i="24" s="1"/>
  <c r="H6" i="16" l="1"/>
  <c r="M6" i="16" s="1"/>
  <c r="D40" i="24"/>
  <c r="C11" i="26" s="1"/>
  <c r="I11" i="26" l="1"/>
  <c r="D11" i="26"/>
  <c r="C29" i="26"/>
  <c r="I7" i="16"/>
  <c r="I38" i="16" l="1"/>
  <c r="H38" i="16" s="1"/>
  <c r="M38" i="16" s="1"/>
  <c r="D29" i="26"/>
  <c r="D40" i="16" l="1"/>
  <c r="C12" i="26" s="1"/>
  <c r="D12" i="26" l="1"/>
  <c r="I12" i="26"/>
  <c r="C30" i="26"/>
  <c r="I38" i="17" l="1"/>
  <c r="H38" i="17" s="1"/>
  <c r="H6" i="19" s="1"/>
  <c r="I7" i="19" s="1"/>
  <c r="D30" i="26"/>
  <c r="L7" i="19" l="1"/>
  <c r="I38" i="19"/>
  <c r="H6" i="18"/>
  <c r="I7" i="18" s="1"/>
  <c r="L7" i="18" s="1"/>
  <c r="M38" i="17"/>
  <c r="M6" i="18" s="1"/>
  <c r="D40" i="17"/>
  <c r="C13" i="26" s="1"/>
  <c r="I13" i="26" l="1"/>
  <c r="D13" i="26"/>
  <c r="D31" i="26" s="1"/>
  <c r="C31" i="26"/>
  <c r="I38" i="18" l="1"/>
  <c r="H38" i="18" s="1"/>
  <c r="E38" i="18" l="1"/>
  <c r="D38" i="18" s="1"/>
  <c r="H38" i="19"/>
  <c r="D40" i="18" l="1"/>
  <c r="C14" i="26" s="1"/>
  <c r="C32" i="26" s="1"/>
  <c r="M38" i="18"/>
  <c r="M6" i="19" s="1"/>
  <c r="M38" i="19"/>
  <c r="D40" i="19"/>
  <c r="C15" i="26" s="1"/>
  <c r="I15" i="26" l="1"/>
  <c r="D15" i="26"/>
  <c r="D33" i="26" s="1"/>
  <c r="I14" i="26"/>
  <c r="D14" i="26"/>
  <c r="D32" i="26" s="1"/>
  <c r="C33" i="26"/>
  <c r="I33" i="26" l="1"/>
  <c r="M40" i="19"/>
  <c r="H7" i="20" l="1"/>
  <c r="D7" i="20"/>
  <c r="I7" i="20" l="1"/>
  <c r="E7" i="20"/>
  <c r="M7" i="20"/>
  <c r="E38" i="20" l="1"/>
  <c r="D38" i="20" s="1"/>
  <c r="I38" i="20"/>
  <c r="H38" i="20" s="1"/>
  <c r="H6" i="21" s="1"/>
  <c r="M38" i="20" l="1"/>
  <c r="D40" i="20"/>
  <c r="C34" i="26" l="1"/>
  <c r="M40" i="20"/>
  <c r="M6" i="21"/>
  <c r="I34" i="26" l="1"/>
  <c r="D34" i="26"/>
  <c r="H7" i="21" l="1"/>
  <c r="D7" i="21"/>
  <c r="E7" i="21" l="1"/>
  <c r="M7" i="21"/>
  <c r="I7" i="21"/>
  <c r="E38" i="21" l="1"/>
  <c r="D38" i="21" s="1"/>
  <c r="I38" i="21"/>
  <c r="H38" i="21" s="1"/>
  <c r="H6" i="25" s="1"/>
  <c r="M38" i="21" l="1"/>
  <c r="D40" i="21"/>
  <c r="I35" i="26" l="1"/>
  <c r="C35" i="26"/>
  <c r="M40" i="21"/>
  <c r="M6" i="25"/>
  <c r="D35" i="26" l="1"/>
  <c r="D7" i="25" l="1"/>
  <c r="H7" i="25"/>
  <c r="I7" i="25" l="1"/>
  <c r="I38" i="25" s="1"/>
  <c r="H38" i="25" s="1"/>
  <c r="E7" i="25"/>
  <c r="M7" i="25"/>
  <c r="E38" i="25" l="1"/>
  <c r="D38" i="25" s="1"/>
  <c r="D40" i="25" s="1"/>
  <c r="C36" i="26" l="1"/>
  <c r="M38" i="25"/>
  <c r="M40" i="25" s="1"/>
  <c r="D36" i="26" l="1"/>
  <c r="D19" i="26"/>
  <c r="I36" i="26"/>
  <c r="C19" i="26" l="1"/>
  <c r="C37" i="26" s="1"/>
  <c r="D37" i="26"/>
  <c r="U14" i="26" l="1"/>
  <c r="M40" i="1" l="1"/>
  <c r="I7" i="26"/>
  <c r="I25" i="26" l="1"/>
  <c r="M40" i="14" l="1"/>
  <c r="I26" i="26" l="1"/>
  <c r="M40" i="15" l="1"/>
  <c r="I27" i="26" l="1"/>
  <c r="M40" i="23" l="1"/>
  <c r="I28" i="26" l="1"/>
  <c r="M40" i="24" l="1"/>
  <c r="I29" i="26" l="1"/>
  <c r="M40" i="16" l="1"/>
  <c r="I30" i="26" l="1"/>
  <c r="M40" i="17" l="1"/>
  <c r="I31" i="26" l="1"/>
  <c r="J14" i="26"/>
  <c r="K14" i="26" l="1"/>
  <c r="M40" i="18" l="1"/>
  <c r="I32" i="26" l="1"/>
  <c r="F34" i="26" l="1"/>
  <c r="U17" i="26" l="1"/>
  <c r="E34" i="26"/>
  <c r="J17" i="26" l="1"/>
  <c r="K17" i="26" s="1"/>
  <c r="G34" i="26"/>
  <c r="F35" i="26" l="1"/>
  <c r="E35" i="26"/>
  <c r="U18" i="26"/>
  <c r="G35" i="26" l="1"/>
  <c r="J18" i="26"/>
  <c r="K18" i="26" s="1"/>
  <c r="F36" i="26" l="1"/>
  <c r="U19" i="26"/>
  <c r="E36" i="26"/>
  <c r="J19" i="26" l="1"/>
  <c r="K19" i="26" s="1"/>
  <c r="G36" i="26" l="1"/>
  <c r="K38" i="19" l="1"/>
  <c r="K38" i="18"/>
  <c r="F14" i="26" s="1"/>
  <c r="K38" i="17"/>
  <c r="J7" i="14"/>
  <c r="K7" i="14"/>
  <c r="J7" i="16" a="1"/>
  <c r="J7" i="16" s="1"/>
  <c r="K7" i="15"/>
  <c r="K38" i="24"/>
  <c r="K7" i="16"/>
  <c r="K38" i="16" s="1"/>
  <c r="J7" i="23"/>
  <c r="K38" i="23"/>
  <c r="J7" i="15"/>
  <c r="K7" i="1"/>
  <c r="J7" i="1"/>
  <c r="L7" i="1" s="1"/>
  <c r="K40" i="19" l="1"/>
  <c r="F15" i="26"/>
  <c r="F33" i="26" s="1"/>
  <c r="K40" i="17"/>
  <c r="F13" i="26"/>
  <c r="F31" i="26" s="1"/>
  <c r="K40" i="16"/>
  <c r="F12" i="26"/>
  <c r="F30" i="26" s="1"/>
  <c r="K40" i="24"/>
  <c r="F11" i="26"/>
  <c r="F29" i="26" s="1"/>
  <c r="K40" i="23"/>
  <c r="F10" i="26"/>
  <c r="F28" i="26" s="1"/>
  <c r="L7" i="23"/>
  <c r="K38" i="14"/>
  <c r="F32" i="26"/>
  <c r="K40" i="18"/>
  <c r="J38" i="19"/>
  <c r="E15" i="26" s="1"/>
  <c r="L7" i="14"/>
  <c r="J38" i="14"/>
  <c r="J38" i="18"/>
  <c r="E14" i="26" s="1"/>
  <c r="L7" i="15"/>
  <c r="J38" i="15"/>
  <c r="K38" i="15"/>
  <c r="J38" i="24"/>
  <c r="E11" i="26" s="1"/>
  <c r="J38" i="1"/>
  <c r="K38" i="1"/>
  <c r="J38" i="17"/>
  <c r="E13" i="26" s="1"/>
  <c r="J38" i="23"/>
  <c r="E10" i="26" s="1"/>
  <c r="L7" i="16"/>
  <c r="J38" i="16"/>
  <c r="E12" i="26" s="1"/>
  <c r="E33" i="26" l="1"/>
  <c r="U16" i="26"/>
  <c r="E31" i="26"/>
  <c r="U13" i="26"/>
  <c r="E32" i="26"/>
  <c r="U15" i="26"/>
  <c r="E30" i="26"/>
  <c r="U12" i="26"/>
  <c r="U11" i="26"/>
  <c r="E29" i="26"/>
  <c r="E28" i="26"/>
  <c r="U10" i="26"/>
  <c r="L38" i="16"/>
  <c r="L38" i="17"/>
  <c r="L38" i="24"/>
  <c r="L38" i="18"/>
  <c r="L38" i="19"/>
  <c r="L38" i="23"/>
  <c r="J41" i="23"/>
  <c r="J40" i="23"/>
  <c r="F9" i="26"/>
  <c r="F27" i="26" s="1"/>
  <c r="K40" i="15"/>
  <c r="J41" i="19"/>
  <c r="J40" i="19"/>
  <c r="F7" i="26"/>
  <c r="K40" i="1"/>
  <c r="J41" i="18"/>
  <c r="J40" i="18"/>
  <c r="F8" i="26"/>
  <c r="F26" i="26" s="1"/>
  <c r="K40" i="14"/>
  <c r="J41" i="16"/>
  <c r="J40" i="16"/>
  <c r="J41" i="17"/>
  <c r="J40" i="17"/>
  <c r="J41" i="1"/>
  <c r="J40" i="1"/>
  <c r="E7" i="26"/>
  <c r="J41" i="24"/>
  <c r="J40" i="24"/>
  <c r="J41" i="15"/>
  <c r="E9" i="26"/>
  <c r="J40" i="15"/>
  <c r="J41" i="14"/>
  <c r="J40" i="14"/>
  <c r="E8" i="26"/>
  <c r="L38" i="1"/>
  <c r="L38" i="15"/>
  <c r="L38" i="14"/>
  <c r="L40" i="19" l="1"/>
  <c r="G15" i="26"/>
  <c r="L40" i="17"/>
  <c r="G13" i="26"/>
  <c r="L40" i="18"/>
  <c r="G14" i="26"/>
  <c r="L40" i="16"/>
  <c r="G12" i="26"/>
  <c r="L40" i="24"/>
  <c r="G11" i="26"/>
  <c r="L40" i="23"/>
  <c r="G10" i="26"/>
  <c r="L40" i="1"/>
  <c r="G7" i="26"/>
  <c r="E26" i="26"/>
  <c r="U8" i="26"/>
  <c r="U9" i="26"/>
  <c r="E27" i="26"/>
  <c r="E25" i="26"/>
  <c r="U7" i="26"/>
  <c r="E19" i="26"/>
  <c r="E37" i="26" s="1"/>
  <c r="F25" i="26"/>
  <c r="F19" i="26"/>
  <c r="F37" i="26" s="1"/>
  <c r="G8" i="26"/>
  <c r="L40" i="14"/>
  <c r="G9" i="26"/>
  <c r="L40" i="15"/>
  <c r="H15" i="26" l="1"/>
  <c r="G33" i="26"/>
  <c r="J16" i="26"/>
  <c r="K16" i="26" s="1"/>
  <c r="H14" i="26"/>
  <c r="G32" i="26"/>
  <c r="J15" i="26"/>
  <c r="K15" i="26" s="1"/>
  <c r="H13" i="26"/>
  <c r="G31" i="26"/>
  <c r="J13" i="26"/>
  <c r="K13" i="26" s="1"/>
  <c r="H11" i="26"/>
  <c r="G29" i="26"/>
  <c r="J11" i="26"/>
  <c r="K11" i="26" s="1"/>
  <c r="H12" i="26"/>
  <c r="G30" i="26"/>
  <c r="J12" i="26"/>
  <c r="K12" i="26" s="1"/>
  <c r="V20" i="26"/>
  <c r="H10" i="26"/>
  <c r="G28" i="26"/>
  <c r="J10" i="26"/>
  <c r="K10" i="26" s="1"/>
  <c r="H8" i="26"/>
  <c r="G26" i="26"/>
  <c r="J8" i="26"/>
  <c r="K8" i="26" s="1"/>
  <c r="H9" i="26"/>
  <c r="G27" i="26"/>
  <c r="J9" i="26"/>
  <c r="K9" i="26" s="1"/>
  <c r="G25" i="26"/>
  <c r="J7" i="26"/>
  <c r="K7" i="26" s="1"/>
  <c r="H7" i="26"/>
  <c r="G19" i="26"/>
  <c r="G37" i="26" l="1"/>
  <c r="I19" i="26"/>
  <c r="I37" i="26" s="1"/>
  <c r="H19" i="26"/>
  <c r="J7" i="21" l="1"/>
  <c r="J7" i="20"/>
  <c r="K7" i="21"/>
  <c r="K38" i="21" s="1"/>
  <c r="K40" i="21" s="1"/>
  <c r="K7" i="20"/>
  <c r="K38" i="20" s="1"/>
  <c r="K40" i="20" s="1"/>
  <c r="L7" i="20" l="1"/>
  <c r="J38" i="20"/>
  <c r="L7" i="21"/>
  <c r="J38" i="21"/>
  <c r="L38" i="21" l="1"/>
  <c r="L40" i="21" s="1"/>
  <c r="L38" i="20"/>
  <c r="L40" i="20" s="1"/>
  <c r="J41" i="21"/>
  <c r="J40" i="21"/>
  <c r="J41" i="20"/>
  <c r="J40" i="20"/>
  <c r="J7" i="25" l="1"/>
  <c r="K7" i="25"/>
  <c r="K38" i="25" s="1"/>
  <c r="K40" i="25" s="1"/>
  <c r="L7" i="25" l="1"/>
  <c r="J38" i="25"/>
  <c r="L38" i="25" l="1"/>
  <c r="L40" i="25" s="1"/>
  <c r="J41" i="25"/>
  <c r="J40" i="25"/>
</calcChain>
</file>

<file path=xl/comments1.xml><?xml version="1.0" encoding="utf-8"?>
<comments xmlns="http://schemas.openxmlformats.org/spreadsheetml/2006/main">
  <authors>
    <author>Anabel Raymond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Anabel Raymond:</t>
        </r>
        <r>
          <rPr>
            <sz val="9"/>
            <color indexed="81"/>
            <rFont val="Tahoma"/>
            <family val="2"/>
          </rPr>
          <t xml:space="preserve">
Minimum level to maintain coils mostly immerged</t>
        </r>
      </text>
    </comment>
  </commentList>
</comments>
</file>

<file path=xl/comments2.xml><?xml version="1.0" encoding="utf-8"?>
<comments xmlns="http://schemas.openxmlformats.org/spreadsheetml/2006/main">
  <authors>
    <author>Castonguay, Alex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Castonguay, Alex:
Ajustement formule Acid gas pour suivre calcul dashboard
Ancienne formule</t>
        </r>
        <r>
          <rPr>
            <sz val="9"/>
            <color indexed="81"/>
            <rFont val="Tahoma"/>
            <family val="2"/>
          </rPr>
          <t xml:space="preserve">
=SIERREUR(RECHERCHE(A7+$F$1,'S:\Rapports Production\Production\2019 Reports\[0 - 2019 Production Data Download.xlsx]DCS Data'!$A:$A,'S:\Rapports Production\Production\2019 Reports\[0 - 2019 Production Data Download.xlsx]DCS Data'!$AA:$AA)*0.95-12-(RECHERCHE(A7+$F$1,'S:\Rapports Production\Production\2019 Reports\[0 - 2019 Production Data Download.xlsx]DCS Data'!$A:$A,'S:\Rapports Production\Production\2019 Reports\[0 - 2019 Production Data Download.xlsx]DCS Data'!$J:$J)*3785*0.993*1.36/1000000)*38%*0.308,0)</t>
        </r>
      </text>
    </comment>
  </commentList>
</comments>
</file>

<file path=xl/sharedStrings.xml><?xml version="1.0" encoding="utf-8"?>
<sst xmlns="http://schemas.openxmlformats.org/spreadsheetml/2006/main" count="516" uniqueCount="98">
  <si>
    <t>DAY</t>
  </si>
  <si>
    <t>OP</t>
  </si>
  <si>
    <t>MT</t>
  </si>
  <si>
    <t>CL</t>
  </si>
  <si>
    <t>CLOSING INVENTORY</t>
  </si>
  <si>
    <t>Mvt</t>
  </si>
  <si>
    <t>Closing Inventory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</si>
  <si>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</si>
  <si>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</si>
  <si>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</si>
  <si>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</si>
  <si>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</si>
  <si>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</si>
  <si>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</si>
  <si>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</si>
  <si>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</si>
  <si>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</si>
  <si>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</si>
  <si>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Inventory Mvt.</t>
  </si>
  <si>
    <t>MT/day</t>
  </si>
  <si>
    <t>This report is linked to the DCS data (green)</t>
  </si>
  <si>
    <t>PIT CLOSING INVENTORY</t>
  </si>
  <si>
    <t>TANK CLOSING INVENTORY</t>
  </si>
  <si>
    <t>U-641 in</t>
  </si>
  <si>
    <t>U-642 in</t>
  </si>
  <si>
    <t>T-630 in</t>
  </si>
  <si>
    <t>T-635 in</t>
  </si>
  <si>
    <t>S PRODUCED</t>
  </si>
  <si>
    <t>Sulphur Production Data Summary</t>
  </si>
  <si>
    <t>S Produced</t>
  </si>
  <si>
    <t>TOT</t>
  </si>
  <si>
    <t>JANUARY SULPHUR PRODUCTION DATA</t>
  </si>
  <si>
    <t>FEBRUARY SULPHUR PRODUCTION DATA</t>
  </si>
  <si>
    <t>MARCH SULPHUR PRODUCTION DATA</t>
  </si>
  <si>
    <t>APRIL SULPHUR PRODUCTION DATA</t>
  </si>
  <si>
    <t>MAY SULPHUR PRODUCTION DATA</t>
  </si>
  <si>
    <t>---</t>
  </si>
  <si>
    <t>Internal links &amp; Formulas (black)</t>
  </si>
  <si>
    <t>Broken link to copy values (grey)</t>
  </si>
  <si>
    <t>Manual entry (blue)</t>
  </si>
  <si>
    <r>
      <t>Density  for Inventory Calculation (g/cm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</si>
  <si>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Suncor OUT</t>
  </si>
  <si>
    <t>SUNCOR SULPHUR OUT</t>
  </si>
  <si>
    <t>SUNCOR INV.</t>
  </si>
  <si>
    <t>DCS VERIFICATION</t>
  </si>
  <si>
    <t>Acid Gas</t>
  </si>
  <si>
    <t>JUN SULPHUR PRODUCTION DATA</t>
  </si>
  <si>
    <t>AUG SULPHUR PRODUCTION DATA</t>
  </si>
  <si>
    <t>SEPTEMBRE SULPHUR PRODUCTION DATA</t>
  </si>
  <si>
    <t>OCTOBRE SULPHUR PRODUCTION DATA</t>
  </si>
  <si>
    <t>NOVEMBRE SULPHUR PRODUCTION DATA</t>
  </si>
  <si>
    <t>DECEMBRE SULPHUR PRODUCTION DATA</t>
  </si>
  <si>
    <t>Sun. Clos. Inv</t>
  </si>
  <si>
    <t>L15</t>
  </si>
  <si>
    <t>Sulphur Inventory Limits</t>
  </si>
  <si>
    <t>(MT)</t>
  </si>
  <si>
    <t>Minimum Capacity</t>
  </si>
  <si>
    <t>Maximum Capacity *</t>
  </si>
  <si>
    <t>* Sulphur unit will shut down when inventory reaches Max Capacity</t>
  </si>
  <si>
    <t>Sulphur Price</t>
  </si>
  <si>
    <t>Suncor Sales</t>
  </si>
  <si>
    <t>Closing</t>
  </si>
  <si>
    <t>Verification</t>
  </si>
  <si>
    <t>Tampa</t>
  </si>
  <si>
    <t>Tank Overflow</t>
  </si>
  <si>
    <t>Degaser</t>
  </si>
  <si>
    <t>MTH CODE</t>
  </si>
  <si>
    <t>Sulphur Price and Fee</t>
  </si>
  <si>
    <t>Sale</t>
  </si>
  <si>
    <t>Amount</t>
  </si>
  <si>
    <t>Total Fee</t>
  </si>
  <si>
    <t>Tankcar</t>
  </si>
  <si>
    <t>Transport</t>
  </si>
  <si>
    <t>Market</t>
  </si>
  <si>
    <t>USD/MT</t>
  </si>
  <si>
    <t>USD</t>
  </si>
  <si>
    <t>2017 Base Netback = Tampa - 80.48 USD/MT</t>
  </si>
  <si>
    <t>Actual Netback = Sales - Transport - Tankcar - Amount</t>
  </si>
  <si>
    <t>Market Differential = 50% (Actual Netback - Base Netback)</t>
  </si>
  <si>
    <t>S Price = Actual Netback - Market Differential</t>
  </si>
  <si>
    <t>Volume &lt;0% LT-641</t>
  </si>
  <si>
    <t>U-641 avant transfert:</t>
  </si>
  <si>
    <t>U-641 après transfert :</t>
  </si>
  <si>
    <t>Quantité &lt;0%</t>
  </si>
  <si>
    <t>T-635 avant transfert :</t>
  </si>
  <si>
    <t>T-635 après transfert :</t>
  </si>
  <si>
    <t>Delta U-641</t>
  </si>
  <si>
    <t>Delta T-635</t>
  </si>
  <si>
    <t>U-641 startup</t>
  </si>
  <si>
    <t>July 19th</t>
  </si>
  <si>
    <t>SULPHUR SHIPMENTS OUT</t>
  </si>
  <si>
    <t>KG</t>
  </si>
  <si>
    <t xml:space="preserve"> </t>
  </si>
  <si>
    <t>SULPHUR SHIPMENT</t>
  </si>
  <si>
    <t>SULPHUR RECEPTION</t>
  </si>
  <si>
    <t>Sulphur IN</t>
  </si>
  <si>
    <t>JUL</t>
  </si>
  <si>
    <t>JUL SULPHUR PRODUCTION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</si>
</sst>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&quot;$&quot;#,##0.00;[Red]\-&quot;$&quot;#,##0.00"/>
    <numFmt numFmtId="165" formatCode="_-* #,##0.00_-;\-* #,##0.00_-;_-* &quot;-&quot;??_-;_-@_-"/>
    <numFmt numFmtId="166" formatCode="0.000"/>
    <numFmt numFmtId="167" formatCode="#,##0.000\ _$_);\(#,##0.000\ _$\)"/>
    <numFmt numFmtId="168" formatCode="_(* #,##0.000_);_(* \(#,##0.000\);_(* &quot;-&quot;??_);_(@_)"/>
    <numFmt numFmtId="169" formatCode="mmmm\ yyyy"/>
    <numFmt numFmtId="170" formatCode="0.00_)"/>
    <numFmt numFmtId="171" formatCode="0.0"/>
    <numFmt numFmtId="172" formatCode="#,##0.000"/>
    <numFmt numFmtId="173" formatCode="#,##0.000_)\ \L\1\5;\(#,##0.000\)\ \ \L\1\5"/>
    <numFmt numFmtId="174" formatCode="#,##0.0"/>
    <numFmt numFmtId="175" formatCode="#,##0\ _$_);\(#,##0\ _$\)"/>
  </numFmts>
  <fonts count="4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0"/>
      <name val="Courier"/>
      <family val="3"/>
    </font>
    <font>
      <b/>
      <i/>
      <sz val="16"/>
      <name val="Helv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0" tint="-0.499984740745262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</font>
    <font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0" tint="-0.14999847407452621"/>
      <name val="Calibri"/>
      <family val="2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1" fillId="0" borderId="0" applyFont="0" applyFill="0" applyBorder="0" applyAlignment="0" applyProtection="0"/>
    <xf numFmtId="170" fontId="10" fillId="0" borderId="0"/>
    <xf numFmtId="39" fontId="9" fillId="0" borderId="0"/>
  </cellStyleXfs>
  <cellXfs count="269">
    <xf numFmtId="0" fontId="0" fillId="0" borderId="0" xfId="0"/>
    <xf numFmtId="166" fontId="13" fillId="0" borderId="6" xfId="0" applyNumberFormat="1" applyFont="1" applyFill="1" applyBorder="1" applyAlignment="1" applyProtection="1">
      <alignment horizontal="center"/>
    </xf>
    <xf numFmtId="0" fontId="0" fillId="2" borderId="0" xfId="0" applyFill="1"/>
    <xf numFmtId="0" fontId="0" fillId="2" borderId="3" xfId="0" applyFill="1" applyBorder="1" applyAlignment="1">
      <alignment horizontal="center"/>
    </xf>
    <xf numFmtId="166" fontId="14" fillId="2" borderId="2" xfId="0" applyNumberFormat="1" applyFont="1" applyFill="1" applyBorder="1" applyAlignment="1" applyProtection="1">
      <alignment horizontal="center"/>
    </xf>
    <xf numFmtId="166" fontId="13" fillId="2" borderId="2" xfId="0" applyNumberFormat="1" applyFont="1" applyFill="1" applyBorder="1" applyAlignment="1" applyProtection="1">
      <alignment horizontal="center"/>
    </xf>
    <xf numFmtId="166" fontId="14" fillId="2" borderId="2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13" fillId="0" borderId="13" xfId="0" applyNumberFormat="1" applyFont="1" applyFill="1" applyBorder="1" applyAlignment="1" applyProtection="1">
      <alignment horizontal="center"/>
    </xf>
    <xf numFmtId="166" fontId="13" fillId="0" borderId="0" xfId="0" applyNumberFormat="1" applyFont="1" applyFill="1" applyBorder="1" applyAlignment="1" applyProtection="1">
      <alignment horizontal="center"/>
    </xf>
    <xf numFmtId="171" fontId="16" fillId="0" borderId="0" xfId="0" applyNumberFormat="1" applyFont="1" applyFill="1" applyBorder="1" applyAlignment="1" applyProtection="1">
      <alignment horizontal="center"/>
    </xf>
    <xf numFmtId="0" fontId="0" fillId="3" borderId="9" xfId="0" applyFill="1" applyBorder="1" applyAlignment="1">
      <alignment horizontal="center"/>
    </xf>
    <xf numFmtId="39" fontId="13" fillId="3" borderId="10" xfId="0" applyNumberFormat="1" applyFont="1" applyFill="1" applyBorder="1" applyAlignment="1" applyProtection="1">
      <alignment horizontal="center"/>
    </xf>
    <xf numFmtId="167" fontId="13" fillId="3" borderId="12" xfId="0" applyNumberFormat="1" applyFont="1" applyFill="1" applyBorder="1" applyAlignment="1" applyProtection="1">
      <alignment horizontal="center"/>
    </xf>
    <xf numFmtId="167" fontId="13" fillId="3" borderId="11" xfId="0" applyNumberFormat="1" applyFont="1" applyFill="1" applyBorder="1" applyAlignment="1" applyProtection="1">
      <alignment horizontal="center"/>
    </xf>
    <xf numFmtId="166" fontId="14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3" fillId="3" borderId="24" xfId="0" applyNumberFormat="1" applyFont="1" applyFill="1" applyBorder="1" applyAlignment="1">
      <alignment horizontal="center"/>
    </xf>
    <xf numFmtId="39" fontId="14" fillId="3" borderId="23" xfId="0" applyNumberFormat="1" applyFont="1" applyFill="1" applyBorder="1" applyAlignment="1">
      <alignment horizontal="center"/>
    </xf>
    <xf numFmtId="0" fontId="19" fillId="2" borderId="0" xfId="0" applyFont="1" applyFill="1" applyAlignment="1"/>
    <xf numFmtId="0" fontId="24" fillId="2" borderId="0" xfId="0" applyFont="1" applyFill="1" applyAlignment="1"/>
    <xf numFmtId="166" fontId="14" fillId="0" borderId="25" xfId="1" applyNumberFormat="1" applyFont="1" applyFill="1" applyBorder="1" applyAlignment="1">
      <alignment horizontal="center"/>
    </xf>
    <xf numFmtId="39" fontId="13" fillId="2" borderId="4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9" fontId="14" fillId="2" borderId="4" xfId="0" applyNumberFormat="1" applyFont="1" applyFill="1" applyBorder="1" applyAlignment="1">
      <alignment horizontal="center" vertical="center"/>
    </xf>
    <xf numFmtId="39" fontId="13" fillId="2" borderId="0" xfId="0" applyNumberFormat="1" applyFont="1" applyFill="1" applyBorder="1" applyAlignment="1" applyProtection="1">
      <alignment horizontal="center"/>
    </xf>
    <xf numFmtId="167" fontId="13" fillId="2" borderId="0" xfId="0" applyNumberFormat="1" applyFont="1" applyFill="1" applyBorder="1" applyAlignment="1" applyProtection="1">
      <alignment horizontal="center"/>
    </xf>
    <xf numFmtId="0" fontId="0" fillId="2" borderId="0" xfId="0" applyFill="1" applyBorder="1" applyAlignment="1">
      <alignment horizontal="center"/>
    </xf>
    <xf numFmtId="166" fontId="14" fillId="2" borderId="0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39" fontId="14" fillId="2" borderId="4" xfId="0" applyNumberFormat="1" applyFont="1" applyFill="1" applyBorder="1" applyAlignment="1">
      <alignment horizontal="center"/>
    </xf>
    <xf numFmtId="166" fontId="13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9" fontId="13" fillId="2" borderId="4" xfId="0" applyNumberFormat="1" applyFont="1" applyFill="1" applyBorder="1" applyAlignment="1">
      <alignment horizontal="center"/>
    </xf>
    <xf numFmtId="167" fontId="13" fillId="2" borderId="4" xfId="0" applyNumberFormat="1" applyFont="1" applyFill="1" applyBorder="1" applyAlignment="1" applyProtection="1">
      <alignment horizontal="center"/>
    </xf>
    <xf numFmtId="39" fontId="14" fillId="2" borderId="0" xfId="0" applyNumberFormat="1" applyFont="1" applyFill="1" applyBorder="1" applyAlignment="1">
      <alignment horizontal="right"/>
    </xf>
    <xf numFmtId="2" fontId="14" fillId="2" borderId="2" xfId="1" applyNumberFormat="1" applyFont="1" applyFill="1" applyBorder="1" applyAlignment="1">
      <alignment horizontal="center"/>
    </xf>
    <xf numFmtId="39" fontId="14" fillId="2" borderId="0" xfId="0" applyNumberFormat="1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6" fontId="27" fillId="0" borderId="0" xfId="1" applyNumberFormat="1" applyFont="1" applyFill="1" applyBorder="1" applyAlignment="1">
      <alignment horizontal="center"/>
    </xf>
    <xf numFmtId="49" fontId="13" fillId="3" borderId="9" xfId="0" applyNumberFormat="1" applyFont="1" applyFill="1" applyBorder="1" applyAlignment="1">
      <alignment horizontal="center"/>
    </xf>
    <xf numFmtId="39" fontId="13" fillId="3" borderId="29" xfId="0" applyNumberFormat="1" applyFont="1" applyFill="1" applyBorder="1" applyAlignment="1">
      <alignment horizontal="center"/>
    </xf>
    <xf numFmtId="39" fontId="13" fillId="3" borderId="9" xfId="0" applyNumberFormat="1" applyFont="1" applyFill="1" applyBorder="1" applyAlignment="1">
      <alignment horizontal="center"/>
    </xf>
    <xf numFmtId="166" fontId="27" fillId="0" borderId="14" xfId="1" applyNumberFormat="1" applyFont="1" applyFill="1" applyBorder="1" applyAlignment="1">
      <alignment horizontal="center"/>
    </xf>
    <xf numFmtId="2" fontId="27" fillId="0" borderId="3" xfId="1" applyNumberFormat="1" applyFont="1" applyFill="1" applyBorder="1" applyAlignment="1">
      <alignment horizontal="center"/>
    </xf>
    <xf numFmtId="167" fontId="14" fillId="3" borderId="1" xfId="0" applyNumberFormat="1" applyFont="1" applyFill="1" applyBorder="1" applyAlignment="1" applyProtection="1"/>
    <xf numFmtId="166" fontId="0" fillId="2" borderId="0" xfId="0" applyNumberFormat="1" applyFill="1"/>
    <xf numFmtId="173" fontId="14" fillId="2" borderId="0" xfId="0" applyNumberFormat="1" applyFont="1" applyFill="1" applyBorder="1" applyAlignment="1">
      <alignment horizontal="center"/>
    </xf>
    <xf numFmtId="39" fontId="13" fillId="2" borderId="0" xfId="0" applyNumberFormat="1" applyFont="1" applyFill="1" applyBorder="1" applyAlignment="1">
      <alignment horizontal="center" vertical="center"/>
    </xf>
    <xf numFmtId="39" fontId="13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7" xfId="0" applyFill="1" applyBorder="1"/>
    <xf numFmtId="0" fontId="12" fillId="2" borderId="3" xfId="0" applyFont="1" applyFill="1" applyBorder="1" applyAlignment="1"/>
    <xf numFmtId="0" fontId="12" fillId="2" borderId="0" xfId="0" applyFont="1" applyFill="1" applyBorder="1" applyAlignment="1"/>
    <xf numFmtId="0" fontId="14" fillId="2" borderId="0" xfId="0" applyNumberFormat="1" applyFont="1" applyFill="1" applyBorder="1" applyAlignment="1"/>
    <xf numFmtId="39" fontId="14" fillId="3" borderId="22" xfId="0" applyNumberFormat="1" applyFont="1" applyFill="1" applyBorder="1" applyAlignment="1">
      <alignment horizontal="center"/>
    </xf>
    <xf numFmtId="49" fontId="13" fillId="3" borderId="29" xfId="0" applyNumberFormat="1" applyFont="1" applyFill="1" applyBorder="1" applyAlignment="1">
      <alignment horizontal="center"/>
    </xf>
    <xf numFmtId="166" fontId="13" fillId="0" borderId="14" xfId="1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39" fontId="13" fillId="2" borderId="0" xfId="0" applyNumberFormat="1" applyFon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39" fontId="13" fillId="2" borderId="0" xfId="0" applyNumberFormat="1" applyFont="1" applyFill="1" applyBorder="1" applyAlignment="1">
      <alignment horizontal="center"/>
    </xf>
    <xf numFmtId="39" fontId="13" fillId="3" borderId="0" xfId="0" applyNumberFormat="1" applyFont="1" applyFill="1" applyBorder="1" applyAlignment="1" applyProtection="1">
      <alignment horizontal="center"/>
    </xf>
    <xf numFmtId="39" fontId="13" fillId="3" borderId="3" xfId="0" applyNumberFormat="1" applyFont="1" applyFill="1" applyBorder="1" applyAlignment="1" applyProtection="1">
      <alignment horizontal="center"/>
    </xf>
    <xf numFmtId="166" fontId="0" fillId="0" borderId="0" xfId="0" applyNumberFormat="1" applyFill="1"/>
    <xf numFmtId="172" fontId="26" fillId="2" borderId="14" xfId="0" applyNumberFormat="1" applyFont="1" applyFill="1" applyBorder="1" applyAlignment="1">
      <alignment horizontal="center"/>
    </xf>
    <xf numFmtId="172" fontId="0" fillId="3" borderId="19" xfId="0" applyNumberFormat="1" applyFill="1" applyBorder="1"/>
    <xf numFmtId="172" fontId="17" fillId="3" borderId="7" xfId="0" applyNumberFormat="1" applyFont="1" applyFill="1" applyBorder="1" applyAlignment="1">
      <alignment horizontal="center"/>
    </xf>
    <xf numFmtId="172" fontId="0" fillId="3" borderId="16" xfId="0" applyNumberFormat="1" applyFill="1" applyBorder="1"/>
    <xf numFmtId="172" fontId="0" fillId="3" borderId="8" xfId="0" applyNumberFormat="1" applyFill="1" applyBorder="1" applyAlignment="1">
      <alignment horizontal="center"/>
    </xf>
    <xf numFmtId="172" fontId="0" fillId="2" borderId="15" xfId="0" applyNumberFormat="1" applyFill="1" applyBorder="1"/>
    <xf numFmtId="172" fontId="26" fillId="2" borderId="13" xfId="0" applyNumberFormat="1" applyFont="1" applyFill="1" applyBorder="1" applyAlignment="1">
      <alignment horizontal="center"/>
    </xf>
    <xf numFmtId="172" fontId="26" fillId="2" borderId="6" xfId="0" applyNumberFormat="1" applyFont="1" applyFill="1" applyBorder="1" applyAlignment="1">
      <alignment horizontal="center"/>
    </xf>
    <xf numFmtId="172" fontId="0" fillId="2" borderId="16" xfId="0" applyNumberFormat="1" applyFill="1" applyBorder="1"/>
    <xf numFmtId="172" fontId="26" fillId="2" borderId="26" xfId="0" applyNumberFormat="1" applyFont="1" applyFill="1" applyBorder="1" applyAlignment="1">
      <alignment horizontal="center"/>
    </xf>
    <xf numFmtId="172" fontId="17" fillId="2" borderId="27" xfId="0" applyNumberFormat="1" applyFont="1" applyFill="1" applyBorder="1"/>
    <xf numFmtId="172" fontId="20" fillId="2" borderId="20" xfId="0" applyNumberFormat="1" applyFont="1" applyFill="1" applyBorder="1" applyAlignment="1">
      <alignment horizontal="center"/>
    </xf>
    <xf numFmtId="172" fontId="20" fillId="2" borderId="28" xfId="0" applyNumberFormat="1" applyFont="1" applyFill="1" applyBorder="1" applyAlignment="1">
      <alignment horizontal="center"/>
    </xf>
    <xf numFmtId="172" fontId="20" fillId="2" borderId="21" xfId="0" applyNumberFormat="1" applyFont="1" applyFill="1" applyBorder="1" applyAlignment="1">
      <alignment horizontal="center"/>
    </xf>
    <xf numFmtId="174" fontId="26" fillId="2" borderId="13" xfId="0" applyNumberFormat="1" applyFont="1" applyFill="1" applyBorder="1" applyAlignment="1">
      <alignment horizontal="center"/>
    </xf>
    <xf numFmtId="174" fontId="20" fillId="2" borderId="28" xfId="0" applyNumberFormat="1" applyFont="1" applyFill="1" applyBorder="1" applyAlignment="1">
      <alignment horizontal="center"/>
    </xf>
    <xf numFmtId="0" fontId="0" fillId="2" borderId="0" xfId="0" applyNumberFormat="1" applyFill="1"/>
    <xf numFmtId="0" fontId="33" fillId="0" borderId="0" xfId="0" applyFont="1" applyAlignment="1" applyProtection="1">
      <alignment wrapText="1"/>
    </xf>
    <xf numFmtId="0" fontId="33" fillId="2" borderId="0" xfId="0" applyFont="1" applyFill="1" applyAlignment="1" applyProtection="1">
      <alignment wrapText="1"/>
    </xf>
    <xf numFmtId="0" fontId="32" fillId="2" borderId="10" xfId="0" applyFont="1" applyFill="1" applyBorder="1" applyAlignment="1" applyProtection="1">
      <alignment wrapText="1"/>
    </xf>
    <xf numFmtId="0" fontId="32" fillId="2" borderId="10" xfId="0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2" borderId="0" xfId="0" applyFill="1" applyAlignment="1" applyProtection="1">
      <alignment wrapText="1"/>
    </xf>
    <xf numFmtId="0" fontId="34" fillId="2" borderId="0" xfId="0" applyFont="1" applyFill="1" applyAlignment="1" applyProtection="1">
      <alignment wrapText="1"/>
    </xf>
    <xf numFmtId="0" fontId="26" fillId="2" borderId="25" xfId="0" applyFont="1" applyFill="1" applyBorder="1" applyAlignment="1">
      <alignment horizontal="center"/>
    </xf>
    <xf numFmtId="0" fontId="36" fillId="2" borderId="0" xfId="0" applyNumberFormat="1" applyFont="1" applyFill="1" applyBorder="1" applyAlignment="1"/>
    <xf numFmtId="1" fontId="33" fillId="2" borderId="0" xfId="0" applyNumberFormat="1" applyFont="1" applyFill="1" applyAlignment="1" applyProtection="1">
      <alignment horizontal="center" wrapText="1"/>
    </xf>
    <xf numFmtId="0" fontId="31" fillId="2" borderId="0" xfId="0" applyFont="1" applyFill="1"/>
    <xf numFmtId="0" fontId="37" fillId="2" borderId="0" xfId="0" applyFont="1" applyFill="1" applyBorder="1" applyAlignment="1"/>
    <xf numFmtId="166" fontId="35" fillId="2" borderId="0" xfId="0" applyNumberFormat="1" applyFont="1" applyFill="1"/>
    <xf numFmtId="0" fontId="26" fillId="2" borderId="25" xfId="0" applyNumberFormat="1" applyFont="1" applyFill="1" applyBorder="1" applyAlignment="1">
      <alignment horizontal="center"/>
    </xf>
    <xf numFmtId="0" fontId="26" fillId="2" borderId="31" xfId="0" applyFont="1" applyFill="1" applyBorder="1" applyAlignment="1">
      <alignment horizontal="center"/>
    </xf>
    <xf numFmtId="0" fontId="17" fillId="3" borderId="1" xfId="0" applyFont="1" applyFill="1" applyBorder="1" applyAlignment="1"/>
    <xf numFmtId="0" fontId="17" fillId="3" borderId="7" xfId="0" applyFont="1" applyFill="1" applyBorder="1" applyAlignment="1"/>
    <xf numFmtId="166" fontId="28" fillId="0" borderId="6" xfId="0" applyNumberFormat="1" applyFont="1" applyFill="1" applyBorder="1" applyAlignment="1">
      <alignment horizontal="center"/>
    </xf>
    <xf numFmtId="166" fontId="28" fillId="0" borderId="8" xfId="0" applyNumberFormat="1" applyFont="1" applyFill="1" applyBorder="1" applyAlignment="1">
      <alignment horizontal="center"/>
    </xf>
    <xf numFmtId="166" fontId="28" fillId="0" borderId="3" xfId="0" applyNumberFormat="1" applyFont="1" applyFill="1" applyBorder="1" applyAlignment="1">
      <alignment horizontal="center"/>
    </xf>
    <xf numFmtId="166" fontId="28" fillId="0" borderId="5" xfId="0" applyNumberFormat="1" applyFont="1" applyFill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center"/>
    </xf>
    <xf numFmtId="164" fontId="26" fillId="2" borderId="0" xfId="0" applyNumberFormat="1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32" xfId="0" applyNumberFormat="1" applyFill="1" applyBorder="1" applyAlignment="1">
      <alignment horizontal="center"/>
    </xf>
    <xf numFmtId="164" fontId="0" fillId="2" borderId="33" xfId="0" applyNumberFormat="1" applyFill="1" applyBorder="1" applyAlignment="1">
      <alignment horizontal="center"/>
    </xf>
    <xf numFmtId="164" fontId="0" fillId="2" borderId="34" xfId="0" applyNumberFormat="1" applyFill="1" applyBorder="1" applyAlignment="1">
      <alignment horizontal="center"/>
    </xf>
    <xf numFmtId="0" fontId="14" fillId="0" borderId="0" xfId="0" applyNumberFormat="1" applyFont="1" applyFill="1" applyBorder="1" applyAlignment="1"/>
    <xf numFmtId="0" fontId="0" fillId="0" borderId="0" xfId="0" applyFill="1"/>
    <xf numFmtId="0" fontId="0" fillId="3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26" fillId="2" borderId="14" xfId="0" applyNumberFormat="1" applyFont="1" applyFill="1" applyBorder="1" applyAlignment="1">
      <alignment horizontal="center"/>
    </xf>
    <xf numFmtId="164" fontId="0" fillId="2" borderId="35" xfId="0" applyNumberForma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166" fontId="13" fillId="0" borderId="37" xfId="0" applyNumberFormat="1" applyFont="1" applyFill="1" applyBorder="1" applyAlignment="1" applyProtection="1">
      <alignment horizontal="center"/>
    </xf>
    <xf numFmtId="166" fontId="7" fillId="2" borderId="38" xfId="0" quotePrefix="1" applyNumberFormat="1" applyFont="1" applyFill="1" applyBorder="1" applyAlignment="1" applyProtection="1">
      <alignment horizontal="center"/>
    </xf>
    <xf numFmtId="166" fontId="22" fillId="2" borderId="39" xfId="0" quotePrefix="1" applyNumberFormat="1" applyFont="1" applyFill="1" applyBorder="1" applyAlignment="1" applyProtection="1">
      <alignment horizontal="center"/>
    </xf>
    <xf numFmtId="168" fontId="13" fillId="0" borderId="37" xfId="1" quotePrefix="1" applyNumberFormat="1" applyFont="1" applyFill="1" applyBorder="1" applyAlignment="1">
      <alignment horizontal="center"/>
    </xf>
    <xf numFmtId="166" fontId="13" fillId="0" borderId="40" xfId="0" quotePrefix="1" applyNumberFormat="1" applyFont="1" applyFill="1" applyBorder="1" applyAlignment="1" applyProtection="1">
      <alignment horizontal="center"/>
    </xf>
    <xf numFmtId="166" fontId="13" fillId="0" borderId="41" xfId="0" quotePrefix="1" applyNumberFormat="1" applyFont="1" applyFill="1" applyBorder="1" applyAlignment="1" applyProtection="1">
      <alignment horizontal="center"/>
    </xf>
    <xf numFmtId="166" fontId="13" fillId="0" borderId="40" xfId="1" applyNumberFormat="1" applyFont="1" applyFill="1" applyBorder="1" applyAlignment="1">
      <alignment horizontal="center"/>
    </xf>
    <xf numFmtId="166" fontId="26" fillId="0" borderId="41" xfId="0" quotePrefix="1" applyNumberFormat="1" applyFont="1" applyFill="1" applyBorder="1" applyAlignment="1">
      <alignment horizontal="center"/>
    </xf>
    <xf numFmtId="166" fontId="26" fillId="0" borderId="39" xfId="0" quotePrefix="1" applyNumberFormat="1" applyFont="1" applyFill="1" applyBorder="1" applyAlignment="1">
      <alignment horizontal="center"/>
    </xf>
    <xf numFmtId="166" fontId="7" fillId="0" borderId="38" xfId="0" quotePrefix="1" applyNumberFormat="1" applyFont="1" applyFill="1" applyBorder="1" applyAlignment="1" applyProtection="1">
      <alignment horizontal="center"/>
    </xf>
    <xf numFmtId="166" fontId="22" fillId="0" borderId="39" xfId="0" quotePrefix="1" applyNumberFormat="1" applyFont="1" applyFill="1" applyBorder="1" applyAlignment="1" applyProtection="1">
      <alignment horizontal="center"/>
    </xf>
    <xf numFmtId="168" fontId="25" fillId="0" borderId="36" xfId="1" quotePrefix="1" applyNumberFormat="1" applyFont="1" applyFill="1" applyBorder="1" applyAlignment="1">
      <alignment horizontal="center"/>
    </xf>
    <xf numFmtId="166" fontId="0" fillId="0" borderId="41" xfId="0" quotePrefix="1" applyNumberFormat="1" applyFont="1" applyFill="1" applyBorder="1" applyAlignment="1">
      <alignment horizontal="center"/>
    </xf>
    <xf numFmtId="166" fontId="0" fillId="0" borderId="39" xfId="0" quotePrefix="1" applyNumberFormat="1" applyFont="1" applyFill="1" applyBorder="1" applyAlignment="1">
      <alignment horizont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10" xfId="0" applyFill="1" applyBorder="1"/>
    <xf numFmtId="0" fontId="17" fillId="2" borderId="0" xfId="0" applyFont="1" applyFill="1"/>
    <xf numFmtId="171" fontId="17" fillId="2" borderId="0" xfId="0" applyNumberFormat="1" applyFont="1" applyFill="1"/>
    <xf numFmtId="0" fontId="28" fillId="2" borderId="0" xfId="0" applyFont="1" applyFill="1"/>
    <xf numFmtId="0" fontId="28" fillId="2" borderId="10" xfId="0" applyFont="1" applyFill="1" applyBorder="1"/>
    <xf numFmtId="171" fontId="27" fillId="0" borderId="37" xfId="0" applyNumberFormat="1" applyFont="1" applyFill="1" applyBorder="1" applyAlignment="1" applyProtection="1">
      <alignment horizontal="center"/>
    </xf>
    <xf numFmtId="171" fontId="27" fillId="0" borderId="0" xfId="0" applyNumberFormat="1" applyFont="1" applyFill="1" applyBorder="1" applyAlignment="1" applyProtection="1">
      <alignment horizontal="center"/>
    </xf>
    <xf numFmtId="166" fontId="38" fillId="0" borderId="3" xfId="0" applyNumberFormat="1" applyFont="1" applyFill="1" applyBorder="1" applyAlignment="1">
      <alignment horizontal="center"/>
    </xf>
    <xf numFmtId="166" fontId="38" fillId="0" borderId="6" xfId="0" applyNumberFormat="1" applyFont="1" applyFill="1" applyBorder="1" applyAlignment="1">
      <alignment horizontal="center"/>
    </xf>
    <xf numFmtId="166" fontId="15" fillId="2" borderId="4" xfId="0" applyNumberFormat="1" applyFont="1" applyFill="1" applyBorder="1" applyAlignment="1">
      <alignment horizontal="center"/>
    </xf>
    <xf numFmtId="171" fontId="16" fillId="0" borderId="37" xfId="0" applyNumberFormat="1" applyFont="1" applyFill="1" applyBorder="1" applyAlignment="1" applyProtection="1">
      <alignment horizontal="center"/>
    </xf>
    <xf numFmtId="166" fontId="13" fillId="0" borderId="38" xfId="0" applyNumberFormat="1" applyFont="1" applyFill="1" applyBorder="1" applyAlignment="1" applyProtection="1">
      <alignment horizontal="center"/>
    </xf>
    <xf numFmtId="166" fontId="22" fillId="0" borderId="39" xfId="0" applyNumberFormat="1" applyFont="1" applyFill="1" applyBorder="1" applyAlignment="1" applyProtection="1">
      <alignment horizontal="center"/>
    </xf>
    <xf numFmtId="168" fontId="25" fillId="0" borderId="36" xfId="1" applyNumberFormat="1" applyFont="1" applyFill="1" applyBorder="1" applyAlignment="1">
      <alignment horizontal="center"/>
    </xf>
    <xf numFmtId="166" fontId="28" fillId="0" borderId="41" xfId="0" applyNumberFormat="1" applyFont="1" applyFill="1" applyBorder="1" applyAlignment="1">
      <alignment horizontal="center"/>
    </xf>
    <xf numFmtId="166" fontId="28" fillId="0" borderId="39" xfId="0" applyNumberFormat="1" applyFont="1" applyFill="1" applyBorder="1" applyAlignment="1">
      <alignment horizontal="center"/>
    </xf>
    <xf numFmtId="171" fontId="6" fillId="0" borderId="37" xfId="0" applyNumberFormat="1" applyFont="1" applyFill="1" applyBorder="1" applyAlignment="1" applyProtection="1">
      <alignment horizontal="center"/>
    </xf>
    <xf numFmtId="166" fontId="26" fillId="2" borderId="4" xfId="0" applyNumberFormat="1" applyFont="1" applyFill="1" applyBorder="1" applyAlignment="1">
      <alignment horizontal="center"/>
    </xf>
    <xf numFmtId="171" fontId="5" fillId="0" borderId="37" xfId="0" applyNumberFormat="1" applyFont="1" applyFill="1" applyBorder="1" applyAlignment="1" applyProtection="1">
      <alignment horizontal="center"/>
    </xf>
    <xf numFmtId="171" fontId="4" fillId="0" borderId="37" xfId="0" applyNumberFormat="1" applyFont="1" applyFill="1" applyBorder="1" applyAlignment="1" applyProtection="1">
      <alignment horizontal="center"/>
    </xf>
    <xf numFmtId="166" fontId="4" fillId="0" borderId="37" xfId="0" applyNumberFormat="1" applyFont="1" applyFill="1" applyBorder="1" applyAlignment="1" applyProtection="1">
      <alignment horizontal="center"/>
    </xf>
    <xf numFmtId="171" fontId="3" fillId="0" borderId="37" xfId="0" applyNumberFormat="1" applyFont="1" applyFill="1" applyBorder="1" applyAlignment="1" applyProtection="1">
      <alignment horizontal="center"/>
    </xf>
    <xf numFmtId="1" fontId="14" fillId="2" borderId="0" xfId="0" applyNumberFormat="1" applyFont="1" applyFill="1" applyBorder="1" applyAlignment="1">
      <alignment horizontal="center" wrapText="1"/>
    </xf>
    <xf numFmtId="1" fontId="32" fillId="2" borderId="0" xfId="0" applyNumberFormat="1" applyFont="1" applyFill="1" applyAlignment="1" applyProtection="1">
      <alignment horizontal="center" wrapText="1"/>
    </xf>
    <xf numFmtId="166" fontId="0" fillId="0" borderId="0" xfId="0" applyNumberFormat="1" applyFill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/>
    </xf>
    <xf numFmtId="164" fontId="15" fillId="0" borderId="14" xfId="0" applyNumberFormat="1" applyFont="1" applyFill="1" applyBorder="1" applyAlignment="1">
      <alignment horizontal="center"/>
    </xf>
    <xf numFmtId="164" fontId="26" fillId="0" borderId="0" xfId="0" applyNumberFormat="1" applyFont="1" applyFill="1" applyBorder="1" applyAlignment="1">
      <alignment horizontal="center"/>
    </xf>
    <xf numFmtId="164" fontId="26" fillId="0" borderId="14" xfId="0" applyNumberFormat="1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6" fontId="14" fillId="2" borderId="25" xfId="1" applyNumberFormat="1" applyFont="1" applyFill="1" applyBorder="1" applyAlignment="1">
      <alignment horizontal="center"/>
    </xf>
    <xf numFmtId="166" fontId="38" fillId="2" borderId="3" xfId="0" applyNumberFormat="1" applyFont="1" applyFill="1" applyBorder="1" applyAlignment="1">
      <alignment horizontal="center"/>
    </xf>
    <xf numFmtId="166" fontId="38" fillId="2" borderId="6" xfId="0" applyNumberFormat="1" applyFont="1" applyFill="1" applyBorder="1" applyAlignment="1">
      <alignment horizontal="center"/>
    </xf>
    <xf numFmtId="167" fontId="14" fillId="3" borderId="1" xfId="0" applyNumberFormat="1" applyFont="1" applyFill="1" applyBorder="1" applyAlignment="1" applyProtection="1">
      <alignment horizontal="center"/>
    </xf>
    <xf numFmtId="166" fontId="2" fillId="0" borderId="38" xfId="0" quotePrefix="1" applyNumberFormat="1" applyFont="1" applyFill="1" applyBorder="1" applyAlignment="1" applyProtection="1">
      <alignment horizontal="center"/>
    </xf>
    <xf numFmtId="166" fontId="2" fillId="0" borderId="39" xfId="0" quotePrefix="1" applyNumberFormat="1" applyFont="1" applyFill="1" applyBorder="1" applyAlignment="1" applyProtection="1">
      <alignment horizontal="center"/>
    </xf>
    <xf numFmtId="167" fontId="14" fillId="3" borderId="1" xfId="0" applyNumberFormat="1" applyFont="1" applyFill="1" applyBorder="1" applyAlignment="1" applyProtection="1">
      <alignment horizontal="center"/>
    </xf>
    <xf numFmtId="167" fontId="14" fillId="3" borderId="2" xfId="0" applyNumberFormat="1" applyFont="1" applyFill="1" applyBorder="1" applyAlignment="1" applyProtection="1">
      <alignment horizontal="center"/>
    </xf>
    <xf numFmtId="164" fontId="15" fillId="4" borderId="3" xfId="0" applyNumberFormat="1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164" fontId="15" fillId="4" borderId="14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7" fontId="13" fillId="3" borderId="6" xfId="0" applyNumberFormat="1" applyFont="1" applyFill="1" applyBorder="1" applyAlignment="1" applyProtection="1">
      <alignment horizontal="center"/>
    </xf>
    <xf numFmtId="0" fontId="0" fillId="3" borderId="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6" fontId="26" fillId="0" borderId="37" xfId="0" quotePrefix="1" applyNumberFormat="1" applyFont="1" applyFill="1" applyBorder="1" applyAlignment="1">
      <alignment horizontal="center"/>
    </xf>
    <xf numFmtId="166" fontId="38" fillId="0" borderId="8" xfId="0" applyNumberFormat="1" applyFont="1" applyFill="1" applyBorder="1" applyAlignment="1">
      <alignment horizontal="center"/>
    </xf>
    <xf numFmtId="166" fontId="1" fillId="0" borderId="36" xfId="1" applyNumberFormat="1" applyFont="1" applyFill="1" applyBorder="1" applyAlignment="1">
      <alignment horizontal="center"/>
    </xf>
    <xf numFmtId="166" fontId="13" fillId="0" borderId="31" xfId="1" applyNumberFormat="1" applyFont="1" applyFill="1" applyBorder="1" applyAlignment="1">
      <alignment horizontal="center"/>
    </xf>
    <xf numFmtId="166" fontId="13" fillId="0" borderId="36" xfId="0" quotePrefix="1" applyNumberFormat="1" applyFont="1" applyFill="1" applyBorder="1" applyAlignment="1" applyProtection="1">
      <alignment horizontal="center"/>
    </xf>
    <xf numFmtId="166" fontId="14" fillId="0" borderId="31" xfId="1" applyNumberFormat="1" applyFont="1" applyFill="1" applyBorder="1" applyAlignment="1">
      <alignment horizontal="center"/>
    </xf>
    <xf numFmtId="167" fontId="13" fillId="3" borderId="0" xfId="0" applyNumberFormat="1" applyFont="1" applyFill="1" applyBorder="1" applyAlignment="1" applyProtection="1">
      <alignment horizontal="center"/>
    </xf>
    <xf numFmtId="49" fontId="13" fillId="3" borderId="10" xfId="0" applyNumberFormat="1" applyFont="1" applyFill="1" applyBorder="1" applyAlignment="1">
      <alignment horizontal="center"/>
    </xf>
    <xf numFmtId="171" fontId="16" fillId="0" borderId="5" xfId="0" applyNumberFormat="1" applyFont="1" applyFill="1" applyBorder="1" applyAlignment="1" applyProtection="1">
      <alignment horizontal="center"/>
    </xf>
    <xf numFmtId="171" fontId="16" fillId="0" borderId="4" xfId="0" applyNumberFormat="1" applyFont="1" applyFill="1" applyBorder="1" applyAlignment="1" applyProtection="1">
      <alignment horizontal="center"/>
    </xf>
    <xf numFmtId="166" fontId="13" fillId="0" borderId="4" xfId="0" applyNumberFormat="1" applyFont="1" applyFill="1" applyBorder="1" applyAlignment="1" applyProtection="1">
      <alignment horizontal="center"/>
    </xf>
    <xf numFmtId="166" fontId="13" fillId="0" borderId="8" xfId="0" applyNumberFormat="1" applyFont="1" applyFill="1" applyBorder="1" applyAlignment="1" applyProtection="1">
      <alignment horizontal="center"/>
    </xf>
    <xf numFmtId="171" fontId="27" fillId="0" borderId="3" xfId="0" applyNumberFormat="1" applyFont="1" applyFill="1" applyBorder="1" applyAlignment="1" applyProtection="1">
      <alignment horizontal="center"/>
    </xf>
    <xf numFmtId="175" fontId="13" fillId="2" borderId="4" xfId="0" applyNumberFormat="1" applyFont="1" applyFill="1" applyBorder="1" applyAlignment="1" applyProtection="1">
      <alignment horizontal="center"/>
    </xf>
    <xf numFmtId="172" fontId="17" fillId="3" borderId="22" xfId="0" applyNumberFormat="1" applyFont="1" applyFill="1" applyBorder="1" applyAlignment="1">
      <alignment horizontal="center"/>
    </xf>
    <xf numFmtId="172" fontId="17" fillId="3" borderId="17" xfId="0" applyNumberFormat="1" applyFont="1" applyFill="1" applyBorder="1" applyAlignment="1">
      <alignment horizontal="center"/>
    </xf>
    <xf numFmtId="172" fontId="0" fillId="3" borderId="26" xfId="0" applyNumberFormat="1" applyFill="1" applyBorder="1" applyAlignment="1">
      <alignment horizontal="center"/>
    </xf>
    <xf numFmtId="172" fontId="0" fillId="3" borderId="18" xfId="0" applyNumberFormat="1" applyFill="1" applyBorder="1" applyAlignment="1">
      <alignment horizontal="center"/>
    </xf>
    <xf numFmtId="167" fontId="14" fillId="3" borderId="1" xfId="0" applyNumberFormat="1" applyFont="1" applyFill="1" applyBorder="1" applyAlignment="1" applyProtection="1">
      <alignment horizontal="center"/>
    </xf>
    <xf numFmtId="172" fontId="26" fillId="2" borderId="7" xfId="0" applyNumberFormat="1" applyFont="1" applyFill="1" applyBorder="1" applyAlignment="1">
      <alignment horizontal="center"/>
    </xf>
    <xf numFmtId="172" fontId="26" fillId="2" borderId="8" xfId="0" applyNumberFormat="1" applyFont="1" applyFill="1" applyBorder="1" applyAlignment="1">
      <alignment horizontal="center"/>
    </xf>
    <xf numFmtId="166" fontId="1" fillId="2" borderId="37" xfId="0" applyNumberFormat="1" applyFont="1" applyFill="1" applyBorder="1" applyAlignment="1" applyProtection="1">
      <alignment horizontal="center"/>
    </xf>
    <xf numFmtId="39" fontId="14" fillId="3" borderId="1" xfId="0" applyNumberFormat="1" applyFont="1" applyFill="1" applyBorder="1" applyAlignment="1">
      <alignment horizontal="center"/>
    </xf>
    <xf numFmtId="166" fontId="14" fillId="0" borderId="3" xfId="1" applyNumberFormat="1" applyFont="1" applyFill="1" applyBorder="1" applyAlignment="1">
      <alignment horizontal="center"/>
    </xf>
    <xf numFmtId="49" fontId="13" fillId="3" borderId="25" xfId="0" applyNumberFormat="1" applyFont="1" applyFill="1" applyBorder="1" applyAlignment="1">
      <alignment horizontal="center"/>
    </xf>
    <xf numFmtId="166" fontId="14" fillId="2" borderId="36" xfId="1" applyNumberFormat="1" applyFont="1" applyFill="1" applyBorder="1" applyAlignment="1">
      <alignment horizontal="center"/>
    </xf>
    <xf numFmtId="166" fontId="13" fillId="0" borderId="25" xfId="1" applyNumberFormat="1" applyFont="1" applyFill="1" applyBorder="1" applyAlignment="1">
      <alignment horizontal="center"/>
    </xf>
    <xf numFmtId="173" fontId="14" fillId="5" borderId="0" xfId="0" applyNumberFormat="1" applyFont="1" applyFill="1" applyBorder="1" applyAlignment="1">
      <alignment horizontal="center"/>
    </xf>
    <xf numFmtId="175" fontId="13" fillId="5" borderId="4" xfId="0" applyNumberFormat="1" applyFont="1" applyFill="1" applyBorder="1" applyAlignment="1" applyProtection="1">
      <alignment horizontal="center"/>
    </xf>
    <xf numFmtId="172" fontId="26" fillId="2" borderId="14" xfId="1" applyNumberFormat="1" applyFont="1" applyFill="1" applyBorder="1" applyAlignment="1">
      <alignment horizontal="center"/>
    </xf>
    <xf numFmtId="172" fontId="20" fillId="2" borderId="30" xfId="1" applyNumberFormat="1" applyFont="1" applyFill="1" applyBorder="1" applyAlignment="1">
      <alignment horizontal="center"/>
    </xf>
    <xf numFmtId="172" fontId="17" fillId="3" borderId="22" xfId="0" applyNumberFormat="1" applyFont="1" applyFill="1" applyBorder="1" applyAlignment="1">
      <alignment horizontal="center"/>
    </xf>
    <xf numFmtId="172" fontId="17" fillId="3" borderId="17" xfId="0" applyNumberFormat="1" applyFont="1" applyFill="1" applyBorder="1" applyAlignment="1">
      <alignment horizontal="center"/>
    </xf>
    <xf numFmtId="172" fontId="0" fillId="3" borderId="26" xfId="0" applyNumberFormat="1" applyFill="1" applyBorder="1" applyAlignment="1">
      <alignment horizontal="center"/>
    </xf>
    <xf numFmtId="172" fontId="0" fillId="3" borderId="18" xfId="0" applyNumberFormat="1" applyFill="1" applyBorder="1" applyAlignment="1">
      <alignment horizontal="center"/>
    </xf>
    <xf numFmtId="0" fontId="39" fillId="2" borderId="0" xfId="0" applyFont="1" applyFill="1" applyAlignment="1"/>
    <xf numFmtId="172" fontId="26" fillId="2" borderId="14" xfId="1" applyNumberFormat="1" applyFont="1" applyFill="1" applyBorder="1" applyAlignment="1">
      <alignment horizontal="center"/>
    </xf>
    <xf numFmtId="171" fontId="40" fillId="0" borderId="0" xfId="0" applyNumberFormat="1" applyFont="1" applyFill="1" applyBorder="1" applyAlignment="1" applyProtection="1">
      <alignment horizontal="center"/>
    </xf>
    <xf numFmtId="166" fontId="40" fillId="0" borderId="0" xfId="0" applyNumberFormat="1" applyFont="1" applyFill="1" applyBorder="1" applyAlignment="1" applyProtection="1">
      <alignment horizontal="center"/>
    </xf>
    <xf numFmtId="166" fontId="40" fillId="0" borderId="13" xfId="0" applyNumberFormat="1" applyFont="1" applyFill="1" applyBorder="1" applyAlignment="1" applyProtection="1">
      <alignment horizontal="center"/>
    </xf>
    <xf numFmtId="166" fontId="40" fillId="0" borderId="6" xfId="0" applyNumberFormat="1" applyFont="1" applyFill="1" applyBorder="1" applyAlignment="1" applyProtection="1">
      <alignment horizontal="center"/>
    </xf>
    <xf numFmtId="166" fontId="40" fillId="0" borderId="0" xfId="1" applyNumberFormat="1" applyFont="1" applyFill="1" applyBorder="1" applyAlignment="1">
      <alignment horizontal="center"/>
    </xf>
    <xf numFmtId="166" fontId="40" fillId="0" borderId="14" xfId="1" applyNumberFormat="1" applyFont="1" applyFill="1" applyBorder="1" applyAlignment="1">
      <alignment horizontal="center"/>
    </xf>
    <xf numFmtId="166" fontId="41" fillId="0" borderId="3" xfId="1" applyNumberFormat="1" applyFont="1" applyFill="1" applyBorder="1" applyAlignment="1">
      <alignment horizontal="center"/>
    </xf>
    <xf numFmtId="166" fontId="40" fillId="0" borderId="25" xfId="1" applyNumberFormat="1" applyFont="1" applyFill="1" applyBorder="1" applyAlignment="1">
      <alignment horizontal="center"/>
    </xf>
    <xf numFmtId="166" fontId="42" fillId="0" borderId="3" xfId="0" applyNumberFormat="1" applyFont="1" applyFill="1" applyBorder="1" applyAlignment="1">
      <alignment horizontal="center"/>
    </xf>
    <xf numFmtId="166" fontId="42" fillId="0" borderId="6" xfId="0" applyNumberFormat="1" applyFont="1" applyFill="1" applyBorder="1" applyAlignment="1">
      <alignment horizontal="center"/>
    </xf>
    <xf numFmtId="166" fontId="41" fillId="0" borderId="25" xfId="1" applyNumberFormat="1" applyFont="1" applyFill="1" applyBorder="1" applyAlignment="1">
      <alignment horizontal="center"/>
    </xf>
    <xf numFmtId="2" fontId="40" fillId="0" borderId="3" xfId="1" applyNumberFormat="1" applyFont="1" applyFill="1" applyBorder="1" applyAlignment="1">
      <alignment horizontal="center"/>
    </xf>
    <xf numFmtId="166" fontId="41" fillId="2" borderId="25" xfId="1" applyNumberFormat="1" applyFont="1" applyFill="1" applyBorder="1" applyAlignment="1">
      <alignment horizontal="center"/>
    </xf>
    <xf numFmtId="166" fontId="42" fillId="2" borderId="3" xfId="0" applyNumberFormat="1" applyFont="1" applyFill="1" applyBorder="1" applyAlignment="1">
      <alignment horizontal="center"/>
    </xf>
    <xf numFmtId="166" fontId="42" fillId="2" borderId="6" xfId="0" applyNumberFormat="1" applyFont="1" applyFill="1" applyBorder="1" applyAlignment="1">
      <alignment horizontal="center"/>
    </xf>
    <xf numFmtId="172" fontId="0" fillId="0" borderId="15" xfId="0" applyNumberFormat="1" applyFill="1" applyBorder="1"/>
    <xf numFmtId="0" fontId="17" fillId="3" borderId="1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72" fontId="26" fillId="2" borderId="14" xfId="1" applyNumberFormat="1" applyFont="1" applyFill="1" applyBorder="1" applyAlignment="1">
      <alignment horizontal="center"/>
    </xf>
    <xf numFmtId="172" fontId="26" fillId="2" borderId="13" xfId="1" applyNumberFormat="1" applyFont="1" applyFill="1" applyBorder="1" applyAlignment="1">
      <alignment horizontal="center"/>
    </xf>
    <xf numFmtId="172" fontId="26" fillId="2" borderId="26" xfId="1" applyNumberFormat="1" applyFont="1" applyFill="1" applyBorder="1" applyAlignment="1">
      <alignment horizontal="center"/>
    </xf>
    <xf numFmtId="172" fontId="26" fillId="2" borderId="18" xfId="1" applyNumberFormat="1" applyFont="1" applyFill="1" applyBorder="1" applyAlignment="1">
      <alignment horizontal="center"/>
    </xf>
    <xf numFmtId="0" fontId="39" fillId="2" borderId="0" xfId="0" applyFont="1" applyFill="1" applyAlignment="1">
      <alignment horizontal="center"/>
    </xf>
    <xf numFmtId="0" fontId="39" fillId="2" borderId="2" xfId="0" applyFont="1" applyFill="1" applyBorder="1" applyAlignment="1">
      <alignment horizontal="center"/>
    </xf>
    <xf numFmtId="172" fontId="20" fillId="2" borderId="30" xfId="1" applyNumberFormat="1" applyFont="1" applyFill="1" applyBorder="1" applyAlignment="1">
      <alignment horizontal="center"/>
    </xf>
    <xf numFmtId="172" fontId="20" fillId="2" borderId="28" xfId="1" applyNumberFormat="1" applyFont="1" applyFill="1" applyBorder="1" applyAlignment="1">
      <alignment horizontal="center"/>
    </xf>
    <xf numFmtId="0" fontId="21" fillId="2" borderId="0" xfId="0" applyFont="1" applyFill="1" applyAlignment="1">
      <alignment horizontal="left"/>
    </xf>
    <xf numFmtId="172" fontId="17" fillId="3" borderId="22" xfId="0" applyNumberFormat="1" applyFont="1" applyFill="1" applyBorder="1" applyAlignment="1">
      <alignment horizontal="center"/>
    </xf>
    <xf numFmtId="172" fontId="17" fillId="3" borderId="17" xfId="0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172" fontId="0" fillId="3" borderId="26" xfId="0" applyNumberFormat="1" applyFill="1" applyBorder="1" applyAlignment="1">
      <alignment horizontal="center"/>
    </xf>
    <xf numFmtId="172" fontId="0" fillId="3" borderId="18" xfId="0" applyNumberFormat="1" applyFill="1" applyBorder="1" applyAlignment="1">
      <alignment horizontal="center"/>
    </xf>
    <xf numFmtId="172" fontId="26" fillId="2" borderId="22" xfId="1" applyNumberFormat="1" applyFont="1" applyFill="1" applyBorder="1" applyAlignment="1">
      <alignment horizontal="center"/>
    </xf>
    <xf numFmtId="172" fontId="26" fillId="2" borderId="17" xfId="1" applyNumberFormat="1" applyFont="1" applyFill="1" applyBorder="1" applyAlignment="1">
      <alignment horizontal="center"/>
    </xf>
    <xf numFmtId="166" fontId="0" fillId="2" borderId="4" xfId="0" applyNumberFormat="1" applyFont="1" applyFill="1" applyBorder="1" applyAlignment="1">
      <alignment horizontal="center"/>
    </xf>
    <xf numFmtId="167" fontId="14" fillId="3" borderId="1" xfId="0" applyNumberFormat="1" applyFont="1" applyFill="1" applyBorder="1" applyAlignment="1" applyProtection="1">
      <alignment horizontal="center"/>
    </xf>
    <xf numFmtId="167" fontId="14" fillId="3" borderId="2" xfId="0" applyNumberFormat="1" applyFont="1" applyFill="1" applyBorder="1" applyAlignment="1" applyProtection="1">
      <alignment horizontal="center"/>
    </xf>
    <xf numFmtId="167" fontId="14" fillId="3" borderId="17" xfId="0" applyNumberFormat="1" applyFont="1" applyFill="1" applyBorder="1" applyAlignment="1" applyProtection="1">
      <alignment horizontal="center"/>
    </xf>
    <xf numFmtId="167" fontId="14" fillId="3" borderId="22" xfId="0" applyNumberFormat="1" applyFont="1" applyFill="1" applyBorder="1" applyAlignment="1" applyProtection="1">
      <alignment horizontal="center"/>
    </xf>
    <xf numFmtId="167" fontId="14" fillId="3" borderId="7" xfId="0" applyNumberFormat="1" applyFont="1" applyFill="1" applyBorder="1" applyAlignment="1" applyProtection="1">
      <alignment horizontal="center"/>
    </xf>
  </cellXfs>
  <cellStyles count="4">
    <cellStyle name="Comma" xfId="1" builtinId="3"/>
    <cellStyle name="Normal" xfId="0" builtinId="0"/>
    <cellStyle name="Normal - Style1" xfId="2"/>
    <cellStyle name="Normal 2" xfId="3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Production Verification (with Acid Gas)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21640971761295"/>
          <c:y val="0.10284570805580158"/>
          <c:w val="0.74505700668093855"/>
          <c:h val="0.7561301970508415"/>
        </c:manualLayout>
      </c:layout>
      <c:scatterChart>
        <c:scatterStyle val="lineMarker"/>
        <c:varyColors val="0"/>
        <c:ser>
          <c:idx val="1"/>
          <c:order val="0"/>
          <c:tx>
            <c:v>"1:1"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570-41C8-B88D-C8ACD5A2D770}"/>
            </c:ext>
          </c:extLst>
        </c:ser>
        <c:ser>
          <c:idx val="6"/>
          <c:order val="1"/>
          <c:tx>
            <c:v>JAN</c:v>
          </c:tx>
          <c:spPr>
            <a:ln w="28575">
              <a:noFill/>
            </a:ln>
          </c:spPr>
          <c:marker>
            <c:symbol val="x"/>
            <c:size val="3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JAN!$L$7:$L$37</c:f>
              <c:numCache>
                <c:formatCode>0.000</c:formatCode>
                <c:ptCount val="31"/>
                <c:pt idx="0">
                  <c:v>30.219082282216593</c:v>
                </c:pt>
                <c:pt idx="1">
                  <c:v>29.787931400374497</c:v>
                </c:pt>
                <c:pt idx="2">
                  <c:v>33.606061383358529</c:v>
                </c:pt>
                <c:pt idx="3">
                  <c:v>32.853570958180271</c:v>
                </c:pt>
                <c:pt idx="4">
                  <c:v>32.564498375517296</c:v>
                </c:pt>
                <c:pt idx="5">
                  <c:v>30.877131805212564</c:v>
                </c:pt>
                <c:pt idx="6">
                  <c:v>26.166440292061701</c:v>
                </c:pt>
                <c:pt idx="7">
                  <c:v>27.104617510111588</c:v>
                </c:pt>
                <c:pt idx="8">
                  <c:v>25.000047190669058</c:v>
                </c:pt>
                <c:pt idx="9">
                  <c:v>36.570546449072559</c:v>
                </c:pt>
                <c:pt idx="10">
                  <c:v>61.299795445208574</c:v>
                </c:pt>
                <c:pt idx="11">
                  <c:v>49.446402070796118</c:v>
                </c:pt>
                <c:pt idx="12">
                  <c:v>32.711249618601585</c:v>
                </c:pt>
                <c:pt idx="13">
                  <c:v>26.846605116106154</c:v>
                </c:pt>
                <c:pt idx="14">
                  <c:v>21.74907397260467</c:v>
                </c:pt>
                <c:pt idx="15">
                  <c:v>32.141460080184586</c:v>
                </c:pt>
                <c:pt idx="16">
                  <c:v>31.747913975379127</c:v>
                </c:pt>
                <c:pt idx="17">
                  <c:v>29.594726799716565</c:v>
                </c:pt>
                <c:pt idx="18">
                  <c:v>32.529180838184999</c:v>
                </c:pt>
                <c:pt idx="19">
                  <c:v>29.024294631356632</c:v>
                </c:pt>
                <c:pt idx="20">
                  <c:v>23.356620399943324</c:v>
                </c:pt>
                <c:pt idx="21">
                  <c:v>25.495309741680416</c:v>
                </c:pt>
                <c:pt idx="22">
                  <c:v>25.007879817300051</c:v>
                </c:pt>
                <c:pt idx="23">
                  <c:v>26.986187394264583</c:v>
                </c:pt>
                <c:pt idx="24">
                  <c:v>24.985274784596129</c:v>
                </c:pt>
                <c:pt idx="25">
                  <c:v>25.709133941337367</c:v>
                </c:pt>
                <c:pt idx="26">
                  <c:v>23.680862435138451</c:v>
                </c:pt>
                <c:pt idx="27">
                  <c:v>29.189575193594958</c:v>
                </c:pt>
                <c:pt idx="28">
                  <c:v>29.754676946189761</c:v>
                </c:pt>
                <c:pt idx="29">
                  <c:v>22.870971124432394</c:v>
                </c:pt>
                <c:pt idx="30">
                  <c:v>29.387353032901892</c:v>
                </c:pt>
              </c:numCache>
            </c:numRef>
          </c:xVal>
          <c:yVal>
            <c:numRef>
              <c:f>JAN!$O$7:$O$37</c:f>
              <c:numCache>
                <c:formatCode>0.000</c:formatCode>
                <c:ptCount val="31"/>
                <c:pt idx="0">
                  <c:v>25.685924413923427</c:v>
                </c:pt>
                <c:pt idx="1">
                  <c:v>25.672027632551956</c:v>
                </c:pt>
                <c:pt idx="2">
                  <c:v>27.623406371616333</c:v>
                </c:pt>
                <c:pt idx="3">
                  <c:v>26.273286372549777</c:v>
                </c:pt>
                <c:pt idx="4">
                  <c:v>26.415213171439603</c:v>
                </c:pt>
                <c:pt idx="5">
                  <c:v>26.709247836756262</c:v>
                </c:pt>
                <c:pt idx="6">
                  <c:v>20.58997812633233</c:v>
                </c:pt>
                <c:pt idx="7">
                  <c:v>18.235583661878522</c:v>
                </c:pt>
                <c:pt idx="8">
                  <c:v>19.678929526117031</c:v>
                </c:pt>
                <c:pt idx="9">
                  <c:v>33.240568395645681</c:v>
                </c:pt>
                <c:pt idx="10">
                  <c:v>58.459557241489179</c:v>
                </c:pt>
                <c:pt idx="11">
                  <c:v>42.444186021631779</c:v>
                </c:pt>
                <c:pt idx="12">
                  <c:v>31.701931102534054</c:v>
                </c:pt>
                <c:pt idx="13">
                  <c:v>19.286648675961303</c:v>
                </c:pt>
                <c:pt idx="14">
                  <c:v>20.015004723881127</c:v>
                </c:pt>
                <c:pt idx="15">
                  <c:v>22.848779408059169</c:v>
                </c:pt>
                <c:pt idx="16">
                  <c:v>21.947306111205798</c:v>
                </c:pt>
                <c:pt idx="17">
                  <c:v>25.782660300727358</c:v>
                </c:pt>
                <c:pt idx="18">
                  <c:v>26.459679711077651</c:v>
                </c:pt>
                <c:pt idx="19">
                  <c:v>23.741392897859171</c:v>
                </c:pt>
                <c:pt idx="20">
                  <c:v>21.705788526091833</c:v>
                </c:pt>
                <c:pt idx="21">
                  <c:v>19.469275735297508</c:v>
                </c:pt>
                <c:pt idx="22">
                  <c:v>19.474730569842727</c:v>
                </c:pt>
                <c:pt idx="23">
                  <c:v>19.578988334114822</c:v>
                </c:pt>
                <c:pt idx="24">
                  <c:v>20.848680427975602</c:v>
                </c:pt>
                <c:pt idx="25">
                  <c:v>21.850790380249045</c:v>
                </c:pt>
                <c:pt idx="26">
                  <c:v>19.645086353087862</c:v>
                </c:pt>
                <c:pt idx="27">
                  <c:v>19.572783506680651</c:v>
                </c:pt>
                <c:pt idx="28">
                  <c:v>19.372961416597079</c:v>
                </c:pt>
                <c:pt idx="29">
                  <c:v>18.086909939597856</c:v>
                </c:pt>
                <c:pt idx="30">
                  <c:v>22.099002233958437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70-41C8-B88D-C8ACD5A2D770}"/>
            </c:ext>
          </c:extLst>
        </c:ser>
        <c:ser>
          <c:idx val="0"/>
          <c:order val="2"/>
          <c:tx>
            <c:v>FEB</c:v>
          </c:tx>
          <c:spPr>
            <a:ln>
              <a:noFill/>
            </a:ln>
          </c:spPr>
          <c:marker>
            <c:symbol val="x"/>
            <c:size val="3"/>
            <c:spPr>
              <a:noFill/>
              <a:ln>
                <a:solidFill>
                  <a:srgbClr val="92D050"/>
                </a:solidFill>
              </a:ln>
            </c:spPr>
          </c:marker>
          <c:xVal>
            <c:numRef>
              <c:f>FEB!$L$7:$L$35</c:f>
              <c:numCache>
                <c:formatCode>0.000</c:formatCode>
                <c:ptCount val="29"/>
                <c:pt idx="0">
                  <c:v>32.638009998546146</c:v>
                </c:pt>
                <c:pt idx="1">
                  <c:v>32.769989093080326</c:v>
                </c:pt>
                <c:pt idx="2">
                  <c:v>43.566788158054017</c:v>
                </c:pt>
                <c:pt idx="3">
                  <c:v>55.033125395758731</c:v>
                </c:pt>
                <c:pt idx="4">
                  <c:v>70.248086541052174</c:v>
                </c:pt>
                <c:pt idx="5">
                  <c:v>53.329632619588068</c:v>
                </c:pt>
                <c:pt idx="6">
                  <c:v>50.705379538006838</c:v>
                </c:pt>
                <c:pt idx="7">
                  <c:v>41.741378067204501</c:v>
                </c:pt>
                <c:pt idx="8">
                  <c:v>34.785076907061395</c:v>
                </c:pt>
                <c:pt idx="9">
                  <c:v>21.668495377059187</c:v>
                </c:pt>
                <c:pt idx="10">
                  <c:v>28.935223188783148</c:v>
                </c:pt>
                <c:pt idx="11">
                  <c:v>36.02499045375685</c:v>
                </c:pt>
                <c:pt idx="12">
                  <c:v>43.349760933921587</c:v>
                </c:pt>
                <c:pt idx="13">
                  <c:v>38.208403512500311</c:v>
                </c:pt>
                <c:pt idx="14">
                  <c:v>32.989815922044514</c:v>
                </c:pt>
                <c:pt idx="15">
                  <c:v>34.081630564077358</c:v>
                </c:pt>
                <c:pt idx="16">
                  <c:v>44.722482164285331</c:v>
                </c:pt>
                <c:pt idx="17">
                  <c:v>29.589853222474233</c:v>
                </c:pt>
                <c:pt idx="18">
                  <c:v>36.996273673057701</c:v>
                </c:pt>
                <c:pt idx="19">
                  <c:v>29.734203132323536</c:v>
                </c:pt>
                <c:pt idx="20">
                  <c:v>30.088168120448032</c:v>
                </c:pt>
                <c:pt idx="21">
                  <c:v>31.058900379735007</c:v>
                </c:pt>
                <c:pt idx="22">
                  <c:v>62.863066125110379</c:v>
                </c:pt>
                <c:pt idx="23">
                  <c:v>70.210047547889587</c:v>
                </c:pt>
                <c:pt idx="24">
                  <c:v>74.73933428890939</c:v>
                </c:pt>
                <c:pt idx="25">
                  <c:v>63.873305899987379</c:v>
                </c:pt>
                <c:pt idx="26">
                  <c:v>68.510722391046755</c:v>
                </c:pt>
                <c:pt idx="27">
                  <c:v>37.44389430792252</c:v>
                </c:pt>
                <c:pt idx="28">
                  <c:v>35.039516038237906</c:v>
                </c:pt>
              </c:numCache>
            </c:numRef>
          </c:xVal>
          <c:yVal>
            <c:numRef>
              <c:f>FEB!$O$7:$O$35</c:f>
              <c:numCache>
                <c:formatCode>0.000</c:formatCode>
                <c:ptCount val="29"/>
                <c:pt idx="0">
                  <c:v>26.652472289064825</c:v>
                </c:pt>
                <c:pt idx="1">
                  <c:v>29.191126232584079</c:v>
                </c:pt>
                <c:pt idx="2">
                  <c:v>37.872126059189632</c:v>
                </c:pt>
                <c:pt idx="3">
                  <c:v>51.106213774427552</c:v>
                </c:pt>
                <c:pt idx="4">
                  <c:v>63.80067502273377</c:v>
                </c:pt>
                <c:pt idx="5">
                  <c:v>52.684013761656701</c:v>
                </c:pt>
                <c:pt idx="6">
                  <c:v>47.590225893884117</c:v>
                </c:pt>
                <c:pt idx="7">
                  <c:v>35.168013301311689</c:v>
                </c:pt>
                <c:pt idx="8">
                  <c:v>32.426434722373457</c:v>
                </c:pt>
                <c:pt idx="9">
                  <c:v>21.701080460775483</c:v>
                </c:pt>
                <c:pt idx="10">
                  <c:v>23.373835045758621</c:v>
                </c:pt>
                <c:pt idx="11">
                  <c:v>27.929516811741024</c:v>
                </c:pt>
                <c:pt idx="12">
                  <c:v>29.159603818662202</c:v>
                </c:pt>
                <c:pt idx="13">
                  <c:v>29.549149734237538</c:v>
                </c:pt>
                <c:pt idx="14">
                  <c:v>29.499311930117663</c:v>
                </c:pt>
                <c:pt idx="15">
                  <c:v>31.307106141472406</c:v>
                </c:pt>
                <c:pt idx="16">
                  <c:v>31.119798632102757</c:v>
                </c:pt>
                <c:pt idx="17">
                  <c:v>27.844277213681242</c:v>
                </c:pt>
                <c:pt idx="18">
                  <c:v>27.830023384062006</c:v>
                </c:pt>
                <c:pt idx="19">
                  <c:v>27.332780483973913</c:v>
                </c:pt>
                <c:pt idx="20">
                  <c:v>23.66767725920851</c:v>
                </c:pt>
                <c:pt idx="21">
                  <c:v>24.297232467122736</c:v>
                </c:pt>
                <c:pt idx="22">
                  <c:v>57.532171109185619</c:v>
                </c:pt>
                <c:pt idx="23">
                  <c:v>61.750714520388897</c:v>
                </c:pt>
                <c:pt idx="24">
                  <c:v>60.662305784788302</c:v>
                </c:pt>
                <c:pt idx="25">
                  <c:v>55.786848816019386</c:v>
                </c:pt>
                <c:pt idx="26">
                  <c:v>57.548168837584882</c:v>
                </c:pt>
                <c:pt idx="27">
                  <c:v>28.710290621558283</c:v>
                </c:pt>
                <c:pt idx="28">
                  <c:v>27.385642257180539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70-41C8-B88D-C8ACD5A2D770}"/>
            </c:ext>
          </c:extLst>
        </c:ser>
        <c:ser>
          <c:idx val="2"/>
          <c:order val="3"/>
          <c:tx>
            <c:v>MAR</c:v>
          </c:tx>
          <c:spPr>
            <a:ln>
              <a:noFill/>
            </a:ln>
          </c:spPr>
          <c:marker>
            <c:symbol val="x"/>
            <c:size val="3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MAR!$L$7:$L$37</c:f>
              <c:numCache>
                <c:formatCode>0.000</c:formatCode>
                <c:ptCount val="31"/>
                <c:pt idx="0">
                  <c:v>34.758955928384907</c:v>
                </c:pt>
                <c:pt idx="1">
                  <c:v>31.705387473582668</c:v>
                </c:pt>
                <c:pt idx="2">
                  <c:v>54.283410624360712</c:v>
                </c:pt>
                <c:pt idx="3">
                  <c:v>82.036002547863717</c:v>
                </c:pt>
                <c:pt idx="4">
                  <c:v>70.201704017734727</c:v>
                </c:pt>
                <c:pt idx="5">
                  <c:v>74.452920157785286</c:v>
                </c:pt>
                <c:pt idx="6">
                  <c:v>75.378457883497148</c:v>
                </c:pt>
                <c:pt idx="7">
                  <c:v>59.463580845887002</c:v>
                </c:pt>
                <c:pt idx="8">
                  <c:v>75.714107953537791</c:v>
                </c:pt>
                <c:pt idx="9">
                  <c:v>37.575291003765521</c:v>
                </c:pt>
                <c:pt idx="10">
                  <c:v>36.244239750289125</c:v>
                </c:pt>
                <c:pt idx="11">
                  <c:v>30.889358492510645</c:v>
                </c:pt>
                <c:pt idx="12">
                  <c:v>28.965002546255274</c:v>
                </c:pt>
                <c:pt idx="13">
                  <c:v>34.825995620084527</c:v>
                </c:pt>
                <c:pt idx="14">
                  <c:v>28.477262686319087</c:v>
                </c:pt>
                <c:pt idx="15">
                  <c:v>31.41487455401418</c:v>
                </c:pt>
                <c:pt idx="16">
                  <c:v>30.19077320227402</c:v>
                </c:pt>
                <c:pt idx="17">
                  <c:v>29.654664476308589</c:v>
                </c:pt>
                <c:pt idx="18">
                  <c:v>30.079099189128641</c:v>
                </c:pt>
                <c:pt idx="19">
                  <c:v>31.585631809531378</c:v>
                </c:pt>
                <c:pt idx="20">
                  <c:v>31.49193406468018</c:v>
                </c:pt>
                <c:pt idx="21">
                  <c:v>29.104890631168654</c:v>
                </c:pt>
                <c:pt idx="22">
                  <c:v>50.27197817239793</c:v>
                </c:pt>
                <c:pt idx="23">
                  <c:v>61.58903432918278</c:v>
                </c:pt>
                <c:pt idx="24">
                  <c:v>54.57872175893089</c:v>
                </c:pt>
                <c:pt idx="25">
                  <c:v>46.152539047205806</c:v>
                </c:pt>
                <c:pt idx="26">
                  <c:v>22.131887262471146</c:v>
                </c:pt>
                <c:pt idx="27">
                  <c:v>17.722684895973138</c:v>
                </c:pt>
                <c:pt idx="28">
                  <c:v>13.600599886289096</c:v>
                </c:pt>
                <c:pt idx="29">
                  <c:v>20.932300350702892</c:v>
                </c:pt>
                <c:pt idx="30">
                  <c:v>22.006727313587195</c:v>
                </c:pt>
              </c:numCache>
            </c:numRef>
          </c:xVal>
          <c:yVal>
            <c:numRef>
              <c:f>MAR!$O$7:$O$37</c:f>
              <c:numCache>
                <c:formatCode>0.000</c:formatCode>
                <c:ptCount val="31"/>
                <c:pt idx="0">
                  <c:v>34.466439621532146</c:v>
                </c:pt>
                <c:pt idx="1">
                  <c:v>36.351281294978044</c:v>
                </c:pt>
                <c:pt idx="2">
                  <c:v>51.368772994146269</c:v>
                </c:pt>
                <c:pt idx="3">
                  <c:v>71.083045835152546</c:v>
                </c:pt>
                <c:pt idx="4">
                  <c:v>63.945030184852726</c:v>
                </c:pt>
                <c:pt idx="5">
                  <c:v>64.988569596927931</c:v>
                </c:pt>
                <c:pt idx="6">
                  <c:v>64.840937356269237</c:v>
                </c:pt>
                <c:pt idx="7">
                  <c:v>60.894665668874623</c:v>
                </c:pt>
                <c:pt idx="8">
                  <c:v>59.82904174578119</c:v>
                </c:pt>
                <c:pt idx="9">
                  <c:v>37.591271950517189</c:v>
                </c:pt>
                <c:pt idx="10">
                  <c:v>31.549027664448172</c:v>
                </c:pt>
                <c:pt idx="11">
                  <c:v>31.33093973537602</c:v>
                </c:pt>
                <c:pt idx="12">
                  <c:v>30.291825922617257</c:v>
                </c:pt>
                <c:pt idx="13">
                  <c:v>30.528721878552165</c:v>
                </c:pt>
                <c:pt idx="14">
                  <c:v>30.097511465417401</c:v>
                </c:pt>
                <c:pt idx="15">
                  <c:v>31.386830786656663</c:v>
                </c:pt>
                <c:pt idx="16">
                  <c:v>31.243503788812738</c:v>
                </c:pt>
                <c:pt idx="17">
                  <c:v>29.092554650507264</c:v>
                </c:pt>
                <c:pt idx="18">
                  <c:v>29.473252187605471</c:v>
                </c:pt>
                <c:pt idx="19">
                  <c:v>29.64736366274601</c:v>
                </c:pt>
                <c:pt idx="20">
                  <c:v>30.158978407695212</c:v>
                </c:pt>
                <c:pt idx="21">
                  <c:v>30.959273233369384</c:v>
                </c:pt>
                <c:pt idx="22">
                  <c:v>50.749551168792578</c:v>
                </c:pt>
                <c:pt idx="23">
                  <c:v>59.286153556486603</c:v>
                </c:pt>
                <c:pt idx="24">
                  <c:v>55.582394930406167</c:v>
                </c:pt>
                <c:pt idx="25">
                  <c:v>45.637013004199488</c:v>
                </c:pt>
                <c:pt idx="26">
                  <c:v>20.865114655017614</c:v>
                </c:pt>
                <c:pt idx="27">
                  <c:v>13.45585559102919</c:v>
                </c:pt>
                <c:pt idx="28">
                  <c:v>13.308704649862483</c:v>
                </c:pt>
                <c:pt idx="29">
                  <c:v>14.528172144535516</c:v>
                </c:pt>
                <c:pt idx="30">
                  <c:v>17.514301636364571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70-41C8-B88D-C8ACD5A2D770}"/>
            </c:ext>
          </c:extLst>
        </c:ser>
        <c:ser>
          <c:idx val="3"/>
          <c:order val="4"/>
          <c:tx>
            <c:v>APR</c:v>
          </c:tx>
          <c:spPr>
            <a:ln>
              <a:noFill/>
            </a:ln>
          </c:spPr>
          <c:marker>
            <c:symbol val="x"/>
            <c:size val="3"/>
            <c:spPr>
              <a:noFill/>
            </c:spPr>
          </c:marker>
          <c:xVal>
            <c:numRef>
              <c:f>APR!$L$7:$L$36</c:f>
              <c:numCache>
                <c:formatCode>0.000</c:formatCode>
                <c:ptCount val="30"/>
                <c:pt idx="0">
                  <c:v>25.172374272467046</c:v>
                </c:pt>
                <c:pt idx="1">
                  <c:v>26.03069683543271</c:v>
                </c:pt>
                <c:pt idx="2">
                  <c:v>25.397422371818493</c:v>
                </c:pt>
                <c:pt idx="3">
                  <c:v>22.514718797705893</c:v>
                </c:pt>
                <c:pt idx="4">
                  <c:v>24.51312537958977</c:v>
                </c:pt>
                <c:pt idx="5">
                  <c:v>42.562671330858421</c:v>
                </c:pt>
                <c:pt idx="6">
                  <c:v>48.578530160359406</c:v>
                </c:pt>
                <c:pt idx="7">
                  <c:v>46.147595207906321</c:v>
                </c:pt>
                <c:pt idx="8">
                  <c:v>45.077923700814267</c:v>
                </c:pt>
                <c:pt idx="9">
                  <c:v>44.008720396350917</c:v>
                </c:pt>
                <c:pt idx="10">
                  <c:v>21.591249445266222</c:v>
                </c:pt>
                <c:pt idx="11">
                  <c:v>18.978158949292578</c:v>
                </c:pt>
                <c:pt idx="12">
                  <c:v>20.263511257196676</c:v>
                </c:pt>
                <c:pt idx="13">
                  <c:v>21.455694073406573</c:v>
                </c:pt>
                <c:pt idx="14">
                  <c:v>15.65016750788039</c:v>
                </c:pt>
                <c:pt idx="15">
                  <c:v>6.8154771310628632</c:v>
                </c:pt>
                <c:pt idx="16">
                  <c:v>0.19769923598722272</c:v>
                </c:pt>
                <c:pt idx="17">
                  <c:v>3.4887156266020583</c:v>
                </c:pt>
                <c:pt idx="18">
                  <c:v>8.3322350444294102</c:v>
                </c:pt>
                <c:pt idx="19">
                  <c:v>17.176078528070036</c:v>
                </c:pt>
                <c:pt idx="20">
                  <c:v>17.551303466722846</c:v>
                </c:pt>
                <c:pt idx="21">
                  <c:v>14.709702737966751</c:v>
                </c:pt>
                <c:pt idx="22">
                  <c:v>15.108158785463814</c:v>
                </c:pt>
                <c:pt idx="23">
                  <c:v>29.392997966409411</c:v>
                </c:pt>
                <c:pt idx="24">
                  <c:v>54.651132019789245</c:v>
                </c:pt>
                <c:pt idx="25">
                  <c:v>53.096095071960335</c:v>
                </c:pt>
                <c:pt idx="26">
                  <c:v>48.788822621047288</c:v>
                </c:pt>
                <c:pt idx="27">
                  <c:v>42.443751065640839</c:v>
                </c:pt>
                <c:pt idx="28">
                  <c:v>48.769385476035104</c:v>
                </c:pt>
                <c:pt idx="29">
                  <c:v>25.287576017140893</c:v>
                </c:pt>
              </c:numCache>
            </c:numRef>
          </c:xVal>
          <c:yVal>
            <c:numRef>
              <c:f>APR!$O$7:$O$36</c:f>
              <c:numCache>
                <c:formatCode>0.000</c:formatCode>
                <c:ptCount val="30"/>
                <c:pt idx="0">
                  <c:v>19.157228726077861</c:v>
                </c:pt>
                <c:pt idx="1">
                  <c:v>19.776127431892235</c:v>
                </c:pt>
                <c:pt idx="2">
                  <c:v>18.873305092190872</c:v>
                </c:pt>
                <c:pt idx="3">
                  <c:v>18.809355971816366</c:v>
                </c:pt>
                <c:pt idx="4">
                  <c:v>19.160331704189321</c:v>
                </c:pt>
                <c:pt idx="5">
                  <c:v>35.566717572135595</c:v>
                </c:pt>
                <c:pt idx="6">
                  <c:v>37.416126621637225</c:v>
                </c:pt>
                <c:pt idx="7">
                  <c:v>36.903641713646238</c:v>
                </c:pt>
                <c:pt idx="8">
                  <c:v>36.192093282955845</c:v>
                </c:pt>
                <c:pt idx="9">
                  <c:v>33.548324973476383</c:v>
                </c:pt>
                <c:pt idx="10">
                  <c:v>17.483041579635927</c:v>
                </c:pt>
                <c:pt idx="11">
                  <c:v>16.126041973975912</c:v>
                </c:pt>
                <c:pt idx="12">
                  <c:v>16.49272878394272</c:v>
                </c:pt>
                <c:pt idx="13">
                  <c:v>15.64223822398203</c:v>
                </c:pt>
                <c:pt idx="14">
                  <c:v>12.304930475932661</c:v>
                </c:pt>
                <c:pt idx="15">
                  <c:v>6.1664824491206414</c:v>
                </c:pt>
                <c:pt idx="16">
                  <c:v>5.1107106678521426</c:v>
                </c:pt>
                <c:pt idx="17">
                  <c:v>5.4749526432499449</c:v>
                </c:pt>
                <c:pt idx="18">
                  <c:v>8.8364843978506826</c:v>
                </c:pt>
                <c:pt idx="19">
                  <c:v>13.601088257847159</c:v>
                </c:pt>
                <c:pt idx="20">
                  <c:v>13.679666224213435</c:v>
                </c:pt>
                <c:pt idx="21">
                  <c:v>12.75058595656215</c:v>
                </c:pt>
                <c:pt idx="22">
                  <c:v>13.626611371481239</c:v>
                </c:pt>
                <c:pt idx="23">
                  <c:v>25.413111491929349</c:v>
                </c:pt>
                <c:pt idx="24">
                  <c:v>45.00171709926321</c:v>
                </c:pt>
                <c:pt idx="25">
                  <c:v>41.40379899939726</c:v>
                </c:pt>
                <c:pt idx="26">
                  <c:v>38.073614216663927</c:v>
                </c:pt>
                <c:pt idx="27">
                  <c:v>36.559257552400659</c:v>
                </c:pt>
                <c:pt idx="28">
                  <c:v>36.557378867853799</c:v>
                </c:pt>
                <c:pt idx="29">
                  <c:v>18.673936594239908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70-41C8-B88D-C8ACD5A2D770}"/>
            </c:ext>
          </c:extLst>
        </c:ser>
        <c:ser>
          <c:idx val="4"/>
          <c:order val="5"/>
          <c:tx>
            <c:v>MAY</c:v>
          </c:tx>
          <c:spPr>
            <a:ln>
              <a:noFill/>
            </a:ln>
          </c:spPr>
          <c:marker>
            <c:symbol val="x"/>
            <c:size val="3"/>
            <c:spPr>
              <a:noFill/>
              <a:ln>
                <a:solidFill>
                  <a:srgbClr val="FFC000"/>
                </a:solidFill>
              </a:ln>
            </c:spPr>
          </c:marker>
          <c:xVal>
            <c:numRef>
              <c:f>MAY!$L$7:$L$37</c:f>
              <c:numCache>
                <c:formatCode>0.000</c:formatCode>
                <c:ptCount val="31"/>
                <c:pt idx="0">
                  <c:v>20.866424752016378</c:v>
                </c:pt>
                <c:pt idx="1">
                  <c:v>18.568921838269318</c:v>
                </c:pt>
                <c:pt idx="2">
                  <c:v>15.797091460274178</c:v>
                </c:pt>
                <c:pt idx="3">
                  <c:v>18.397780552136073</c:v>
                </c:pt>
                <c:pt idx="4">
                  <c:v>15.5496382919901</c:v>
                </c:pt>
                <c:pt idx="5">
                  <c:v>16.264350945221871</c:v>
                </c:pt>
                <c:pt idx="6">
                  <c:v>18.234530008404182</c:v>
                </c:pt>
                <c:pt idx="7">
                  <c:v>16.829431633897045</c:v>
                </c:pt>
                <c:pt idx="8">
                  <c:v>14.674741757009286</c:v>
                </c:pt>
                <c:pt idx="9">
                  <c:v>15.412206960256412</c:v>
                </c:pt>
                <c:pt idx="10">
                  <c:v>20.101604825603218</c:v>
                </c:pt>
                <c:pt idx="11">
                  <c:v>20.739252997255505</c:v>
                </c:pt>
                <c:pt idx="12">
                  <c:v>18.651622857161065</c:v>
                </c:pt>
                <c:pt idx="13">
                  <c:v>18.13844469447826</c:v>
                </c:pt>
                <c:pt idx="14">
                  <c:v>13.691678153851221</c:v>
                </c:pt>
                <c:pt idx="15">
                  <c:v>17.596145395680296</c:v>
                </c:pt>
                <c:pt idx="16">
                  <c:v>18.567085556838407</c:v>
                </c:pt>
                <c:pt idx="17">
                  <c:v>18.023447211810407</c:v>
                </c:pt>
                <c:pt idx="18">
                  <c:v>14.24814783506578</c:v>
                </c:pt>
                <c:pt idx="19">
                  <c:v>16.607615669732724</c:v>
                </c:pt>
                <c:pt idx="20">
                  <c:v>25.569390388689204</c:v>
                </c:pt>
                <c:pt idx="21">
                  <c:v>54.816718941754644</c:v>
                </c:pt>
                <c:pt idx="22">
                  <c:v>60.893259365994979</c:v>
                </c:pt>
                <c:pt idx="23">
                  <c:v>49.322307471166447</c:v>
                </c:pt>
                <c:pt idx="24">
                  <c:v>46.928597712947479</c:v>
                </c:pt>
                <c:pt idx="25">
                  <c:v>44.12560934584193</c:v>
                </c:pt>
                <c:pt idx="26">
                  <c:v>24.478343237398892</c:v>
                </c:pt>
                <c:pt idx="27">
                  <c:v>14.187250034339762</c:v>
                </c:pt>
                <c:pt idx="28">
                  <c:v>14.576396110563934</c:v>
                </c:pt>
                <c:pt idx="29">
                  <c:v>15.303887437941121</c:v>
                </c:pt>
                <c:pt idx="30">
                  <c:v>12.890804047118433</c:v>
                </c:pt>
              </c:numCache>
            </c:numRef>
          </c:xVal>
          <c:yVal>
            <c:numRef>
              <c:f>MAY!$O$7:$O$37</c:f>
              <c:numCache>
                <c:formatCode>0.000</c:formatCode>
                <c:ptCount val="31"/>
                <c:pt idx="0">
                  <c:v>16.697925757162455</c:v>
                </c:pt>
                <c:pt idx="1">
                  <c:v>16.068340547439171</c:v>
                </c:pt>
                <c:pt idx="2">
                  <c:v>14.995104479621016</c:v>
                </c:pt>
                <c:pt idx="3">
                  <c:v>13.706916409151876</c:v>
                </c:pt>
                <c:pt idx="4">
                  <c:v>13.541782089232083</c:v>
                </c:pt>
                <c:pt idx="5">
                  <c:v>14.190049223098887</c:v>
                </c:pt>
                <c:pt idx="6">
                  <c:v>14.424317697746879</c:v>
                </c:pt>
                <c:pt idx="7">
                  <c:v>13.54974750912336</c:v>
                </c:pt>
                <c:pt idx="8">
                  <c:v>13.587314699869243</c:v>
                </c:pt>
                <c:pt idx="9">
                  <c:v>13.776326174954402</c:v>
                </c:pt>
                <c:pt idx="10">
                  <c:v>15.543353932564571</c:v>
                </c:pt>
                <c:pt idx="11">
                  <c:v>15.90959925850618</c:v>
                </c:pt>
                <c:pt idx="12">
                  <c:v>16.581721817500977</c:v>
                </c:pt>
                <c:pt idx="13">
                  <c:v>15.753450056599291</c:v>
                </c:pt>
                <c:pt idx="14">
                  <c:v>14.971624060989729</c:v>
                </c:pt>
                <c:pt idx="15">
                  <c:v>14.562556702271994</c:v>
                </c:pt>
                <c:pt idx="16">
                  <c:v>14.665465330248249</c:v>
                </c:pt>
                <c:pt idx="17">
                  <c:v>14.25847564313079</c:v>
                </c:pt>
                <c:pt idx="18">
                  <c:v>12.844099377280589</c:v>
                </c:pt>
                <c:pt idx="19">
                  <c:v>13.272971994530844</c:v>
                </c:pt>
                <c:pt idx="20">
                  <c:v>20.843027056524015</c:v>
                </c:pt>
                <c:pt idx="21">
                  <c:v>43.753974240204379</c:v>
                </c:pt>
                <c:pt idx="22">
                  <c:v>46.098417765964498</c:v>
                </c:pt>
                <c:pt idx="23">
                  <c:v>41.867633381549183</c:v>
                </c:pt>
                <c:pt idx="24">
                  <c:v>38.367894430200529</c:v>
                </c:pt>
                <c:pt idx="25">
                  <c:v>36.99667081901881</c:v>
                </c:pt>
                <c:pt idx="26">
                  <c:v>15.722109308420638</c:v>
                </c:pt>
                <c:pt idx="27">
                  <c:v>11.134654238731041</c:v>
                </c:pt>
                <c:pt idx="28">
                  <c:v>11.762174239722501</c:v>
                </c:pt>
                <c:pt idx="29">
                  <c:v>11.665481675415409</c:v>
                </c:pt>
                <c:pt idx="30">
                  <c:v>10.890580840574639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70-41C8-B88D-C8ACD5A2D770}"/>
            </c:ext>
          </c:extLst>
        </c:ser>
        <c:ser>
          <c:idx val="5"/>
          <c:order val="6"/>
          <c:tx>
            <c:v>JUN</c:v>
          </c:tx>
          <c:spPr>
            <a:ln>
              <a:noFill/>
            </a:ln>
          </c:spPr>
          <c:marker>
            <c:symbol val="star"/>
            <c:size val="3"/>
            <c:spPr>
              <a:noFill/>
            </c:spPr>
          </c:marker>
          <c:xVal>
            <c:numRef>
              <c:f>JUN!$L$7:$L$35</c:f>
              <c:numCache>
                <c:formatCode>0.000</c:formatCode>
                <c:ptCount val="29"/>
                <c:pt idx="0">
                  <c:v>12.939323441887353</c:v>
                </c:pt>
                <c:pt idx="1">
                  <c:v>13.733426152164256</c:v>
                </c:pt>
                <c:pt idx="2">
                  <c:v>15.18577040033064</c:v>
                </c:pt>
                <c:pt idx="3">
                  <c:v>10.939439379377365</c:v>
                </c:pt>
                <c:pt idx="4">
                  <c:v>10.408967953874267</c:v>
                </c:pt>
                <c:pt idx="5">
                  <c:v>12.891487035148415</c:v>
                </c:pt>
                <c:pt idx="6">
                  <c:v>12.451458939698199</c:v>
                </c:pt>
                <c:pt idx="7">
                  <c:v>13.318287022299998</c:v>
                </c:pt>
                <c:pt idx="8">
                  <c:v>12.645235038756141</c:v>
                </c:pt>
                <c:pt idx="9">
                  <c:v>14.618062253993216</c:v>
                </c:pt>
                <c:pt idx="10">
                  <c:v>15.602358273746731</c:v>
                </c:pt>
                <c:pt idx="11">
                  <c:v>17.654459604613994</c:v>
                </c:pt>
                <c:pt idx="12">
                  <c:v>12.224952699307469</c:v>
                </c:pt>
                <c:pt idx="13">
                  <c:v>13.955510703920641</c:v>
                </c:pt>
                <c:pt idx="14">
                  <c:v>25.835272029939297</c:v>
                </c:pt>
                <c:pt idx="15">
                  <c:v>59.368594505529806</c:v>
                </c:pt>
                <c:pt idx="16">
                  <c:v>66.865609047123115</c:v>
                </c:pt>
                <c:pt idx="17">
                  <c:v>63.123486862931998</c:v>
                </c:pt>
                <c:pt idx="18">
                  <c:v>47.351992685831618</c:v>
                </c:pt>
                <c:pt idx="19">
                  <c:v>37.209152813936811</c:v>
                </c:pt>
                <c:pt idx="20">
                  <c:v>26.19953415809255</c:v>
                </c:pt>
                <c:pt idx="21">
                  <c:v>20.277143293930806</c:v>
                </c:pt>
                <c:pt idx="22">
                  <c:v>15.315604675678721</c:v>
                </c:pt>
                <c:pt idx="23">
                  <c:v>19.659269047583194</c:v>
                </c:pt>
                <c:pt idx="24">
                  <c:v>17.266203520192704</c:v>
                </c:pt>
                <c:pt idx="25">
                  <c:v>14.892914607056802</c:v>
                </c:pt>
                <c:pt idx="26">
                  <c:v>14.02646989294503</c:v>
                </c:pt>
                <c:pt idx="27">
                  <c:v>12.586674671392153</c:v>
                </c:pt>
                <c:pt idx="28">
                  <c:v>12.398632898243932</c:v>
                </c:pt>
              </c:numCache>
            </c:numRef>
          </c:xVal>
          <c:yVal>
            <c:numRef>
              <c:f>JUN!$O$7:$O$35</c:f>
              <c:numCache>
                <c:formatCode>0.000</c:formatCode>
                <c:ptCount val="29"/>
                <c:pt idx="0">
                  <c:v>11.606405641596327</c:v>
                </c:pt>
                <c:pt idx="1">
                  <c:v>11.709475700083777</c:v>
                </c:pt>
                <c:pt idx="2">
                  <c:v>11.965764813519035</c:v>
                </c:pt>
                <c:pt idx="3">
                  <c:v>9.101165127405805</c:v>
                </c:pt>
                <c:pt idx="4">
                  <c:v>8.8757096162261604</c:v>
                </c:pt>
                <c:pt idx="5">
                  <c:v>11.412188821902815</c:v>
                </c:pt>
                <c:pt idx="6">
                  <c:v>11.400069314678156</c:v>
                </c:pt>
                <c:pt idx="7">
                  <c:v>11.312567623032127</c:v>
                </c:pt>
                <c:pt idx="8">
                  <c:v>11.68055232037489</c:v>
                </c:pt>
                <c:pt idx="9">
                  <c:v>12.177065427422665</c:v>
                </c:pt>
                <c:pt idx="10">
                  <c:v>12.052825588299264</c:v>
                </c:pt>
                <c:pt idx="11">
                  <c:v>11.929786640860705</c:v>
                </c:pt>
                <c:pt idx="12">
                  <c:v>11.03031057701477</c:v>
                </c:pt>
                <c:pt idx="13">
                  <c:v>11.964131822273252</c:v>
                </c:pt>
                <c:pt idx="14">
                  <c:v>21.766026429367912</c:v>
                </c:pt>
                <c:pt idx="15">
                  <c:v>58.324913487543114</c:v>
                </c:pt>
                <c:pt idx="16">
                  <c:v>66.913670920938117</c:v>
                </c:pt>
                <c:pt idx="17">
                  <c:v>59.294649415292625</c:v>
                </c:pt>
                <c:pt idx="18">
                  <c:v>48.330944613557023</c:v>
                </c:pt>
                <c:pt idx="19">
                  <c:v>40.61907347967005</c:v>
                </c:pt>
                <c:pt idx="20">
                  <c:v>33.949549429760886</c:v>
                </c:pt>
                <c:pt idx="21">
                  <c:v>24.18033133921854</c:v>
                </c:pt>
                <c:pt idx="22">
                  <c:v>23.439723598180656</c:v>
                </c:pt>
                <c:pt idx="23">
                  <c:v>22.809187588628877</c:v>
                </c:pt>
                <c:pt idx="24">
                  <c:v>22.72731452502784</c:v>
                </c:pt>
                <c:pt idx="25">
                  <c:v>20.839566308546583</c:v>
                </c:pt>
                <c:pt idx="26">
                  <c:v>20.354586096590502</c:v>
                </c:pt>
                <c:pt idx="27">
                  <c:v>20.847143167887264</c:v>
                </c:pt>
                <c:pt idx="28">
                  <c:v>21.150866375079421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70-41C8-B88D-C8ACD5A2D770}"/>
            </c:ext>
          </c:extLst>
        </c:ser>
        <c:ser>
          <c:idx val="7"/>
          <c:order val="7"/>
          <c:tx>
            <c:v>JUL</c:v>
          </c:tx>
          <c:spPr>
            <a:ln>
              <a:noFill/>
            </a:ln>
          </c:spPr>
          <c:marker>
            <c:symbol val="star"/>
            <c:size val="3"/>
            <c:spPr>
              <a:noFill/>
            </c:spPr>
          </c:marker>
          <c:xVal>
            <c:numRef>
              <c:f>JUL!$L$7:$L$37</c:f>
              <c:numCache>
                <c:formatCode>0.000</c:formatCode>
                <c:ptCount val="31"/>
              </c:numCache>
            </c:numRef>
          </c:xVal>
          <c:yVal>
            <c:numRef>
              <c:f>JUL!$O$7:$O$37</c:f>
              <c:numCache>
                <c:formatCode>0.000</c:formatCode>
                <c:ptCount val="3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70-41C8-B88D-C8ACD5A2D770}"/>
            </c:ext>
          </c:extLst>
        </c:ser>
        <c:ser>
          <c:idx val="8"/>
          <c:order val="8"/>
          <c:tx>
            <c:v>AUG</c:v>
          </c:tx>
          <c:spPr>
            <a:ln>
              <a:noFill/>
            </a:ln>
          </c:spPr>
          <c:marker>
            <c:symbol val="star"/>
            <c:size val="3"/>
            <c:spPr>
              <a:noFill/>
            </c:spPr>
          </c:marker>
          <c:xVal>
            <c:numRef>
              <c:f>AUG!$L$7:$L$37</c:f>
              <c:numCache>
                <c:formatCode>0.000</c:formatCode>
                <c:ptCount val="31"/>
                <c:pt idx="0">
                  <c:v>569.20504821958355</c:v>
                </c:pt>
                <c:pt idx="1">
                  <c:v>31.011808700090043</c:v>
                </c:pt>
                <c:pt idx="2">
                  <c:v>59.474548799508689</c:v>
                </c:pt>
                <c:pt idx="3">
                  <c:v>47.57879200806385</c:v>
                </c:pt>
                <c:pt idx="4">
                  <c:v>43.981140354736283</c:v>
                </c:pt>
                <c:pt idx="5">
                  <c:v>43.152953346379419</c:v>
                </c:pt>
                <c:pt idx="6">
                  <c:v>30.424282733831646</c:v>
                </c:pt>
                <c:pt idx="7">
                  <c:v>22.959007748547734</c:v>
                </c:pt>
                <c:pt idx="8">
                  <c:v>63.465108792119644</c:v>
                </c:pt>
                <c:pt idx="9">
                  <c:v>63.412015792980917</c:v>
                </c:pt>
                <c:pt idx="10">
                  <c:v>59.021247301856377</c:v>
                </c:pt>
                <c:pt idx="11">
                  <c:v>56.24911833650043</c:v>
                </c:pt>
                <c:pt idx="12">
                  <c:v>59.605329337706266</c:v>
                </c:pt>
                <c:pt idx="13">
                  <c:v>53.732562696970099</c:v>
                </c:pt>
                <c:pt idx="14">
                  <c:v>60.151106672690304</c:v>
                </c:pt>
                <c:pt idx="15">
                  <c:v>29.504140038178129</c:v>
                </c:pt>
                <c:pt idx="16">
                  <c:v>25.375503428986448</c:v>
                </c:pt>
                <c:pt idx="17">
                  <c:v>27.313284384777432</c:v>
                </c:pt>
                <c:pt idx="18">
                  <c:v>30.477585817831944</c:v>
                </c:pt>
                <c:pt idx="19">
                  <c:v>58.796960680597977</c:v>
                </c:pt>
                <c:pt idx="20">
                  <c:v>58.659066012912504</c:v>
                </c:pt>
                <c:pt idx="21">
                  <c:v>61.086854562950897</c:v>
                </c:pt>
                <c:pt idx="22">
                  <c:v>55.556862083690724</c:v>
                </c:pt>
                <c:pt idx="23">
                  <c:v>52.196610014226081</c:v>
                </c:pt>
                <c:pt idx="24">
                  <c:v>54.674406302916537</c:v>
                </c:pt>
                <c:pt idx="25">
                  <c:v>57.199782153818447</c:v>
                </c:pt>
                <c:pt idx="26">
                  <c:v>54.663796130415754</c:v>
                </c:pt>
                <c:pt idx="27">
                  <c:v>42.289887042848925</c:v>
                </c:pt>
                <c:pt idx="28">
                  <c:v>30.181580623896451</c:v>
                </c:pt>
                <c:pt idx="29">
                  <c:v>33.881565745845315</c:v>
                </c:pt>
                <c:pt idx="30">
                  <c:v>33.574999467408261</c:v>
                </c:pt>
              </c:numCache>
            </c:numRef>
          </c:xVal>
          <c:yVal>
            <c:numRef>
              <c:f>AUG!$O$7:$O$37</c:f>
              <c:numCache>
                <c:formatCode>0.000</c:formatCode>
                <c:ptCount val="31"/>
                <c:pt idx="0">
                  <c:v>34.465595775695292</c:v>
                </c:pt>
                <c:pt idx="1">
                  <c:v>35.125125604257107</c:v>
                </c:pt>
                <c:pt idx="2">
                  <c:v>54.488601708772819</c:v>
                </c:pt>
                <c:pt idx="3">
                  <c:v>53.556762620803831</c:v>
                </c:pt>
                <c:pt idx="4">
                  <c:v>43.459549224614079</c:v>
                </c:pt>
                <c:pt idx="5">
                  <c:v>43.908860676309523</c:v>
                </c:pt>
                <c:pt idx="6">
                  <c:v>31.278959311016102</c:v>
                </c:pt>
                <c:pt idx="7">
                  <c:v>29.022489935670052</c:v>
                </c:pt>
                <c:pt idx="8">
                  <c:v>63.979013774755764</c:v>
                </c:pt>
                <c:pt idx="9">
                  <c:v>65.508214003148765</c:v>
                </c:pt>
                <c:pt idx="10">
                  <c:v>58.714470700949114</c:v>
                </c:pt>
                <c:pt idx="11">
                  <c:v>57.859433218121204</c:v>
                </c:pt>
                <c:pt idx="12">
                  <c:v>57.890790790740347</c:v>
                </c:pt>
                <c:pt idx="13">
                  <c:v>57.965287851202689</c:v>
                </c:pt>
                <c:pt idx="14">
                  <c:v>59.981795727519838</c:v>
                </c:pt>
                <c:pt idx="15">
                  <c:v>35.588590048713975</c:v>
                </c:pt>
                <c:pt idx="16">
                  <c:v>31.081393625845365</c:v>
                </c:pt>
                <c:pt idx="17">
                  <c:v>30.665959830118467</c:v>
                </c:pt>
                <c:pt idx="18">
                  <c:v>32.60296781611607</c:v>
                </c:pt>
                <c:pt idx="19">
                  <c:v>59.375787162542714</c:v>
                </c:pt>
                <c:pt idx="20">
                  <c:v>60.540552920115118</c:v>
                </c:pt>
                <c:pt idx="21">
                  <c:v>60.593044893416661</c:v>
                </c:pt>
                <c:pt idx="22">
                  <c:v>58.320704973533893</c:v>
                </c:pt>
                <c:pt idx="23">
                  <c:v>55.499702453391279</c:v>
                </c:pt>
                <c:pt idx="24">
                  <c:v>54.924959195618221</c:v>
                </c:pt>
                <c:pt idx="25">
                  <c:v>57.22097895890883</c:v>
                </c:pt>
                <c:pt idx="26">
                  <c:v>56.71437172806926</c:v>
                </c:pt>
                <c:pt idx="27">
                  <c:v>45.8554954021009</c:v>
                </c:pt>
                <c:pt idx="28">
                  <c:v>35.64764040912884</c:v>
                </c:pt>
                <c:pt idx="29">
                  <c:v>34.882454371501829</c:v>
                </c:pt>
                <c:pt idx="30">
                  <c:v>35.7050709958054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570-41C8-B88D-C8ACD5A2D770}"/>
            </c:ext>
          </c:extLst>
        </c:ser>
        <c:ser>
          <c:idx val="9"/>
          <c:order val="9"/>
          <c:tx>
            <c:v>SEP</c:v>
          </c:tx>
          <c:spPr>
            <a:ln>
              <a:noFill/>
            </a:ln>
          </c:spPr>
          <c:marker>
            <c:symbol val="plus"/>
            <c:size val="3"/>
            <c:spPr>
              <a:noFill/>
            </c:spPr>
          </c:marker>
          <c:xVal>
            <c:numRef>
              <c:f>SEP!$L$7:$L$36</c:f>
              <c:numCache>
                <c:formatCode>0.000</c:formatCode>
                <c:ptCount val="30"/>
                <c:pt idx="0">
                  <c:v>548.75033087890063</c:v>
                </c:pt>
                <c:pt idx="1">
                  <c:v>31.502659811409579</c:v>
                </c:pt>
                <c:pt idx="2">
                  <c:v>31.03201618933295</c:v>
                </c:pt>
                <c:pt idx="3">
                  <c:v>31.342349538483212</c:v>
                </c:pt>
                <c:pt idx="4">
                  <c:v>56.161528454990759</c:v>
                </c:pt>
                <c:pt idx="5">
                  <c:v>57.422270879787689</c:v>
                </c:pt>
                <c:pt idx="6">
                  <c:v>55.580155830076585</c:v>
                </c:pt>
                <c:pt idx="7">
                  <c:v>55.045432136982861</c:v>
                </c:pt>
                <c:pt idx="8">
                  <c:v>51.581986711558187</c:v>
                </c:pt>
                <c:pt idx="9">
                  <c:v>53.867326727744079</c:v>
                </c:pt>
                <c:pt idx="10">
                  <c:v>54.934572305989377</c:v>
                </c:pt>
                <c:pt idx="11">
                  <c:v>49.367333643375915</c:v>
                </c:pt>
                <c:pt idx="12">
                  <c:v>44.908717196418614</c:v>
                </c:pt>
                <c:pt idx="13">
                  <c:v>53.118959685274525</c:v>
                </c:pt>
                <c:pt idx="14">
                  <c:v>25.250850641850327</c:v>
                </c:pt>
                <c:pt idx="15">
                  <c:v>22.835530887080949</c:v>
                </c:pt>
                <c:pt idx="16">
                  <c:v>34.157792209396938</c:v>
                </c:pt>
                <c:pt idx="17">
                  <c:v>50.038979085055487</c:v>
                </c:pt>
                <c:pt idx="18">
                  <c:v>50.318534843948058</c:v>
                </c:pt>
                <c:pt idx="19">
                  <c:v>39.998874631428635</c:v>
                </c:pt>
                <c:pt idx="20">
                  <c:v>35.180271866761416</c:v>
                </c:pt>
                <c:pt idx="21">
                  <c:v>42.818838353347971</c:v>
                </c:pt>
                <c:pt idx="22">
                  <c:v>38.130418295663368</c:v>
                </c:pt>
                <c:pt idx="23">
                  <c:v>24.0168441163772</c:v>
                </c:pt>
                <c:pt idx="24">
                  <c:v>22.331273679230122</c:v>
                </c:pt>
                <c:pt idx="25">
                  <c:v>21.557534015195532</c:v>
                </c:pt>
                <c:pt idx="26">
                  <c:v>25.294024474921677</c:v>
                </c:pt>
                <c:pt idx="27">
                  <c:v>41.498352895560188</c:v>
                </c:pt>
                <c:pt idx="28">
                  <c:v>50.509199910732214</c:v>
                </c:pt>
                <c:pt idx="29">
                  <c:v>57.11719615394361</c:v>
                </c:pt>
              </c:numCache>
            </c:numRef>
          </c:xVal>
          <c:yVal>
            <c:numRef>
              <c:f>SEP!$O$7:$O$36</c:f>
              <c:numCache>
                <c:formatCode>0.000</c:formatCode>
                <c:ptCount val="30"/>
                <c:pt idx="0">
                  <c:v>35.772365141466693</c:v>
                </c:pt>
                <c:pt idx="1">
                  <c:v>35.169595311439956</c:v>
                </c:pt>
                <c:pt idx="2">
                  <c:v>33.959170089714334</c:v>
                </c:pt>
                <c:pt idx="3">
                  <c:v>33.74766489851438</c:v>
                </c:pt>
                <c:pt idx="4">
                  <c:v>56.680290299105984</c:v>
                </c:pt>
                <c:pt idx="5">
                  <c:v>58.067606970492143</c:v>
                </c:pt>
                <c:pt idx="6">
                  <c:v>57.919548756458724</c:v>
                </c:pt>
                <c:pt idx="7">
                  <c:v>54.900517872968763</c:v>
                </c:pt>
                <c:pt idx="8">
                  <c:v>55.204627685075529</c:v>
                </c:pt>
                <c:pt idx="9">
                  <c:v>54.769159361870827</c:v>
                </c:pt>
                <c:pt idx="10">
                  <c:v>54.956676903070388</c:v>
                </c:pt>
                <c:pt idx="11">
                  <c:v>50.305451055485619</c:v>
                </c:pt>
                <c:pt idx="12">
                  <c:v>49.596855575823795</c:v>
                </c:pt>
                <c:pt idx="13">
                  <c:v>49.804711763954245</c:v>
                </c:pt>
                <c:pt idx="14">
                  <c:v>30.853950959761406</c:v>
                </c:pt>
                <c:pt idx="15">
                  <c:v>27.568654565697315</c:v>
                </c:pt>
                <c:pt idx="16">
                  <c:v>37.018156392667166</c:v>
                </c:pt>
                <c:pt idx="17">
                  <c:v>54.232042600601154</c:v>
                </c:pt>
                <c:pt idx="18">
                  <c:v>55.266217361886277</c:v>
                </c:pt>
                <c:pt idx="19">
                  <c:v>42.487943652928074</c:v>
                </c:pt>
                <c:pt idx="20">
                  <c:v>40.386838046654304</c:v>
                </c:pt>
                <c:pt idx="21">
                  <c:v>47.214865992382038</c:v>
                </c:pt>
                <c:pt idx="22">
                  <c:v>40.736104963378224</c:v>
                </c:pt>
                <c:pt idx="23">
                  <c:v>28.779749791027808</c:v>
                </c:pt>
                <c:pt idx="24">
                  <c:v>28.720741337980311</c:v>
                </c:pt>
                <c:pt idx="25">
                  <c:v>29.493230131378123</c:v>
                </c:pt>
                <c:pt idx="26">
                  <c:v>31.216029231627161</c:v>
                </c:pt>
                <c:pt idx="27">
                  <c:v>46.510964561780689</c:v>
                </c:pt>
                <c:pt idx="28">
                  <c:v>50.879773598486111</c:v>
                </c:pt>
                <c:pt idx="29">
                  <c:v>56.595644629280635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70-41C8-B88D-C8ACD5A2D770}"/>
            </c:ext>
          </c:extLst>
        </c:ser>
        <c:ser>
          <c:idx val="10"/>
          <c:order val="10"/>
          <c:tx>
            <c:v>OCT</c:v>
          </c:tx>
          <c:spPr>
            <a:ln>
              <a:noFill/>
            </a:ln>
          </c:spPr>
          <c:marker>
            <c:symbol val="plus"/>
            <c:size val="5"/>
            <c:spPr>
              <a:solidFill>
                <a:srgbClr val="FF0000"/>
              </a:solidFill>
            </c:spPr>
          </c:marker>
          <c:xVal>
            <c:numRef>
              <c:f>OCT!$L$7:$L$37</c:f>
              <c:numCache>
                <c:formatCode>0.000</c:formatCode>
                <c:ptCount val="31"/>
                <c:pt idx="0">
                  <c:v>0</c:v>
                </c:pt>
              </c:numCache>
            </c:numRef>
          </c:xVal>
          <c:yVal>
            <c:numRef>
              <c:f>OCT!$O$7:$O$37</c:f>
              <c:numCache>
                <c:formatCode>0.000</c:formatCode>
                <c:ptCount val="31"/>
                <c:pt idx="0">
                  <c:v>-1.7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570-41C8-B88D-C8ACD5A2D770}"/>
            </c:ext>
          </c:extLst>
        </c:ser>
        <c:ser>
          <c:idx val="11"/>
          <c:order val="11"/>
          <c:tx>
            <c:v>NOV</c:v>
          </c:tx>
          <c:spPr>
            <a:ln>
              <a:noFill/>
            </a:ln>
          </c:spPr>
          <c:marker>
            <c:symbol val="plus"/>
            <c:size val="3"/>
            <c:spPr>
              <a:noFill/>
            </c:spPr>
          </c:marker>
          <c:xVal>
            <c:numRef>
              <c:f>NOV!$L$7:$L$36</c:f>
              <c:numCache>
                <c:formatCode>0.000</c:formatCode>
                <c:ptCount val="30"/>
                <c:pt idx="0">
                  <c:v>0</c:v>
                </c:pt>
              </c:numCache>
            </c:numRef>
          </c:xVal>
          <c:yVal>
            <c:numRef>
              <c:f>NOV!$O$7:$O$36</c:f>
              <c:numCache>
                <c:formatCode>0.000</c:formatCode>
                <c:ptCount val="30"/>
                <c:pt idx="0">
                  <c:v>-1.7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70-41C8-B88D-C8ACD5A2D770}"/>
            </c:ext>
          </c:extLst>
        </c:ser>
        <c:ser>
          <c:idx val="12"/>
          <c:order val="12"/>
          <c:tx>
            <c:v>DEC</c:v>
          </c:tx>
          <c:spPr>
            <a:ln>
              <a:noFill/>
            </a:ln>
          </c:spPr>
          <c:marker>
            <c:symbol val="plus"/>
            <c:size val="3"/>
            <c:spPr>
              <a:noFill/>
            </c:spPr>
          </c:marker>
          <c:xVal>
            <c:numRef>
              <c:f>DEC!$L$7:$L$37</c:f>
              <c:numCache>
                <c:formatCode>0.000</c:formatCode>
                <c:ptCount val="31"/>
                <c:pt idx="0">
                  <c:v>0</c:v>
                </c:pt>
              </c:numCache>
            </c:numRef>
          </c:xVal>
          <c:yVal>
            <c:numRef>
              <c:f>DEC!$O$7:$O$37</c:f>
              <c:numCache>
                <c:formatCode>0.000</c:formatCode>
                <c:ptCount val="31"/>
                <c:pt idx="0">
                  <c:v>-1.7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570-41C8-B88D-C8ACD5A2D770}"/>
            </c:ext>
          </c:extLst>
        </c:ser>
        <c:ser>
          <c:idx val="13"/>
          <c:order val="13"/>
          <c:tx>
            <c:v>- 8 MT</c:v>
          </c:tx>
          <c:spPr>
            <a:ln w="15875">
              <a:solidFill>
                <a:schemeClr val="tx1"/>
              </a:solidFill>
              <a:prstDash val="sys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7570-41C8-B88D-C8ACD5A2D770}"/>
              </c:ext>
            </c:extLst>
          </c:dPt>
          <c:xVal>
            <c:numLit>
              <c:formatCode>General</c:formatCode>
              <c:ptCount val="2"/>
              <c:pt idx="0">
                <c:v>8</c:v>
              </c:pt>
              <c:pt idx="1">
                <c:v>100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92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7570-41C8-B88D-C8ACD5A2D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11520"/>
        <c:axId val="533793792"/>
      </c:scatterChart>
      <c:valAx>
        <c:axId val="53081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Recorded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793792"/>
        <c:crosses val="autoZero"/>
        <c:crossBetween val="midCat"/>
      </c:valAx>
      <c:valAx>
        <c:axId val="533793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DCS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811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apports%20Production\Production\2020%20Reports\0%20-%202019%20Production%20Data%20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apports%20Production\Production\2020%20Reports\0%20-%202020%20Production%20Data%20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apports%20Production\Production\2020%20Reports\1%20-%202020%20Load%20Data%20Ent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  <cell r="Q1" t="str">
            <v>VAL</v>
          </cell>
          <cell r="R1" t="str">
            <v>VAL</v>
          </cell>
          <cell r="S1" t="str">
            <v>VAL</v>
          </cell>
          <cell r="T1" t="str">
            <v>VAL</v>
          </cell>
        </row>
        <row r="2"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Q3" t="str">
            <v>U-641</v>
          </cell>
          <cell r="R3" t="str">
            <v>U-642</v>
          </cell>
          <cell r="S3" t="str">
            <v>T-630</v>
          </cell>
          <cell r="T3" t="str">
            <v>T-635</v>
          </cell>
        </row>
        <row r="4">
          <cell r="Q4" t="str">
            <v>in</v>
          </cell>
          <cell r="R4" t="str">
            <v>in</v>
          </cell>
          <cell r="S4" t="str">
            <v>in</v>
          </cell>
          <cell r="T4" t="str">
            <v>in</v>
          </cell>
        </row>
        <row r="5">
          <cell r="A5" t="str">
            <v>Day</v>
          </cell>
          <cell r="Q5" t="str">
            <v>LT641.PV</v>
          </cell>
          <cell r="R5" t="str">
            <v>LT642.PV</v>
          </cell>
          <cell r="S5" t="str">
            <v>LT630.PV</v>
          </cell>
          <cell r="T5" t="str">
            <v>LT635B.PV</v>
          </cell>
        </row>
        <row r="6">
          <cell r="A6" t="str">
            <v>OP</v>
          </cell>
          <cell r="Q6">
            <v>14.385671615600586</v>
          </cell>
          <cell r="R6">
            <v>3.6458609104156494</v>
          </cell>
          <cell r="S6">
            <v>0</v>
          </cell>
          <cell r="T6">
            <v>187.03262329101563</v>
          </cell>
        </row>
        <row r="7">
          <cell r="A7">
            <v>101</v>
          </cell>
          <cell r="Q7">
            <v>26.638910293579102</v>
          </cell>
          <cell r="R7">
            <v>26.463973999023438</v>
          </cell>
          <cell r="S7">
            <v>0</v>
          </cell>
          <cell r="T7">
            <v>187.06373596191406</v>
          </cell>
        </row>
        <row r="8">
          <cell r="A8">
            <v>102</v>
          </cell>
          <cell r="Q8">
            <v>9.9950666427612305</v>
          </cell>
          <cell r="R8">
            <v>0.5126073956489563</v>
          </cell>
          <cell r="S8">
            <v>0</v>
          </cell>
          <cell r="T8">
            <v>183.70626831054688</v>
          </cell>
        </row>
        <row r="9">
          <cell r="A9">
            <v>103</v>
          </cell>
          <cell r="Q9">
            <v>8.0460491180419922</v>
          </cell>
          <cell r="R9">
            <v>5.1089859008789063</v>
          </cell>
          <cell r="S9">
            <v>0</v>
          </cell>
          <cell r="T9">
            <v>177.90663146972656</v>
          </cell>
        </row>
        <row r="10">
          <cell r="A10">
            <v>104</v>
          </cell>
          <cell r="Q10">
            <v>8.1320161819458008</v>
          </cell>
          <cell r="R10">
            <v>7.9954633712768555</v>
          </cell>
          <cell r="S10">
            <v>0</v>
          </cell>
          <cell r="T10">
            <v>174.94900512695313</v>
          </cell>
        </row>
        <row r="11">
          <cell r="A11">
            <v>105</v>
          </cell>
          <cell r="Q11">
            <v>35.655529022216797</v>
          </cell>
          <cell r="R11">
            <v>35.631492614746094</v>
          </cell>
          <cell r="S11">
            <v>0</v>
          </cell>
          <cell r="T11">
            <v>174.99722290039063</v>
          </cell>
        </row>
        <row r="12">
          <cell r="A12">
            <v>106</v>
          </cell>
          <cell r="Q12">
            <v>27.918458938598633</v>
          </cell>
          <cell r="R12">
            <v>27.292409896850586</v>
          </cell>
          <cell r="S12">
            <v>0</v>
          </cell>
          <cell r="T12">
            <v>181.44601440429688</v>
          </cell>
        </row>
        <row r="13">
          <cell r="A13">
            <v>107</v>
          </cell>
          <cell r="Q13">
            <v>25.227087020874023</v>
          </cell>
          <cell r="R13">
            <v>25.184665679931641</v>
          </cell>
          <cell r="S13">
            <v>0</v>
          </cell>
          <cell r="T13">
            <v>191.79708862304688</v>
          </cell>
        </row>
        <row r="14">
          <cell r="A14">
            <v>108</v>
          </cell>
          <cell r="Q14">
            <v>33.666866302490234</v>
          </cell>
          <cell r="R14">
            <v>22.238666534423828</v>
          </cell>
          <cell r="S14">
            <v>0</v>
          </cell>
          <cell r="T14">
            <v>189.41555786132813</v>
          </cell>
        </row>
        <row r="15">
          <cell r="A15">
            <v>109</v>
          </cell>
          <cell r="Q15">
            <v>13.361328125</v>
          </cell>
          <cell r="R15">
            <v>3.9298808574676514</v>
          </cell>
          <cell r="S15">
            <v>0</v>
          </cell>
          <cell r="T15">
            <v>188.39324951171875</v>
          </cell>
        </row>
        <row r="16">
          <cell r="A16">
            <v>110</v>
          </cell>
          <cell r="Q16">
            <v>10.357470512390137</v>
          </cell>
          <cell r="R16">
            <v>10.18323802947998</v>
          </cell>
          <cell r="S16">
            <v>0</v>
          </cell>
          <cell r="T16">
            <v>179.50411987304688</v>
          </cell>
        </row>
        <row r="17">
          <cell r="A17">
            <v>111</v>
          </cell>
          <cell r="Q17">
            <v>7.2212052345275879</v>
          </cell>
          <cell r="R17">
            <v>3.5999841690063477</v>
          </cell>
          <cell r="S17">
            <v>0</v>
          </cell>
          <cell r="T17">
            <v>178.29701232910156</v>
          </cell>
        </row>
        <row r="18">
          <cell r="A18">
            <v>112</v>
          </cell>
          <cell r="Q18">
            <v>8.1649742126464844</v>
          </cell>
          <cell r="R18">
            <v>8.0616779327392578</v>
          </cell>
          <cell r="S18">
            <v>0</v>
          </cell>
          <cell r="T18">
            <v>184.33139038085938</v>
          </cell>
        </row>
        <row r="19">
          <cell r="A19">
            <v>113</v>
          </cell>
          <cell r="Q19">
            <v>22.36921501159668</v>
          </cell>
          <cell r="R19">
            <v>22.316200256347656</v>
          </cell>
          <cell r="S19">
            <v>0</v>
          </cell>
          <cell r="T19">
            <v>184.29843139648438</v>
          </cell>
        </row>
        <row r="20">
          <cell r="A20">
            <v>114</v>
          </cell>
          <cell r="Q20">
            <v>27.819391250610352</v>
          </cell>
          <cell r="R20">
            <v>27.785104751586914</v>
          </cell>
          <cell r="S20">
            <v>0</v>
          </cell>
          <cell r="T20">
            <v>186.05712890625</v>
          </cell>
        </row>
        <row r="21">
          <cell r="A21">
            <v>115</v>
          </cell>
          <cell r="Q21">
            <v>41.326251983642578</v>
          </cell>
          <cell r="R21">
            <v>41.286735534667969</v>
          </cell>
          <cell r="S21">
            <v>0</v>
          </cell>
          <cell r="T21">
            <v>189.1627197265625</v>
          </cell>
        </row>
        <row r="22">
          <cell r="A22">
            <v>116</v>
          </cell>
          <cell r="Q22">
            <v>18.597827911376953</v>
          </cell>
          <cell r="R22">
            <v>22.687141418457031</v>
          </cell>
          <cell r="S22">
            <v>0</v>
          </cell>
          <cell r="T22">
            <v>197.08428955078125</v>
          </cell>
        </row>
        <row r="23">
          <cell r="A23">
            <v>117</v>
          </cell>
          <cell r="Q23">
            <v>9.2136516571044922</v>
          </cell>
          <cell r="R23">
            <v>9.204890251159668</v>
          </cell>
          <cell r="S23">
            <v>0</v>
          </cell>
          <cell r="T23">
            <v>202.72108459472656</v>
          </cell>
        </row>
        <row r="24">
          <cell r="A24">
            <v>118</v>
          </cell>
          <cell r="Q24">
            <v>8.5470590591430664</v>
          </cell>
          <cell r="R24">
            <v>8.4766149520874023</v>
          </cell>
          <cell r="S24">
            <v>0</v>
          </cell>
          <cell r="T24">
            <v>209.13496398925781</v>
          </cell>
        </row>
        <row r="25">
          <cell r="A25">
            <v>119</v>
          </cell>
          <cell r="Q25">
            <v>6.0093255043029785</v>
          </cell>
          <cell r="R25">
            <v>5.7662291526794434</v>
          </cell>
          <cell r="S25">
            <v>0</v>
          </cell>
          <cell r="T25">
            <v>209.09382629394531</v>
          </cell>
        </row>
        <row r="26">
          <cell r="A26">
            <v>120</v>
          </cell>
          <cell r="Q26">
            <v>23.241579055786133</v>
          </cell>
          <cell r="R26">
            <v>22.930885314941406</v>
          </cell>
          <cell r="S26">
            <v>0</v>
          </cell>
          <cell r="T26">
            <v>209.15225219726563</v>
          </cell>
        </row>
        <row r="27">
          <cell r="A27">
            <v>121</v>
          </cell>
          <cell r="Q27">
            <v>36.336429595947266</v>
          </cell>
          <cell r="R27">
            <v>35.938529968261719</v>
          </cell>
          <cell r="S27">
            <v>0</v>
          </cell>
          <cell r="T27">
            <v>211.61921691894531</v>
          </cell>
        </row>
        <row r="28">
          <cell r="A28">
            <v>122</v>
          </cell>
          <cell r="Q28">
            <v>46.761371612548828</v>
          </cell>
          <cell r="R28">
            <v>47.04864501953125</v>
          </cell>
          <cell r="S28">
            <v>0</v>
          </cell>
          <cell r="T28">
            <v>204.47314453125</v>
          </cell>
        </row>
        <row r="29">
          <cell r="A29">
            <v>123</v>
          </cell>
          <cell r="Q29">
            <v>45.064521789550781</v>
          </cell>
          <cell r="R29">
            <v>45.049598693847656</v>
          </cell>
          <cell r="S29">
            <v>0</v>
          </cell>
          <cell r="T29">
            <v>204.43403625488281</v>
          </cell>
        </row>
        <row r="30">
          <cell r="A30">
            <v>124</v>
          </cell>
          <cell r="Q30">
            <v>23.588136672973633</v>
          </cell>
          <cell r="R30">
            <v>23.584537506103516</v>
          </cell>
          <cell r="S30">
            <v>0</v>
          </cell>
          <cell r="T30">
            <v>202.41569519042969</v>
          </cell>
        </row>
        <row r="31">
          <cell r="A31">
            <v>125</v>
          </cell>
          <cell r="Q31">
            <v>44.709846496582031</v>
          </cell>
          <cell r="R31">
            <v>43.725433349609375</v>
          </cell>
          <cell r="S31">
            <v>0</v>
          </cell>
          <cell r="T31">
            <v>200.17213439941406</v>
          </cell>
        </row>
        <row r="32">
          <cell r="A32">
            <v>126</v>
          </cell>
          <cell r="Q32">
            <v>29.185670852661133</v>
          </cell>
          <cell r="R32">
            <v>29.067783355712891</v>
          </cell>
          <cell r="S32">
            <v>0</v>
          </cell>
          <cell r="T32">
            <v>206.98573303222656</v>
          </cell>
        </row>
        <row r="33">
          <cell r="A33">
            <v>127</v>
          </cell>
          <cell r="Q33">
            <v>46.928958892822266</v>
          </cell>
          <cell r="R33">
            <v>47.129268646240234</v>
          </cell>
          <cell r="S33">
            <v>0</v>
          </cell>
          <cell r="T33">
            <v>206.91397094726563</v>
          </cell>
        </row>
        <row r="34">
          <cell r="A34">
            <v>128</v>
          </cell>
          <cell r="Q34">
            <v>18.190361022949219</v>
          </cell>
          <cell r="R34">
            <v>8.0518522262573242</v>
          </cell>
          <cell r="S34">
            <v>0</v>
          </cell>
          <cell r="T34">
            <v>210.7913818359375</v>
          </cell>
        </row>
        <row r="35">
          <cell r="A35">
            <v>129</v>
          </cell>
          <cell r="Q35">
            <v>47.017124176025391</v>
          </cell>
          <cell r="R35">
            <v>44.441478729248047</v>
          </cell>
          <cell r="S35">
            <v>0</v>
          </cell>
          <cell r="T35">
            <v>210.83879089355469</v>
          </cell>
        </row>
        <row r="36">
          <cell r="A36">
            <v>130</v>
          </cell>
          <cell r="Q36">
            <v>20.230581283569336</v>
          </cell>
          <cell r="R36">
            <v>19.965225219726563</v>
          </cell>
          <cell r="S36">
            <v>0</v>
          </cell>
          <cell r="T36">
            <v>220.3594970703125</v>
          </cell>
        </row>
        <row r="37">
          <cell r="A37">
            <v>131</v>
          </cell>
          <cell r="Q37">
            <v>45.852928161621094</v>
          </cell>
          <cell r="R37">
            <v>45.638805389404297</v>
          </cell>
          <cell r="S37">
            <v>0</v>
          </cell>
          <cell r="T37">
            <v>210.36686706542969</v>
          </cell>
        </row>
        <row r="38">
          <cell r="A38">
            <v>201</v>
          </cell>
          <cell r="Q38">
            <v>10.464407920837402</v>
          </cell>
          <cell r="R38">
            <v>9.8526878356933594</v>
          </cell>
          <cell r="S38">
            <v>0</v>
          </cell>
          <cell r="T38">
            <v>217.75003051757813</v>
          </cell>
        </row>
        <row r="39">
          <cell r="A39">
            <v>202</v>
          </cell>
          <cell r="Q39">
            <v>29.59014892578125</v>
          </cell>
          <cell r="R39">
            <v>29.371006011962891</v>
          </cell>
          <cell r="S39">
            <v>0</v>
          </cell>
          <cell r="T39">
            <v>217.76284790039063</v>
          </cell>
        </row>
        <row r="40">
          <cell r="A40">
            <v>203</v>
          </cell>
          <cell r="Q40">
            <v>34.974830627441406</v>
          </cell>
          <cell r="R40">
            <v>34.780670166015625</v>
          </cell>
          <cell r="S40">
            <v>0</v>
          </cell>
          <cell r="T40">
            <v>220.84626770019531</v>
          </cell>
        </row>
        <row r="41">
          <cell r="A41">
            <v>204</v>
          </cell>
          <cell r="Q41">
            <v>49.798896789550781</v>
          </cell>
          <cell r="R41">
            <v>50.126029968261719</v>
          </cell>
          <cell r="S41">
            <v>0</v>
          </cell>
          <cell r="T41">
            <v>221.64447021484375</v>
          </cell>
        </row>
        <row r="42">
          <cell r="A42">
            <v>205</v>
          </cell>
          <cell r="Q42">
            <v>10.458641052246094</v>
          </cell>
          <cell r="R42">
            <v>10.329952239990234</v>
          </cell>
          <cell r="S42">
            <v>0</v>
          </cell>
          <cell r="T42">
            <v>209.21875</v>
          </cell>
        </row>
        <row r="43">
          <cell r="A43">
            <v>206</v>
          </cell>
          <cell r="Q43">
            <v>41.032478332519531</v>
          </cell>
          <cell r="R43">
            <v>40.932796478271484</v>
          </cell>
          <cell r="S43">
            <v>0</v>
          </cell>
          <cell r="T43">
            <v>209.23646545410156</v>
          </cell>
        </row>
        <row r="44">
          <cell r="A44">
            <v>207</v>
          </cell>
          <cell r="Q44">
            <v>21.757896423339844</v>
          </cell>
          <cell r="R44">
            <v>11.807265281677246</v>
          </cell>
          <cell r="S44">
            <v>0</v>
          </cell>
          <cell r="T44">
            <v>210.24851989746094</v>
          </cell>
        </row>
        <row r="45">
          <cell r="A45">
            <v>208</v>
          </cell>
          <cell r="Q45">
            <v>7.6571750640869141</v>
          </cell>
          <cell r="R45">
            <v>5.3029108047485352</v>
          </cell>
          <cell r="S45">
            <v>0</v>
          </cell>
          <cell r="T45">
            <v>202.33551025390625</v>
          </cell>
        </row>
        <row r="46">
          <cell r="A46">
            <v>209</v>
          </cell>
          <cell r="Q46">
            <v>11.783397674560547</v>
          </cell>
          <cell r="R46">
            <v>4.1040544509887695</v>
          </cell>
          <cell r="S46">
            <v>0</v>
          </cell>
          <cell r="T46">
            <v>197.31431579589844</v>
          </cell>
        </row>
        <row r="47">
          <cell r="A47">
            <v>210</v>
          </cell>
          <cell r="Q47">
            <v>7.2301144599914551</v>
          </cell>
          <cell r="R47">
            <v>6.9358839988708496</v>
          </cell>
          <cell r="S47">
            <v>0</v>
          </cell>
          <cell r="T47">
            <v>191.112060546875</v>
          </cell>
        </row>
        <row r="48">
          <cell r="A48">
            <v>211</v>
          </cell>
          <cell r="Q48">
            <v>25.39825439453125</v>
          </cell>
          <cell r="R48">
            <v>20.766805648803711</v>
          </cell>
          <cell r="S48">
            <v>0</v>
          </cell>
          <cell r="T48">
            <v>186.16258239746094</v>
          </cell>
        </row>
        <row r="49">
          <cell r="A49">
            <v>212</v>
          </cell>
          <cell r="Q49">
            <v>11.060931205749512</v>
          </cell>
          <cell r="R49">
            <v>10.775223731994629</v>
          </cell>
          <cell r="S49">
            <v>0</v>
          </cell>
          <cell r="T49">
            <v>179.22059631347656</v>
          </cell>
        </row>
        <row r="50">
          <cell r="A50">
            <v>213</v>
          </cell>
          <cell r="Q50">
            <v>27.938011169433594</v>
          </cell>
          <cell r="R50">
            <v>27.648612976074219</v>
          </cell>
          <cell r="S50">
            <v>0</v>
          </cell>
          <cell r="T50">
            <v>179.25531005859375</v>
          </cell>
        </row>
        <row r="51">
          <cell r="A51">
            <v>214</v>
          </cell>
          <cell r="Q51">
            <v>32.545108795166016</v>
          </cell>
          <cell r="R51">
            <v>19.524280548095703</v>
          </cell>
          <cell r="S51">
            <v>0</v>
          </cell>
          <cell r="T51">
            <v>177.87556457519531</v>
          </cell>
        </row>
        <row r="52">
          <cell r="A52">
            <v>215</v>
          </cell>
          <cell r="Q52">
            <v>8.1444225311279297</v>
          </cell>
          <cell r="R52">
            <v>7.7836999893188477</v>
          </cell>
          <cell r="S52">
            <v>0</v>
          </cell>
          <cell r="T52">
            <v>183.14572143554688</v>
          </cell>
        </row>
        <row r="53">
          <cell r="A53">
            <v>216</v>
          </cell>
          <cell r="Q53">
            <v>19.876070022583008</v>
          </cell>
          <cell r="R53">
            <v>19.196512222290039</v>
          </cell>
          <cell r="S53">
            <v>0</v>
          </cell>
          <cell r="T53">
            <v>190.41679382324219</v>
          </cell>
        </row>
        <row r="54">
          <cell r="A54">
            <v>217</v>
          </cell>
          <cell r="Q54">
            <v>24.667181015014648</v>
          </cell>
          <cell r="R54">
            <v>23.916065216064453</v>
          </cell>
          <cell r="S54">
            <v>0</v>
          </cell>
          <cell r="T54">
            <v>196.01637268066406</v>
          </cell>
        </row>
        <row r="55">
          <cell r="A55">
            <v>218</v>
          </cell>
          <cell r="Q55">
            <v>46.112606048583984</v>
          </cell>
          <cell r="R55">
            <v>45.480461120605469</v>
          </cell>
          <cell r="S55">
            <v>0</v>
          </cell>
          <cell r="T55">
            <v>194.30601501464844</v>
          </cell>
        </row>
        <row r="56">
          <cell r="A56">
            <v>219</v>
          </cell>
          <cell r="Q56">
            <v>19.74028205871582</v>
          </cell>
          <cell r="R56">
            <v>19.624122619628906</v>
          </cell>
          <cell r="S56">
            <v>0</v>
          </cell>
          <cell r="T56">
            <v>209.07559204101563</v>
          </cell>
        </row>
        <row r="57">
          <cell r="A57">
            <v>220</v>
          </cell>
          <cell r="Q57">
            <v>41.829898834228516</v>
          </cell>
          <cell r="R57">
            <v>41.125099182128906</v>
          </cell>
          <cell r="S57">
            <v>0</v>
          </cell>
          <cell r="T57">
            <v>207.50906372070313</v>
          </cell>
        </row>
        <row r="58">
          <cell r="A58">
            <v>221</v>
          </cell>
          <cell r="Q58">
            <v>8.180027961730957</v>
          </cell>
          <cell r="R58">
            <v>7.0558896064758301</v>
          </cell>
          <cell r="S58">
            <v>0</v>
          </cell>
          <cell r="T58">
            <v>210.81492614746094</v>
          </cell>
        </row>
        <row r="59">
          <cell r="A59">
            <v>222</v>
          </cell>
          <cell r="Q59">
            <v>37.879180908203125</v>
          </cell>
          <cell r="R59">
            <v>37.778598785400391</v>
          </cell>
          <cell r="S59">
            <v>0</v>
          </cell>
          <cell r="T59">
            <v>210.83660888671875</v>
          </cell>
        </row>
        <row r="60">
          <cell r="A60">
            <v>223</v>
          </cell>
          <cell r="Q60">
            <v>23.583562850952148</v>
          </cell>
          <cell r="R60">
            <v>23.482297897338867</v>
          </cell>
          <cell r="S60">
            <v>0</v>
          </cell>
          <cell r="T60">
            <v>217.76986694335938</v>
          </cell>
        </row>
        <row r="61">
          <cell r="A61">
            <v>224</v>
          </cell>
          <cell r="Q61">
            <v>18.384111404418945</v>
          </cell>
          <cell r="R61">
            <v>18.25434684753418</v>
          </cell>
          <cell r="S61">
            <v>0</v>
          </cell>
          <cell r="T61">
            <v>222.6331787109375</v>
          </cell>
        </row>
        <row r="62">
          <cell r="A62">
            <v>225</v>
          </cell>
          <cell r="Q62">
            <v>46.114448547363281</v>
          </cell>
          <cell r="R62">
            <v>45.992156982421875</v>
          </cell>
          <cell r="S62">
            <v>0</v>
          </cell>
          <cell r="T62">
            <v>220.06005859375</v>
          </cell>
        </row>
        <row r="63">
          <cell r="A63">
            <v>226</v>
          </cell>
          <cell r="Q63">
            <v>8.9434394836425781</v>
          </cell>
          <cell r="R63">
            <v>8.9663639068603516</v>
          </cell>
          <cell r="S63">
            <v>0</v>
          </cell>
          <cell r="T63">
            <v>217.86813354492188</v>
          </cell>
        </row>
        <row r="64">
          <cell r="A64">
            <v>227</v>
          </cell>
          <cell r="Q64">
            <v>42.657680511474609</v>
          </cell>
          <cell r="R64">
            <v>42.611896514892578</v>
          </cell>
          <cell r="S64">
            <v>0</v>
          </cell>
          <cell r="T64">
            <v>216.24557495117188</v>
          </cell>
        </row>
        <row r="65">
          <cell r="A65">
            <v>228</v>
          </cell>
          <cell r="Q65">
            <v>12.11058521270752</v>
          </cell>
          <cell r="R65">
            <v>12.056506156921387</v>
          </cell>
          <cell r="S65">
            <v>0</v>
          </cell>
          <cell r="T65">
            <v>220.52572631835938</v>
          </cell>
        </row>
        <row r="66">
          <cell r="A66">
            <v>301</v>
          </cell>
          <cell r="Q66">
            <v>25.967508316040039</v>
          </cell>
          <cell r="R66">
            <v>25.910367965698242</v>
          </cell>
          <cell r="S66">
            <v>0</v>
          </cell>
          <cell r="T66">
            <v>220.47076416015625</v>
          </cell>
        </row>
        <row r="67">
          <cell r="A67">
            <v>302</v>
          </cell>
          <cell r="Q67">
            <v>39.331207275390625</v>
          </cell>
          <cell r="R67">
            <v>39.298923492431641</v>
          </cell>
          <cell r="S67">
            <v>0</v>
          </cell>
          <cell r="T67">
            <v>220.53822326660156</v>
          </cell>
        </row>
        <row r="68">
          <cell r="A68">
            <v>303</v>
          </cell>
          <cell r="Q68">
            <v>31.761995315551758</v>
          </cell>
          <cell r="R68">
            <v>31.729518890380859</v>
          </cell>
          <cell r="S68">
            <v>0</v>
          </cell>
          <cell r="T68">
            <v>228.37619018554688</v>
          </cell>
        </row>
        <row r="69">
          <cell r="A69">
            <v>304</v>
          </cell>
          <cell r="Q69">
            <v>19.173160552978516</v>
          </cell>
          <cell r="R69">
            <v>13.450575828552246</v>
          </cell>
          <cell r="S69">
            <v>0</v>
          </cell>
          <cell r="T69">
            <v>226.32818603515625</v>
          </cell>
        </row>
        <row r="70">
          <cell r="A70">
            <v>305</v>
          </cell>
          <cell r="Q70">
            <v>9.7316160202026367</v>
          </cell>
          <cell r="R70">
            <v>9.7489242553710938</v>
          </cell>
          <cell r="S70">
            <v>0</v>
          </cell>
          <cell r="T70">
            <v>225.30172729492188</v>
          </cell>
        </row>
        <row r="71">
          <cell r="A71">
            <v>306</v>
          </cell>
          <cell r="Q71">
            <v>24.958621978759766</v>
          </cell>
          <cell r="R71">
            <v>18.298212051391602</v>
          </cell>
          <cell r="S71">
            <v>0</v>
          </cell>
          <cell r="T71">
            <v>211.85574340820313</v>
          </cell>
        </row>
        <row r="72">
          <cell r="A72">
            <v>307</v>
          </cell>
          <cell r="Q72">
            <v>36.422367095947266</v>
          </cell>
          <cell r="R72">
            <v>18.711175918579102</v>
          </cell>
          <cell r="S72">
            <v>0</v>
          </cell>
          <cell r="T72">
            <v>202.26185607910156</v>
          </cell>
        </row>
        <row r="73">
          <cell r="A73">
            <v>308</v>
          </cell>
          <cell r="Q73">
            <v>8.3854446411132813</v>
          </cell>
          <cell r="R73">
            <v>7.1756691932678223</v>
          </cell>
          <cell r="S73">
            <v>0</v>
          </cell>
          <cell r="T73">
            <v>195.66917419433594</v>
          </cell>
        </row>
        <row r="74">
          <cell r="A74">
            <v>309</v>
          </cell>
          <cell r="Q74">
            <v>11.097406387329102</v>
          </cell>
          <cell r="R74">
            <v>9.3959674835205078</v>
          </cell>
          <cell r="S74">
            <v>0</v>
          </cell>
          <cell r="T74">
            <v>192.19830322265625</v>
          </cell>
        </row>
        <row r="75">
          <cell r="A75">
            <v>310</v>
          </cell>
          <cell r="Q75">
            <v>16.247798919677734</v>
          </cell>
          <cell r="R75">
            <v>15.84217643737793</v>
          </cell>
          <cell r="S75">
            <v>0</v>
          </cell>
          <cell r="T75">
            <v>196.11466979980469</v>
          </cell>
        </row>
        <row r="76">
          <cell r="A76">
            <v>311</v>
          </cell>
          <cell r="Q76">
            <v>49.198444366455078</v>
          </cell>
          <cell r="R76">
            <v>49.558006286621094</v>
          </cell>
          <cell r="S76">
            <v>0</v>
          </cell>
          <cell r="T76">
            <v>193.67085266113281</v>
          </cell>
        </row>
        <row r="77">
          <cell r="A77">
            <v>312</v>
          </cell>
          <cell r="Q77">
            <v>7.9288744926452637</v>
          </cell>
          <cell r="R77">
            <v>4.9328036308288574</v>
          </cell>
          <cell r="S77">
            <v>0</v>
          </cell>
          <cell r="T77">
            <v>192.721923828125</v>
          </cell>
        </row>
        <row r="78">
          <cell r="A78">
            <v>313</v>
          </cell>
          <cell r="Q78">
            <v>20.188610076904297</v>
          </cell>
          <cell r="R78">
            <v>11.84784984588623</v>
          </cell>
          <cell r="S78">
            <v>0</v>
          </cell>
          <cell r="T78">
            <v>184.54020690917969</v>
          </cell>
        </row>
        <row r="79">
          <cell r="A79">
            <v>314</v>
          </cell>
          <cell r="Q79">
            <v>30.428876876831055</v>
          </cell>
          <cell r="R79">
            <v>16.072872161865234</v>
          </cell>
          <cell r="S79">
            <v>0</v>
          </cell>
          <cell r="T79">
            <v>180.4018585205078</v>
          </cell>
        </row>
        <row r="80">
          <cell r="A80">
            <v>315</v>
          </cell>
          <cell r="Q80">
            <v>7.5417919158935547</v>
          </cell>
          <cell r="R80">
            <v>3.6601929664611816</v>
          </cell>
          <cell r="S80">
            <v>0</v>
          </cell>
          <cell r="T80">
            <v>176.8450927734375</v>
          </cell>
        </row>
        <row r="81">
          <cell r="A81">
            <v>316</v>
          </cell>
          <cell r="Q81">
            <v>31.308200836181641</v>
          </cell>
          <cell r="R81">
            <v>30.744695663452148</v>
          </cell>
          <cell r="S81">
            <v>0</v>
          </cell>
          <cell r="T81">
            <v>176.89262390136719</v>
          </cell>
        </row>
        <row r="82">
          <cell r="A82">
            <v>317</v>
          </cell>
          <cell r="Q82">
            <v>25.184885025024414</v>
          </cell>
          <cell r="R82">
            <v>8.6146984100341797</v>
          </cell>
          <cell r="S82">
            <v>0</v>
          </cell>
          <cell r="T82">
            <v>182.89228820800781</v>
          </cell>
        </row>
        <row r="83">
          <cell r="A83">
            <v>318</v>
          </cell>
          <cell r="Q83">
            <v>28.089618682861328</v>
          </cell>
          <cell r="R83">
            <v>13.775157928466797</v>
          </cell>
          <cell r="S83">
            <v>0</v>
          </cell>
          <cell r="T83">
            <v>175.88772583007813</v>
          </cell>
        </row>
        <row r="84">
          <cell r="A84">
            <v>319</v>
          </cell>
          <cell r="Q84">
            <v>32.855255126953125</v>
          </cell>
          <cell r="R84">
            <v>25.450067520141602</v>
          </cell>
          <cell r="S84">
            <v>0</v>
          </cell>
          <cell r="T84">
            <v>162.0181884765625</v>
          </cell>
        </row>
        <row r="85">
          <cell r="A85">
            <v>320</v>
          </cell>
          <cell r="Q85">
            <v>10.509159088134766</v>
          </cell>
          <cell r="R85">
            <v>3.8824355602264404</v>
          </cell>
          <cell r="S85">
            <v>0</v>
          </cell>
          <cell r="T85">
            <v>154.90542602539063</v>
          </cell>
        </row>
        <row r="86">
          <cell r="A86">
            <v>321</v>
          </cell>
          <cell r="Q86">
            <v>10.762344360351563</v>
          </cell>
          <cell r="R86">
            <v>11.58555793762207</v>
          </cell>
          <cell r="S86">
            <v>0</v>
          </cell>
          <cell r="T86">
            <v>141.80046081542969</v>
          </cell>
        </row>
        <row r="87">
          <cell r="A87">
            <v>322</v>
          </cell>
          <cell r="Q87">
            <v>9.0920944213867188</v>
          </cell>
          <cell r="R87">
            <v>3.3795468807220459</v>
          </cell>
          <cell r="S87">
            <v>0</v>
          </cell>
          <cell r="T87">
            <v>136.88490295410156</v>
          </cell>
        </row>
        <row r="88">
          <cell r="A88">
            <v>323</v>
          </cell>
          <cell r="Q88">
            <v>4.4138908386230469</v>
          </cell>
          <cell r="R88">
            <v>3.0321941375732422</v>
          </cell>
          <cell r="S88">
            <v>0</v>
          </cell>
          <cell r="T88">
            <v>134.91387939453125</v>
          </cell>
        </row>
        <row r="89">
          <cell r="A89">
            <v>324</v>
          </cell>
          <cell r="Q89">
            <v>34.358146667480469</v>
          </cell>
          <cell r="R89">
            <v>32.287612915039063</v>
          </cell>
          <cell r="S89">
            <v>0</v>
          </cell>
          <cell r="T89">
            <v>134.89921569824219</v>
          </cell>
        </row>
        <row r="90">
          <cell r="A90">
            <v>325</v>
          </cell>
          <cell r="Q90">
            <v>7.9718747138977051</v>
          </cell>
          <cell r="R90">
            <v>5.6854796409606934</v>
          </cell>
          <cell r="S90">
            <v>0</v>
          </cell>
          <cell r="T90">
            <v>136.18576049804688</v>
          </cell>
        </row>
        <row r="91">
          <cell r="A91">
            <v>326</v>
          </cell>
          <cell r="Q91">
            <v>23.91193962097168</v>
          </cell>
          <cell r="R91">
            <v>11.21445369720459</v>
          </cell>
          <cell r="S91">
            <v>0</v>
          </cell>
          <cell r="T91">
            <v>131.79530334472656</v>
          </cell>
        </row>
        <row r="92">
          <cell r="A92">
            <v>327</v>
          </cell>
          <cell r="Q92">
            <v>12.03648567199707</v>
          </cell>
          <cell r="R92">
            <v>6.7819371223449707</v>
          </cell>
          <cell r="S92">
            <v>0</v>
          </cell>
          <cell r="T92">
            <v>123.16289520263672</v>
          </cell>
        </row>
        <row r="93">
          <cell r="A93">
            <v>328</v>
          </cell>
          <cell r="Q93">
            <v>12.776535034179688</v>
          </cell>
          <cell r="R93">
            <v>13.834321975708008</v>
          </cell>
          <cell r="S93">
            <v>0</v>
          </cell>
          <cell r="T93">
            <v>128.42779541015625</v>
          </cell>
        </row>
        <row r="94">
          <cell r="A94">
            <v>329</v>
          </cell>
          <cell r="Q94">
            <v>31.71246337890625</v>
          </cell>
          <cell r="R94">
            <v>23.062314987182617</v>
          </cell>
          <cell r="S94">
            <v>0</v>
          </cell>
          <cell r="T94">
            <v>122.72129058837891</v>
          </cell>
        </row>
        <row r="95">
          <cell r="A95">
            <v>330</v>
          </cell>
          <cell r="Q95">
            <v>6.8804726600646973</v>
          </cell>
          <cell r="R95">
            <v>4.1960225105285645</v>
          </cell>
          <cell r="S95">
            <v>0</v>
          </cell>
          <cell r="T95">
            <v>114.15673828125</v>
          </cell>
        </row>
        <row r="96">
          <cell r="A96">
            <v>331</v>
          </cell>
          <cell r="Q96">
            <v>18.125473022460938</v>
          </cell>
          <cell r="R96">
            <v>5.9746532440185547</v>
          </cell>
          <cell r="S96">
            <v>0</v>
          </cell>
          <cell r="T96">
            <v>113.08811950683594</v>
          </cell>
        </row>
        <row r="97">
          <cell r="A97">
            <v>401</v>
          </cell>
          <cell r="Q97">
            <v>45.587467193603516</v>
          </cell>
          <cell r="R97">
            <v>44.067878723144531</v>
          </cell>
          <cell r="S97">
            <v>0</v>
          </cell>
          <cell r="T97">
            <v>111.60636901855469</v>
          </cell>
        </row>
        <row r="98">
          <cell r="A98">
            <v>402</v>
          </cell>
          <cell r="Q98">
            <v>44.533435821533203</v>
          </cell>
          <cell r="R98">
            <v>44.218555450439453</v>
          </cell>
          <cell r="S98">
            <v>0</v>
          </cell>
          <cell r="T98">
            <v>105.43313598632813</v>
          </cell>
        </row>
        <row r="99">
          <cell r="A99">
            <v>403</v>
          </cell>
          <cell r="Q99">
            <v>4.1268401145935059</v>
          </cell>
          <cell r="R99">
            <v>2.4928479194641113</v>
          </cell>
          <cell r="S99">
            <v>0</v>
          </cell>
          <cell r="T99">
            <v>96.327445983886719</v>
          </cell>
        </row>
        <row r="100">
          <cell r="A100">
            <v>404</v>
          </cell>
          <cell r="Q100">
            <v>46.998786926269531</v>
          </cell>
          <cell r="R100">
            <v>36.469261169433594</v>
          </cell>
          <cell r="S100">
            <v>0</v>
          </cell>
          <cell r="T100">
            <v>89.466209411621094</v>
          </cell>
        </row>
        <row r="101">
          <cell r="A101">
            <v>405</v>
          </cell>
          <cell r="Q101">
            <v>15.792580604553223</v>
          </cell>
          <cell r="R101">
            <v>6.7413978576660156</v>
          </cell>
          <cell r="S101">
            <v>0</v>
          </cell>
          <cell r="T101">
            <v>90.44091796875</v>
          </cell>
        </row>
        <row r="102">
          <cell r="A102">
            <v>406</v>
          </cell>
          <cell r="Q102">
            <v>21.975070953369141</v>
          </cell>
          <cell r="R102">
            <v>12.01523494720459</v>
          </cell>
          <cell r="S102">
            <v>0</v>
          </cell>
          <cell r="T102">
            <v>96.809181213378906</v>
          </cell>
        </row>
        <row r="103">
          <cell r="A103">
            <v>407</v>
          </cell>
          <cell r="Q103">
            <v>29.356590270996094</v>
          </cell>
          <cell r="R103">
            <v>13.95659065246582</v>
          </cell>
          <cell r="S103">
            <v>0</v>
          </cell>
          <cell r="T103">
            <v>101.19750213623047</v>
          </cell>
        </row>
        <row r="104">
          <cell r="A104">
            <v>408</v>
          </cell>
          <cell r="Q104">
            <v>45.496250152587891</v>
          </cell>
          <cell r="R104">
            <v>42.202850341796875</v>
          </cell>
          <cell r="S104">
            <v>0</v>
          </cell>
          <cell r="T104">
            <v>105.57576751708984</v>
          </cell>
        </row>
        <row r="105">
          <cell r="A105">
            <v>409</v>
          </cell>
          <cell r="Q105">
            <v>9.3426008224487305</v>
          </cell>
          <cell r="R105">
            <v>7.2362942695617676</v>
          </cell>
          <cell r="S105">
            <v>0</v>
          </cell>
          <cell r="T105">
            <v>101.64605712890625</v>
          </cell>
        </row>
        <row r="106">
          <cell r="A106">
            <v>410</v>
          </cell>
          <cell r="Q106">
            <v>31.32508659362793</v>
          </cell>
          <cell r="R106">
            <v>31.502765655517578</v>
          </cell>
          <cell r="S106">
            <v>0</v>
          </cell>
          <cell r="T106">
            <v>103.60915374755859</v>
          </cell>
        </row>
        <row r="107">
          <cell r="A107">
            <v>411</v>
          </cell>
          <cell r="Q107">
            <v>15.733877182006836</v>
          </cell>
          <cell r="R107">
            <v>9.074366569519043</v>
          </cell>
          <cell r="S107">
            <v>0</v>
          </cell>
          <cell r="T107">
            <v>104.42575073242188</v>
          </cell>
        </row>
        <row r="108">
          <cell r="A108">
            <v>412</v>
          </cell>
          <cell r="Q108">
            <v>9.2451105117797852</v>
          </cell>
          <cell r="R108">
            <v>8.2394094467163086</v>
          </cell>
          <cell r="S108">
            <v>0</v>
          </cell>
          <cell r="T108">
            <v>101.92806243896484</v>
          </cell>
        </row>
        <row r="109">
          <cell r="A109">
            <v>413</v>
          </cell>
          <cell r="Q109">
            <v>3.6410753726959229</v>
          </cell>
          <cell r="R109">
            <v>3.7552831172943115</v>
          </cell>
          <cell r="S109">
            <v>0</v>
          </cell>
          <cell r="T109">
            <v>96.695472717285156</v>
          </cell>
        </row>
        <row r="110">
          <cell r="A110">
            <v>414</v>
          </cell>
          <cell r="Q110">
            <v>6.9208149909973145</v>
          </cell>
          <cell r="R110">
            <v>7.0321044921875</v>
          </cell>
          <cell r="S110">
            <v>0</v>
          </cell>
          <cell r="T110">
            <v>87.476089477539063</v>
          </cell>
        </row>
        <row r="111">
          <cell r="A111">
            <v>415</v>
          </cell>
          <cell r="Q111">
            <v>43.5682373046875</v>
          </cell>
          <cell r="R111">
            <v>41.994953155517578</v>
          </cell>
          <cell r="S111">
            <v>0</v>
          </cell>
          <cell r="T111">
            <v>83.960861206054688</v>
          </cell>
        </row>
        <row r="112">
          <cell r="A112">
            <v>416</v>
          </cell>
          <cell r="Q112">
            <v>2.8372902870178223</v>
          </cell>
          <cell r="R112">
            <v>1.3911746740341187</v>
          </cell>
          <cell r="S112">
            <v>0</v>
          </cell>
          <cell r="T112">
            <v>81.074958801269531</v>
          </cell>
        </row>
        <row r="113">
          <cell r="A113">
            <v>417</v>
          </cell>
          <cell r="Q113">
            <v>24.260749816894531</v>
          </cell>
          <cell r="R113">
            <v>19.034584045410156</v>
          </cell>
          <cell r="S113">
            <v>0</v>
          </cell>
          <cell r="T113">
            <v>72.848396301269531</v>
          </cell>
        </row>
        <row r="114">
          <cell r="A114">
            <v>418</v>
          </cell>
          <cell r="Q114">
            <v>9.4361257553100586</v>
          </cell>
          <cell r="R114">
            <v>6.3306193351745605</v>
          </cell>
          <cell r="S114">
            <v>0</v>
          </cell>
          <cell r="T114">
            <v>61.743927001953125</v>
          </cell>
        </row>
        <row r="115">
          <cell r="A115">
            <v>419</v>
          </cell>
          <cell r="Q115">
            <v>9.4411745071411133</v>
          </cell>
          <cell r="R115">
            <v>9.4192495346069336</v>
          </cell>
          <cell r="S115">
            <v>0</v>
          </cell>
          <cell r="T115">
            <v>57.652938842773438</v>
          </cell>
        </row>
        <row r="116">
          <cell r="A116">
            <v>420</v>
          </cell>
          <cell r="Q116">
            <v>29.439346313476563</v>
          </cell>
          <cell r="R116">
            <v>29.436832427978516</v>
          </cell>
          <cell r="S116">
            <v>0</v>
          </cell>
          <cell r="T116">
            <v>57.724746704101563</v>
          </cell>
        </row>
        <row r="117">
          <cell r="A117">
            <v>421</v>
          </cell>
          <cell r="Q117">
            <v>28.388671875</v>
          </cell>
          <cell r="R117">
            <v>28.436552047729492</v>
          </cell>
          <cell r="S117">
            <v>0</v>
          </cell>
          <cell r="T117">
            <v>62.581905364990234</v>
          </cell>
        </row>
        <row r="118">
          <cell r="A118">
            <v>422</v>
          </cell>
          <cell r="Q118">
            <v>39.989612579345703</v>
          </cell>
          <cell r="R118">
            <v>35.889213562011719</v>
          </cell>
          <cell r="S118">
            <v>0</v>
          </cell>
          <cell r="T118">
            <v>62.069728851318359</v>
          </cell>
        </row>
        <row r="119">
          <cell r="A119">
            <v>423</v>
          </cell>
          <cell r="Q119">
            <v>11.841888427734375</v>
          </cell>
          <cell r="R119">
            <v>7.7020559310913086</v>
          </cell>
          <cell r="S119">
            <v>0</v>
          </cell>
          <cell r="T119">
            <v>54.016143798828125</v>
          </cell>
        </row>
        <row r="120">
          <cell r="A120">
            <v>424</v>
          </cell>
          <cell r="Q120">
            <v>8.7634849548339844</v>
          </cell>
          <cell r="R120">
            <v>8.7975454330444336</v>
          </cell>
          <cell r="S120">
            <v>0</v>
          </cell>
          <cell r="T120">
            <v>53.994533538818359</v>
          </cell>
        </row>
        <row r="121">
          <cell r="A121">
            <v>425</v>
          </cell>
          <cell r="Q121">
            <v>16.544509887695313</v>
          </cell>
          <cell r="R121">
            <v>16.603597640991211</v>
          </cell>
          <cell r="S121">
            <v>0</v>
          </cell>
          <cell r="T121">
            <v>51.408416748046875</v>
          </cell>
        </row>
        <row r="122">
          <cell r="A122">
            <v>426</v>
          </cell>
          <cell r="Q122">
            <v>26.680850982666016</v>
          </cell>
          <cell r="R122">
            <v>26.731349945068359</v>
          </cell>
          <cell r="S122">
            <v>0</v>
          </cell>
          <cell r="T122">
            <v>51.442604064941406</v>
          </cell>
        </row>
        <row r="123">
          <cell r="A123">
            <v>427</v>
          </cell>
          <cell r="Q123">
            <v>7.5529131889343262</v>
          </cell>
          <cell r="R123">
            <v>7.5905766487121582</v>
          </cell>
          <cell r="S123">
            <v>0</v>
          </cell>
          <cell r="T123">
            <v>52.466705322265625</v>
          </cell>
        </row>
        <row r="124">
          <cell r="A124">
            <v>428</v>
          </cell>
          <cell r="Q124">
            <v>17.179895401000977</v>
          </cell>
          <cell r="R124">
            <v>17.238386154174805</v>
          </cell>
          <cell r="S124">
            <v>0</v>
          </cell>
          <cell r="T124">
            <v>52.445537567138672</v>
          </cell>
        </row>
        <row r="125">
          <cell r="A125">
            <v>429</v>
          </cell>
          <cell r="Q125">
            <v>7.4444012641906738</v>
          </cell>
          <cell r="R125">
            <v>9.3714418411254883</v>
          </cell>
          <cell r="S125">
            <v>0</v>
          </cell>
          <cell r="T125">
            <v>59.088058471679688</v>
          </cell>
        </row>
        <row r="126">
          <cell r="A126">
            <v>430</v>
          </cell>
          <cell r="Q126">
            <v>43.231769561767578</v>
          </cell>
          <cell r="R126">
            <v>43.579421997070313</v>
          </cell>
          <cell r="S126">
            <v>0</v>
          </cell>
          <cell r="T126">
            <v>55.602104187011719</v>
          </cell>
        </row>
        <row r="127">
          <cell r="A127">
            <v>501</v>
          </cell>
          <cell r="Q127">
            <v>8.2302494049072266</v>
          </cell>
          <cell r="R127">
            <v>8.3030891418457031</v>
          </cell>
          <cell r="S127">
            <v>0</v>
          </cell>
          <cell r="T127">
            <v>51.571315765380859</v>
          </cell>
        </row>
        <row r="128">
          <cell r="A128">
            <v>502</v>
          </cell>
          <cell r="Q128">
            <v>17.833032608032227</v>
          </cell>
          <cell r="R128">
            <v>17.872409820556641</v>
          </cell>
          <cell r="S128">
            <v>0</v>
          </cell>
          <cell r="T128">
            <v>51.505023956298828</v>
          </cell>
        </row>
        <row r="129">
          <cell r="A129">
            <v>503</v>
          </cell>
          <cell r="Q129">
            <v>42.340984344482422</v>
          </cell>
          <cell r="R129">
            <v>33.466957092285156</v>
          </cell>
          <cell r="S129">
            <v>0</v>
          </cell>
          <cell r="T129">
            <v>51.486476898193359</v>
          </cell>
        </row>
        <row r="130">
          <cell r="A130">
            <v>504</v>
          </cell>
          <cell r="Q130">
            <v>7.2819104194641113</v>
          </cell>
          <cell r="R130">
            <v>7.341766357421875</v>
          </cell>
          <cell r="S130">
            <v>0</v>
          </cell>
          <cell r="T130">
            <v>52.143817901611328</v>
          </cell>
        </row>
        <row r="131">
          <cell r="A131">
            <v>505</v>
          </cell>
          <cell r="Q131">
            <v>4.0208215713500977</v>
          </cell>
          <cell r="R131">
            <v>4.0656685829162598</v>
          </cell>
          <cell r="S131">
            <v>0</v>
          </cell>
          <cell r="T131">
            <v>52.178356170654297</v>
          </cell>
        </row>
        <row r="132">
          <cell r="A132">
            <v>506</v>
          </cell>
          <cell r="Q132">
            <v>10.106928825378418</v>
          </cell>
          <cell r="R132">
            <v>10.195975303649902</v>
          </cell>
          <cell r="S132">
            <v>0</v>
          </cell>
          <cell r="T132">
            <v>50.605491638183594</v>
          </cell>
        </row>
        <row r="133">
          <cell r="A133">
            <v>507</v>
          </cell>
          <cell r="Q133">
            <v>13.544180870056152</v>
          </cell>
          <cell r="R133">
            <v>13.619922637939453</v>
          </cell>
          <cell r="S133">
            <v>0</v>
          </cell>
          <cell r="T133">
            <v>48.552074432373047</v>
          </cell>
        </row>
        <row r="134">
          <cell r="A134">
            <v>508</v>
          </cell>
          <cell r="Q134">
            <v>18.865558624267578</v>
          </cell>
          <cell r="R134">
            <v>18.914051055908203</v>
          </cell>
          <cell r="S134">
            <v>0</v>
          </cell>
          <cell r="T134">
            <v>48.528079986572266</v>
          </cell>
        </row>
        <row r="135">
          <cell r="A135">
            <v>509</v>
          </cell>
          <cell r="Q135">
            <v>27.196455001831055</v>
          </cell>
          <cell r="R135">
            <v>27.260007858276367</v>
          </cell>
          <cell r="S135">
            <v>0</v>
          </cell>
          <cell r="T135">
            <v>48.593460083007813</v>
          </cell>
        </row>
        <row r="136">
          <cell r="A136">
            <v>510</v>
          </cell>
          <cell r="Q136">
            <v>7.597010612487793</v>
          </cell>
          <cell r="R136">
            <v>7.6835165023803711</v>
          </cell>
          <cell r="S136">
            <v>0</v>
          </cell>
          <cell r="T136">
            <v>48.994434356689453</v>
          </cell>
        </row>
        <row r="137">
          <cell r="A137">
            <v>511</v>
          </cell>
          <cell r="Q137">
            <v>26.188758850097656</v>
          </cell>
          <cell r="R137">
            <v>26.241228103637695</v>
          </cell>
          <cell r="S137">
            <v>0</v>
          </cell>
          <cell r="T137">
            <v>48.945690155029297</v>
          </cell>
        </row>
        <row r="138">
          <cell r="A138">
            <v>512</v>
          </cell>
          <cell r="Q138">
            <v>20.86311149597168</v>
          </cell>
          <cell r="R138">
            <v>20.911865234375</v>
          </cell>
          <cell r="S138">
            <v>0</v>
          </cell>
          <cell r="T138">
            <v>51.921291351318359</v>
          </cell>
        </row>
        <row r="139">
          <cell r="A139">
            <v>513</v>
          </cell>
          <cell r="Q139">
            <v>7.3807454109191895</v>
          </cell>
          <cell r="R139">
            <v>7.4389252662658691</v>
          </cell>
          <cell r="S139">
            <v>0</v>
          </cell>
          <cell r="T139">
            <v>48.365959167480469</v>
          </cell>
        </row>
        <row r="140">
          <cell r="A140">
            <v>514</v>
          </cell>
          <cell r="Q140">
            <v>25.463804244995117</v>
          </cell>
          <cell r="R140">
            <v>25.525362014770508</v>
          </cell>
          <cell r="S140">
            <v>0</v>
          </cell>
          <cell r="T140">
            <v>48.413631439208984</v>
          </cell>
        </row>
        <row r="141">
          <cell r="A141">
            <v>515</v>
          </cell>
          <cell r="Q141">
            <v>26.011415481567383</v>
          </cell>
          <cell r="R141">
            <v>26.051746368408203</v>
          </cell>
          <cell r="S141">
            <v>0</v>
          </cell>
          <cell r="T141">
            <v>49.923774719238281</v>
          </cell>
        </row>
        <row r="142">
          <cell r="A142">
            <v>516</v>
          </cell>
          <cell r="Q142">
            <v>11.621944427490234</v>
          </cell>
          <cell r="R142">
            <v>11.804374694824219</v>
          </cell>
          <cell r="S142">
            <v>0</v>
          </cell>
          <cell r="T142">
            <v>54.851993560791016</v>
          </cell>
        </row>
        <row r="143">
          <cell r="A143">
            <v>517</v>
          </cell>
          <cell r="Q143">
            <v>43.923591613769531</v>
          </cell>
          <cell r="R143">
            <v>43.656578063964844</v>
          </cell>
          <cell r="S143">
            <v>0</v>
          </cell>
          <cell r="T143">
            <v>51.622890472412109</v>
          </cell>
        </row>
        <row r="144">
          <cell r="A144">
            <v>518</v>
          </cell>
          <cell r="Q144">
            <v>7.0755815505981445</v>
          </cell>
          <cell r="R144">
            <v>7.1500992774963379</v>
          </cell>
          <cell r="S144">
            <v>0</v>
          </cell>
          <cell r="T144">
            <v>56.609844207763672</v>
          </cell>
        </row>
        <row r="145">
          <cell r="A145">
            <v>519</v>
          </cell>
          <cell r="Q145">
            <v>14.810118675231934</v>
          </cell>
          <cell r="R145">
            <v>14.869730949401855</v>
          </cell>
          <cell r="S145">
            <v>0</v>
          </cell>
          <cell r="T145">
            <v>56.495334625244141</v>
          </cell>
        </row>
        <row r="146">
          <cell r="A146">
            <v>520</v>
          </cell>
          <cell r="Q146">
            <v>5.8820867538452148</v>
          </cell>
          <cell r="R146">
            <v>5.9545798301696777</v>
          </cell>
          <cell r="S146">
            <v>0</v>
          </cell>
          <cell r="T146">
            <v>56.605205535888672</v>
          </cell>
        </row>
        <row r="147">
          <cell r="A147">
            <v>521</v>
          </cell>
          <cell r="Q147">
            <v>8.2256450653076172</v>
          </cell>
          <cell r="R147">
            <v>8.2929840087890625</v>
          </cell>
          <cell r="S147">
            <v>0</v>
          </cell>
          <cell r="T147">
            <v>53.980155944824219</v>
          </cell>
        </row>
        <row r="148">
          <cell r="A148">
            <v>522</v>
          </cell>
          <cell r="Q148">
            <v>20.67683219909668</v>
          </cell>
          <cell r="R148">
            <v>10.696286201477051</v>
          </cell>
          <cell r="S148">
            <v>0</v>
          </cell>
          <cell r="T148">
            <v>54.021068572998047</v>
          </cell>
        </row>
        <row r="149">
          <cell r="A149">
            <v>523</v>
          </cell>
          <cell r="Q149">
            <v>6.4824323654174805</v>
          </cell>
          <cell r="R149">
            <v>6.5821013450622559</v>
          </cell>
          <cell r="S149">
            <v>0</v>
          </cell>
          <cell r="T149">
            <v>52.435535430908203</v>
          </cell>
        </row>
        <row r="150">
          <cell r="A150">
            <v>524</v>
          </cell>
          <cell r="Q150">
            <v>26.295372009277344</v>
          </cell>
          <cell r="R150">
            <v>26.346620559692383</v>
          </cell>
          <cell r="S150">
            <v>0</v>
          </cell>
          <cell r="T150">
            <v>52.545665740966797</v>
          </cell>
        </row>
        <row r="151">
          <cell r="A151">
            <v>525</v>
          </cell>
          <cell r="Q151">
            <v>37.510505676269531</v>
          </cell>
          <cell r="R151">
            <v>37.590019226074219</v>
          </cell>
          <cell r="S151">
            <v>0</v>
          </cell>
          <cell r="T151">
            <v>54.581523895263672</v>
          </cell>
        </row>
        <row r="152">
          <cell r="A152">
            <v>526</v>
          </cell>
          <cell r="Q152">
            <v>45.162792205810547</v>
          </cell>
          <cell r="R152">
            <v>45.196773529052734</v>
          </cell>
          <cell r="S152">
            <v>0</v>
          </cell>
          <cell r="T152">
            <v>54.677188873291016</v>
          </cell>
        </row>
        <row r="153">
          <cell r="A153">
            <v>527</v>
          </cell>
          <cell r="Q153">
            <v>45.240139007568359</v>
          </cell>
          <cell r="R153">
            <v>45.328311920166016</v>
          </cell>
          <cell r="S153">
            <v>0</v>
          </cell>
          <cell r="T153">
            <v>56.257167816162109</v>
          </cell>
        </row>
        <row r="154">
          <cell r="A154">
            <v>528</v>
          </cell>
          <cell r="Q154">
            <v>16.573114395141602</v>
          </cell>
          <cell r="R154">
            <v>16.641750335693359</v>
          </cell>
          <cell r="S154">
            <v>0</v>
          </cell>
          <cell r="T154">
            <v>56.347232818603516</v>
          </cell>
        </row>
        <row r="155">
          <cell r="A155">
            <v>529</v>
          </cell>
          <cell r="Q155">
            <v>24.292543411254883</v>
          </cell>
          <cell r="R155">
            <v>24.348049163818359</v>
          </cell>
          <cell r="S155">
            <v>0</v>
          </cell>
          <cell r="T155">
            <v>56.292728424072266</v>
          </cell>
        </row>
        <row r="156">
          <cell r="A156">
            <v>530</v>
          </cell>
          <cell r="Q156">
            <v>42.844841003417969</v>
          </cell>
          <cell r="R156">
            <v>38.710067749023438</v>
          </cell>
          <cell r="S156">
            <v>0</v>
          </cell>
          <cell r="T156">
            <v>55.761421203613281</v>
          </cell>
        </row>
        <row r="157">
          <cell r="A157">
            <v>531</v>
          </cell>
          <cell r="Q157">
            <v>14.627647399902344</v>
          </cell>
          <cell r="R157">
            <v>14.665308952331543</v>
          </cell>
          <cell r="S157">
            <v>0</v>
          </cell>
          <cell r="T157">
            <v>55.719276428222656</v>
          </cell>
        </row>
        <row r="158">
          <cell r="A158">
            <v>601</v>
          </cell>
          <cell r="Q158">
            <v>7.5904140472412109</v>
          </cell>
          <cell r="R158">
            <v>7.2261810302734375</v>
          </cell>
          <cell r="S158">
            <v>0</v>
          </cell>
          <cell r="T158">
            <v>51.124607086181641</v>
          </cell>
        </row>
        <row r="159">
          <cell r="A159">
            <v>602</v>
          </cell>
          <cell r="Q159">
            <v>30.28523063659668</v>
          </cell>
          <cell r="R159">
            <v>30.32453727722168</v>
          </cell>
          <cell r="S159">
            <v>0</v>
          </cell>
          <cell r="T159">
            <v>51.139480590820313</v>
          </cell>
        </row>
        <row r="160">
          <cell r="A160">
            <v>603</v>
          </cell>
          <cell r="Q160">
            <v>27.260419845581055</v>
          </cell>
          <cell r="R160">
            <v>27.307146072387695</v>
          </cell>
          <cell r="S160">
            <v>0</v>
          </cell>
          <cell r="T160">
            <v>53.799495697021484</v>
          </cell>
        </row>
        <row r="161">
          <cell r="A161">
            <v>604</v>
          </cell>
          <cell r="Q161">
            <v>46.447238922119141</v>
          </cell>
          <cell r="R161">
            <v>46.180496215820313</v>
          </cell>
          <cell r="S161">
            <v>0</v>
          </cell>
          <cell r="T161">
            <v>52.680915832519531</v>
          </cell>
        </row>
        <row r="162">
          <cell r="A162">
            <v>605</v>
          </cell>
          <cell r="Q162">
            <v>35.380302429199219</v>
          </cell>
          <cell r="R162">
            <v>34.878044128417969</v>
          </cell>
          <cell r="S162">
            <v>0</v>
          </cell>
          <cell r="T162">
            <v>52.71099853515625</v>
          </cell>
        </row>
        <row r="163">
          <cell r="A163">
            <v>606</v>
          </cell>
          <cell r="Q163">
            <v>49.521610260009766</v>
          </cell>
          <cell r="R163">
            <v>49.865642547607422</v>
          </cell>
          <cell r="S163">
            <v>0</v>
          </cell>
          <cell r="T163">
            <v>59.106327056884766</v>
          </cell>
        </row>
        <row r="164">
          <cell r="A164">
            <v>607</v>
          </cell>
          <cell r="Q164">
            <v>10.83397388458252</v>
          </cell>
          <cell r="R164">
            <v>10.212109565734863</v>
          </cell>
          <cell r="S164">
            <v>0</v>
          </cell>
          <cell r="T164">
            <v>69.850212097167969</v>
          </cell>
        </row>
        <row r="165">
          <cell r="A165">
            <v>608</v>
          </cell>
          <cell r="Q165">
            <v>41.259891510009766</v>
          </cell>
          <cell r="R165">
            <v>36.65472412109375</v>
          </cell>
          <cell r="S165">
            <v>0</v>
          </cell>
          <cell r="T165">
            <v>69.793876647949219</v>
          </cell>
        </row>
        <row r="166">
          <cell r="A166">
            <v>609</v>
          </cell>
          <cell r="Q166">
            <v>40.367637634277344</v>
          </cell>
          <cell r="R166">
            <v>28.920890808105469</v>
          </cell>
          <cell r="S166">
            <v>0</v>
          </cell>
          <cell r="T166">
            <v>77.200927734375</v>
          </cell>
        </row>
        <row r="167">
          <cell r="A167">
            <v>610</v>
          </cell>
          <cell r="Q167">
            <v>13.176430702209473</v>
          </cell>
          <cell r="R167">
            <v>10.94272518157959</v>
          </cell>
          <cell r="S167">
            <v>0</v>
          </cell>
          <cell r="T167">
            <v>83.047096252441406</v>
          </cell>
        </row>
        <row r="168">
          <cell r="A168">
            <v>611</v>
          </cell>
          <cell r="Q168">
            <v>6.3209981918334961</v>
          </cell>
          <cell r="R168">
            <v>4.1798696517944336</v>
          </cell>
          <cell r="S168">
            <v>0</v>
          </cell>
          <cell r="T168">
            <v>82.47113037109375</v>
          </cell>
        </row>
        <row r="169">
          <cell r="A169">
            <v>612</v>
          </cell>
          <cell r="Q169">
            <v>42.960594177246094</v>
          </cell>
          <cell r="R169">
            <v>43.063331604003906</v>
          </cell>
          <cell r="S169">
            <v>0</v>
          </cell>
          <cell r="T169">
            <v>79.465095520019531</v>
          </cell>
        </row>
        <row r="170">
          <cell r="A170">
            <v>613</v>
          </cell>
          <cell r="Q170">
            <v>18.608877182006836</v>
          </cell>
          <cell r="R170">
            <v>18.604839324951172</v>
          </cell>
          <cell r="S170">
            <v>0</v>
          </cell>
          <cell r="T170">
            <v>79.423255920410156</v>
          </cell>
        </row>
        <row r="171">
          <cell r="A171">
            <v>614</v>
          </cell>
          <cell r="Q171">
            <v>6.5447216033935547</v>
          </cell>
          <cell r="R171">
            <v>6.7738356590270996</v>
          </cell>
          <cell r="S171">
            <v>0</v>
          </cell>
          <cell r="T171">
            <v>84.913414001464844</v>
          </cell>
        </row>
        <row r="172">
          <cell r="A172">
            <v>615</v>
          </cell>
          <cell r="Q172">
            <v>29.190353393554688</v>
          </cell>
          <cell r="R172">
            <v>29.437044143676758</v>
          </cell>
          <cell r="S172">
            <v>0</v>
          </cell>
          <cell r="T172">
            <v>85.306106567382813</v>
          </cell>
        </row>
        <row r="173">
          <cell r="A173">
            <v>616</v>
          </cell>
          <cell r="Q173">
            <v>7.8301177024841309</v>
          </cell>
          <cell r="R173">
            <v>7.8605427742004395</v>
          </cell>
          <cell r="S173">
            <v>0</v>
          </cell>
          <cell r="T173">
            <v>96.013236999511719</v>
          </cell>
        </row>
        <row r="174">
          <cell r="A174">
            <v>617</v>
          </cell>
          <cell r="Q174">
            <v>10.212373733520508</v>
          </cell>
          <cell r="R174">
            <v>10.189033508300781</v>
          </cell>
          <cell r="S174">
            <v>0</v>
          </cell>
          <cell r="T174">
            <v>92.979705810546875</v>
          </cell>
        </row>
        <row r="175">
          <cell r="A175">
            <v>618</v>
          </cell>
          <cell r="Q175">
            <v>10.610152244567871</v>
          </cell>
          <cell r="R175">
            <v>10.685574531555176</v>
          </cell>
          <cell r="S175">
            <v>0</v>
          </cell>
          <cell r="T175">
            <v>90.406074523925781</v>
          </cell>
        </row>
        <row r="176">
          <cell r="A176">
            <v>619</v>
          </cell>
          <cell r="Q176">
            <v>3.8897528648376465</v>
          </cell>
          <cell r="R176">
            <v>4.5816259384155273</v>
          </cell>
          <cell r="S176">
            <v>0</v>
          </cell>
          <cell r="T176">
            <v>90.432846069335938</v>
          </cell>
        </row>
        <row r="177">
          <cell r="A177">
            <v>620</v>
          </cell>
          <cell r="Q177">
            <v>12.910055160522461</v>
          </cell>
          <cell r="R177">
            <v>12.496379852294922</v>
          </cell>
          <cell r="S177">
            <v>0</v>
          </cell>
          <cell r="T177">
            <v>94.366432189941406</v>
          </cell>
        </row>
        <row r="178">
          <cell r="A178">
            <v>621</v>
          </cell>
          <cell r="Q178">
            <v>45.623920440673828</v>
          </cell>
          <cell r="R178">
            <v>45.087360382080078</v>
          </cell>
          <cell r="S178">
            <v>0</v>
          </cell>
          <cell r="T178">
            <v>96.301170349121094</v>
          </cell>
        </row>
        <row r="179">
          <cell r="A179">
            <v>622</v>
          </cell>
          <cell r="Q179">
            <v>11.975314140319824</v>
          </cell>
          <cell r="R179">
            <v>11.278887748718262</v>
          </cell>
          <cell r="S179">
            <v>0</v>
          </cell>
          <cell r="T179">
            <v>96.908950805664063</v>
          </cell>
        </row>
        <row r="180">
          <cell r="A180">
            <v>623</v>
          </cell>
          <cell r="Q180">
            <v>45.203380584716797</v>
          </cell>
          <cell r="R180">
            <v>44.568462371826172</v>
          </cell>
          <cell r="S180">
            <v>0</v>
          </cell>
          <cell r="T180">
            <v>99.290496826171875</v>
          </cell>
        </row>
        <row r="181">
          <cell r="A181">
            <v>624</v>
          </cell>
          <cell r="Q181">
            <v>11.97620677947998</v>
          </cell>
          <cell r="R181">
            <v>9.9955120086669922</v>
          </cell>
          <cell r="S181">
            <v>0</v>
          </cell>
          <cell r="T181">
            <v>114.74153137207031</v>
          </cell>
        </row>
        <row r="182">
          <cell r="A182">
            <v>625</v>
          </cell>
          <cell r="Q182">
            <v>46.543228149414063</v>
          </cell>
          <cell r="R182">
            <v>37.835224151611328</v>
          </cell>
          <cell r="S182">
            <v>0</v>
          </cell>
          <cell r="T182">
            <v>106.43074798583984</v>
          </cell>
        </row>
        <row r="183">
          <cell r="A183">
            <v>626</v>
          </cell>
          <cell r="Q183">
            <v>38.630622863769531</v>
          </cell>
          <cell r="R183">
            <v>26.686788558959961</v>
          </cell>
          <cell r="S183">
            <v>0</v>
          </cell>
          <cell r="T183">
            <v>101.87054443359375</v>
          </cell>
        </row>
        <row r="184">
          <cell r="A184">
            <v>627</v>
          </cell>
          <cell r="Q184">
            <v>11.412018775939941</v>
          </cell>
          <cell r="R184">
            <v>6.1314668655395508</v>
          </cell>
          <cell r="S184">
            <v>0</v>
          </cell>
          <cell r="T184">
            <v>95.607383728027344</v>
          </cell>
        </row>
        <row r="185">
          <cell r="A185">
            <v>628</v>
          </cell>
          <cell r="Q185">
            <v>8.7697696685791016</v>
          </cell>
          <cell r="R185">
            <v>6.0028409957885742</v>
          </cell>
          <cell r="S185">
            <v>0</v>
          </cell>
          <cell r="T185">
            <v>90.575569152832031</v>
          </cell>
        </row>
        <row r="186">
          <cell r="A186">
            <v>629</v>
          </cell>
          <cell r="Q186">
            <v>9.9769296646118164</v>
          </cell>
          <cell r="R186">
            <v>9.3541536331176758</v>
          </cell>
          <cell r="S186">
            <v>0</v>
          </cell>
          <cell r="T186">
            <v>87.506446838378906</v>
          </cell>
        </row>
        <row r="187">
          <cell r="A187">
            <v>630</v>
          </cell>
          <cell r="Q187">
            <v>6.2676229476928711</v>
          </cell>
          <cell r="R187">
            <v>5.6659975051879883</v>
          </cell>
          <cell r="S187">
            <v>0</v>
          </cell>
          <cell r="T187">
            <v>82.966690063476563</v>
          </cell>
        </row>
        <row r="188">
          <cell r="A188">
            <v>701</v>
          </cell>
          <cell r="Q188">
            <v>17.089849472045898</v>
          </cell>
          <cell r="R188">
            <v>11.121842384338379</v>
          </cell>
          <cell r="S188">
            <v>0</v>
          </cell>
          <cell r="T188">
            <v>80.437789916992188</v>
          </cell>
        </row>
        <row r="189">
          <cell r="A189">
            <v>702</v>
          </cell>
          <cell r="Q189">
            <v>22.836111068725586</v>
          </cell>
          <cell r="R189">
            <v>17.824403762817383</v>
          </cell>
          <cell r="S189">
            <v>0</v>
          </cell>
          <cell r="T189">
            <v>76.805084228515625</v>
          </cell>
        </row>
        <row r="190">
          <cell r="A190">
            <v>703</v>
          </cell>
          <cell r="Q190">
            <v>9.1596698760986328</v>
          </cell>
          <cell r="R190">
            <v>8.9112434387207031</v>
          </cell>
          <cell r="S190">
            <v>0</v>
          </cell>
          <cell r="T190">
            <v>80.256378173828125</v>
          </cell>
        </row>
        <row r="191">
          <cell r="A191">
            <v>704</v>
          </cell>
          <cell r="Q191">
            <v>14.953283309936523</v>
          </cell>
          <cell r="R191">
            <v>13.578227043151855</v>
          </cell>
          <cell r="S191">
            <v>0</v>
          </cell>
          <cell r="T191">
            <v>80.174034118652344</v>
          </cell>
        </row>
        <row r="192">
          <cell r="A192">
            <v>705</v>
          </cell>
          <cell r="Q192">
            <v>18.942428588867188</v>
          </cell>
          <cell r="R192">
            <v>13.074447631835938</v>
          </cell>
          <cell r="S192">
            <v>0</v>
          </cell>
          <cell r="T192">
            <v>81.236076354980469</v>
          </cell>
        </row>
        <row r="193">
          <cell r="A193">
            <v>706</v>
          </cell>
          <cell r="Q193">
            <v>36.094821929931641</v>
          </cell>
          <cell r="R193">
            <v>28.102294921875</v>
          </cell>
          <cell r="S193">
            <v>0</v>
          </cell>
          <cell r="T193">
            <v>75.296890258789063</v>
          </cell>
        </row>
        <row r="194">
          <cell r="A194">
            <v>707</v>
          </cell>
          <cell r="Q194">
            <v>30.897544860839844</v>
          </cell>
          <cell r="R194">
            <v>30.3065185546875</v>
          </cell>
          <cell r="S194">
            <v>0</v>
          </cell>
          <cell r="T194">
            <v>73.760040283203125</v>
          </cell>
        </row>
        <row r="195">
          <cell r="A195">
            <v>708</v>
          </cell>
          <cell r="Q195">
            <v>21.883407592773438</v>
          </cell>
          <cell r="R195">
            <v>13.96096134185791</v>
          </cell>
          <cell r="S195">
            <v>0</v>
          </cell>
          <cell r="T195">
            <v>71.071083068847656</v>
          </cell>
        </row>
        <row r="196">
          <cell r="A196">
            <v>709</v>
          </cell>
          <cell r="Q196">
            <v>36.336551666259766</v>
          </cell>
          <cell r="R196">
            <v>36.347286224365234</v>
          </cell>
          <cell r="S196">
            <v>0</v>
          </cell>
          <cell r="T196">
            <v>56.562305450439453</v>
          </cell>
        </row>
        <row r="197">
          <cell r="A197">
            <v>710</v>
          </cell>
          <cell r="Q197">
            <v>32.385948181152344</v>
          </cell>
          <cell r="R197">
            <v>19.624427795410156</v>
          </cell>
          <cell r="S197">
            <v>0</v>
          </cell>
          <cell r="T197">
            <v>56.759071350097656</v>
          </cell>
        </row>
        <row r="198">
          <cell r="A198">
            <v>711</v>
          </cell>
          <cell r="Q198">
            <v>8.1535043716430664</v>
          </cell>
          <cell r="R198">
            <v>7.9609403610229492</v>
          </cell>
          <cell r="S198">
            <v>0</v>
          </cell>
          <cell r="T198">
            <v>50.246402740478516</v>
          </cell>
        </row>
        <row r="199">
          <cell r="A199">
            <v>712</v>
          </cell>
          <cell r="Q199">
            <v>22.975517272949219</v>
          </cell>
          <cell r="R199">
            <v>22.970396041870117</v>
          </cell>
          <cell r="S199">
            <v>0</v>
          </cell>
          <cell r="T199">
            <v>50.322147369384766</v>
          </cell>
        </row>
        <row r="200">
          <cell r="A200">
            <v>713</v>
          </cell>
          <cell r="Q200">
            <v>6.2733573913574219</v>
          </cell>
          <cell r="R200">
            <v>6.2341747283935547</v>
          </cell>
          <cell r="S200">
            <v>0</v>
          </cell>
          <cell r="T200">
            <v>48.718433380126953</v>
          </cell>
        </row>
        <row r="201">
          <cell r="A201">
            <v>714</v>
          </cell>
          <cell r="Q201">
            <v>21.537248611450195</v>
          </cell>
          <cell r="R201">
            <v>21.44550895690918</v>
          </cell>
          <cell r="S201">
            <v>0</v>
          </cell>
          <cell r="T201">
            <v>48.790428161621094</v>
          </cell>
        </row>
        <row r="202">
          <cell r="A202">
            <v>715</v>
          </cell>
          <cell r="Q202">
            <v>14.23908805847168</v>
          </cell>
          <cell r="R202">
            <v>4.7439236640930176</v>
          </cell>
          <cell r="S202">
            <v>0</v>
          </cell>
          <cell r="T202">
            <v>50.178337097167969</v>
          </cell>
        </row>
        <row r="203">
          <cell r="A203">
            <v>716</v>
          </cell>
          <cell r="Q203">
            <v>41.893337249755859</v>
          </cell>
          <cell r="R203">
            <v>40.446681976318359</v>
          </cell>
          <cell r="S203">
            <v>0</v>
          </cell>
          <cell r="T203">
            <v>46.124126434326172</v>
          </cell>
        </row>
        <row r="204">
          <cell r="A204">
            <v>717</v>
          </cell>
          <cell r="Q204">
            <v>30.710180282592773</v>
          </cell>
          <cell r="R204">
            <v>30.313312530517578</v>
          </cell>
          <cell r="S204">
            <v>0</v>
          </cell>
          <cell r="T204">
            <v>46.112262725830078</v>
          </cell>
        </row>
        <row r="205">
          <cell r="A205">
            <v>718</v>
          </cell>
          <cell r="Q205">
            <v>13.738479614257813</v>
          </cell>
          <cell r="R205">
            <v>11.813582420349121</v>
          </cell>
          <cell r="S205">
            <v>0</v>
          </cell>
          <cell r="T205">
            <v>50.840991973876953</v>
          </cell>
        </row>
        <row r="206">
          <cell r="A206">
            <v>719</v>
          </cell>
          <cell r="Q206">
            <v>19.18792724609375</v>
          </cell>
          <cell r="R206">
            <v>11.833617210388184</v>
          </cell>
          <cell r="S206">
            <v>0</v>
          </cell>
          <cell r="T206">
            <v>50.791511535644531</v>
          </cell>
        </row>
        <row r="207">
          <cell r="A207">
            <v>720</v>
          </cell>
          <cell r="Q207">
            <v>7.3208060264587402</v>
          </cell>
          <cell r="R207">
            <v>7.283207893371582</v>
          </cell>
          <cell r="S207">
            <v>0</v>
          </cell>
          <cell r="T207">
            <v>49.501735687255859</v>
          </cell>
        </row>
        <row r="208">
          <cell r="A208">
            <v>721</v>
          </cell>
          <cell r="Q208">
            <v>25.022438049316406</v>
          </cell>
          <cell r="R208">
            <v>24.955865859985352</v>
          </cell>
          <cell r="S208">
            <v>0</v>
          </cell>
          <cell r="T208">
            <v>49.487247467041016</v>
          </cell>
        </row>
        <row r="209">
          <cell r="A209">
            <v>722</v>
          </cell>
          <cell r="Q209">
            <v>47.518627166748047</v>
          </cell>
          <cell r="R209">
            <v>47.904182434082031</v>
          </cell>
          <cell r="S209">
            <v>0</v>
          </cell>
          <cell r="T209">
            <v>47.794151306152344</v>
          </cell>
        </row>
        <row r="210">
          <cell r="A210">
            <v>723</v>
          </cell>
          <cell r="Q210">
            <v>38.694263458251953</v>
          </cell>
          <cell r="R210">
            <v>38.625782012939453</v>
          </cell>
          <cell r="S210">
            <v>0</v>
          </cell>
          <cell r="T210">
            <v>47.814208984375</v>
          </cell>
        </row>
        <row r="211">
          <cell r="A211">
            <v>724</v>
          </cell>
          <cell r="Q211">
            <v>8.1701536178588867</v>
          </cell>
          <cell r="R211">
            <v>7.6024222373962402</v>
          </cell>
          <cell r="S211">
            <v>0</v>
          </cell>
          <cell r="T211">
            <v>49.539268493652344</v>
          </cell>
        </row>
        <row r="212">
          <cell r="A212">
            <v>725</v>
          </cell>
          <cell r="Q212">
            <v>7.3633337020874023</v>
          </cell>
          <cell r="R212">
            <v>6.6686520576477051</v>
          </cell>
          <cell r="S212">
            <v>0</v>
          </cell>
          <cell r="T212">
            <v>47.517139434814453</v>
          </cell>
        </row>
        <row r="213">
          <cell r="A213">
            <v>726</v>
          </cell>
          <cell r="Q213">
            <v>36.048259735107422</v>
          </cell>
          <cell r="R213">
            <v>36.042098999023438</v>
          </cell>
          <cell r="S213">
            <v>0</v>
          </cell>
          <cell r="T213">
            <v>47.484111785888672</v>
          </cell>
        </row>
        <row r="214">
          <cell r="A214">
            <v>727</v>
          </cell>
          <cell r="Q214">
            <v>8.8000000000000007</v>
          </cell>
          <cell r="R214">
            <v>8</v>
          </cell>
          <cell r="S214">
            <v>0</v>
          </cell>
          <cell r="T214">
            <v>49</v>
          </cell>
        </row>
        <row r="215">
          <cell r="A215">
            <v>728</v>
          </cell>
          <cell r="Q215">
            <v>9.9931716918945313</v>
          </cell>
          <cell r="R215">
            <v>7.5143418312072754</v>
          </cell>
          <cell r="S215">
            <v>0</v>
          </cell>
          <cell r="T215">
            <v>48.872150421142578</v>
          </cell>
        </row>
        <row r="216">
          <cell r="A216">
            <v>729</v>
          </cell>
          <cell r="Q216">
            <v>24.535308837890625</v>
          </cell>
          <cell r="R216">
            <v>24.291742324829102</v>
          </cell>
          <cell r="S216">
            <v>0</v>
          </cell>
          <cell r="T216">
            <v>47.148670196533203</v>
          </cell>
        </row>
        <row r="217">
          <cell r="A217">
            <v>730</v>
          </cell>
          <cell r="Q217">
            <v>43.048480987548828</v>
          </cell>
          <cell r="R217">
            <v>42.588600158691406</v>
          </cell>
          <cell r="S217">
            <v>0</v>
          </cell>
          <cell r="T217">
            <v>47.780113220214844</v>
          </cell>
        </row>
        <row r="218">
          <cell r="A218">
            <v>731</v>
          </cell>
          <cell r="Q218">
            <v>25.876100540161133</v>
          </cell>
          <cell r="R218">
            <v>25.895973205566406</v>
          </cell>
          <cell r="S218">
            <v>0</v>
          </cell>
          <cell r="T218">
            <v>47.900131225585938</v>
          </cell>
        </row>
        <row r="219">
          <cell r="A219">
            <v>801</v>
          </cell>
          <cell r="Q219">
            <v>10.440255165100098</v>
          </cell>
          <cell r="R219">
            <v>10.427154541015625</v>
          </cell>
          <cell r="S219">
            <v>0</v>
          </cell>
          <cell r="T219">
            <v>48.299922943115234</v>
          </cell>
        </row>
        <row r="220">
          <cell r="A220">
            <v>802</v>
          </cell>
          <cell r="Q220">
            <v>14.813631057739258</v>
          </cell>
          <cell r="R220">
            <v>14.875484466552734</v>
          </cell>
          <cell r="S220">
            <v>0</v>
          </cell>
          <cell r="T220">
            <v>48.392196655273438</v>
          </cell>
        </row>
        <row r="221">
          <cell r="A221">
            <v>803</v>
          </cell>
          <cell r="Q221">
            <v>27.182626724243164</v>
          </cell>
          <cell r="R221">
            <v>27.215587615966797</v>
          </cell>
          <cell r="S221">
            <v>0</v>
          </cell>
          <cell r="T221">
            <v>48.305042266845703</v>
          </cell>
        </row>
        <row r="222">
          <cell r="A222">
            <v>804</v>
          </cell>
          <cell r="Q222">
            <v>10.170433044433594</v>
          </cell>
          <cell r="R222">
            <v>9.7490882873535156</v>
          </cell>
          <cell r="S222">
            <v>0</v>
          </cell>
          <cell r="T222">
            <v>49.508014678955078</v>
          </cell>
        </row>
        <row r="223">
          <cell r="A223">
            <v>805</v>
          </cell>
          <cell r="Q223">
            <v>26.617469787597656</v>
          </cell>
          <cell r="R223">
            <v>26.520524978637695</v>
          </cell>
          <cell r="S223">
            <v>0</v>
          </cell>
          <cell r="T223">
            <v>49.502708435058594</v>
          </cell>
        </row>
        <row r="224">
          <cell r="A224">
            <v>806</v>
          </cell>
          <cell r="Q224">
            <v>12.239909172058105</v>
          </cell>
          <cell r="R224">
            <v>11.655940055847168</v>
          </cell>
          <cell r="S224">
            <v>0</v>
          </cell>
          <cell r="T224">
            <v>53.056602478027344</v>
          </cell>
        </row>
        <row r="225">
          <cell r="A225">
            <v>807</v>
          </cell>
          <cell r="Q225">
            <v>8.4548568725585938</v>
          </cell>
          <cell r="R225">
            <v>6.5650234222412109</v>
          </cell>
          <cell r="S225">
            <v>0</v>
          </cell>
          <cell r="T225">
            <v>51.038986206054688</v>
          </cell>
        </row>
        <row r="226">
          <cell r="A226">
            <v>808</v>
          </cell>
          <cell r="Q226">
            <v>20.057403564453125</v>
          </cell>
          <cell r="R226">
            <v>8.5381174087524414</v>
          </cell>
          <cell r="S226">
            <v>0</v>
          </cell>
          <cell r="T226">
            <v>51.036178588867188</v>
          </cell>
        </row>
        <row r="227">
          <cell r="A227">
            <v>809</v>
          </cell>
          <cell r="Q227">
            <v>13.934906959533691</v>
          </cell>
          <cell r="R227">
            <v>11.13521671295166</v>
          </cell>
          <cell r="S227">
            <v>0</v>
          </cell>
          <cell r="T227">
            <v>51.042675018310547</v>
          </cell>
        </row>
        <row r="228">
          <cell r="A228">
            <v>810</v>
          </cell>
          <cell r="Q228">
            <v>10.079277038574219</v>
          </cell>
          <cell r="R228">
            <v>9.5043268203735352</v>
          </cell>
          <cell r="S228">
            <v>0</v>
          </cell>
          <cell r="T228">
            <v>65.704719543457031</v>
          </cell>
        </row>
        <row r="229">
          <cell r="A229">
            <v>811</v>
          </cell>
          <cell r="Q229">
            <v>24.119607925415039</v>
          </cell>
          <cell r="R229">
            <v>23.648221969604492</v>
          </cell>
          <cell r="S229">
            <v>0</v>
          </cell>
          <cell r="T229">
            <v>65.587814331054688</v>
          </cell>
        </row>
        <row r="230">
          <cell r="A230">
            <v>812</v>
          </cell>
          <cell r="Q230">
            <v>13.130674362182617</v>
          </cell>
          <cell r="R230">
            <v>4.7987747192382813</v>
          </cell>
          <cell r="S230">
            <v>0</v>
          </cell>
          <cell r="T230">
            <v>66.564865112304688</v>
          </cell>
        </row>
        <row r="231">
          <cell r="A231">
            <v>813</v>
          </cell>
          <cell r="Q231">
            <v>12.025656700134277</v>
          </cell>
          <cell r="R231">
            <v>10.665326118469238</v>
          </cell>
          <cell r="S231">
            <v>0</v>
          </cell>
          <cell r="T231">
            <v>66.530235290527344</v>
          </cell>
        </row>
        <row r="232">
          <cell r="A232">
            <v>814</v>
          </cell>
          <cell r="Q232">
            <v>14.021806716918945</v>
          </cell>
          <cell r="R232">
            <v>12.453580856323242</v>
          </cell>
          <cell r="S232">
            <v>0</v>
          </cell>
          <cell r="T232">
            <v>66.529960632324219</v>
          </cell>
        </row>
        <row r="233">
          <cell r="A233">
            <v>815</v>
          </cell>
          <cell r="Q233">
            <v>9.8685798645019531</v>
          </cell>
          <cell r="R233">
            <v>9.4867172241210938</v>
          </cell>
          <cell r="S233">
            <v>0</v>
          </cell>
          <cell r="T233">
            <v>67.363433837890625</v>
          </cell>
        </row>
        <row r="234">
          <cell r="A234">
            <v>816</v>
          </cell>
          <cell r="Q234">
            <v>10.951994895935059</v>
          </cell>
          <cell r="R234">
            <v>7.8445634841918945</v>
          </cell>
          <cell r="S234">
            <v>0</v>
          </cell>
          <cell r="T234">
            <v>61.212032318115234</v>
          </cell>
        </row>
        <row r="235">
          <cell r="A235">
            <v>817</v>
          </cell>
          <cell r="Q235">
            <v>11.051850318908691</v>
          </cell>
          <cell r="R235">
            <v>10.733622550964355</v>
          </cell>
          <cell r="S235">
            <v>0</v>
          </cell>
          <cell r="T235">
            <v>67.155952453613281</v>
          </cell>
        </row>
        <row r="236">
          <cell r="A236">
            <v>818</v>
          </cell>
          <cell r="Q236">
            <v>25.64228630065918</v>
          </cell>
          <cell r="R236">
            <v>25.256258010864258</v>
          </cell>
          <cell r="S236">
            <v>0</v>
          </cell>
          <cell r="T236">
            <v>67.124343872070313</v>
          </cell>
        </row>
        <row r="237">
          <cell r="A237">
            <v>819</v>
          </cell>
          <cell r="Q237">
            <v>10.515144348144531</v>
          </cell>
          <cell r="R237">
            <v>8.8060331344604492</v>
          </cell>
          <cell r="S237">
            <v>0</v>
          </cell>
          <cell r="T237">
            <v>66.159027099609375</v>
          </cell>
        </row>
        <row r="238">
          <cell r="A238">
            <v>820</v>
          </cell>
          <cell r="Q238">
            <v>48.375621795654297</v>
          </cell>
          <cell r="R238">
            <v>48.403678894042969</v>
          </cell>
          <cell r="S238">
            <v>0</v>
          </cell>
          <cell r="T238">
            <v>62.155265808105469</v>
          </cell>
        </row>
        <row r="239">
          <cell r="A239">
            <v>821</v>
          </cell>
          <cell r="Q239">
            <v>33.443416595458984</v>
          </cell>
          <cell r="R239">
            <v>33.160018920898438</v>
          </cell>
          <cell r="S239">
            <v>0</v>
          </cell>
          <cell r="T239">
            <v>62.097389221191406</v>
          </cell>
        </row>
        <row r="240">
          <cell r="A240">
            <v>822</v>
          </cell>
          <cell r="Q240">
            <v>46.967147827148438</v>
          </cell>
          <cell r="R240">
            <v>46.773345947265625</v>
          </cell>
          <cell r="S240">
            <v>0</v>
          </cell>
          <cell r="T240">
            <v>61.78912353515625</v>
          </cell>
        </row>
        <row r="241">
          <cell r="A241">
            <v>823</v>
          </cell>
          <cell r="Q241">
            <v>14.079232215881348</v>
          </cell>
          <cell r="R241">
            <v>10.125325202941895</v>
          </cell>
          <cell r="S241">
            <v>0</v>
          </cell>
          <cell r="T241">
            <v>58.208057403564453</v>
          </cell>
        </row>
        <row r="242">
          <cell r="A242">
            <v>824</v>
          </cell>
          <cell r="Q242">
            <v>11.422060012817383</v>
          </cell>
          <cell r="R242">
            <v>8.9569616317749023</v>
          </cell>
          <cell r="S242">
            <v>0</v>
          </cell>
          <cell r="T242">
            <v>55.757987976074219</v>
          </cell>
        </row>
        <row r="243">
          <cell r="A243">
            <v>825</v>
          </cell>
          <cell r="Q243">
            <v>31.49397087097168</v>
          </cell>
          <cell r="R243">
            <v>30.694919586181641</v>
          </cell>
          <cell r="S243">
            <v>0</v>
          </cell>
          <cell r="T243">
            <v>55.729339599609375</v>
          </cell>
        </row>
        <row r="244">
          <cell r="A244">
            <v>826</v>
          </cell>
          <cell r="Q244">
            <v>48.881412506103516</v>
          </cell>
          <cell r="R244">
            <v>48.888881683349609</v>
          </cell>
          <cell r="S244">
            <v>0</v>
          </cell>
          <cell r="T244">
            <v>50.553241729736328</v>
          </cell>
        </row>
        <row r="245">
          <cell r="A245">
            <v>827</v>
          </cell>
          <cell r="Q245">
            <v>27.742696762084961</v>
          </cell>
          <cell r="R245">
            <v>27.06950569152832</v>
          </cell>
          <cell r="S245">
            <v>0</v>
          </cell>
          <cell r="T245">
            <v>50.650836944580078</v>
          </cell>
        </row>
        <row r="246">
          <cell r="A246">
            <v>828</v>
          </cell>
          <cell r="Q246">
            <v>23.644918441772461</v>
          </cell>
          <cell r="R246">
            <v>23.25311279296875</v>
          </cell>
          <cell r="S246">
            <v>0</v>
          </cell>
          <cell r="T246">
            <v>56.006248474121094</v>
          </cell>
        </row>
        <row r="247">
          <cell r="A247">
            <v>829</v>
          </cell>
          <cell r="Q247">
            <v>11.154867172241211</v>
          </cell>
          <cell r="R247">
            <v>7.0402450561523438</v>
          </cell>
          <cell r="S247">
            <v>0</v>
          </cell>
          <cell r="T247">
            <v>54.023361206054688</v>
          </cell>
        </row>
        <row r="248">
          <cell r="A248">
            <v>830</v>
          </cell>
          <cell r="Q248">
            <v>7.7216801643371582</v>
          </cell>
          <cell r="R248">
            <v>7.30780029296875</v>
          </cell>
          <cell r="S248">
            <v>0</v>
          </cell>
          <cell r="T248">
            <v>49.620639801025391</v>
          </cell>
        </row>
        <row r="249">
          <cell r="A249">
            <v>831</v>
          </cell>
          <cell r="Q249">
            <v>5.1831402778625488</v>
          </cell>
          <cell r="R249">
            <v>4.7613277435302734</v>
          </cell>
          <cell r="S249">
            <v>0</v>
          </cell>
          <cell r="T249">
            <v>44.123550415039063</v>
          </cell>
        </row>
        <row r="250">
          <cell r="A250">
            <v>901</v>
          </cell>
          <cell r="Q250">
            <v>25.058969497680664</v>
          </cell>
          <cell r="R250">
            <v>23.998435974121094</v>
          </cell>
          <cell r="S250">
            <v>0</v>
          </cell>
          <cell r="T250">
            <v>44.017475128173828</v>
          </cell>
        </row>
        <row r="251">
          <cell r="A251">
            <v>902</v>
          </cell>
          <cell r="Q251">
            <v>32.499835968017578</v>
          </cell>
          <cell r="R251">
            <v>31.571561813354492</v>
          </cell>
          <cell r="S251">
            <v>0</v>
          </cell>
          <cell r="T251">
            <v>48.915363311767578</v>
          </cell>
        </row>
        <row r="252">
          <cell r="A252">
            <v>903</v>
          </cell>
          <cell r="Q252">
            <v>14.606911659240723</v>
          </cell>
          <cell r="R252">
            <v>9.4051990509033203</v>
          </cell>
          <cell r="S252">
            <v>0</v>
          </cell>
          <cell r="T252">
            <v>53.872276306152344</v>
          </cell>
        </row>
        <row r="253">
          <cell r="A253">
            <v>904</v>
          </cell>
          <cell r="Q253">
            <v>13.429320335388184</v>
          </cell>
          <cell r="R253">
            <v>10.581700325012207</v>
          </cell>
          <cell r="S253">
            <v>0</v>
          </cell>
          <cell r="T253">
            <v>53.916938781738281</v>
          </cell>
        </row>
        <row r="254">
          <cell r="A254">
            <v>905</v>
          </cell>
          <cell r="Q254">
            <v>45.858295440673828</v>
          </cell>
          <cell r="R254">
            <v>45.538623809814453</v>
          </cell>
          <cell r="S254">
            <v>0</v>
          </cell>
          <cell r="T254">
            <v>49.842117309570313</v>
          </cell>
        </row>
        <row r="255">
          <cell r="A255">
            <v>906</v>
          </cell>
          <cell r="Q255">
            <v>48.616523742675781</v>
          </cell>
          <cell r="R255">
            <v>48.611900329589844</v>
          </cell>
          <cell r="S255">
            <v>0</v>
          </cell>
          <cell r="T255">
            <v>48.230052947998047</v>
          </cell>
        </row>
        <row r="256">
          <cell r="A256">
            <v>907</v>
          </cell>
          <cell r="Q256">
            <v>16.740421295166016</v>
          </cell>
          <cell r="R256">
            <v>16.425695419311523</v>
          </cell>
          <cell r="S256">
            <v>0</v>
          </cell>
          <cell r="T256">
            <v>48.301658630371094</v>
          </cell>
        </row>
        <row r="257">
          <cell r="A257">
            <v>908</v>
          </cell>
          <cell r="Q257">
            <v>7.943211555480957</v>
          </cell>
          <cell r="R257">
            <v>7.6210432052612305</v>
          </cell>
          <cell r="S257">
            <v>0</v>
          </cell>
          <cell r="T257">
            <v>48.392494201660156</v>
          </cell>
        </row>
        <row r="258">
          <cell r="A258">
            <v>909</v>
          </cell>
          <cell r="Q258">
            <v>15.669901847839355</v>
          </cell>
          <cell r="R258">
            <v>15.356298446655273</v>
          </cell>
          <cell r="S258">
            <v>0</v>
          </cell>
          <cell r="T258">
            <v>48.243232727050781</v>
          </cell>
        </row>
        <row r="259">
          <cell r="A259">
            <v>910</v>
          </cell>
          <cell r="Q259">
            <v>27.369237899780273</v>
          </cell>
          <cell r="R259">
            <v>26.828403472900391</v>
          </cell>
          <cell r="S259">
            <v>0</v>
          </cell>
          <cell r="T259">
            <v>47.714828491210938</v>
          </cell>
        </row>
        <row r="260">
          <cell r="A260">
            <v>911</v>
          </cell>
          <cell r="Q260">
            <v>18.279401779174805</v>
          </cell>
          <cell r="R260">
            <v>17.763046264648438</v>
          </cell>
          <cell r="S260">
            <v>0</v>
          </cell>
          <cell r="T260">
            <v>50.222808837890625</v>
          </cell>
        </row>
        <row r="261">
          <cell r="A261">
            <v>912</v>
          </cell>
          <cell r="Q261">
            <v>35.364616394042969</v>
          </cell>
          <cell r="R261">
            <v>34.858745574951172</v>
          </cell>
          <cell r="S261">
            <v>0</v>
          </cell>
          <cell r="T261">
            <v>50.303684234619141</v>
          </cell>
        </row>
        <row r="262">
          <cell r="A262">
            <v>913</v>
          </cell>
          <cell r="Q262">
            <v>8.3017072677612305</v>
          </cell>
          <cell r="R262">
            <v>6.1663470268249512</v>
          </cell>
          <cell r="S262">
            <v>0</v>
          </cell>
          <cell r="T262">
            <v>47.661899566650391</v>
          </cell>
        </row>
        <row r="263">
          <cell r="A263">
            <v>914</v>
          </cell>
          <cell r="Q263">
            <v>39.694618225097656</v>
          </cell>
          <cell r="R263">
            <v>39.3388671875</v>
          </cell>
          <cell r="S263">
            <v>0</v>
          </cell>
          <cell r="T263">
            <v>47.656879425048828</v>
          </cell>
        </row>
        <row r="264">
          <cell r="A264">
            <v>915</v>
          </cell>
          <cell r="Q264">
            <v>17.756357192993164</v>
          </cell>
          <cell r="R264">
            <v>17.472591400146484</v>
          </cell>
          <cell r="S264">
            <v>0</v>
          </cell>
          <cell r="T264">
            <v>47.705196380615234</v>
          </cell>
        </row>
        <row r="265">
          <cell r="A265">
            <v>916</v>
          </cell>
          <cell r="Q265">
            <v>24.116661071777344</v>
          </cell>
          <cell r="R265">
            <v>23.829940795898438</v>
          </cell>
          <cell r="S265">
            <v>0</v>
          </cell>
          <cell r="T265">
            <v>47.703044891357422</v>
          </cell>
        </row>
        <row r="266">
          <cell r="A266">
            <v>917</v>
          </cell>
          <cell r="Q266">
            <v>8.7665815353393555</v>
          </cell>
          <cell r="R266">
            <v>7.7966451644897461</v>
          </cell>
          <cell r="S266">
            <v>0</v>
          </cell>
          <cell r="T266">
            <v>48.086498260498047</v>
          </cell>
        </row>
        <row r="267">
          <cell r="A267">
            <v>918</v>
          </cell>
          <cell r="Q267">
            <v>11.444284439086914</v>
          </cell>
          <cell r="R267">
            <v>11.157549858093262</v>
          </cell>
          <cell r="S267">
            <v>0</v>
          </cell>
          <cell r="T267">
            <v>47.815872192382813</v>
          </cell>
        </row>
        <row r="268">
          <cell r="A268">
            <v>919</v>
          </cell>
          <cell r="Q268">
            <v>26.79326057434082</v>
          </cell>
          <cell r="R268">
            <v>26.53459358215332</v>
          </cell>
          <cell r="S268">
            <v>0</v>
          </cell>
          <cell r="T268">
            <v>47.766502380371094</v>
          </cell>
        </row>
        <row r="269">
          <cell r="A269">
            <v>920</v>
          </cell>
          <cell r="Q269">
            <v>8.7066755294799805</v>
          </cell>
          <cell r="R269">
            <v>8.4662160873413086</v>
          </cell>
          <cell r="S269">
            <v>0</v>
          </cell>
          <cell r="T269">
            <v>48.157485961914063</v>
          </cell>
        </row>
        <row r="270">
          <cell r="A270">
            <v>921</v>
          </cell>
          <cell r="Q270">
            <v>19.941057205200195</v>
          </cell>
          <cell r="R270">
            <v>19.690128326416016</v>
          </cell>
          <cell r="S270">
            <v>0</v>
          </cell>
          <cell r="T270">
            <v>48.142208099365234</v>
          </cell>
        </row>
        <row r="271">
          <cell r="A271">
            <v>922</v>
          </cell>
          <cell r="Q271">
            <v>14.961392402648926</v>
          </cell>
          <cell r="R271">
            <v>14.720230102539063</v>
          </cell>
          <cell r="S271">
            <v>0</v>
          </cell>
          <cell r="T271">
            <v>48.147182464599609</v>
          </cell>
        </row>
        <row r="272">
          <cell r="A272">
            <v>923</v>
          </cell>
          <cell r="Q272">
            <v>9.7849292755126953</v>
          </cell>
          <cell r="R272">
            <v>9.5489025115966797</v>
          </cell>
          <cell r="S272">
            <v>0</v>
          </cell>
          <cell r="T272">
            <v>48.342575073242188</v>
          </cell>
        </row>
        <row r="273">
          <cell r="A273">
            <v>924</v>
          </cell>
          <cell r="Q273">
            <v>18.472749710083008</v>
          </cell>
          <cell r="R273">
            <v>18.189216613769531</v>
          </cell>
          <cell r="S273">
            <v>0</v>
          </cell>
          <cell r="T273">
            <v>48.396415710449219</v>
          </cell>
        </row>
        <row r="274">
          <cell r="A274">
            <v>925</v>
          </cell>
          <cell r="Q274">
            <v>29.465545654296875</v>
          </cell>
          <cell r="R274">
            <v>29.144800186157227</v>
          </cell>
          <cell r="S274">
            <v>0</v>
          </cell>
          <cell r="T274">
            <v>48.318141937255859</v>
          </cell>
        </row>
        <row r="275">
          <cell r="A275">
            <v>926</v>
          </cell>
          <cell r="Q275">
            <v>13.611663818359375</v>
          </cell>
          <cell r="R275">
            <v>12.099981307983398</v>
          </cell>
          <cell r="S275">
            <v>0</v>
          </cell>
          <cell r="T275">
            <v>49.791225433349609</v>
          </cell>
        </row>
        <row r="276">
          <cell r="A276">
            <v>927</v>
          </cell>
          <cell r="Q276">
            <v>34.538425445556641</v>
          </cell>
          <cell r="R276">
            <v>34.168952941894531</v>
          </cell>
          <cell r="S276">
            <v>0</v>
          </cell>
          <cell r="T276">
            <v>49.6766357421875</v>
          </cell>
        </row>
        <row r="277">
          <cell r="A277">
            <v>928</v>
          </cell>
          <cell r="Q277">
            <v>7.6636395454406738</v>
          </cell>
          <cell r="R277">
            <v>7.302278995513916</v>
          </cell>
          <cell r="S277">
            <v>0</v>
          </cell>
          <cell r="T277">
            <v>51.670677185058594</v>
          </cell>
        </row>
        <row r="278">
          <cell r="A278">
            <v>929</v>
          </cell>
          <cell r="Q278">
            <v>11.900017738342285</v>
          </cell>
          <cell r="R278">
            <v>11.541010856628418</v>
          </cell>
          <cell r="S278">
            <v>0</v>
          </cell>
          <cell r="T278">
            <v>51.827064514160156</v>
          </cell>
        </row>
        <row r="279">
          <cell r="A279">
            <v>930</v>
          </cell>
          <cell r="Q279">
            <v>11.441371917724609</v>
          </cell>
          <cell r="R279">
            <v>11.440105438232422</v>
          </cell>
          <cell r="S279">
            <v>0</v>
          </cell>
          <cell r="T279">
            <v>51.848514556884766</v>
          </cell>
        </row>
        <row r="280">
          <cell r="A280">
            <v>1001</v>
          </cell>
          <cell r="Q280">
            <v>37.867687225341797</v>
          </cell>
          <cell r="R280">
            <v>37.529533386230469</v>
          </cell>
          <cell r="S280">
            <v>0</v>
          </cell>
          <cell r="T280">
            <v>51.573390960693359</v>
          </cell>
        </row>
        <row r="281">
          <cell r="A281">
            <v>1002</v>
          </cell>
          <cell r="Q281">
            <v>12.120016098022461</v>
          </cell>
          <cell r="R281">
            <v>11.823406219482422</v>
          </cell>
          <cell r="S281">
            <v>0</v>
          </cell>
          <cell r="T281">
            <v>56.81378173828125</v>
          </cell>
        </row>
        <row r="282">
          <cell r="A282">
            <v>1003</v>
          </cell>
          <cell r="Q282">
            <v>9.3407440185546875</v>
          </cell>
          <cell r="R282">
            <v>3.1156752109527588</v>
          </cell>
          <cell r="S282">
            <v>0</v>
          </cell>
          <cell r="T282">
            <v>54.736412048339844</v>
          </cell>
        </row>
        <row r="283">
          <cell r="A283">
            <v>1004</v>
          </cell>
          <cell r="Q283">
            <v>16.958110809326172</v>
          </cell>
          <cell r="R283">
            <v>16.584306716918945</v>
          </cell>
          <cell r="S283">
            <v>0</v>
          </cell>
          <cell r="T283">
            <v>53.8037109375</v>
          </cell>
        </row>
        <row r="284">
          <cell r="A284">
            <v>1005</v>
          </cell>
          <cell r="Q284">
            <v>13.335134506225586</v>
          </cell>
          <cell r="R284">
            <v>5.3847131729125977</v>
          </cell>
          <cell r="S284">
            <v>0</v>
          </cell>
          <cell r="T284">
            <v>50.631427764892578</v>
          </cell>
        </row>
        <row r="285">
          <cell r="A285">
            <v>1006</v>
          </cell>
          <cell r="Q285">
            <v>20.05247688293457</v>
          </cell>
          <cell r="R285">
            <v>19.689815521240234</v>
          </cell>
          <cell r="S285">
            <v>0</v>
          </cell>
          <cell r="T285">
            <v>50.349365234375</v>
          </cell>
        </row>
        <row r="286">
          <cell r="A286">
            <v>1007</v>
          </cell>
          <cell r="Q286">
            <v>38.113880157470703</v>
          </cell>
          <cell r="R286">
            <v>37.742839813232422</v>
          </cell>
          <cell r="S286">
            <v>0</v>
          </cell>
          <cell r="T286">
            <v>50.366455078125</v>
          </cell>
        </row>
        <row r="287">
          <cell r="A287">
            <v>1008</v>
          </cell>
          <cell r="Q287">
            <v>10.655193328857422</v>
          </cell>
          <cell r="R287">
            <v>2.245732307434082</v>
          </cell>
          <cell r="S287">
            <v>0</v>
          </cell>
          <cell r="T287">
            <v>51.982376098632813</v>
          </cell>
        </row>
        <row r="288">
          <cell r="A288">
            <v>1009</v>
          </cell>
          <cell r="Q288">
            <v>29.233673095703125</v>
          </cell>
          <cell r="R288">
            <v>28.934499740600586</v>
          </cell>
          <cell r="S288">
            <v>0</v>
          </cell>
          <cell r="T288">
            <v>51.974857330322266</v>
          </cell>
        </row>
        <row r="289">
          <cell r="A289">
            <v>1010</v>
          </cell>
          <cell r="Q289">
            <v>8.8419609069824219</v>
          </cell>
          <cell r="R289">
            <v>8.5908212661743164</v>
          </cell>
          <cell r="S289">
            <v>0</v>
          </cell>
          <cell r="T289">
            <v>52.626716613769531</v>
          </cell>
        </row>
        <row r="290">
          <cell r="A290">
            <v>1011</v>
          </cell>
          <cell r="Q290">
            <v>31.297843933105469</v>
          </cell>
          <cell r="R290">
            <v>31.054481506347656</v>
          </cell>
          <cell r="S290">
            <v>0</v>
          </cell>
          <cell r="T290">
            <v>52.653430938720703</v>
          </cell>
        </row>
        <row r="291">
          <cell r="A291">
            <v>1012</v>
          </cell>
          <cell r="Q291">
            <v>6.8581104278564453</v>
          </cell>
          <cell r="R291">
            <v>6.6240005493164063</v>
          </cell>
          <cell r="S291">
            <v>0</v>
          </cell>
          <cell r="T291">
            <v>50.627700805664063</v>
          </cell>
        </row>
        <row r="292">
          <cell r="A292">
            <v>1013</v>
          </cell>
          <cell r="Q292">
            <v>14.731155395507813</v>
          </cell>
          <cell r="R292">
            <v>14.451131820678711</v>
          </cell>
          <cell r="S292">
            <v>0</v>
          </cell>
          <cell r="T292">
            <v>50.717494964599609</v>
          </cell>
        </row>
        <row r="293">
          <cell r="A293">
            <v>1014</v>
          </cell>
          <cell r="Q293">
            <v>31.287099838256836</v>
          </cell>
          <cell r="R293">
            <v>30.913368225097656</v>
          </cell>
          <cell r="S293">
            <v>0</v>
          </cell>
          <cell r="T293">
            <v>50.713218688964844</v>
          </cell>
        </row>
        <row r="294">
          <cell r="A294">
            <v>1015</v>
          </cell>
          <cell r="Q294">
            <v>4.5095787048339844</v>
          </cell>
          <cell r="R294">
            <v>4.1397676467895508</v>
          </cell>
          <cell r="S294">
            <v>0</v>
          </cell>
          <cell r="T294">
            <v>60.921394348144531</v>
          </cell>
        </row>
        <row r="295">
          <cell r="A295">
            <v>1016</v>
          </cell>
          <cell r="Q295">
            <v>36.843723297119141</v>
          </cell>
          <cell r="R295">
            <v>36.494850158691406</v>
          </cell>
          <cell r="S295">
            <v>0</v>
          </cell>
          <cell r="T295">
            <v>61.024303436279297</v>
          </cell>
        </row>
        <row r="296">
          <cell r="A296">
            <v>1017</v>
          </cell>
          <cell r="Q296">
            <v>25.187576293945313</v>
          </cell>
          <cell r="R296">
            <v>24.803064346313477</v>
          </cell>
          <cell r="S296">
            <v>0</v>
          </cell>
          <cell r="T296">
            <v>67.833778381347656</v>
          </cell>
        </row>
        <row r="297">
          <cell r="A297">
            <v>1018</v>
          </cell>
          <cell r="Q297">
            <v>13.784038543701172</v>
          </cell>
          <cell r="R297">
            <v>13.433955192565918</v>
          </cell>
          <cell r="S297">
            <v>0</v>
          </cell>
          <cell r="T297">
            <v>78.135139465332031</v>
          </cell>
        </row>
        <row r="298">
          <cell r="A298">
            <v>1019</v>
          </cell>
          <cell r="Q298">
            <v>8.1827192306518555</v>
          </cell>
          <cell r="R298">
            <v>7.8944859504699707</v>
          </cell>
          <cell r="S298">
            <v>0</v>
          </cell>
          <cell r="T298">
            <v>83.86376953125</v>
          </cell>
        </row>
        <row r="299">
          <cell r="A299">
            <v>1020</v>
          </cell>
          <cell r="Q299">
            <v>12.207308769226074</v>
          </cell>
          <cell r="R299">
            <v>11.833375930786133</v>
          </cell>
          <cell r="S299">
            <v>0</v>
          </cell>
          <cell r="T299">
            <v>87.873519897460938</v>
          </cell>
        </row>
        <row r="300">
          <cell r="A300">
            <v>1021</v>
          </cell>
          <cell r="Q300">
            <v>46.906757354736328</v>
          </cell>
          <cell r="R300">
            <v>46.84893798828125</v>
          </cell>
          <cell r="S300">
            <v>0</v>
          </cell>
          <cell r="T300">
            <v>87.724334716796875</v>
          </cell>
        </row>
        <row r="301">
          <cell r="A301">
            <v>1022</v>
          </cell>
          <cell r="Q301">
            <v>32.986125946044922</v>
          </cell>
          <cell r="R301">
            <v>32.596717834472656</v>
          </cell>
          <cell r="S301">
            <v>0</v>
          </cell>
          <cell r="T301">
            <v>95.5809326171875</v>
          </cell>
        </row>
        <row r="302">
          <cell r="A302">
            <v>1023</v>
          </cell>
          <cell r="Q302">
            <v>42.366714477539063</v>
          </cell>
          <cell r="R302">
            <v>42.105113983154297</v>
          </cell>
          <cell r="S302">
            <v>0</v>
          </cell>
          <cell r="T302">
            <v>100.54620361328125</v>
          </cell>
        </row>
        <row r="303">
          <cell r="A303">
            <v>1024</v>
          </cell>
          <cell r="Q303">
            <v>30.751026153564453</v>
          </cell>
          <cell r="R303">
            <v>17.65764045715332</v>
          </cell>
          <cell r="S303">
            <v>0</v>
          </cell>
          <cell r="T303">
            <v>90.979728698730469</v>
          </cell>
        </row>
        <row r="304">
          <cell r="A304">
            <v>1025</v>
          </cell>
          <cell r="Q304">
            <v>9.605351448059082</v>
          </cell>
          <cell r="R304">
            <v>6.9143209457397461</v>
          </cell>
          <cell r="S304">
            <v>0</v>
          </cell>
          <cell r="T304">
            <v>78.531120300292969</v>
          </cell>
        </row>
        <row r="305">
          <cell r="A305">
            <v>1026</v>
          </cell>
          <cell r="Q305">
            <v>7.0469350814819336</v>
          </cell>
          <cell r="R305">
            <v>6.7691445350646973</v>
          </cell>
          <cell r="S305">
            <v>0</v>
          </cell>
          <cell r="T305">
            <v>72.185127258300781</v>
          </cell>
        </row>
        <row r="306">
          <cell r="A306">
            <v>1027</v>
          </cell>
          <cell r="Q306">
            <v>4.8335208892822266</v>
          </cell>
          <cell r="R306">
            <v>4.502286434173584</v>
          </cell>
          <cell r="S306">
            <v>0</v>
          </cell>
          <cell r="T306">
            <v>65.2314453125</v>
          </cell>
        </row>
        <row r="307">
          <cell r="A307">
            <v>1028</v>
          </cell>
          <cell r="Q307">
            <v>9.925990104675293</v>
          </cell>
          <cell r="R307">
            <v>8.3444414138793945</v>
          </cell>
          <cell r="S307">
            <v>0</v>
          </cell>
          <cell r="T307">
            <v>58.638095855712891</v>
          </cell>
        </row>
        <row r="308">
          <cell r="A308">
            <v>1029</v>
          </cell>
          <cell r="Q308">
            <v>9.1617412567138672</v>
          </cell>
          <cell r="R308">
            <v>8.2501621246337891</v>
          </cell>
          <cell r="S308">
            <v>0</v>
          </cell>
          <cell r="T308">
            <v>54.278964996337891</v>
          </cell>
        </row>
        <row r="309">
          <cell r="A309">
            <v>1030</v>
          </cell>
          <cell r="Q309">
            <v>36.521152496337891</v>
          </cell>
          <cell r="R309">
            <v>36.176982879638672</v>
          </cell>
          <cell r="S309">
            <v>0</v>
          </cell>
          <cell r="T309">
            <v>52.837421417236328</v>
          </cell>
        </row>
        <row r="310">
          <cell r="A310">
            <v>1031</v>
          </cell>
          <cell r="Q310">
            <v>10.586390495300293</v>
          </cell>
          <cell r="R310">
            <v>10.279769897460938</v>
          </cell>
          <cell r="S310">
            <v>0</v>
          </cell>
          <cell r="T310">
            <v>51.528850555419922</v>
          </cell>
        </row>
        <row r="311">
          <cell r="A311">
            <v>1101</v>
          </cell>
          <cell r="Q311">
            <v>8.7319936752319336</v>
          </cell>
          <cell r="R311">
            <v>8.1298789978027344</v>
          </cell>
          <cell r="S311">
            <v>0</v>
          </cell>
          <cell r="T311">
            <v>49.601341247558594</v>
          </cell>
        </row>
        <row r="312">
          <cell r="A312">
            <v>1102</v>
          </cell>
          <cell r="Q312">
            <v>20.374984741210938</v>
          </cell>
          <cell r="R312">
            <v>20.030946731567383</v>
          </cell>
          <cell r="S312">
            <v>0</v>
          </cell>
          <cell r="T312">
            <v>49.488571166992188</v>
          </cell>
        </row>
        <row r="313">
          <cell r="A313">
            <v>1103</v>
          </cell>
          <cell r="Q313">
            <v>12.866859436035156</v>
          </cell>
          <cell r="R313">
            <v>12.500472068786621</v>
          </cell>
          <cell r="S313">
            <v>0</v>
          </cell>
          <cell r="T313">
            <v>57.440296173095703</v>
          </cell>
        </row>
        <row r="314">
          <cell r="A314">
            <v>1104</v>
          </cell>
          <cell r="Q314">
            <v>25.214338302612305</v>
          </cell>
          <cell r="R314">
            <v>24.885265350341797</v>
          </cell>
          <cell r="S314">
            <v>0</v>
          </cell>
          <cell r="T314">
            <v>57.215965270996094</v>
          </cell>
        </row>
        <row r="315">
          <cell r="A315">
            <v>1105</v>
          </cell>
          <cell r="Q315">
            <v>4.182410717010498</v>
          </cell>
          <cell r="R315">
            <v>4.095705509185791</v>
          </cell>
          <cell r="S315">
            <v>0</v>
          </cell>
          <cell r="T315">
            <v>68.196128845214844</v>
          </cell>
        </row>
        <row r="316">
          <cell r="A316">
            <v>1106</v>
          </cell>
          <cell r="Q316">
            <v>14.898578643798828</v>
          </cell>
          <cell r="R316">
            <v>14.092132568359375</v>
          </cell>
          <cell r="S316">
            <v>0</v>
          </cell>
          <cell r="T316">
            <v>69.490928649902344</v>
          </cell>
        </row>
        <row r="317">
          <cell r="A317">
            <v>1107</v>
          </cell>
          <cell r="Q317">
            <v>13.076021194458008</v>
          </cell>
          <cell r="R317">
            <v>12.401360511779785</v>
          </cell>
          <cell r="S317">
            <v>0</v>
          </cell>
          <cell r="T317">
            <v>74.863258361816406</v>
          </cell>
        </row>
        <row r="318">
          <cell r="A318">
            <v>1108</v>
          </cell>
          <cell r="Q318">
            <v>14.352168083190918</v>
          </cell>
          <cell r="R318">
            <v>1.6414097547531128</v>
          </cell>
          <cell r="S318">
            <v>0</v>
          </cell>
          <cell r="T318">
            <v>74.901336669921875</v>
          </cell>
        </row>
        <row r="319">
          <cell r="A319">
            <v>1109</v>
          </cell>
          <cell r="Q319">
            <v>10.815450668334961</v>
          </cell>
          <cell r="R319">
            <v>6.4984564781188965</v>
          </cell>
          <cell r="S319">
            <v>0</v>
          </cell>
          <cell r="T319">
            <v>71.6004638671875</v>
          </cell>
        </row>
        <row r="320">
          <cell r="A320">
            <v>1110</v>
          </cell>
          <cell r="Q320">
            <v>15.096244812011719</v>
          </cell>
          <cell r="R320">
            <v>11.555134773254395</v>
          </cell>
          <cell r="S320">
            <v>0</v>
          </cell>
          <cell r="T320">
            <v>71.786796569824219</v>
          </cell>
        </row>
        <row r="321">
          <cell r="A321">
            <v>1111</v>
          </cell>
          <cell r="Q321">
            <v>49.516227722167969</v>
          </cell>
          <cell r="R321">
            <v>49.489036560058594</v>
          </cell>
          <cell r="S321">
            <v>0</v>
          </cell>
          <cell r="T321">
            <v>73.713386535644531</v>
          </cell>
        </row>
        <row r="322">
          <cell r="A322">
            <v>1112</v>
          </cell>
          <cell r="Q322">
            <v>10.304082870483398</v>
          </cell>
          <cell r="R322">
            <v>8.4854564666748047</v>
          </cell>
          <cell r="S322">
            <v>0</v>
          </cell>
          <cell r="T322">
            <v>70.732704162597656</v>
          </cell>
        </row>
        <row r="323">
          <cell r="A323">
            <v>1113</v>
          </cell>
          <cell r="Q323">
            <v>8.9263334274291992</v>
          </cell>
          <cell r="R323">
            <v>7.6895456314086914</v>
          </cell>
          <cell r="S323">
            <v>0</v>
          </cell>
          <cell r="T323">
            <v>65.485496520996094</v>
          </cell>
        </row>
        <row r="324">
          <cell r="A324">
            <v>1114</v>
          </cell>
          <cell r="Q324">
            <v>14.039422035217285</v>
          </cell>
          <cell r="R324">
            <v>6.3545017242431641</v>
          </cell>
          <cell r="S324">
            <v>0</v>
          </cell>
          <cell r="T324">
            <v>62.104537963867188</v>
          </cell>
        </row>
        <row r="325">
          <cell r="A325">
            <v>1115</v>
          </cell>
          <cell r="Q325">
            <v>9.2820043563842773</v>
          </cell>
          <cell r="R325">
            <v>8.2191705703735352</v>
          </cell>
          <cell r="S325">
            <v>0</v>
          </cell>
          <cell r="T325">
            <v>57.029117584228516</v>
          </cell>
        </row>
        <row r="326">
          <cell r="A326">
            <v>1116</v>
          </cell>
          <cell r="Q326">
            <v>13.44654369354248</v>
          </cell>
          <cell r="R326">
            <v>3.4126138687133789</v>
          </cell>
          <cell r="S326">
            <v>0</v>
          </cell>
          <cell r="T326">
            <v>54.329051971435547</v>
          </cell>
        </row>
        <row r="327">
          <cell r="A327">
            <v>1117</v>
          </cell>
          <cell r="Q327">
            <v>13.490878105163574</v>
          </cell>
          <cell r="R327">
            <v>12.958852767944336</v>
          </cell>
          <cell r="S327">
            <v>0</v>
          </cell>
          <cell r="T327">
            <v>48.183609008789063</v>
          </cell>
        </row>
        <row r="328">
          <cell r="A328">
            <v>1118</v>
          </cell>
          <cell r="Q328">
            <v>20.218584060668945</v>
          </cell>
          <cell r="R328">
            <v>19.761409759521484</v>
          </cell>
          <cell r="S328">
            <v>0</v>
          </cell>
          <cell r="T328">
            <v>48.026756286621094</v>
          </cell>
        </row>
        <row r="329">
          <cell r="A329">
            <v>1119</v>
          </cell>
          <cell r="Q329">
            <v>49.269420623779297</v>
          </cell>
          <cell r="R329">
            <v>49.234149932861328</v>
          </cell>
          <cell r="S329">
            <v>0</v>
          </cell>
          <cell r="T329">
            <v>47.863136291503906</v>
          </cell>
        </row>
        <row r="330">
          <cell r="A330">
            <v>1120</v>
          </cell>
          <cell r="Q330">
            <v>40.451126098632813</v>
          </cell>
          <cell r="R330">
            <v>39.989658355712891</v>
          </cell>
          <cell r="S330">
            <v>0</v>
          </cell>
          <cell r="T330">
            <v>56.705635070800781</v>
          </cell>
        </row>
        <row r="331">
          <cell r="A331">
            <v>1121</v>
          </cell>
          <cell r="Q331">
            <v>22.167049407958984</v>
          </cell>
          <cell r="R331">
            <v>21.721408843994141</v>
          </cell>
          <cell r="S331">
            <v>0</v>
          </cell>
          <cell r="T331">
            <v>64.600929260253906</v>
          </cell>
        </row>
        <row r="332">
          <cell r="A332">
            <v>1122</v>
          </cell>
          <cell r="Q332">
            <v>22.070755004882813</v>
          </cell>
          <cell r="R332">
            <v>21.025583267211914</v>
          </cell>
          <cell r="S332">
            <v>0</v>
          </cell>
          <cell r="T332">
            <v>75.332542419433594</v>
          </cell>
        </row>
        <row r="333">
          <cell r="A333">
            <v>1123</v>
          </cell>
          <cell r="Q333">
            <v>12.113618850708008</v>
          </cell>
          <cell r="R333">
            <v>11.146196365356445</v>
          </cell>
          <cell r="S333">
            <v>0</v>
          </cell>
          <cell r="T333">
            <v>83.975517272949219</v>
          </cell>
        </row>
        <row r="334">
          <cell r="A334">
            <v>1124</v>
          </cell>
          <cell r="Q334">
            <v>7.2478327751159668</v>
          </cell>
          <cell r="R334">
            <v>6.2700610160827637</v>
          </cell>
          <cell r="S334">
            <v>0</v>
          </cell>
          <cell r="T334">
            <v>91.881492614746094</v>
          </cell>
        </row>
        <row r="335">
          <cell r="A335">
            <v>1125</v>
          </cell>
          <cell r="Q335">
            <v>38.061885833740234</v>
          </cell>
          <cell r="R335">
            <v>36.968521118164063</v>
          </cell>
          <cell r="S335">
            <v>0</v>
          </cell>
          <cell r="T335">
            <v>91.689720153808594</v>
          </cell>
        </row>
        <row r="336">
          <cell r="A336">
            <v>1126</v>
          </cell>
          <cell r="Q336">
            <v>42.315822601318359</v>
          </cell>
          <cell r="R336">
            <v>41.775478363037109</v>
          </cell>
          <cell r="S336">
            <v>0</v>
          </cell>
          <cell r="T336">
            <v>99.609024047851563</v>
          </cell>
        </row>
        <row r="337">
          <cell r="A337">
            <v>1127</v>
          </cell>
          <cell r="Q337">
            <v>6.415471076965332</v>
          </cell>
          <cell r="R337">
            <v>5.5923514366149902</v>
          </cell>
          <cell r="S337">
            <v>0</v>
          </cell>
          <cell r="T337">
            <v>102.40064239501953</v>
          </cell>
        </row>
        <row r="338">
          <cell r="A338">
            <v>1128</v>
          </cell>
          <cell r="Q338">
            <v>9.7094240188598633</v>
          </cell>
          <cell r="R338">
            <v>8.9577245712280273</v>
          </cell>
          <cell r="S338">
            <v>0</v>
          </cell>
          <cell r="T338">
            <v>99.104217529296875</v>
          </cell>
        </row>
        <row r="339">
          <cell r="A339">
            <v>1129</v>
          </cell>
          <cell r="Q339">
            <v>7.0700922012329102</v>
          </cell>
          <cell r="R339">
            <v>8.3425712585449219</v>
          </cell>
          <cell r="S339">
            <v>0</v>
          </cell>
          <cell r="T339">
            <v>106.19325256347656</v>
          </cell>
        </row>
        <row r="340">
          <cell r="A340">
            <v>1130</v>
          </cell>
          <cell r="Q340">
            <v>36.349662780761719</v>
          </cell>
          <cell r="R340">
            <v>35.902885437011719</v>
          </cell>
          <cell r="S340">
            <v>0</v>
          </cell>
          <cell r="T340">
            <v>106.20478820800781</v>
          </cell>
        </row>
        <row r="341">
          <cell r="A341">
            <v>1201</v>
          </cell>
          <cell r="Q341">
            <v>20.394989013671875</v>
          </cell>
          <cell r="R341">
            <v>19.966365814208984</v>
          </cell>
          <cell r="S341">
            <v>0</v>
          </cell>
          <cell r="T341">
            <v>112.95079803466797</v>
          </cell>
        </row>
        <row r="342">
          <cell r="A342">
            <v>1202</v>
          </cell>
          <cell r="Q342">
            <v>48.631332397460938</v>
          </cell>
          <cell r="R342">
            <v>48.599750518798828</v>
          </cell>
          <cell r="S342">
            <v>0</v>
          </cell>
          <cell r="T342">
            <v>113.05101013183594</v>
          </cell>
        </row>
        <row r="343">
          <cell r="A343">
            <v>1203</v>
          </cell>
          <cell r="Q343">
            <v>47.853797912597656</v>
          </cell>
          <cell r="R343">
            <v>43.218254089355469</v>
          </cell>
          <cell r="S343">
            <v>0</v>
          </cell>
          <cell r="T343">
            <v>101.30438232421875</v>
          </cell>
        </row>
        <row r="344">
          <cell r="A344">
            <v>1204</v>
          </cell>
          <cell r="Q344">
            <v>7.2623186111450195</v>
          </cell>
          <cell r="R344">
            <v>3.3772311210632324</v>
          </cell>
          <cell r="S344">
            <v>0</v>
          </cell>
          <cell r="T344">
            <v>97.636795043945313</v>
          </cell>
        </row>
        <row r="345">
          <cell r="A345">
            <v>1205</v>
          </cell>
          <cell r="Q345">
            <v>14.029745101928711</v>
          </cell>
          <cell r="R345">
            <v>6.0735907554626465</v>
          </cell>
          <cell r="S345">
            <v>0</v>
          </cell>
          <cell r="T345">
            <v>90.983665466308594</v>
          </cell>
        </row>
        <row r="346">
          <cell r="A346">
            <v>1206</v>
          </cell>
          <cell r="Q346">
            <v>13.05366039276123</v>
          </cell>
          <cell r="R346">
            <v>2.107412576675415</v>
          </cell>
          <cell r="S346">
            <v>0</v>
          </cell>
          <cell r="T346">
            <v>85.918304443359375</v>
          </cell>
        </row>
        <row r="347">
          <cell r="A347">
            <v>1207</v>
          </cell>
          <cell r="Q347">
            <v>8.3891229629516602</v>
          </cell>
          <cell r="R347">
            <v>6.4972586631774902</v>
          </cell>
          <cell r="S347">
            <v>0</v>
          </cell>
          <cell r="T347">
            <v>81.883110046386719</v>
          </cell>
        </row>
        <row r="348">
          <cell r="A348">
            <v>1208</v>
          </cell>
          <cell r="Q348">
            <v>32.654457092285156</v>
          </cell>
          <cell r="R348">
            <v>31.739736557006836</v>
          </cell>
          <cell r="S348">
            <v>0</v>
          </cell>
          <cell r="T348">
            <v>81.586898803710938</v>
          </cell>
        </row>
        <row r="349">
          <cell r="A349">
            <v>1209</v>
          </cell>
          <cell r="Q349">
            <v>32.297183990478516</v>
          </cell>
          <cell r="R349">
            <v>31.545541763305664</v>
          </cell>
          <cell r="S349">
            <v>0</v>
          </cell>
          <cell r="T349">
            <v>94.36883544921875</v>
          </cell>
        </row>
        <row r="350">
          <cell r="A350">
            <v>1210</v>
          </cell>
          <cell r="Q350">
            <v>46.521854400634766</v>
          </cell>
          <cell r="R350">
            <v>42.388847351074219</v>
          </cell>
          <cell r="S350">
            <v>0</v>
          </cell>
          <cell r="T350">
            <v>87.157890319824219</v>
          </cell>
        </row>
        <row r="351">
          <cell r="A351">
            <v>1211</v>
          </cell>
          <cell r="Q351">
            <v>47.429916381835938</v>
          </cell>
          <cell r="R351">
            <v>47.386825561523438</v>
          </cell>
          <cell r="S351">
            <v>0</v>
          </cell>
          <cell r="T351">
            <v>84.154762268066406</v>
          </cell>
        </row>
        <row r="352">
          <cell r="A352">
            <v>1212</v>
          </cell>
          <cell r="Q352">
            <v>48.287204742431641</v>
          </cell>
          <cell r="R352">
            <v>38.516334533691406</v>
          </cell>
          <cell r="S352">
            <v>0</v>
          </cell>
          <cell r="T352">
            <v>69.614418029785156</v>
          </cell>
        </row>
        <row r="353">
          <cell r="A353">
            <v>1213</v>
          </cell>
          <cell r="Q353">
            <v>6.8414244651794434</v>
          </cell>
          <cell r="R353">
            <v>4.3970856666564941</v>
          </cell>
          <cell r="S353">
            <v>0</v>
          </cell>
          <cell r="T353">
            <v>65.914237976074219</v>
          </cell>
        </row>
        <row r="354">
          <cell r="A354">
            <v>1214</v>
          </cell>
          <cell r="Q354">
            <v>8.1386880874633789</v>
          </cell>
          <cell r="R354">
            <v>7.6207642555236816</v>
          </cell>
          <cell r="S354">
            <v>0</v>
          </cell>
          <cell r="T354">
            <v>60.320064544677734</v>
          </cell>
        </row>
        <row r="355">
          <cell r="A355">
            <v>1215</v>
          </cell>
          <cell r="Q355">
            <v>8.3899545669555664</v>
          </cell>
          <cell r="R355">
            <v>7.1677136421203613</v>
          </cell>
          <cell r="S355">
            <v>0</v>
          </cell>
          <cell r="T355">
            <v>55.641441345214844</v>
          </cell>
        </row>
        <row r="356">
          <cell r="A356">
            <v>1216</v>
          </cell>
          <cell r="Q356">
            <v>23.099010467529297</v>
          </cell>
          <cell r="R356">
            <v>22.635828018188477</v>
          </cell>
          <cell r="S356">
            <v>0</v>
          </cell>
          <cell r="T356">
            <v>55.283847808837891</v>
          </cell>
        </row>
        <row r="357">
          <cell r="A357">
            <v>1217</v>
          </cell>
          <cell r="Q357">
            <v>7.9185194969177246</v>
          </cell>
          <cell r="R357">
            <v>7.3782830238342285</v>
          </cell>
          <cell r="S357">
            <v>0</v>
          </cell>
          <cell r="T357">
            <v>56.674049377441406</v>
          </cell>
        </row>
        <row r="358">
          <cell r="A358">
            <v>1218</v>
          </cell>
          <cell r="Q358">
            <v>49.411037445068359</v>
          </cell>
          <cell r="R358">
            <v>49.347129821777344</v>
          </cell>
          <cell r="S358">
            <v>0</v>
          </cell>
          <cell r="T358">
            <v>51.010910034179688</v>
          </cell>
        </row>
        <row r="359">
          <cell r="A359">
            <v>1219</v>
          </cell>
          <cell r="Q359">
            <v>46.184223175048828</v>
          </cell>
          <cell r="R359">
            <v>45.718711853027344</v>
          </cell>
          <cell r="S359">
            <v>0</v>
          </cell>
          <cell r="T359">
            <v>48.742225646972656</v>
          </cell>
        </row>
        <row r="360">
          <cell r="A360">
            <v>1220</v>
          </cell>
          <cell r="Q360">
            <v>19.366815567016602</v>
          </cell>
          <cell r="R360">
            <v>18.940814971923828</v>
          </cell>
          <cell r="S360">
            <v>0</v>
          </cell>
          <cell r="T360">
            <v>48.608085632324219</v>
          </cell>
        </row>
        <row r="361">
          <cell r="A361">
            <v>1221</v>
          </cell>
          <cell r="Q361">
            <v>37.479061126708984</v>
          </cell>
          <cell r="R361">
            <v>36.663490295410156</v>
          </cell>
          <cell r="S361">
            <v>0</v>
          </cell>
          <cell r="T361">
            <v>48.485752105712891</v>
          </cell>
        </row>
        <row r="362">
          <cell r="A362">
            <v>1222</v>
          </cell>
          <cell r="Q362">
            <v>13.540919303894043</v>
          </cell>
          <cell r="R362">
            <v>7.6736211776733398</v>
          </cell>
          <cell r="S362">
            <v>0</v>
          </cell>
          <cell r="T362">
            <v>54.039539337158203</v>
          </cell>
        </row>
        <row r="363">
          <cell r="A363">
            <v>1223</v>
          </cell>
          <cell r="Q363">
            <v>15.698229789733887</v>
          </cell>
          <cell r="R363">
            <v>7.4282135963439941</v>
          </cell>
          <cell r="S363">
            <v>0</v>
          </cell>
          <cell r="T363">
            <v>54.055332183837891</v>
          </cell>
        </row>
        <row r="364">
          <cell r="A364">
            <v>1224</v>
          </cell>
          <cell r="Q364">
            <v>11.071467399597168</v>
          </cell>
          <cell r="R364">
            <v>4.3996486663818359</v>
          </cell>
          <cell r="S364">
            <v>0</v>
          </cell>
          <cell r="T364">
            <v>50.594066619873047</v>
          </cell>
        </row>
        <row r="365">
          <cell r="A365">
            <v>1225</v>
          </cell>
          <cell r="Q365">
            <v>21.283166885375977</v>
          </cell>
          <cell r="R365">
            <v>20.834928512573242</v>
          </cell>
          <cell r="S365">
            <v>0</v>
          </cell>
          <cell r="T365">
            <v>50.588764190673828</v>
          </cell>
        </row>
        <row r="366">
          <cell r="A366">
            <v>1226</v>
          </cell>
          <cell r="Q366">
            <v>18.80906867980957</v>
          </cell>
          <cell r="R366">
            <v>18.38005256652832</v>
          </cell>
          <cell r="S366">
            <v>0</v>
          </cell>
          <cell r="T366">
            <v>50.572605133056641</v>
          </cell>
        </row>
        <row r="367">
          <cell r="A367">
            <v>1227</v>
          </cell>
          <cell r="Q367">
            <v>4.8389062881469727</v>
          </cell>
          <cell r="R367">
            <v>4.1507186889648438</v>
          </cell>
          <cell r="S367">
            <v>0</v>
          </cell>
          <cell r="T367">
            <v>50.388072967529297</v>
          </cell>
        </row>
        <row r="368">
          <cell r="A368">
            <v>1228</v>
          </cell>
          <cell r="Q368">
            <v>28.492839813232422</v>
          </cell>
          <cell r="R368">
            <v>28.046510696411133</v>
          </cell>
          <cell r="S368">
            <v>0</v>
          </cell>
          <cell r="T368">
            <v>47.589710235595703</v>
          </cell>
        </row>
        <row r="369">
          <cell r="A369">
            <v>1229</v>
          </cell>
          <cell r="Q369">
            <v>25.74366569519043</v>
          </cell>
          <cell r="R369">
            <v>25.298032760620117</v>
          </cell>
          <cell r="S369">
            <v>0</v>
          </cell>
          <cell r="T369">
            <v>47.554874420166016</v>
          </cell>
        </row>
        <row r="370">
          <cell r="A370">
            <v>1230</v>
          </cell>
          <cell r="Q370">
            <v>38.668186187744141</v>
          </cell>
          <cell r="R370">
            <v>38.264430999755859</v>
          </cell>
          <cell r="S370">
            <v>0</v>
          </cell>
          <cell r="T370">
            <v>47.630165100097656</v>
          </cell>
        </row>
        <row r="371">
          <cell r="A371">
            <v>1231</v>
          </cell>
          <cell r="Q371">
            <v>14.689739227294922</v>
          </cell>
          <cell r="R371">
            <v>12.545451164245605</v>
          </cell>
          <cell r="S371">
            <v>0</v>
          </cell>
          <cell r="T371">
            <v>50.688789367675781</v>
          </cell>
        </row>
        <row r="372">
          <cell r="A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</row>
        <row r="373">
          <cell r="A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/>
      <sheetData sheetId="1">
        <row r="1">
          <cell r="A1" t="str">
            <v>PI login: mrmtlsrvpi01\pidemo
Mot passe: Suncor01</v>
          </cell>
          <cell r="J1" t="str">
            <v>TOT</v>
          </cell>
          <cell r="Q1" t="str">
            <v>VAL</v>
          </cell>
          <cell r="R1" t="str">
            <v>VAL</v>
          </cell>
          <cell r="S1" t="str">
            <v>VAL</v>
          </cell>
          <cell r="T1" t="str">
            <v>VAL</v>
          </cell>
          <cell r="W1" t="str">
            <v>TOT</v>
          </cell>
          <cell r="AA1" t="str">
            <v>AVG</v>
          </cell>
        </row>
        <row r="2">
          <cell r="J2"/>
          <cell r="Q2"/>
          <cell r="R2"/>
          <cell r="S2"/>
          <cell r="T2"/>
          <cell r="W2"/>
          <cell r="AA2"/>
        </row>
        <row r="3">
          <cell r="J3" t="str">
            <v>SBS Prod</v>
          </cell>
          <cell r="Q3" t="str">
            <v>U-641</v>
          </cell>
          <cell r="R3" t="str">
            <v>U-642</v>
          </cell>
          <cell r="S3" t="str">
            <v>T-630</v>
          </cell>
          <cell r="T3" t="str">
            <v>T-635</v>
          </cell>
          <cell r="W3" t="str">
            <v>S Prod</v>
          </cell>
          <cell r="AA3" t="str">
            <v>AG</v>
          </cell>
        </row>
        <row r="4">
          <cell r="J4" t="str">
            <v>USgal</v>
          </cell>
          <cell r="Q4" t="str">
            <v>in</v>
          </cell>
          <cell r="R4" t="str">
            <v>in</v>
          </cell>
          <cell r="S4" t="str">
            <v>in</v>
          </cell>
          <cell r="T4" t="str">
            <v>in</v>
          </cell>
          <cell r="W4" t="str">
            <v>USgal</v>
          </cell>
          <cell r="AA4" t="str">
            <v>kscfh</v>
          </cell>
        </row>
        <row r="5">
          <cell r="A5" t="str">
            <v>Day</v>
          </cell>
          <cell r="J5" t="str">
            <v>LIC506.S_PV</v>
          </cell>
          <cell r="Q5" t="str">
            <v>LT641.PV</v>
          </cell>
          <cell r="R5" t="str">
            <v>LT642.PV</v>
          </cell>
          <cell r="S5" t="str">
            <v>LT630.PV</v>
          </cell>
          <cell r="T5" t="str">
            <v>LT635B.PV</v>
          </cell>
          <cell r="W5" t="str">
            <v>LIC643.S_PV</v>
          </cell>
          <cell r="AA5" t="str">
            <v>TOT_CALC_H2S.VALUE</v>
          </cell>
        </row>
        <row r="6">
          <cell r="A6" t="str">
            <v>OP</v>
          </cell>
          <cell r="J6">
            <v>8948.8732078490066</v>
          </cell>
          <cell r="Q6">
            <v>14.689739227294922</v>
          </cell>
          <cell r="R6">
            <v>12.545451164245605</v>
          </cell>
          <cell r="S6">
            <v>0</v>
          </cell>
          <cell r="T6">
            <v>50.688789367675781</v>
          </cell>
          <cell r="W6">
            <v>4080.2632187293693</v>
          </cell>
          <cell r="AA6">
            <v>43.826828768181286</v>
          </cell>
        </row>
        <row r="7">
          <cell r="A7">
            <v>101</v>
          </cell>
          <cell r="J7">
            <v>8829.8032474688207</v>
          </cell>
          <cell r="Q7">
            <v>17.990337371826172</v>
          </cell>
          <cell r="R7">
            <v>17.603733062744141</v>
          </cell>
          <cell r="S7">
            <v>0</v>
          </cell>
          <cell r="T7">
            <v>50.696643829345703</v>
          </cell>
          <cell r="W7">
            <v>4359.6433203231472</v>
          </cell>
          <cell r="AA7">
            <v>45.229918828771595</v>
          </cell>
        </row>
        <row r="8">
          <cell r="A8">
            <v>102</v>
          </cell>
          <cell r="J8">
            <v>9102.8883710234841</v>
          </cell>
          <cell r="Q8">
            <v>4.2387328147888184</v>
          </cell>
          <cell r="R8">
            <v>3.8033325672149658</v>
          </cell>
          <cell r="S8">
            <v>0</v>
          </cell>
          <cell r="T8">
            <v>47.3411865234375</v>
          </cell>
          <cell r="W8">
            <v>4378.5788287393234</v>
          </cell>
          <cell r="AA8">
            <v>45.387264637114207</v>
          </cell>
        </row>
        <row r="9">
          <cell r="A9">
            <v>103</v>
          </cell>
          <cell r="J9">
            <v>9591.8930368322908</v>
          </cell>
          <cell r="Q9">
            <v>31.683084487915039</v>
          </cell>
          <cell r="R9">
            <v>31.312885284423828</v>
          </cell>
          <cell r="S9">
            <v>0</v>
          </cell>
          <cell r="T9">
            <v>47.345149993896484</v>
          </cell>
          <cell r="W9">
            <v>4650.9046651505587</v>
          </cell>
          <cell r="AA9">
            <v>47.749295778162406</v>
          </cell>
        </row>
        <row r="10">
          <cell r="A10">
            <v>104</v>
          </cell>
          <cell r="J10">
            <v>9035.4318741679945</v>
          </cell>
          <cell r="Q10">
            <v>13.946928024291992</v>
          </cell>
          <cell r="R10">
            <v>13.447027206420898</v>
          </cell>
          <cell r="S10">
            <v>0</v>
          </cell>
          <cell r="T10">
            <v>49.421588897705078</v>
          </cell>
          <cell r="W10">
            <v>4433.3213708998455</v>
          </cell>
          <cell r="AA10">
            <v>45.977688180334248</v>
          </cell>
        </row>
        <row r="11">
          <cell r="A11">
            <v>105</v>
          </cell>
          <cell r="J11">
            <v>9183.463405072278</v>
          </cell>
          <cell r="Q11">
            <v>27.180644989013672</v>
          </cell>
          <cell r="R11">
            <v>26.686933517456055</v>
          </cell>
          <cell r="S11">
            <v>0</v>
          </cell>
          <cell r="T11">
            <v>49.514991760253906</v>
          </cell>
          <cell r="W11">
            <v>4492.8692186496392</v>
          </cell>
          <cell r="AA11">
            <v>46.22030693157933</v>
          </cell>
        </row>
        <row r="12">
          <cell r="A12">
            <v>106</v>
          </cell>
          <cell r="J12">
            <v>9072.6296564721233</v>
          </cell>
          <cell r="Q12">
            <v>45.845195770263672</v>
          </cell>
          <cell r="R12">
            <v>45.568767547607422</v>
          </cell>
          <cell r="S12">
            <v>0</v>
          </cell>
          <cell r="T12">
            <v>48.105659484863281</v>
          </cell>
          <cell r="W12">
            <v>4549.7668322735044</v>
          </cell>
          <cell r="AA12">
            <v>46.460020103286247</v>
          </cell>
        </row>
        <row r="13">
          <cell r="A13">
            <v>107</v>
          </cell>
          <cell r="J13">
            <v>9607.9701230127866</v>
          </cell>
          <cell r="Q13">
            <v>30.530778884887695</v>
          </cell>
          <cell r="R13">
            <v>30.112068176269531</v>
          </cell>
          <cell r="S13">
            <v>0</v>
          </cell>
          <cell r="T13">
            <v>48.024143218994141</v>
          </cell>
          <cell r="W13">
            <v>3877.0943136980227</v>
          </cell>
          <cell r="AA13">
            <v>40.355811564031278</v>
          </cell>
        </row>
        <row r="14">
          <cell r="A14">
            <v>108</v>
          </cell>
          <cell r="J14">
            <v>11404.443195886954</v>
          </cell>
          <cell r="Q14">
            <v>10.007561683654785</v>
          </cell>
          <cell r="R14">
            <v>6.6343822479248047</v>
          </cell>
          <cell r="S14">
            <v>0</v>
          </cell>
          <cell r="T14">
            <v>49.607250213623047</v>
          </cell>
          <cell r="W14">
            <v>3583.6510466089976</v>
          </cell>
          <cell r="AA14">
            <v>39.008821590188504</v>
          </cell>
        </row>
        <row r="15">
          <cell r="A15">
            <v>109</v>
          </cell>
          <cell r="J15">
            <v>9168.313565804543</v>
          </cell>
          <cell r="Q15">
            <v>18.995710372924805</v>
          </cell>
          <cell r="R15">
            <v>18.596403121948242</v>
          </cell>
          <cell r="S15">
            <v>0</v>
          </cell>
          <cell r="T15">
            <v>49.565425872802734</v>
          </cell>
          <cell r="W15">
            <v>3522.813436626675</v>
          </cell>
          <cell r="AA15">
            <v>39.119941505785576</v>
          </cell>
        </row>
        <row r="16">
          <cell r="A16">
            <v>110</v>
          </cell>
          <cell r="J16">
            <v>11496.911830257377</v>
          </cell>
          <cell r="Q16">
            <v>35.5120849609375</v>
          </cell>
          <cell r="R16">
            <v>34.55145263671875</v>
          </cell>
          <cell r="S16">
            <v>0</v>
          </cell>
          <cell r="T16">
            <v>49.345142364501953</v>
          </cell>
          <cell r="W16">
            <v>5562.4809649345862</v>
          </cell>
          <cell r="AA16">
            <v>54.861774025478461</v>
          </cell>
        </row>
        <row r="17">
          <cell r="A17">
            <v>111</v>
          </cell>
          <cell r="J17">
            <v>15029.028674520883</v>
          </cell>
          <cell r="Q17">
            <v>12.360719680786133</v>
          </cell>
          <cell r="R17">
            <v>6.5841846466064453</v>
          </cell>
          <cell r="S17">
            <v>0</v>
          </cell>
          <cell r="T17">
            <v>52.003856658935547</v>
          </cell>
          <cell r="W17">
            <v>8825.3182028091578</v>
          </cell>
          <cell r="AA17">
            <v>83.632411100941297</v>
          </cell>
        </row>
        <row r="18">
          <cell r="A18">
            <v>112</v>
          </cell>
          <cell r="J18">
            <v>11690.721947421298</v>
          </cell>
          <cell r="Q18">
            <v>8.6198482513427734</v>
          </cell>
          <cell r="R18">
            <v>7.9963269233703613</v>
          </cell>
          <cell r="S18">
            <v>0</v>
          </cell>
          <cell r="T18">
            <v>47.583599090576172</v>
          </cell>
          <cell r="W18">
            <v>6636.0800430629424</v>
          </cell>
          <cell r="AA18">
            <v>64.671843537149215</v>
          </cell>
        </row>
        <row r="19">
          <cell r="A19">
            <v>113</v>
          </cell>
          <cell r="J19">
            <v>9391.795392399632</v>
          </cell>
          <cell r="Q19">
            <v>10.412016868591309</v>
          </cell>
          <cell r="R19">
            <v>9.9153738021850586</v>
          </cell>
          <cell r="S19">
            <v>0</v>
          </cell>
          <cell r="T19">
            <v>46.6168212890625</v>
          </cell>
          <cell r="W19">
            <v>4985.6414908501247</v>
          </cell>
          <cell r="AA19">
            <v>51.916469208396073</v>
          </cell>
        </row>
        <row r="20">
          <cell r="A20">
            <v>114</v>
          </cell>
          <cell r="J20">
            <v>8182.5595948746068</v>
          </cell>
          <cell r="Q20">
            <v>34.431907653808594</v>
          </cell>
          <cell r="R20">
            <v>34.039894104003906</v>
          </cell>
          <cell r="S20">
            <v>0</v>
          </cell>
          <cell r="T20">
            <v>46.737571716308594</v>
          </cell>
          <cell r="W20">
            <v>3466.6579750413366</v>
          </cell>
          <cell r="AA20">
            <v>38.086240631336025</v>
          </cell>
        </row>
        <row r="21">
          <cell r="A21">
            <v>115</v>
          </cell>
          <cell r="J21">
            <v>10130.882447385393</v>
          </cell>
          <cell r="Q21">
            <v>29.015121459960938</v>
          </cell>
          <cell r="R21">
            <v>28.616558074951172</v>
          </cell>
          <cell r="S21">
            <v>0</v>
          </cell>
          <cell r="T21">
            <v>49.611038208007813</v>
          </cell>
          <cell r="W21">
            <v>3720.5487429327695</v>
          </cell>
          <cell r="AA21">
            <v>40.079877840830228</v>
          </cell>
        </row>
        <row r="22">
          <cell r="A22">
            <v>116</v>
          </cell>
          <cell r="J22">
            <v>10339.165760333932</v>
          </cell>
          <cell r="Q22">
            <v>14.165616035461426</v>
          </cell>
          <cell r="R22">
            <v>13.74138069152832</v>
          </cell>
          <cell r="S22">
            <v>0</v>
          </cell>
          <cell r="T22">
            <v>52.581268310546875</v>
          </cell>
          <cell r="W22">
            <v>4206.5334980149482</v>
          </cell>
          <cell r="AA22">
            <v>43.193963942128931</v>
          </cell>
        </row>
        <row r="23">
          <cell r="A23">
            <v>117</v>
          </cell>
          <cell r="J23">
            <v>10799.197056573488</v>
          </cell>
          <cell r="Q23">
            <v>10.130100250244141</v>
          </cell>
          <cell r="R23">
            <v>6.2790088653564453</v>
          </cell>
          <cell r="S23">
            <v>0</v>
          </cell>
          <cell r="T23">
            <v>51.674514770507813</v>
          </cell>
          <cell r="W23">
            <v>4238.2047751176779</v>
          </cell>
          <cell r="AA23">
            <v>42.534747104624188</v>
          </cell>
        </row>
        <row r="24">
          <cell r="A24">
            <v>118</v>
          </cell>
          <cell r="J24">
            <v>10845.58387748024</v>
          </cell>
          <cell r="Q24">
            <v>8.8621625900268555</v>
          </cell>
          <cell r="R24">
            <v>8.4240999221801758</v>
          </cell>
          <cell r="S24">
            <v>0</v>
          </cell>
          <cell r="T24">
            <v>48.096942901611328</v>
          </cell>
          <cell r="W24">
            <v>4448.7193844752301</v>
          </cell>
          <cell r="AA24">
            <v>46.601173910875062</v>
          </cell>
        </row>
        <row r="25">
          <cell r="A25">
            <v>119</v>
          </cell>
          <cell r="J25">
            <v>9602.9589958890301</v>
          </cell>
          <cell r="Q25">
            <v>22.105833053588867</v>
          </cell>
          <cell r="R25">
            <v>21.652963638305664</v>
          </cell>
          <cell r="S25">
            <v>0</v>
          </cell>
          <cell r="T25">
            <v>48.187053680419922</v>
          </cell>
          <cell r="W25">
            <v>4501.8476140377079</v>
          </cell>
          <cell r="AA25">
            <v>46.531289078731938</v>
          </cell>
        </row>
        <row r="26">
          <cell r="A26">
            <v>120</v>
          </cell>
          <cell r="J26">
            <v>9594.4502215725861</v>
          </cell>
          <cell r="Q26">
            <v>25.178817749023438</v>
          </cell>
          <cell r="R26">
            <v>24.757621765136719</v>
          </cell>
          <cell r="S26">
            <v>0</v>
          </cell>
          <cell r="T26">
            <v>50.347946166992188</v>
          </cell>
          <cell r="W26">
            <v>4159.031059148846</v>
          </cell>
          <cell r="AA26">
            <v>43.664576180166826</v>
          </cell>
        </row>
        <row r="27">
          <cell r="A27">
            <v>121</v>
          </cell>
          <cell r="J27">
            <v>8940.2088311628704</v>
          </cell>
          <cell r="Q27">
            <v>8.6672563552856445</v>
          </cell>
          <cell r="R27">
            <v>8.1542749404907227</v>
          </cell>
          <cell r="S27">
            <v>0</v>
          </cell>
          <cell r="T27">
            <v>47.932270050048828</v>
          </cell>
          <cell r="W27">
            <v>3905.0252898243416</v>
          </cell>
          <cell r="AA27">
            <v>41.109829472327419</v>
          </cell>
        </row>
        <row r="28">
          <cell r="A28">
            <v>122</v>
          </cell>
          <cell r="J28">
            <v>9368.8426947609441</v>
          </cell>
          <cell r="Q28">
            <v>33.173007965087891</v>
          </cell>
          <cell r="R28">
            <v>32.740242004394531</v>
          </cell>
          <cell r="S28">
            <v>0</v>
          </cell>
          <cell r="T28">
            <v>47.80718994140625</v>
          </cell>
          <cell r="W28">
            <v>3663.0487217532254</v>
          </cell>
          <cell r="AA28">
            <v>39.025535527205314</v>
          </cell>
        </row>
        <row r="29">
          <cell r="A29">
            <v>123</v>
          </cell>
          <cell r="J29">
            <v>10539.711429497802</v>
          </cell>
          <cell r="Q29">
            <v>44.913684844970703</v>
          </cell>
          <cell r="R29">
            <v>43.948436737060547</v>
          </cell>
          <cell r="S29">
            <v>0</v>
          </cell>
          <cell r="T29">
            <v>47.569454193115234</v>
          </cell>
          <cell r="W29">
            <v>3580.4347887330841</v>
          </cell>
          <cell r="AA29">
            <v>39.768626224507464</v>
          </cell>
        </row>
        <row r="30">
          <cell r="A30">
            <v>124</v>
          </cell>
          <cell r="J30">
            <v>10173.793249096212</v>
          </cell>
          <cell r="Q30">
            <v>29.057394027709961</v>
          </cell>
          <cell r="R30">
            <v>28.665573120117188</v>
          </cell>
          <cell r="S30">
            <v>0</v>
          </cell>
          <cell r="T30">
            <v>47.644371032714844</v>
          </cell>
          <cell r="W30">
            <v>3552.9561534366117</v>
          </cell>
          <cell r="AA30">
            <v>39.647936084123998</v>
          </cell>
        </row>
        <row r="31">
          <cell r="A31">
            <v>125</v>
          </cell>
          <cell r="J31">
            <v>9962.5749144460078</v>
          </cell>
          <cell r="Q31">
            <v>39.807735443115234</v>
          </cell>
          <cell r="R31">
            <v>39.385951995849609</v>
          </cell>
          <cell r="S31">
            <v>0</v>
          </cell>
          <cell r="T31">
            <v>47.577415466308594</v>
          </cell>
          <cell r="W31">
            <v>3643.9462151136427</v>
          </cell>
          <cell r="AA31">
            <v>40.851440381221508</v>
          </cell>
        </row>
        <row r="32">
          <cell r="A32">
            <v>126</v>
          </cell>
          <cell r="J32">
            <v>9836.4876677752145</v>
          </cell>
          <cell r="Q32">
            <v>31.719673156738281</v>
          </cell>
          <cell r="R32">
            <v>31.348743438720703</v>
          </cell>
          <cell r="S32">
            <v>0</v>
          </cell>
          <cell r="T32">
            <v>50.075984954833984</v>
          </cell>
          <cell r="W32">
            <v>3921.2608873289864</v>
          </cell>
          <cell r="AA32">
            <v>41.826890145654922</v>
          </cell>
        </row>
        <row r="33">
          <cell r="A33">
            <v>127</v>
          </cell>
          <cell r="J33">
            <v>10138.16975383482</v>
          </cell>
          <cell r="Q33">
            <v>26.038948059082031</v>
          </cell>
          <cell r="R33">
            <v>25.679861068725586</v>
          </cell>
          <cell r="S33">
            <v>0</v>
          </cell>
          <cell r="T33">
            <v>49.991313934326172</v>
          </cell>
          <cell r="W33">
            <v>3626.7179237095856</v>
          </cell>
          <cell r="AA33">
            <v>39.69507922711734</v>
          </cell>
        </row>
        <row r="34">
          <cell r="A34">
            <v>128</v>
          </cell>
          <cell r="J34">
            <v>10470.531697751536</v>
          </cell>
          <cell r="Q34">
            <v>10.453413963317871</v>
          </cell>
          <cell r="R34">
            <v>4.8669261932373047</v>
          </cell>
          <cell r="S34">
            <v>0</v>
          </cell>
          <cell r="T34">
            <v>47.967521667480469</v>
          </cell>
          <cell r="W34">
            <v>3847.1021896736606</v>
          </cell>
          <cell r="AA34">
            <v>39.828274250004249</v>
          </cell>
        </row>
        <row r="35">
          <cell r="A35">
            <v>129</v>
          </cell>
          <cell r="J35">
            <v>9932.7471386184152</v>
          </cell>
          <cell r="Q35">
            <v>33.114356994628906</v>
          </cell>
          <cell r="R35">
            <v>32.732463836669922</v>
          </cell>
          <cell r="S35">
            <v>0</v>
          </cell>
          <cell r="T35">
            <v>48.076709747314453</v>
          </cell>
          <cell r="W35">
            <v>3872.5183341233869</v>
          </cell>
          <cell r="AA35">
            <v>39.279268054615258</v>
          </cell>
        </row>
        <row r="36">
          <cell r="A36">
            <v>130</v>
          </cell>
          <cell r="J36">
            <v>9979.1494357831325</v>
          </cell>
          <cell r="Q36">
            <v>12.19851016998291</v>
          </cell>
          <cell r="R36">
            <v>11.805397033691406</v>
          </cell>
          <cell r="S36">
            <v>0</v>
          </cell>
          <cell r="T36">
            <v>48.010486602783203</v>
          </cell>
          <cell r="W36">
            <v>3631.3993879927002</v>
          </cell>
          <cell r="AA36">
            <v>37.954751273782904</v>
          </cell>
        </row>
        <row r="37">
          <cell r="A37">
            <v>131</v>
          </cell>
          <cell r="J37">
            <v>10776.828628418338</v>
          </cell>
          <cell r="Q37">
            <v>29.178194046020508</v>
          </cell>
          <cell r="R37">
            <v>20.372108459472656</v>
          </cell>
          <cell r="S37">
            <v>0</v>
          </cell>
          <cell r="T37">
            <v>47.958282470703125</v>
          </cell>
          <cell r="W37">
            <v>4338.507676028984</v>
          </cell>
          <cell r="AA37">
            <v>42.68034082738324</v>
          </cell>
        </row>
        <row r="38">
          <cell r="A38">
            <v>201</v>
          </cell>
          <cell r="J38">
            <v>9361.9094296840995</v>
          </cell>
          <cell r="Q38">
            <v>38.930099487304688</v>
          </cell>
          <cell r="R38">
            <v>38.476291656494141</v>
          </cell>
          <cell r="S38">
            <v>0</v>
          </cell>
          <cell r="T38">
            <v>47.846321105957031</v>
          </cell>
          <cell r="W38">
            <v>4730.3010804010837</v>
          </cell>
          <cell r="AA38">
            <v>46.58242886826455</v>
          </cell>
        </row>
        <row r="39">
          <cell r="A39">
            <v>202</v>
          </cell>
          <cell r="J39">
            <v>8791.3768849163862</v>
          </cell>
          <cell r="Q39">
            <v>12.511284828186035</v>
          </cell>
          <cell r="R39">
            <v>11.829913139343262</v>
          </cell>
          <cell r="S39">
            <v>0</v>
          </cell>
          <cell r="T39">
            <v>47.86285400390625</v>
          </cell>
          <cell r="W39">
            <v>4949.9900152101873</v>
          </cell>
          <cell r="AA39">
            <v>48.895406142848394</v>
          </cell>
        </row>
        <row r="40">
          <cell r="A40">
            <v>203</v>
          </cell>
          <cell r="J40">
            <v>10173.270770612615</v>
          </cell>
          <cell r="Q40">
            <v>44.979412078857422</v>
          </cell>
          <cell r="R40">
            <v>44.336593627929688</v>
          </cell>
          <cell r="S40">
            <v>0</v>
          </cell>
          <cell r="T40">
            <v>47.698226928710938</v>
          </cell>
          <cell r="W40">
            <v>6296.994355350691</v>
          </cell>
          <cell r="AA40">
            <v>58.903541503342964</v>
          </cell>
        </row>
        <row r="41">
          <cell r="A41">
            <v>204</v>
          </cell>
          <cell r="J41">
            <v>12402.280546027909</v>
          </cell>
          <cell r="Q41">
            <v>50.005344390869141</v>
          </cell>
          <cell r="R41">
            <v>49.993698120117188</v>
          </cell>
          <cell r="S41">
            <v>0</v>
          </cell>
          <cell r="T41">
            <v>55.150123596191406</v>
          </cell>
          <cell r="W41">
            <v>8131.6885709962062</v>
          </cell>
          <cell r="AA41">
            <v>74.237867978316061</v>
          </cell>
        </row>
        <row r="42">
          <cell r="A42">
            <v>205</v>
          </cell>
          <cell r="J42">
            <v>10066.357961067612</v>
          </cell>
          <cell r="Q42">
            <v>41.859687805175781</v>
          </cell>
          <cell r="R42">
            <v>40.732566833496094</v>
          </cell>
          <cell r="S42">
            <v>0</v>
          </cell>
          <cell r="T42">
            <v>64.289466857910156</v>
          </cell>
          <cell r="W42">
            <v>10270.768137653315</v>
          </cell>
          <cell r="AA42">
            <v>86.129423128223948</v>
          </cell>
        </row>
        <row r="43">
          <cell r="A43">
            <v>206</v>
          </cell>
          <cell r="J43">
            <v>9893.4743701609186</v>
          </cell>
          <cell r="Q43">
            <v>29.130374908447266</v>
          </cell>
          <cell r="R43">
            <v>28.333049774169922</v>
          </cell>
          <cell r="S43">
            <v>0</v>
          </cell>
          <cell r="T43">
            <v>72.645149230957031</v>
          </cell>
          <cell r="W43">
            <v>8396.1305481091604</v>
          </cell>
          <cell r="AA43">
            <v>74.318801850252783</v>
          </cell>
        </row>
        <row r="44">
          <cell r="A44">
            <v>207</v>
          </cell>
          <cell r="J44">
            <v>12191.72858305778</v>
          </cell>
          <cell r="Q44">
            <v>17.726615905761719</v>
          </cell>
          <cell r="R44">
            <v>17.164262771606445</v>
          </cell>
          <cell r="S44">
            <v>0</v>
          </cell>
          <cell r="T44">
            <v>83.662506103515625</v>
          </cell>
          <cell r="W44">
            <v>7615.1523032436307</v>
          </cell>
          <cell r="AA44">
            <v>70.404234051873161</v>
          </cell>
        </row>
        <row r="45">
          <cell r="A45">
            <v>208</v>
          </cell>
          <cell r="J45">
            <v>9893.4148186401198</v>
          </cell>
          <cell r="Q45">
            <v>15.322958946228027</v>
          </cell>
          <cell r="R45">
            <v>14.781322479248047</v>
          </cell>
          <cell r="S45">
            <v>0</v>
          </cell>
          <cell r="T45">
            <v>88.386604309082031</v>
          </cell>
          <cell r="W45">
            <v>5751.2448132935588</v>
          </cell>
          <cell r="AA45">
            <v>55.88086912656275</v>
          </cell>
        </row>
        <row r="46">
          <cell r="A46">
            <v>209</v>
          </cell>
          <cell r="J46">
            <v>9572.7802617939815</v>
          </cell>
          <cell r="Q46">
            <v>30.788608551025391</v>
          </cell>
          <cell r="R46">
            <v>30.387924194335938</v>
          </cell>
          <cell r="S46">
            <v>0</v>
          </cell>
          <cell r="T46">
            <v>88.150962829589844</v>
          </cell>
          <cell r="W46">
            <v>5389.275211435317</v>
          </cell>
          <cell r="AA46">
            <v>52.793078919663557</v>
          </cell>
        </row>
        <row r="47">
          <cell r="A47">
            <v>210</v>
          </cell>
          <cell r="J47">
            <v>9127.8166540780203</v>
          </cell>
          <cell r="Q47">
            <v>26.732097625732422</v>
          </cell>
          <cell r="R47">
            <v>26.342767715454102</v>
          </cell>
          <cell r="S47">
            <v>0</v>
          </cell>
          <cell r="T47">
            <v>90.665214538574219</v>
          </cell>
          <cell r="W47">
            <v>3669.995724185781</v>
          </cell>
          <cell r="AA47">
            <v>41.223018708124592</v>
          </cell>
        </row>
        <row r="48">
          <cell r="A48">
            <v>211</v>
          </cell>
          <cell r="J48">
            <v>8830.0323084768825</v>
          </cell>
          <cell r="Q48">
            <v>42.813899993896484</v>
          </cell>
          <cell r="R48">
            <v>42.429283142089844</v>
          </cell>
          <cell r="S48">
            <v>0</v>
          </cell>
          <cell r="T48">
            <v>89.727439880371094</v>
          </cell>
          <cell r="W48">
            <v>2944.3848266998643</v>
          </cell>
          <cell r="AA48">
            <v>42.796284796524198</v>
          </cell>
        </row>
        <row r="49">
          <cell r="A49">
            <v>212</v>
          </cell>
          <cell r="J49">
            <v>8618.4807239612928</v>
          </cell>
          <cell r="Q49">
            <v>46.228000640869141</v>
          </cell>
          <cell r="R49">
            <v>46.203701019287109</v>
          </cell>
          <cell r="S49">
            <v>0</v>
          </cell>
          <cell r="T49">
            <v>83.182640075683594</v>
          </cell>
          <cell r="W49">
            <v>4954.5779557604847</v>
          </cell>
          <cell r="AA49">
            <v>47.458515728145436</v>
          </cell>
        </row>
        <row r="50">
          <cell r="A50">
            <v>213</v>
          </cell>
          <cell r="J50">
            <v>9094.3941919926747</v>
          </cell>
          <cell r="Q50">
            <v>9.4660043716430664</v>
          </cell>
          <cell r="R50">
            <v>9.0238895416259766</v>
          </cell>
          <cell r="S50">
            <v>0</v>
          </cell>
          <cell r="T50">
            <v>76.542579650878906</v>
          </cell>
          <cell r="W50">
            <v>5201.8889678822688</v>
          </cell>
          <cell r="AA50">
            <v>49.053048297572126</v>
          </cell>
        </row>
        <row r="51">
          <cell r="A51">
            <v>214</v>
          </cell>
          <cell r="J51">
            <v>9988.0573911855536</v>
          </cell>
          <cell r="Q51">
            <v>25.080413818359375</v>
          </cell>
          <cell r="R51">
            <v>24.579008102416992</v>
          </cell>
          <cell r="S51">
            <v>0</v>
          </cell>
          <cell r="T51">
            <v>76.630928039550781</v>
          </cell>
          <cell r="W51">
            <v>5281.0403828997223</v>
          </cell>
          <cell r="AA51">
            <v>50.025876587727829</v>
          </cell>
        </row>
        <row r="52">
          <cell r="A52">
            <v>215</v>
          </cell>
          <cell r="J52">
            <v>9927.4066569245333</v>
          </cell>
          <cell r="Q52">
            <v>42.690021514892578</v>
          </cell>
          <cell r="R52">
            <v>42.205066680908203</v>
          </cell>
          <cell r="S52">
            <v>0</v>
          </cell>
          <cell r="T52">
            <v>78.947708129882813</v>
          </cell>
          <cell r="W52">
            <v>5081.8155138888615</v>
          </cell>
          <cell r="AA52">
            <v>49.935221242833684</v>
          </cell>
        </row>
        <row r="53">
          <cell r="A53">
            <v>216</v>
          </cell>
          <cell r="J53">
            <v>9298.3428908737915</v>
          </cell>
          <cell r="Q53">
            <v>24.617488861083984</v>
          </cell>
          <cell r="R53">
            <v>24.106012344360352</v>
          </cell>
          <cell r="S53">
            <v>0</v>
          </cell>
          <cell r="T53">
            <v>86.698471069335938</v>
          </cell>
          <cell r="W53">
            <v>5608.9383231789752</v>
          </cell>
          <cell r="AA53">
            <v>51.44201273787138</v>
          </cell>
        </row>
        <row r="54">
          <cell r="A54">
            <v>217</v>
          </cell>
          <cell r="J54">
            <v>9410.1403379154472</v>
          </cell>
          <cell r="Q54">
            <v>48.5316162109375</v>
          </cell>
          <cell r="R54">
            <v>48.469730377197266</v>
          </cell>
          <cell r="S54">
            <v>0</v>
          </cell>
          <cell r="T54">
            <v>85.397880554199219</v>
          </cell>
          <cell r="W54">
            <v>5619.8635218871914</v>
          </cell>
          <cell r="AA54">
            <v>51.315250825149242</v>
          </cell>
        </row>
        <row r="55">
          <cell r="A55">
            <v>218</v>
          </cell>
          <cell r="J55">
            <v>9233.9759902457881</v>
          </cell>
          <cell r="Q55">
            <v>48.80084228515625</v>
          </cell>
          <cell r="R55">
            <v>48.750709533691406</v>
          </cell>
          <cell r="S55">
            <v>0</v>
          </cell>
          <cell r="T55">
            <v>85.705467224121094</v>
          </cell>
          <cell r="W55">
            <v>4462.5139671359993</v>
          </cell>
          <cell r="AA55">
            <v>47.756394920234399</v>
          </cell>
        </row>
        <row r="56">
          <cell r="A56">
            <v>219</v>
          </cell>
          <cell r="J56">
            <v>8629.8165368313821</v>
          </cell>
          <cell r="Q56">
            <v>46.333637237548828</v>
          </cell>
          <cell r="R56">
            <v>46.326255798339844</v>
          </cell>
          <cell r="S56">
            <v>0</v>
          </cell>
          <cell r="T56">
            <v>80.372901916503906</v>
          </cell>
          <cell r="W56">
            <v>0</v>
          </cell>
          <cell r="AA56">
            <v>47.360924476086019</v>
          </cell>
        </row>
        <row r="57">
          <cell r="A57">
            <v>220</v>
          </cell>
          <cell r="J57">
            <v>8760.4071649558809</v>
          </cell>
          <cell r="Q57">
            <v>22.473516464233398</v>
          </cell>
          <cell r="R57">
            <v>22.087356567382813</v>
          </cell>
          <cell r="S57">
            <v>0</v>
          </cell>
          <cell r="T57">
            <v>80.409767150878906</v>
          </cell>
          <cell r="W57">
            <v>1628.0912412470252</v>
          </cell>
          <cell r="AA57">
            <v>46.919749696040562</v>
          </cell>
        </row>
        <row r="58">
          <cell r="A58">
            <v>221</v>
          </cell>
          <cell r="J58">
            <v>11687.599651939749</v>
          </cell>
          <cell r="Q58">
            <v>47.378055572509766</v>
          </cell>
          <cell r="R58">
            <v>47.322052001953125</v>
          </cell>
          <cell r="S58">
            <v>0</v>
          </cell>
          <cell r="T58">
            <v>80.64434814453125</v>
          </cell>
          <cell r="W58">
            <v>4596.7563745865064</v>
          </cell>
          <cell r="AA58">
            <v>44.905131221379563</v>
          </cell>
        </row>
        <row r="59">
          <cell r="A59">
            <v>222</v>
          </cell>
          <cell r="J59">
            <v>10814.342240700607</v>
          </cell>
          <cell r="Q59">
            <v>8.3341913223266602</v>
          </cell>
          <cell r="R59">
            <v>7.7630114555358887</v>
          </cell>
          <cell r="S59">
            <v>0</v>
          </cell>
          <cell r="T59">
            <v>73.923377990722656</v>
          </cell>
          <cell r="W59">
            <v>4496.9620181160753</v>
          </cell>
          <cell r="AA59">
            <v>45.017891399491923</v>
          </cell>
        </row>
        <row r="60">
          <cell r="A60">
            <v>223</v>
          </cell>
          <cell r="J60">
            <v>13858.703475367887</v>
          </cell>
          <cell r="Q60">
            <v>5.7204842567443848</v>
          </cell>
          <cell r="R60">
            <v>5.0808334350585938</v>
          </cell>
          <cell r="S60">
            <v>0</v>
          </cell>
          <cell r="T60">
            <v>80.861129760742188</v>
          </cell>
          <cell r="W60">
            <v>9563.8172929383181</v>
          </cell>
          <cell r="AA60">
            <v>81.919208694831227</v>
          </cell>
        </row>
        <row r="61">
          <cell r="A61">
            <v>224</v>
          </cell>
          <cell r="J61">
            <v>14547.981238508186</v>
          </cell>
          <cell r="Q61">
            <v>10.290157318115234</v>
          </cell>
          <cell r="R61">
            <v>4.1297216415405273</v>
          </cell>
          <cell r="S61">
            <v>0</v>
          </cell>
          <cell r="T61">
            <v>74.977149963378906</v>
          </cell>
          <cell r="W61">
            <v>10120.241514706626</v>
          </cell>
          <cell r="AA61">
            <v>86.793849952085836</v>
          </cell>
        </row>
        <row r="62">
          <cell r="A62">
            <v>225</v>
          </cell>
          <cell r="J62">
            <v>14119.14032262935</v>
          </cell>
          <cell r="Q62">
            <v>47.925041198730469</v>
          </cell>
          <cell r="R62">
            <v>47.875602722167969</v>
          </cell>
          <cell r="S62">
            <v>0</v>
          </cell>
          <cell r="T62">
            <v>72.095634460449219</v>
          </cell>
          <cell r="W62">
            <v>9978.9708518085517</v>
          </cell>
          <cell r="AA62">
            <v>85.378096110858053</v>
          </cell>
        </row>
        <row r="63">
          <cell r="A63">
            <v>226</v>
          </cell>
          <cell r="J63">
            <v>13493.224345653185</v>
          </cell>
          <cell r="Q63">
            <v>48.394840240478516</v>
          </cell>
          <cell r="R63">
            <v>48.348392486572266</v>
          </cell>
          <cell r="S63">
            <v>0</v>
          </cell>
          <cell r="T63">
            <v>71.994354248046875</v>
          </cell>
          <cell r="W63">
            <v>9223.4943135033027</v>
          </cell>
          <cell r="AA63">
            <v>79.851868668184764</v>
          </cell>
        </row>
        <row r="64">
          <cell r="A64">
            <v>227</v>
          </cell>
          <cell r="J64">
            <v>13861.950521201494</v>
          </cell>
          <cell r="Q64">
            <v>26.874019622802734</v>
          </cell>
          <cell r="R64">
            <v>25.887369155883789</v>
          </cell>
          <cell r="S64">
            <v>0</v>
          </cell>
          <cell r="T64">
            <v>73.953544616699219</v>
          </cell>
          <cell r="W64">
            <v>9512.4587352736253</v>
          </cell>
          <cell r="AA64">
            <v>81.938093219910826</v>
          </cell>
        </row>
        <row r="65">
          <cell r="A65">
            <v>228</v>
          </cell>
          <cell r="J65">
            <v>9786.5776674715016</v>
          </cell>
          <cell r="Q65">
            <v>46.435077667236328</v>
          </cell>
          <cell r="R65">
            <v>46.187801361083984</v>
          </cell>
          <cell r="S65">
            <v>0</v>
          </cell>
          <cell r="T65">
            <v>76.152626037597656</v>
          </cell>
          <cell r="W65">
            <v>5294.8089689906556</v>
          </cell>
          <cell r="AA65">
            <v>49.015986140827536</v>
          </cell>
        </row>
        <row r="66">
          <cell r="A66">
            <v>229</v>
          </cell>
          <cell r="J66">
            <v>9186.2387898591369</v>
          </cell>
          <cell r="Q66">
            <v>34.679851531982422</v>
          </cell>
          <cell r="R66">
            <v>34.214698791503906</v>
          </cell>
          <cell r="S66">
            <v>0</v>
          </cell>
          <cell r="T66">
            <v>76.100196838378906</v>
          </cell>
          <cell r="W66">
            <v>4961.2036848493881</v>
          </cell>
          <cell r="AA66">
            <v>47.243559017134459</v>
          </cell>
        </row>
        <row r="67">
          <cell r="A67">
            <v>301</v>
          </cell>
          <cell r="J67">
            <v>9542.295286590037</v>
          </cell>
          <cell r="Q67">
            <v>34.902599334716797</v>
          </cell>
          <cell r="R67">
            <v>34.397167205810547</v>
          </cell>
          <cell r="S67">
            <v>0</v>
          </cell>
          <cell r="T67">
            <v>79.562217712402344</v>
          </cell>
          <cell r="W67">
            <v>5155.4455312106556</v>
          </cell>
          <cell r="AA67">
            <v>48.692083720119626</v>
          </cell>
        </row>
        <row r="68">
          <cell r="A68">
            <v>302</v>
          </cell>
          <cell r="J68">
            <v>9860.2947566095518</v>
          </cell>
          <cell r="Q68">
            <v>35.545719146728516</v>
          </cell>
          <cell r="R68">
            <v>35.091068267822266</v>
          </cell>
          <cell r="S68">
            <v>0</v>
          </cell>
          <cell r="T68">
            <v>85.812171936035156</v>
          </cell>
          <cell r="W68">
            <v>5451.1557587746429</v>
          </cell>
          <cell r="AA68">
            <v>51.104975964156196</v>
          </cell>
        </row>
        <row r="69">
          <cell r="A69">
            <v>303</v>
          </cell>
          <cell r="J69">
            <v>11891.231698906242</v>
          </cell>
          <cell r="Q69">
            <v>16.079160690307617</v>
          </cell>
          <cell r="R69">
            <v>9.1872386932373047</v>
          </cell>
          <cell r="S69">
            <v>0</v>
          </cell>
          <cell r="T69">
            <v>90.316093444824219</v>
          </cell>
          <cell r="W69">
            <v>7217.5195294096884</v>
          </cell>
          <cell r="AA69">
            <v>69.979994013083143</v>
          </cell>
        </row>
        <row r="70">
          <cell r="A70">
            <v>304</v>
          </cell>
          <cell r="J70">
            <v>15332.404556399408</v>
          </cell>
          <cell r="Q70">
            <v>46.553237915039063</v>
          </cell>
          <cell r="R70">
            <v>44.534797668457031</v>
          </cell>
          <cell r="S70">
            <v>0</v>
          </cell>
          <cell r="T70">
            <v>84.217155456542969</v>
          </cell>
          <cell r="W70">
            <v>11369.997229753002</v>
          </cell>
          <cell r="AA70">
            <v>95.297414093757624</v>
          </cell>
        </row>
        <row r="71">
          <cell r="A71">
            <v>305</v>
          </cell>
          <cell r="J71">
            <v>14332.91309688748</v>
          </cell>
          <cell r="Q71">
            <v>8.3503999710083008</v>
          </cell>
          <cell r="R71">
            <v>7.0080375671386719</v>
          </cell>
          <cell r="S71">
            <v>0</v>
          </cell>
          <cell r="T71">
            <v>81.060722351074219</v>
          </cell>
          <cell r="W71">
            <v>10250.835317380544</v>
          </cell>
          <cell r="AA71">
            <v>86.302101081816616</v>
          </cell>
        </row>
        <row r="72">
          <cell r="A72">
            <v>306</v>
          </cell>
          <cell r="J72">
            <v>15214.339558005926</v>
          </cell>
          <cell r="Q72">
            <v>11.822317123413086</v>
          </cell>
          <cell r="R72">
            <v>10.293277740478516</v>
          </cell>
          <cell r="S72">
            <v>0</v>
          </cell>
          <cell r="T72">
            <v>81.312835693359375</v>
          </cell>
          <cell r="W72">
            <v>10377.804105161988</v>
          </cell>
          <cell r="AA72">
            <v>88.128682068344617</v>
          </cell>
        </row>
        <row r="73">
          <cell r="A73">
            <v>307</v>
          </cell>
          <cell r="J73">
            <v>15738.889650929093</v>
          </cell>
          <cell r="Q73">
            <v>43.241775512695313</v>
          </cell>
          <cell r="R73">
            <v>42.118568420410156</v>
          </cell>
          <cell r="S73">
            <v>0</v>
          </cell>
          <cell r="T73">
            <v>81.291404724121094</v>
          </cell>
          <cell r="W73">
            <v>10732.31804790028</v>
          </cell>
          <cell r="AA73">
            <v>88.32191919918867</v>
          </cell>
        </row>
        <row r="74">
          <cell r="A74">
            <v>308</v>
          </cell>
          <cell r="J74">
            <v>14821.619124521136</v>
          </cell>
          <cell r="Q74">
            <v>5.473332405090332</v>
          </cell>
          <cell r="R74">
            <v>4.4273910522460938</v>
          </cell>
          <cell r="S74">
            <v>0</v>
          </cell>
          <cell r="T74">
            <v>95.712860107421875</v>
          </cell>
          <cell r="W74">
            <v>10523.525346166149</v>
          </cell>
          <cell r="AA74">
            <v>83.095133251981892</v>
          </cell>
        </row>
        <row r="75">
          <cell r="A75">
            <v>309</v>
          </cell>
          <cell r="J75">
            <v>14500.480053615276</v>
          </cell>
          <cell r="Q75">
            <v>28.363838195800781</v>
          </cell>
          <cell r="R75">
            <v>26.956489562988281</v>
          </cell>
          <cell r="S75">
            <v>0</v>
          </cell>
          <cell r="T75">
            <v>95.86334228515625</v>
          </cell>
          <cell r="W75">
            <v>10638.526940616795</v>
          </cell>
          <cell r="AA75">
            <v>81.632635728528513</v>
          </cell>
        </row>
        <row r="76">
          <cell r="A76">
            <v>310</v>
          </cell>
          <cell r="J76">
            <v>10729.159437172899</v>
          </cell>
          <cell r="Q76">
            <v>10.806911468505859</v>
          </cell>
          <cell r="R76">
            <v>8.5356578826904297</v>
          </cell>
          <cell r="S76">
            <v>0</v>
          </cell>
          <cell r="T76">
            <v>93.765892028808594</v>
          </cell>
          <cell r="W76">
            <v>4890.0286597907625</v>
          </cell>
          <cell r="AA76">
            <v>53.151250044332926</v>
          </cell>
        </row>
        <row r="77">
          <cell r="A77">
            <v>311</v>
          </cell>
          <cell r="J77">
            <v>9777.1336112790632</v>
          </cell>
          <cell r="Q77">
            <v>46.758815765380859</v>
          </cell>
          <cell r="R77">
            <v>46.716472625732422</v>
          </cell>
          <cell r="S77">
            <v>0</v>
          </cell>
          <cell r="T77">
            <v>91.118888854980469</v>
          </cell>
          <cell r="W77">
            <v>4717.3105798808701</v>
          </cell>
          <cell r="AA77">
            <v>45.463109182093582</v>
          </cell>
        </row>
        <row r="78">
          <cell r="A78">
            <v>312</v>
          </cell>
          <cell r="J78">
            <v>9942.2928301443808</v>
          </cell>
          <cell r="Q78">
            <v>35.661483764648438</v>
          </cell>
          <cell r="R78">
            <v>35.191024780273438</v>
          </cell>
          <cell r="S78">
            <v>0</v>
          </cell>
          <cell r="T78">
            <v>89.409164428710938</v>
          </cell>
          <cell r="W78">
            <v>4412.7543763018493</v>
          </cell>
          <cell r="AA78">
            <v>45.324411342869581</v>
          </cell>
        </row>
        <row r="79">
          <cell r="A79">
            <v>313</v>
          </cell>
          <cell r="J79">
            <v>10457.565936586065</v>
          </cell>
          <cell r="Q79">
            <v>8.5061426162719727</v>
          </cell>
          <cell r="R79">
            <v>7.6567659378051758</v>
          </cell>
          <cell r="S79">
            <v>0</v>
          </cell>
          <cell r="T79">
            <v>89.252189636230469</v>
          </cell>
          <cell r="W79">
            <v>4296.5777552496129</v>
          </cell>
          <cell r="AA79">
            <v>44.474588472060681</v>
          </cell>
        </row>
        <row r="80">
          <cell r="A80">
            <v>314</v>
          </cell>
          <cell r="J80">
            <v>10237.920161224332</v>
          </cell>
          <cell r="Q80">
            <v>9.2065219879150391</v>
          </cell>
          <cell r="R80">
            <v>8.3010177612304688</v>
          </cell>
          <cell r="S80">
            <v>0</v>
          </cell>
          <cell r="T80">
            <v>83.871971130371094</v>
          </cell>
          <cell r="W80">
            <v>4323.2732840946692</v>
          </cell>
          <cell r="AA80">
            <v>44.597252614339951</v>
          </cell>
        </row>
        <row r="81">
          <cell r="A81">
            <v>315</v>
          </cell>
          <cell r="J81">
            <v>10402.021707043779</v>
          </cell>
          <cell r="Q81">
            <v>8.7588901519775391</v>
          </cell>
          <cell r="R81">
            <v>8.3342132568359375</v>
          </cell>
          <cell r="S81">
            <v>0</v>
          </cell>
          <cell r="T81">
            <v>89.352943420410156</v>
          </cell>
          <cell r="W81">
            <v>4213.2174134140641</v>
          </cell>
          <cell r="AA81">
            <v>44.210002164430854</v>
          </cell>
        </row>
        <row r="82">
          <cell r="A82">
            <v>316</v>
          </cell>
          <cell r="J82">
            <v>9303.5727660199627</v>
          </cell>
          <cell r="Q82">
            <v>46.053245544433594</v>
          </cell>
          <cell r="R82">
            <v>45.662391662597656</v>
          </cell>
          <cell r="S82">
            <v>0</v>
          </cell>
          <cell r="T82">
            <v>86.13934326171875</v>
          </cell>
          <cell r="W82">
            <v>4333.1836091389769</v>
          </cell>
          <cell r="AA82">
            <v>44.945076232148438</v>
          </cell>
        </row>
        <row r="83">
          <cell r="A83">
            <v>317</v>
          </cell>
          <cell r="J83">
            <v>9285.8443037363559</v>
          </cell>
          <cell r="Q83">
            <v>8.3349990844726563</v>
          </cell>
          <cell r="R83">
            <v>7.9038233757019043</v>
          </cell>
          <cell r="S83">
            <v>0</v>
          </cell>
          <cell r="T83">
            <v>78.932479858398438</v>
          </cell>
          <cell r="W83">
            <v>4277.8184687568328</v>
          </cell>
          <cell r="AA83">
            <v>44.766084152727636</v>
          </cell>
        </row>
        <row r="84">
          <cell r="A84">
            <v>318</v>
          </cell>
          <cell r="J84">
            <v>9044.8551637532928</v>
          </cell>
          <cell r="Q84">
            <v>28.704299926757813</v>
          </cell>
          <cell r="R84">
            <v>23.064006805419922</v>
          </cell>
          <cell r="S84">
            <v>0</v>
          </cell>
          <cell r="T84">
            <v>73.246482849121094</v>
          </cell>
          <cell r="W84">
            <v>3931.9886168996723</v>
          </cell>
          <cell r="AA84">
            <v>42.097336750658535</v>
          </cell>
        </row>
        <row r="85">
          <cell r="A85">
            <v>319</v>
          </cell>
          <cell r="J85">
            <v>9466.0097475483562</v>
          </cell>
          <cell r="Q85">
            <v>7.5964794158935547</v>
          </cell>
          <cell r="R85">
            <v>6.8936171531677246</v>
          </cell>
          <cell r="S85">
            <v>0</v>
          </cell>
          <cell r="T85">
            <v>61.413402557373047</v>
          </cell>
          <cell r="W85">
            <v>4002.1464684213825</v>
          </cell>
          <cell r="AA85">
            <v>42.832983893342849</v>
          </cell>
        </row>
        <row r="86">
          <cell r="A86">
            <v>320</v>
          </cell>
          <cell r="J86">
            <v>9452.0491577743724</v>
          </cell>
          <cell r="Q86">
            <v>8.6535835266113281</v>
          </cell>
          <cell r="R86">
            <v>8.145207405090332</v>
          </cell>
          <cell r="S86">
            <v>0</v>
          </cell>
          <cell r="T86">
            <v>57.270702362060547</v>
          </cell>
          <cell r="W86">
            <v>4074.0503101775416</v>
          </cell>
          <cell r="AA86">
            <v>43.025727432550973</v>
          </cell>
        </row>
        <row r="87">
          <cell r="A87">
            <v>321</v>
          </cell>
          <cell r="J87">
            <v>9338.3875328368522</v>
          </cell>
          <cell r="Q87">
            <v>10.360044479370117</v>
          </cell>
          <cell r="R87">
            <v>9.9200048446655273</v>
          </cell>
          <cell r="S87">
            <v>0</v>
          </cell>
          <cell r="T87">
            <v>53.828380584716797</v>
          </cell>
          <cell r="W87">
            <v>4122.7798967752406</v>
          </cell>
          <cell r="AA87">
            <v>43.541559750852485</v>
          </cell>
        </row>
        <row r="88">
          <cell r="A88">
            <v>322</v>
          </cell>
          <cell r="J88">
            <v>9688.7869282092361</v>
          </cell>
          <cell r="Q88">
            <v>22.906154632568359</v>
          </cell>
          <cell r="R88">
            <v>22.433361053466797</v>
          </cell>
          <cell r="S88">
            <v>0</v>
          </cell>
          <cell r="T88">
            <v>53.744548797607422</v>
          </cell>
          <cell r="W88">
            <v>4250.2875590720396</v>
          </cell>
          <cell r="AA88">
            <v>44.71588997115191</v>
          </cell>
        </row>
        <row r="89">
          <cell r="A89">
            <v>323</v>
          </cell>
          <cell r="J89">
            <v>11630.595503687604</v>
          </cell>
          <cell r="Q89">
            <v>30.73084831237793</v>
          </cell>
          <cell r="R89">
            <v>29.79473876953125</v>
          </cell>
          <cell r="S89">
            <v>0</v>
          </cell>
          <cell r="T89">
            <v>56.429885864257813</v>
          </cell>
          <cell r="W89">
            <v>7569.9222084337362</v>
          </cell>
          <cell r="AA89">
            <v>69.078657435824468</v>
          </cell>
        </row>
        <row r="90">
          <cell r="A90">
            <v>324</v>
          </cell>
          <cell r="J90">
            <v>12966.643367064358</v>
          </cell>
          <cell r="Q90">
            <v>48.315250396728516</v>
          </cell>
          <cell r="R90">
            <v>48.267940521240234</v>
          </cell>
          <cell r="S90">
            <v>0</v>
          </cell>
          <cell r="T90">
            <v>57.739513397216797</v>
          </cell>
          <cell r="W90">
            <v>9023.3491350180229</v>
          </cell>
          <cell r="AA90">
            <v>79.934359080130108</v>
          </cell>
        </row>
        <row r="91">
          <cell r="A91">
            <v>325</v>
          </cell>
          <cell r="J91">
            <v>12151.609340902403</v>
          </cell>
          <cell r="Q91">
            <v>13.553629875183105</v>
          </cell>
          <cell r="R91">
            <v>12.450566291809082</v>
          </cell>
          <cell r="S91">
            <v>0</v>
          </cell>
          <cell r="T91">
            <v>62.910530090332031</v>
          </cell>
          <cell r="W91">
            <v>8406.001209215583</v>
          </cell>
          <cell r="AA91">
            <v>75.060685740841535</v>
          </cell>
        </row>
        <row r="92">
          <cell r="A92">
            <v>326</v>
          </cell>
          <cell r="J92">
            <v>10876.492652756002</v>
          </cell>
          <cell r="Q92">
            <v>12.162600517272949</v>
          </cell>
          <cell r="R92">
            <v>11.774075508117676</v>
          </cell>
          <cell r="S92">
            <v>0</v>
          </cell>
          <cell r="T92">
            <v>70.374458312988281</v>
          </cell>
          <cell r="W92">
            <v>6844.7250412309149</v>
          </cell>
          <cell r="AA92">
            <v>62.609255039568644</v>
          </cell>
        </row>
        <row r="93">
          <cell r="A93">
            <v>327</v>
          </cell>
          <cell r="J93">
            <v>9414.22856598824</v>
          </cell>
          <cell r="Q93">
            <v>32.691017150878906</v>
          </cell>
          <cell r="R93">
            <v>32.346683502197266</v>
          </cell>
          <cell r="S93">
            <v>0</v>
          </cell>
          <cell r="T93">
            <v>70.273086547851563</v>
          </cell>
          <cell r="W93">
            <v>3175.1697932259622</v>
          </cell>
          <cell r="AA93">
            <v>32.787500140756435</v>
          </cell>
        </row>
        <row r="94">
          <cell r="A94">
            <v>328</v>
          </cell>
          <cell r="J94">
            <v>9236.2324883845013</v>
          </cell>
          <cell r="Q94">
            <v>39.797008514404297</v>
          </cell>
          <cell r="R94">
            <v>39.478916168212891</v>
          </cell>
          <cell r="S94">
            <v>0</v>
          </cell>
          <cell r="T94">
            <v>70.31292724609375</v>
          </cell>
          <cell r="W94">
            <v>2420.1349785115044</v>
          </cell>
          <cell r="AA94">
            <v>24.048259905969495</v>
          </cell>
        </row>
        <row r="95">
          <cell r="A95">
            <v>329</v>
          </cell>
          <cell r="J95">
            <v>9363.8133069952455</v>
          </cell>
          <cell r="Q95">
            <v>21.170452117919922</v>
          </cell>
          <cell r="R95">
            <v>20.806356430053711</v>
          </cell>
          <cell r="S95">
            <v>0</v>
          </cell>
          <cell r="T95">
            <v>76.145370483398438</v>
          </cell>
          <cell r="W95">
            <v>2455.9688065725841</v>
          </cell>
          <cell r="AA95">
            <v>23.965905575650289</v>
          </cell>
        </row>
        <row r="96">
          <cell r="A96">
            <v>330</v>
          </cell>
          <cell r="J96">
            <v>9962.0757325117975</v>
          </cell>
          <cell r="Q96">
            <v>47.7373046875</v>
          </cell>
          <cell r="R96">
            <v>47.716609954833984</v>
          </cell>
          <cell r="S96">
            <v>0</v>
          </cell>
          <cell r="T96">
            <v>71.312713623046875</v>
          </cell>
          <cell r="W96">
            <v>2591.9930141532632</v>
          </cell>
          <cell r="AA96">
            <v>25.800071440983061</v>
          </cell>
        </row>
        <row r="97">
          <cell r="A97">
            <v>331</v>
          </cell>
          <cell r="J97">
            <v>10456.228927577373</v>
          </cell>
          <cell r="Q97">
            <v>8.1168622970581055</v>
          </cell>
          <cell r="R97">
            <v>7.7305164337158203</v>
          </cell>
          <cell r="S97">
            <v>0</v>
          </cell>
          <cell r="T97">
            <v>66.391143798828125</v>
          </cell>
          <cell r="W97">
            <v>3139.0666874151902</v>
          </cell>
          <cell r="AA97">
            <v>29.61607200427957</v>
          </cell>
        </row>
        <row r="98">
          <cell r="A98">
            <v>401</v>
          </cell>
          <cell r="J98">
            <v>10535.085996274833</v>
          </cell>
          <cell r="Q98">
            <v>6.3787088394165039</v>
          </cell>
          <cell r="R98">
            <v>5.9451889991760254</v>
          </cell>
          <cell r="S98">
            <v>0</v>
          </cell>
          <cell r="T98">
            <v>62.288654327392578</v>
          </cell>
          <cell r="W98">
            <v>3413.6636575360035</v>
          </cell>
          <cell r="AA98">
            <v>31.581309148969421</v>
          </cell>
        </row>
        <row r="99">
          <cell r="A99">
            <v>402</v>
          </cell>
          <cell r="J99">
            <v>10273.058061497994</v>
          </cell>
          <cell r="Q99">
            <v>6.3272109031677246</v>
          </cell>
          <cell r="R99">
            <v>5.675499439239502</v>
          </cell>
          <cell r="S99">
            <v>0</v>
          </cell>
          <cell r="T99">
            <v>53.272487640380859</v>
          </cell>
          <cell r="W99">
            <v>3507.3362834179325</v>
          </cell>
          <cell r="AA99">
            <v>32.118679446306146</v>
          </cell>
        </row>
        <row r="100">
          <cell r="A100">
            <v>403</v>
          </cell>
          <cell r="J100">
            <v>9886.7835170992294</v>
          </cell>
          <cell r="Q100">
            <v>7.9838714599609375</v>
          </cell>
          <cell r="R100">
            <v>5.779414176940918</v>
          </cell>
          <cell r="S100">
            <v>0</v>
          </cell>
          <cell r="T100">
            <v>48.574634552001953</v>
          </cell>
          <cell r="W100">
            <v>3347.283266021238</v>
          </cell>
          <cell r="AA100">
            <v>30.80017468998475</v>
          </cell>
        </row>
        <row r="101">
          <cell r="A101">
            <v>404</v>
          </cell>
          <cell r="J101">
            <v>9810.557301548437</v>
          </cell>
          <cell r="Q101">
            <v>16.903282165527344</v>
          </cell>
          <cell r="R101">
            <v>16.504230499267578</v>
          </cell>
          <cell r="S101">
            <v>0</v>
          </cell>
          <cell r="T101">
            <v>48.468429565429688</v>
          </cell>
          <cell r="W101">
            <v>3320.6429989759336</v>
          </cell>
          <cell r="AA101">
            <v>30.672788589128931</v>
          </cell>
        </row>
        <row r="102">
          <cell r="A102">
            <v>405</v>
          </cell>
          <cell r="J102">
            <v>9886.1549009016453</v>
          </cell>
          <cell r="Q102">
            <v>13.00556468963623</v>
          </cell>
          <cell r="R102">
            <v>12.628473281860352</v>
          </cell>
          <cell r="S102">
            <v>0</v>
          </cell>
          <cell r="T102">
            <v>48.642707824707031</v>
          </cell>
          <cell r="W102">
            <v>3354.1820707694378</v>
          </cell>
          <cell r="AA102">
            <v>31.133489268436726</v>
          </cell>
        </row>
        <row r="103">
          <cell r="A103">
            <v>406</v>
          </cell>
          <cell r="J103">
            <v>10574.612629556374</v>
          </cell>
          <cell r="Q103">
            <v>17.665870666503906</v>
          </cell>
          <cell r="R103">
            <v>17.055908203125</v>
          </cell>
          <cell r="S103">
            <v>0</v>
          </cell>
          <cell r="T103">
            <v>48.602210998535156</v>
          </cell>
          <cell r="W103">
            <v>6240.6727625896137</v>
          </cell>
          <cell r="AA103">
            <v>50.689606779047708</v>
          </cell>
        </row>
        <row r="104">
          <cell r="A104">
            <v>407</v>
          </cell>
          <cell r="J104">
            <v>9365.4155811253859</v>
          </cell>
          <cell r="Q104">
            <v>12.803715705871582</v>
          </cell>
          <cell r="R104">
            <v>12.124797821044922</v>
          </cell>
          <cell r="S104">
            <v>0</v>
          </cell>
          <cell r="T104">
            <v>47.672874450683594</v>
          </cell>
          <cell r="W104">
            <v>6763.6375172048693</v>
          </cell>
          <cell r="AA104">
            <v>51.998906209064273</v>
          </cell>
        </row>
        <row r="105">
          <cell r="A105">
            <v>408</v>
          </cell>
          <cell r="J105">
            <v>9816.7049791052832</v>
          </cell>
          <cell r="Q105">
            <v>29.815572738647461</v>
          </cell>
          <cell r="R105">
            <v>29.215394973754883</v>
          </cell>
          <cell r="S105">
            <v>0</v>
          </cell>
          <cell r="T105">
            <v>47.630874633789063</v>
          </cell>
          <cell r="W105">
            <v>6632.3599523810663</v>
          </cell>
          <cell r="AA105">
            <v>51.716932353950526</v>
          </cell>
        </row>
        <row r="106">
          <cell r="A106">
            <v>409</v>
          </cell>
          <cell r="J106">
            <v>9895.8839900115381</v>
          </cell>
          <cell r="Q106">
            <v>45.900989532470703</v>
          </cell>
          <cell r="R106">
            <v>45.447441101074219</v>
          </cell>
          <cell r="S106">
            <v>0</v>
          </cell>
          <cell r="T106">
            <v>47.690376281738281</v>
          </cell>
          <cell r="W106">
            <v>6470.5223210312606</v>
          </cell>
          <cell r="AA106">
            <v>50.944631224253037</v>
          </cell>
        </row>
        <row r="107">
          <cell r="A107">
            <v>410</v>
          </cell>
          <cell r="J107">
            <v>9561.9808128463319</v>
          </cell>
          <cell r="Q107">
            <v>35.025352478027344</v>
          </cell>
          <cell r="R107">
            <v>34.476234436035156</v>
          </cell>
          <cell r="S107">
            <v>0</v>
          </cell>
          <cell r="T107">
            <v>47.693511962890625</v>
          </cell>
          <cell r="W107">
            <v>6035.4668723941559</v>
          </cell>
          <cell r="AA107">
            <v>47.638202756336426</v>
          </cell>
        </row>
        <row r="108">
          <cell r="A108">
            <v>411</v>
          </cell>
          <cell r="J108">
            <v>10174.338064785819</v>
          </cell>
          <cell r="Q108">
            <v>25.491744995117188</v>
          </cell>
          <cell r="R108">
            <v>25.154645919799805</v>
          </cell>
          <cell r="S108">
            <v>0</v>
          </cell>
          <cell r="T108">
            <v>52.116043090820313</v>
          </cell>
          <cell r="W108">
            <v>3350.5288840211879</v>
          </cell>
          <cell r="AA108">
            <v>29.38362612286387</v>
          </cell>
        </row>
        <row r="109">
          <cell r="A109">
            <v>412</v>
          </cell>
          <cell r="J109">
            <v>9929.6922439913851</v>
          </cell>
          <cell r="Q109">
            <v>8.7661552429199219</v>
          </cell>
          <cell r="R109">
            <v>8.4316825866699219</v>
          </cell>
          <cell r="S109">
            <v>0</v>
          </cell>
          <cell r="T109">
            <v>48.398326873779297</v>
          </cell>
          <cell r="W109">
            <v>2855.9302710754223</v>
          </cell>
          <cell r="AA109">
            <v>27.635532086966172</v>
          </cell>
        </row>
        <row r="110">
          <cell r="A110">
            <v>413</v>
          </cell>
          <cell r="J110">
            <v>9916.6495372682584</v>
          </cell>
          <cell r="Q110">
            <v>17.429859161376953</v>
          </cell>
          <cell r="R110">
            <v>17.097253799438477</v>
          </cell>
          <cell r="S110">
            <v>0</v>
          </cell>
          <cell r="T110">
            <v>48.385307312011719</v>
          </cell>
          <cell r="W110">
            <v>2884.9176941292153</v>
          </cell>
          <cell r="AA110">
            <v>28.052838958152194</v>
          </cell>
        </row>
        <row r="111">
          <cell r="A111">
            <v>414</v>
          </cell>
          <cell r="J111">
            <v>10378.43194023586</v>
          </cell>
          <cell r="Q111">
            <v>25.564428329467773</v>
          </cell>
          <cell r="R111">
            <v>25.216360092163086</v>
          </cell>
          <cell r="S111">
            <v>0</v>
          </cell>
          <cell r="T111">
            <v>48.540065765380859</v>
          </cell>
          <cell r="W111">
            <v>2811.9422364944403</v>
          </cell>
          <cell r="AA111">
            <v>27.385134719179881</v>
          </cell>
        </row>
        <row r="112">
          <cell r="A112">
            <v>415</v>
          </cell>
          <cell r="J112">
            <v>9713.8728305310196</v>
          </cell>
          <cell r="Q112">
            <v>29.380298614501953</v>
          </cell>
          <cell r="R112">
            <v>29.072681427001953</v>
          </cell>
          <cell r="S112">
            <v>0</v>
          </cell>
          <cell r="T112">
            <v>48.611915588378906</v>
          </cell>
          <cell r="W112">
            <v>2164.6645450635274</v>
          </cell>
          <cell r="AA112">
            <v>23.042244713887087</v>
          </cell>
        </row>
        <row r="113">
          <cell r="A113">
            <v>416</v>
          </cell>
          <cell r="J113">
            <v>9026.1912914150907</v>
          </cell>
          <cell r="Q113">
            <v>43.097408294677734</v>
          </cell>
          <cell r="R113">
            <v>42.857509613037109</v>
          </cell>
          <cell r="S113">
            <v>0</v>
          </cell>
          <cell r="T113">
            <v>48.617969512939453</v>
          </cell>
          <cell r="W113">
            <v>769.43055537772784</v>
          </cell>
          <cell r="AA113">
            <v>15.426129764396173</v>
          </cell>
        </row>
        <row r="114">
          <cell r="A114">
            <v>417</v>
          </cell>
          <cell r="J114">
            <v>8795.3264140739047</v>
          </cell>
          <cell r="Q114">
            <v>23.085212707519531</v>
          </cell>
          <cell r="R114">
            <v>22.864635467529297</v>
          </cell>
          <cell r="S114">
            <v>0</v>
          </cell>
          <cell r="T114">
            <v>53.405429840087891</v>
          </cell>
          <cell r="W114">
            <v>201.94181267799797</v>
          </cell>
          <cell r="AA114">
            <v>14.03788733431748</v>
          </cell>
        </row>
        <row r="115">
          <cell r="A115">
            <v>418</v>
          </cell>
          <cell r="J115">
            <v>8505.2493377242299</v>
          </cell>
          <cell r="Q115">
            <v>24.411380767822266</v>
          </cell>
          <cell r="R115">
            <v>24.141206741333008</v>
          </cell>
          <cell r="S115">
            <v>0</v>
          </cell>
          <cell r="T115">
            <v>53.443687438964844</v>
          </cell>
          <cell r="W115">
            <v>144.58410028847882</v>
          </cell>
          <cell r="AA115">
            <v>14.259632808937491</v>
          </cell>
        </row>
        <row r="116">
          <cell r="A116">
            <v>419</v>
          </cell>
          <cell r="J116">
            <v>9162.6524287737702</v>
          </cell>
          <cell r="Q116">
            <v>30.058578491210938</v>
          </cell>
          <cell r="R116">
            <v>25.182138442993164</v>
          </cell>
          <cell r="S116">
            <v>0</v>
          </cell>
          <cell r="T116">
            <v>53.503856658935547</v>
          </cell>
          <cell r="W116">
            <v>967.76371086690347</v>
          </cell>
          <cell r="AA116">
            <v>18.625712189497001</v>
          </cell>
        </row>
        <row r="117">
          <cell r="A117">
            <v>420</v>
          </cell>
          <cell r="J117">
            <v>10671.727991022864</v>
          </cell>
          <cell r="Q117">
            <v>7.494849681854248</v>
          </cell>
          <cell r="R117">
            <v>6.4028229713439941</v>
          </cell>
          <cell r="S117">
            <v>0</v>
          </cell>
          <cell r="T117">
            <v>51.141300201416016</v>
          </cell>
          <cell r="W117">
            <v>2251.9448323031597</v>
          </cell>
          <cell r="AA117">
            <v>25.215735507069319</v>
          </cell>
        </row>
        <row r="118">
          <cell r="A118">
            <v>421</v>
          </cell>
          <cell r="J118">
            <v>9896.1801823549085</v>
          </cell>
          <cell r="Q118">
            <v>25.213972091674805</v>
          </cell>
          <cell r="R118">
            <v>24.88554573059082</v>
          </cell>
          <cell r="S118">
            <v>0</v>
          </cell>
          <cell r="T118">
            <v>51.142478942871094</v>
          </cell>
          <cell r="W118">
            <v>2361.691301615504</v>
          </cell>
          <cell r="AA118">
            <v>24.767596504056371</v>
          </cell>
        </row>
        <row r="119">
          <cell r="A119">
            <v>422</v>
          </cell>
          <cell r="J119">
            <v>9839.0393669873702</v>
          </cell>
          <cell r="Q119">
            <v>17.963788986206055</v>
          </cell>
          <cell r="R119">
            <v>17.617021560668945</v>
          </cell>
          <cell r="S119">
            <v>0</v>
          </cell>
          <cell r="T119">
            <v>51.174335479736328</v>
          </cell>
          <cell r="W119">
            <v>2183.5405313217548</v>
          </cell>
          <cell r="AA119">
            <v>23.647520684403208</v>
          </cell>
        </row>
        <row r="120">
          <cell r="A120">
            <v>423</v>
          </cell>
          <cell r="J120">
            <v>9736.8779506413412</v>
          </cell>
          <cell r="Q120">
            <v>22.213340759277344</v>
          </cell>
          <cell r="R120">
            <v>21.8614501953125</v>
          </cell>
          <cell r="S120">
            <v>0</v>
          </cell>
          <cell r="T120">
            <v>51.075698852539063</v>
          </cell>
          <cell r="W120">
            <v>2333.2188450916474</v>
          </cell>
          <cell r="AA120">
            <v>24.59508644364832</v>
          </cell>
        </row>
        <row r="121">
          <cell r="A121">
            <v>424</v>
          </cell>
          <cell r="J121">
            <v>10802.506539899281</v>
          </cell>
          <cell r="Q121">
            <v>34.846714019775391</v>
          </cell>
          <cell r="R121">
            <v>34.105083465576172</v>
          </cell>
          <cell r="S121">
            <v>0</v>
          </cell>
          <cell r="T121">
            <v>51.044628143310547</v>
          </cell>
          <cell r="W121">
            <v>4280.2108847345298</v>
          </cell>
          <cell r="AA121">
            <v>39.041622156114236</v>
          </cell>
        </row>
        <row r="122">
          <cell r="A122">
            <v>425</v>
          </cell>
          <cell r="J122">
            <v>11328.866331661329</v>
          </cell>
          <cell r="Q122">
            <v>10.768656730651855</v>
          </cell>
          <cell r="R122">
            <v>7.8678550720214844</v>
          </cell>
          <cell r="S122">
            <v>0</v>
          </cell>
          <cell r="T122">
            <v>52.937412261962891</v>
          </cell>
          <cell r="W122">
            <v>8096.5839748064518</v>
          </cell>
          <cell r="AA122">
            <v>62.185231978120214</v>
          </cell>
        </row>
        <row r="123">
          <cell r="A123">
            <v>426</v>
          </cell>
          <cell r="J123">
            <v>11076.848840992372</v>
          </cell>
          <cell r="Q123">
            <v>23.319791793823242</v>
          </cell>
          <cell r="R123">
            <v>22.634593963623047</v>
          </cell>
          <cell r="S123">
            <v>0</v>
          </cell>
          <cell r="T123">
            <v>52.965988159179688</v>
          </cell>
          <cell r="W123">
            <v>7519.3757114583568</v>
          </cell>
          <cell r="AA123">
            <v>57.826290671237373</v>
          </cell>
        </row>
        <row r="124">
          <cell r="A124">
            <v>427</v>
          </cell>
          <cell r="J124">
            <v>10215.540511413419</v>
          </cell>
          <cell r="Q124">
            <v>43.534095764160156</v>
          </cell>
          <cell r="R124">
            <v>42.900917053222656</v>
          </cell>
          <cell r="S124">
            <v>0</v>
          </cell>
          <cell r="T124">
            <v>52.989925384521484</v>
          </cell>
          <cell r="W124">
            <v>6958.1746482825592</v>
          </cell>
          <cell r="AA124">
            <v>53.354814868453182</v>
          </cell>
        </row>
        <row r="125">
          <cell r="A125">
            <v>428</v>
          </cell>
          <cell r="J125">
            <v>10011.402299712434</v>
          </cell>
          <cell r="Q125">
            <v>8.5211944580078125</v>
          </cell>
          <cell r="R125">
            <v>5.2481555938720703</v>
          </cell>
          <cell r="S125">
            <v>0</v>
          </cell>
          <cell r="T125">
            <v>58.961902618408203</v>
          </cell>
          <cell r="W125">
            <v>6691.0099349619722</v>
          </cell>
          <cell r="AA125">
            <v>51.451926569318395</v>
          </cell>
        </row>
        <row r="126">
          <cell r="A126">
            <v>429</v>
          </cell>
          <cell r="J126">
            <v>9828.4973948444585</v>
          </cell>
          <cell r="Q126">
            <v>10.830583572387695</v>
          </cell>
          <cell r="R126">
            <v>10.207995414733887</v>
          </cell>
          <cell r="S126">
            <v>0</v>
          </cell>
          <cell r="T126">
            <v>55.937976837158203</v>
          </cell>
          <cell r="W126">
            <v>6666.2953270742873</v>
          </cell>
          <cell r="AA126">
            <v>51.322504515169292</v>
          </cell>
        </row>
        <row r="127">
          <cell r="A127">
            <v>430</v>
          </cell>
          <cell r="J127">
            <v>10059.525168090715</v>
          </cell>
          <cell r="Q127">
            <v>9.3031635284423828</v>
          </cell>
          <cell r="R127">
            <v>8.9775180816650391</v>
          </cell>
          <cell r="S127">
            <v>0</v>
          </cell>
          <cell r="T127">
            <v>51.760395050048828</v>
          </cell>
          <cell r="W127">
            <v>3527.9296700189748</v>
          </cell>
          <cell r="AA127">
            <v>30.688518339271077</v>
          </cell>
        </row>
        <row r="128">
          <cell r="A128">
            <v>501</v>
          </cell>
          <cell r="J128">
            <v>10487.800541702207</v>
          </cell>
          <cell r="Q128">
            <v>17.951534271240234</v>
          </cell>
          <cell r="R128">
            <v>17.630464553833008</v>
          </cell>
          <cell r="S128">
            <v>0</v>
          </cell>
          <cell r="T128">
            <v>51.779777526855469</v>
          </cell>
          <cell r="W128">
            <v>2943.9651907412635</v>
          </cell>
          <cell r="AA128">
            <v>28.688760474652437</v>
          </cell>
        </row>
        <row r="129">
          <cell r="A129">
            <v>502</v>
          </cell>
          <cell r="J129">
            <v>10194.050289601921</v>
          </cell>
          <cell r="Q129">
            <v>26.107616424560547</v>
          </cell>
          <cell r="R129">
            <v>25.783687591552734</v>
          </cell>
          <cell r="S129">
            <v>0</v>
          </cell>
          <cell r="T129">
            <v>51.687690734863281</v>
          </cell>
          <cell r="W129">
            <v>2801.9611432433785</v>
          </cell>
          <cell r="AA129">
            <v>27.752337703824946</v>
          </cell>
        </row>
        <row r="130">
          <cell r="A130">
            <v>503</v>
          </cell>
          <cell r="J130">
            <v>9636.0122192895942</v>
          </cell>
          <cell r="Q130">
            <v>5.1804699897766113</v>
          </cell>
          <cell r="R130">
            <v>4.8991622924804688</v>
          </cell>
          <cell r="S130">
            <v>0</v>
          </cell>
          <cell r="T130">
            <v>55.116847991943359</v>
          </cell>
          <cell r="W130">
            <v>2614.1506291862825</v>
          </cell>
          <cell r="AA130">
            <v>26.116190396901224</v>
          </cell>
        </row>
        <row r="131">
          <cell r="A131">
            <v>504</v>
          </cell>
          <cell r="J131">
            <v>9718.6298075705163</v>
          </cell>
          <cell r="Q131">
            <v>16.163864135742188</v>
          </cell>
          <cell r="R131">
            <v>7.8886919021606445</v>
          </cell>
          <cell r="S131">
            <v>0</v>
          </cell>
          <cell r="T131">
            <v>55.334819793701172</v>
          </cell>
          <cell r="W131">
            <v>2341.7146287062806</v>
          </cell>
          <cell r="AA131">
            <v>24.675770099624476</v>
          </cell>
        </row>
        <row r="132">
          <cell r="A132">
            <v>505</v>
          </cell>
          <cell r="J132">
            <v>9832.7320110896926</v>
          </cell>
          <cell r="Q132">
            <v>23.08238410949707</v>
          </cell>
          <cell r="R132">
            <v>22.752958297729492</v>
          </cell>
          <cell r="S132">
            <v>0</v>
          </cell>
          <cell r="T132">
            <v>53.607738494873047</v>
          </cell>
          <cell r="W132">
            <v>2297.3584531166766</v>
          </cell>
          <cell r="AA132">
            <v>24.563128484337881</v>
          </cell>
        </row>
        <row r="133">
          <cell r="A133">
            <v>506</v>
          </cell>
          <cell r="J133">
            <v>9468.8003714052829</v>
          </cell>
          <cell r="Q133">
            <v>16.277555465698242</v>
          </cell>
          <cell r="R133">
            <v>15.955803871154785</v>
          </cell>
          <cell r="S133">
            <v>0</v>
          </cell>
          <cell r="T133">
            <v>53.654014587402344</v>
          </cell>
          <cell r="W133">
            <v>2376.0692256153839</v>
          </cell>
          <cell r="AA133">
            <v>25.063758949066163</v>
          </cell>
        </row>
        <row r="134">
          <cell r="A134">
            <v>507</v>
          </cell>
          <cell r="J134">
            <v>9384.2510786095081</v>
          </cell>
          <cell r="Q134">
            <v>23.216670989990234</v>
          </cell>
          <cell r="R134">
            <v>22.892440795898438</v>
          </cell>
          <cell r="S134">
            <v>0</v>
          </cell>
          <cell r="T134">
            <v>53.787258148193359</v>
          </cell>
          <cell r="W134">
            <v>2407.5847571625764</v>
          </cell>
          <cell r="AA134">
            <v>25.277347556723747</v>
          </cell>
        </row>
        <row r="135">
          <cell r="A135">
            <v>508</v>
          </cell>
          <cell r="J135">
            <v>9249.4467849738103</v>
          </cell>
          <cell r="Q135">
            <v>41.077377319335938</v>
          </cell>
          <cell r="R135">
            <v>40.7618408203125</v>
          </cell>
          <cell r="S135">
            <v>0</v>
          </cell>
          <cell r="T135">
            <v>53.818946838378906</v>
          </cell>
          <cell r="W135">
            <v>2255.1370378527236</v>
          </cell>
          <cell r="AA135">
            <v>24.166629061566145</v>
          </cell>
        </row>
        <row r="136">
          <cell r="A136">
            <v>509</v>
          </cell>
          <cell r="J136">
            <v>9329.5901417480563</v>
          </cell>
          <cell r="Q136">
            <v>8.4756584167480469</v>
          </cell>
          <cell r="R136">
            <v>8.1583232879638672</v>
          </cell>
          <cell r="S136">
            <v>0</v>
          </cell>
          <cell r="T136">
            <v>56.696998596191406</v>
          </cell>
          <cell r="W136">
            <v>2264.3810098037425</v>
          </cell>
          <cell r="AA136">
            <v>24.266063453790455</v>
          </cell>
        </row>
        <row r="137">
          <cell r="A137">
            <v>510</v>
          </cell>
          <cell r="J137">
            <v>9307.149039781616</v>
          </cell>
          <cell r="Q137">
            <v>15.41828441619873</v>
          </cell>
          <cell r="R137">
            <v>15.085580825805664</v>
          </cell>
          <cell r="S137">
            <v>0</v>
          </cell>
          <cell r="T137">
            <v>56.580726623535156</v>
          </cell>
          <cell r="W137">
            <v>2317.3664743625254</v>
          </cell>
          <cell r="AA137">
            <v>24.470233118070382</v>
          </cell>
        </row>
        <row r="138">
          <cell r="A138">
            <v>511</v>
          </cell>
          <cell r="J138">
            <v>9282.0236247043031</v>
          </cell>
          <cell r="Q138">
            <v>45.419586181640625</v>
          </cell>
          <cell r="R138">
            <v>45.043827056884766</v>
          </cell>
          <cell r="S138">
            <v>0</v>
          </cell>
          <cell r="T138">
            <v>51.421848297119141</v>
          </cell>
          <cell r="W138">
            <v>2576.1733679006179</v>
          </cell>
          <cell r="AA138">
            <v>26.507438097846958</v>
          </cell>
        </row>
        <row r="139">
          <cell r="A139">
            <v>512</v>
          </cell>
          <cell r="J139">
            <v>9152.7230391900557</v>
          </cell>
          <cell r="Q139">
            <v>27.082479476928711</v>
          </cell>
          <cell r="R139">
            <v>26.731481552124023</v>
          </cell>
          <cell r="S139">
            <v>0</v>
          </cell>
          <cell r="T139">
            <v>51.495567321777344</v>
          </cell>
          <cell r="W139">
            <v>2653.1467166790685</v>
          </cell>
          <cell r="AA139">
            <v>26.843356987291827</v>
          </cell>
        </row>
        <row r="140">
          <cell r="A140">
            <v>513</v>
          </cell>
          <cell r="J140">
            <v>9782.9283240245386</v>
          </cell>
          <cell r="Q140">
            <v>8.5852203369140625</v>
          </cell>
          <cell r="R140">
            <v>8.2585420608520508</v>
          </cell>
          <cell r="S140">
            <v>0</v>
          </cell>
          <cell r="T140">
            <v>51.390480041503906</v>
          </cell>
          <cell r="W140">
            <v>2811.8701881369389</v>
          </cell>
          <cell r="AA140">
            <v>28.063296257704792</v>
          </cell>
        </row>
        <row r="141">
          <cell r="A141">
            <v>514</v>
          </cell>
          <cell r="J141">
            <v>9912.7093745872517</v>
          </cell>
          <cell r="Q141">
            <v>30.447002410888672</v>
          </cell>
          <cell r="R141">
            <v>30.134614944458008</v>
          </cell>
          <cell r="S141">
            <v>0</v>
          </cell>
          <cell r="T141">
            <v>51.20965576171875</v>
          </cell>
          <cell r="W141">
            <v>2676.655722840731</v>
          </cell>
          <cell r="AA141">
            <v>27.190471562437079</v>
          </cell>
        </row>
        <row r="142">
          <cell r="A142">
            <v>515</v>
          </cell>
          <cell r="J142">
            <v>9440.6637752436545</v>
          </cell>
          <cell r="Q142">
            <v>6.7099261283874512</v>
          </cell>
          <cell r="R142">
            <v>6.436063289642334</v>
          </cell>
          <cell r="S142">
            <v>0</v>
          </cell>
          <cell r="T142">
            <v>61.504665374755859</v>
          </cell>
          <cell r="W142">
            <v>2521.6682944871991</v>
          </cell>
          <cell r="AA142">
            <v>25.952993716953426</v>
          </cell>
        </row>
        <row r="143">
          <cell r="A143">
            <v>516</v>
          </cell>
          <cell r="J143">
            <v>9526.1654027763361</v>
          </cell>
          <cell r="Q143">
            <v>14.15912914276123</v>
          </cell>
          <cell r="R143">
            <v>13.843344688415527</v>
          </cell>
          <cell r="S143">
            <v>0</v>
          </cell>
          <cell r="T143">
            <v>61.519596099853516</v>
          </cell>
          <cell r="W143">
            <v>2422.9804601543046</v>
          </cell>
          <cell r="AA143">
            <v>25.53681308324251</v>
          </cell>
        </row>
        <row r="144">
          <cell r="A144">
            <v>517</v>
          </cell>
          <cell r="J144">
            <v>9640.3761739559577</v>
          </cell>
          <cell r="Q144">
            <v>48.315273284912109</v>
          </cell>
          <cell r="R144">
            <v>48.310348510742188</v>
          </cell>
          <cell r="S144">
            <v>0</v>
          </cell>
          <cell r="T144">
            <v>58.375690460205078</v>
          </cell>
          <cell r="W144">
            <v>2451.8976887623248</v>
          </cell>
          <cell r="AA144">
            <v>25.735924839285424</v>
          </cell>
        </row>
        <row r="145">
          <cell r="A145">
            <v>518</v>
          </cell>
          <cell r="J145">
            <v>9617.6961261562465</v>
          </cell>
          <cell r="Q145">
            <v>12.951602935791016</v>
          </cell>
          <cell r="R145">
            <v>12.666633605957031</v>
          </cell>
          <cell r="S145">
            <v>0</v>
          </cell>
          <cell r="T145">
            <v>58.462310791015625</v>
          </cell>
          <cell r="W145">
            <v>2363.7632130532816</v>
          </cell>
          <cell r="AA145">
            <v>25.246903674023542</v>
          </cell>
        </row>
        <row r="146">
          <cell r="A146">
            <v>519</v>
          </cell>
          <cell r="J146">
            <v>9261.4699208134371</v>
          </cell>
          <cell r="Q146">
            <v>24.397785186767578</v>
          </cell>
          <cell r="R146">
            <v>24.082965850830078</v>
          </cell>
          <cell r="S146">
            <v>0</v>
          </cell>
          <cell r="T146">
            <v>58.386116027832031</v>
          </cell>
          <cell r="W146">
            <v>2089.2033967476495</v>
          </cell>
          <cell r="AA146">
            <v>23.354471855394642</v>
          </cell>
        </row>
        <row r="147">
          <cell r="A147">
            <v>520</v>
          </cell>
          <cell r="J147">
            <v>8985.8006355518974</v>
          </cell>
          <cell r="Q147">
            <v>9.818202018737793</v>
          </cell>
          <cell r="R147">
            <v>1.1891331672668457</v>
          </cell>
          <cell r="S147">
            <v>0</v>
          </cell>
          <cell r="T147">
            <v>54.372509002685547</v>
          </cell>
          <cell r="W147">
            <v>2203.3113698415737</v>
          </cell>
          <cell r="AA147">
            <v>23.661391998547963</v>
          </cell>
        </row>
        <row r="148">
          <cell r="A148">
            <v>521</v>
          </cell>
          <cell r="J148">
            <v>9548.7930419945187</v>
          </cell>
          <cell r="Q148">
            <v>12.576099395751953</v>
          </cell>
          <cell r="R148">
            <v>12.034097671508789</v>
          </cell>
          <cell r="S148">
            <v>0</v>
          </cell>
          <cell r="T148">
            <v>51.438625335693359</v>
          </cell>
          <cell r="W148">
            <v>3384.9840120263598</v>
          </cell>
          <cell r="AA148">
            <v>32.855426473263705</v>
          </cell>
        </row>
        <row r="149">
          <cell r="A149">
            <v>522</v>
          </cell>
          <cell r="J149">
            <v>10869.138023488027</v>
          </cell>
          <cell r="Q149">
            <v>16.990739822387695</v>
          </cell>
          <cell r="R149">
            <v>8.8733015060424805</v>
          </cell>
          <cell r="S149">
            <v>0</v>
          </cell>
          <cell r="T149">
            <v>51.36944580078125</v>
          </cell>
          <cell r="W149">
            <v>7806.2328366110669</v>
          </cell>
          <cell r="AA149">
            <v>60.414558844032605</v>
          </cell>
        </row>
        <row r="150">
          <cell r="A150">
            <v>523</v>
          </cell>
          <cell r="J150">
            <v>10784.147835064594</v>
          </cell>
          <cell r="Q150">
            <v>37.790840148925781</v>
          </cell>
          <cell r="R150">
            <v>37.082611083984375</v>
          </cell>
          <cell r="S150">
            <v>0</v>
          </cell>
          <cell r="T150">
            <v>51.561569213867188</v>
          </cell>
          <cell r="W150">
            <v>8257.3579618251661</v>
          </cell>
          <cell r="AA150">
            <v>63.081532663170982</v>
          </cell>
        </row>
        <row r="151">
          <cell r="A151">
            <v>524</v>
          </cell>
          <cell r="J151">
            <v>9829.7876809896989</v>
          </cell>
          <cell r="Q151">
            <v>12.119804382324219</v>
          </cell>
          <cell r="R151">
            <v>11.448459625244141</v>
          </cell>
          <cell r="S151">
            <v>0</v>
          </cell>
          <cell r="T151">
            <v>53.927734375</v>
          </cell>
          <cell r="W151">
            <v>7460.1499944599818</v>
          </cell>
          <cell r="AA151">
            <v>57.498116651701807</v>
          </cell>
        </row>
        <row r="152">
          <cell r="A152">
            <v>525</v>
          </cell>
          <cell r="J152">
            <v>9278.6928575427555</v>
          </cell>
          <cell r="Q152">
            <v>45.845714569091797</v>
          </cell>
          <cell r="R152">
            <v>45.318637847900391</v>
          </cell>
          <cell r="S152">
            <v>0</v>
          </cell>
          <cell r="T152">
            <v>53.787548065185547</v>
          </cell>
          <cell r="W152">
            <v>6803.5440192543283</v>
          </cell>
          <cell r="AA152">
            <v>53.045284423746907</v>
          </cell>
        </row>
        <row r="153">
          <cell r="A153">
            <v>526</v>
          </cell>
          <cell r="J153">
            <v>9811.0531453105432</v>
          </cell>
          <cell r="Q153">
            <v>46.819866180419922</v>
          </cell>
          <cell r="R153">
            <v>46.857528686523438</v>
          </cell>
          <cell r="S153">
            <v>0</v>
          </cell>
          <cell r="T153">
            <v>55.339038848876953</v>
          </cell>
          <cell r="W153">
            <v>6572.853934919036</v>
          </cell>
          <cell r="AA153">
            <v>51.821174042140484</v>
          </cell>
        </row>
        <row r="154">
          <cell r="A154">
            <v>527</v>
          </cell>
          <cell r="J154">
            <v>9613.4538612607648</v>
          </cell>
          <cell r="Q154">
            <v>11.085922241210938</v>
          </cell>
          <cell r="R154">
            <v>10.770970344543457</v>
          </cell>
          <cell r="S154">
            <v>0</v>
          </cell>
          <cell r="T154">
            <v>50.309341430664063</v>
          </cell>
          <cell r="W154">
            <v>2863.4881394061285</v>
          </cell>
          <cell r="AA154">
            <v>26.94585215927777</v>
          </cell>
        </row>
        <row r="155">
          <cell r="A155">
            <v>528</v>
          </cell>
          <cell r="J155">
            <v>9557.233582540488</v>
          </cell>
          <cell r="Q155">
            <v>22.014682769775391</v>
          </cell>
          <cell r="R155">
            <v>21.76600456237793</v>
          </cell>
          <cell r="S155">
            <v>0</v>
          </cell>
          <cell r="T155">
            <v>50.332542419433594</v>
          </cell>
          <cell r="W155">
            <v>1885.3140358317646</v>
          </cell>
          <cell r="AA155">
            <v>21.572492521218908</v>
          </cell>
        </row>
        <row r="156">
          <cell r="A156">
            <v>529</v>
          </cell>
          <cell r="J156">
            <v>9666.7454605089588</v>
          </cell>
          <cell r="Q156">
            <v>37.661334991455078</v>
          </cell>
          <cell r="R156">
            <v>37.397403717041016</v>
          </cell>
          <cell r="S156">
            <v>0</v>
          </cell>
          <cell r="T156">
            <v>51.306507110595703</v>
          </cell>
          <cell r="W156">
            <v>1976.7307861461679</v>
          </cell>
          <cell r="AA156">
            <v>22.378348723311085</v>
          </cell>
        </row>
        <row r="157">
          <cell r="A157">
            <v>530</v>
          </cell>
          <cell r="J157">
            <v>9471.153247717275</v>
          </cell>
          <cell r="Q157">
            <v>10.969997406005859</v>
          </cell>
          <cell r="R157">
            <v>8.8220996856689453</v>
          </cell>
          <cell r="S157">
            <v>0</v>
          </cell>
          <cell r="T157">
            <v>53.058269500732422</v>
          </cell>
          <cell r="W157">
            <v>1936.3932178506204</v>
          </cell>
          <cell r="AA157">
            <v>22.129852064033006</v>
          </cell>
        </row>
        <row r="158">
          <cell r="A158">
            <v>531</v>
          </cell>
          <cell r="J158">
            <v>9324.6413126107072</v>
          </cell>
          <cell r="Q158">
            <v>15.239352226257324</v>
          </cell>
          <cell r="R158">
            <v>14.952259063720703</v>
          </cell>
          <cell r="S158">
            <v>0</v>
          </cell>
          <cell r="T158">
            <v>53.0943603515625</v>
          </cell>
          <cell r="W158">
            <v>1745.8524897819098</v>
          </cell>
          <cell r="AA158">
            <v>21.126883762140029</v>
          </cell>
        </row>
        <row r="159">
          <cell r="A159">
            <v>601</v>
          </cell>
          <cell r="J159">
            <v>9485.2199880250137</v>
          </cell>
          <cell r="Q159">
            <v>18.546699523925781</v>
          </cell>
          <cell r="R159">
            <v>18.238595962524414</v>
          </cell>
          <cell r="S159">
            <v>0</v>
          </cell>
          <cell r="T159">
            <v>53.030582427978516</v>
          </cell>
          <cell r="W159">
            <v>1925.3890234366891</v>
          </cell>
          <cell r="AA159">
            <v>22.070944509364349</v>
          </cell>
        </row>
        <row r="160">
          <cell r="A160">
            <v>602</v>
          </cell>
          <cell r="J160">
            <v>9618.8407574569846</v>
          </cell>
          <cell r="Q160">
            <v>21.686050415039063</v>
          </cell>
          <cell r="R160">
            <v>21.380292892456055</v>
          </cell>
          <cell r="S160">
            <v>0</v>
          </cell>
          <cell r="T160">
            <v>53.062591552734375</v>
          </cell>
          <cell r="W160">
            <v>1923.2107882607645</v>
          </cell>
          <cell r="AA160">
            <v>22.283746513014133</v>
          </cell>
        </row>
        <row r="161">
          <cell r="A161">
            <v>603</v>
          </cell>
          <cell r="J161">
            <v>9475.2473603731978</v>
          </cell>
          <cell r="Q161">
            <v>10.262646675109863</v>
          </cell>
          <cell r="R161">
            <v>5.477902889251709</v>
          </cell>
          <cell r="S161">
            <v>0</v>
          </cell>
          <cell r="T161">
            <v>51.478996276855469</v>
          </cell>
          <cell r="W161">
            <v>1986.8652838030662</v>
          </cell>
          <cell r="AA161">
            <v>22.481866567341321</v>
          </cell>
        </row>
        <row r="162">
          <cell r="A162">
            <v>604</v>
          </cell>
          <cell r="J162">
            <v>9178.8438461468213</v>
          </cell>
          <cell r="Q162">
            <v>11.324252128601074</v>
          </cell>
          <cell r="R162">
            <v>6.8659524917602539</v>
          </cell>
          <cell r="S162">
            <v>0</v>
          </cell>
          <cell r="T162">
            <v>48.464862823486328</v>
          </cell>
          <cell r="W162">
            <v>1405.5035373496548</v>
          </cell>
          <cell r="AA162">
            <v>18.944744016171185</v>
          </cell>
        </row>
        <row r="163">
          <cell r="A163">
            <v>605</v>
          </cell>
          <cell r="J163">
            <v>9439.0508276245855</v>
          </cell>
          <cell r="Q163">
            <v>26.889104843139648</v>
          </cell>
          <cell r="R163">
            <v>26.648628234863281</v>
          </cell>
          <cell r="S163">
            <v>0</v>
          </cell>
          <cell r="T163">
            <v>48.478473663330078</v>
          </cell>
          <cell r="W163">
            <v>1295.1907736306775</v>
          </cell>
          <cell r="AA163">
            <v>18.863599062043406</v>
          </cell>
        </row>
        <row r="164">
          <cell r="A164">
            <v>606</v>
          </cell>
          <cell r="J164">
            <v>9332.9145020751857</v>
          </cell>
          <cell r="Q164">
            <v>32.608310699462891</v>
          </cell>
          <cell r="R164">
            <v>31.314971923828125</v>
          </cell>
          <cell r="S164">
            <v>0</v>
          </cell>
          <cell r="T164">
            <v>48.532752990722656</v>
          </cell>
          <cell r="W164">
            <v>1770.2425524836267</v>
          </cell>
          <cell r="AA164">
            <v>21.739159903159123</v>
          </cell>
        </row>
        <row r="165">
          <cell r="A165">
            <v>607</v>
          </cell>
          <cell r="J165">
            <v>9481.3609967931661</v>
          </cell>
          <cell r="Q165">
            <v>41.650886535644531</v>
          </cell>
          <cell r="R165">
            <v>32.918060302734375</v>
          </cell>
          <cell r="S165">
            <v>0</v>
          </cell>
          <cell r="T165">
            <v>48.547801971435547</v>
          </cell>
          <cell r="W165">
            <v>1826.938225505201</v>
          </cell>
          <cell r="AA165">
            <v>21.82833404606329</v>
          </cell>
        </row>
        <row r="166">
          <cell r="A166">
            <v>608</v>
          </cell>
          <cell r="J166">
            <v>9193.7393239543908</v>
          </cell>
          <cell r="Q166">
            <v>5.6579546928405762</v>
          </cell>
          <cell r="R166">
            <v>3.8171172142028809</v>
          </cell>
          <cell r="S166">
            <v>0</v>
          </cell>
          <cell r="T166">
            <v>54.485748291015625</v>
          </cell>
          <cell r="W166">
            <v>1826.3121415853707</v>
          </cell>
          <cell r="AA166">
            <v>21.526504284875582</v>
          </cell>
        </row>
        <row r="167">
          <cell r="A167">
            <v>609</v>
          </cell>
          <cell r="J167">
            <v>9019.060265038157</v>
          </cell>
          <cell r="Q167">
            <v>10.601859092712402</v>
          </cell>
          <cell r="R167">
            <v>10.32462215423584</v>
          </cell>
          <cell r="S167">
            <v>0</v>
          </cell>
          <cell r="T167">
            <v>54.400447845458984</v>
          </cell>
          <cell r="W167">
            <v>1855.0772089602683</v>
          </cell>
          <cell r="AA167">
            <v>21.832878228648713</v>
          </cell>
        </row>
        <row r="168">
          <cell r="A168">
            <v>610</v>
          </cell>
          <cell r="J168">
            <v>9347.0131977494566</v>
          </cell>
          <cell r="Q168">
            <v>7.4067268371582031</v>
          </cell>
          <cell r="R168">
            <v>7.132230281829834</v>
          </cell>
          <cell r="S168">
            <v>0</v>
          </cell>
          <cell r="T168">
            <v>50.220859527587891</v>
          </cell>
          <cell r="W168">
            <v>2010.4009530952442</v>
          </cell>
          <cell r="AA168">
            <v>22.638359042543392</v>
          </cell>
        </row>
        <row r="169">
          <cell r="A169">
            <v>611</v>
          </cell>
          <cell r="J169">
            <v>9311.776148275887</v>
          </cell>
          <cell r="Q169">
            <v>27.160120010375977</v>
          </cell>
          <cell r="R169">
            <v>26.874410629272461</v>
          </cell>
          <cell r="S169">
            <v>0</v>
          </cell>
          <cell r="T169">
            <v>50.278095245361328</v>
          </cell>
          <cell r="W169">
            <v>1987.44286387088</v>
          </cell>
          <cell r="AA169">
            <v>22.469381509922091</v>
          </cell>
        </row>
        <row r="170">
          <cell r="A170">
            <v>612</v>
          </cell>
          <cell r="J170">
            <v>9223.9943719247149</v>
          </cell>
          <cell r="Q170">
            <v>10.580427169799805</v>
          </cell>
          <cell r="R170">
            <v>10.281468391418457</v>
          </cell>
          <cell r="S170">
            <v>0</v>
          </cell>
          <cell r="T170">
            <v>50.504215240478516</v>
          </cell>
          <cell r="W170">
            <v>1983.1597951754409</v>
          </cell>
          <cell r="AA170">
            <v>22.265247698374203</v>
          </cell>
        </row>
        <row r="171">
          <cell r="A171">
            <v>613</v>
          </cell>
          <cell r="J171">
            <v>9138.4093902036147</v>
          </cell>
          <cell r="Q171">
            <v>15.87537670135498</v>
          </cell>
          <cell r="R171">
            <v>15.589110374450684</v>
          </cell>
          <cell r="S171">
            <v>0</v>
          </cell>
          <cell r="T171">
            <v>50.459648132324219</v>
          </cell>
          <cell r="W171">
            <v>1785.5469388363742</v>
          </cell>
          <cell r="AA171">
            <v>21.159808227602287</v>
          </cell>
        </row>
        <row r="172">
          <cell r="A172">
            <v>614</v>
          </cell>
          <cell r="J172">
            <v>9442.823928794518</v>
          </cell>
          <cell r="Q172">
            <v>9.7182512283325195</v>
          </cell>
          <cell r="R172">
            <v>9.4370393753051758</v>
          </cell>
          <cell r="S172">
            <v>0</v>
          </cell>
          <cell r="T172">
            <v>49.518383026123047</v>
          </cell>
          <cell r="W172">
            <v>1967.9101800030385</v>
          </cell>
          <cell r="AA172">
            <v>22.457412426194814</v>
          </cell>
        </row>
        <row r="173">
          <cell r="A173">
            <v>615</v>
          </cell>
          <cell r="J173">
            <v>10595.846560952412</v>
          </cell>
          <cell r="Q173">
            <v>20.739103317260742</v>
          </cell>
          <cell r="R173">
            <v>20.103401184082031</v>
          </cell>
          <cell r="S173">
            <v>0</v>
          </cell>
          <cell r="T173">
            <v>49.518161773681641</v>
          </cell>
          <cell r="W173">
            <v>3638.3361978330877</v>
          </cell>
          <cell r="AA173">
            <v>34.657062850970135</v>
          </cell>
        </row>
        <row r="174">
          <cell r="A174">
            <v>616</v>
          </cell>
          <cell r="J174">
            <v>14017.832415060579</v>
          </cell>
          <cell r="Q174">
            <v>26.543806076049805</v>
          </cell>
          <cell r="R174">
            <v>25.667375564575195</v>
          </cell>
          <cell r="S174">
            <v>0</v>
          </cell>
          <cell r="T174">
            <v>49.497310638427734</v>
          </cell>
          <cell r="W174">
            <v>8666.0123401272849</v>
          </cell>
          <cell r="AA174">
            <v>79.547896237635442</v>
          </cell>
        </row>
        <row r="175">
          <cell r="A175">
            <v>617</v>
          </cell>
          <cell r="J175">
            <v>13291.70516065712</v>
          </cell>
          <cell r="Q175">
            <v>46.732975006103516</v>
          </cell>
          <cell r="R175">
            <v>46.72479248046875</v>
          </cell>
          <cell r="S175">
            <v>0</v>
          </cell>
          <cell r="T175">
            <v>50.662815093994141</v>
          </cell>
          <cell r="W175">
            <v>10111.649252936604</v>
          </cell>
          <cell r="AA175">
            <v>89.029694092789924</v>
          </cell>
        </row>
        <row r="176">
          <cell r="A176">
            <v>618</v>
          </cell>
          <cell r="J176">
            <v>12486.447195776342</v>
          </cell>
          <cell r="Q176">
            <v>10.514256477355957</v>
          </cell>
          <cell r="R176">
            <v>9.4334678649902344</v>
          </cell>
          <cell r="S176">
            <v>0</v>
          </cell>
          <cell r="T176">
            <v>50.679653167724609</v>
          </cell>
          <cell r="W176">
            <v>8756.6133313633054</v>
          </cell>
          <cell r="AA176">
            <v>79.610190201335385</v>
          </cell>
        </row>
        <row r="177">
          <cell r="A177">
            <v>619</v>
          </cell>
          <cell r="J177">
            <v>10991.657653234666</v>
          </cell>
          <cell r="Q177">
            <v>30.368196487426758</v>
          </cell>
          <cell r="R177">
            <v>29.713796615600586</v>
          </cell>
          <cell r="S177">
            <v>0</v>
          </cell>
          <cell r="T177">
            <v>50.616756439208984</v>
          </cell>
          <cell r="W177">
            <v>6824.6924057277884</v>
          </cell>
          <cell r="AA177">
            <v>65.821848024078633</v>
          </cell>
        </row>
        <row r="178">
          <cell r="A178">
            <v>620</v>
          </cell>
          <cell r="J178">
            <v>9767.8052797634882</v>
          </cell>
          <cell r="Q178">
            <v>7.7576017379760742</v>
          </cell>
          <cell r="R178">
            <v>7.428194522857666</v>
          </cell>
          <cell r="S178">
            <v>0</v>
          </cell>
          <cell r="T178">
            <v>50.096290588378906</v>
          </cell>
          <cell r="W178">
            <v>5343.7850781237412</v>
          </cell>
          <cell r="AA178">
            <v>56.003184842947519</v>
          </cell>
        </row>
        <row r="179">
          <cell r="A179">
            <v>621</v>
          </cell>
          <cell r="J179">
            <v>9346.1371907519278</v>
          </cell>
          <cell r="Q179">
            <v>18.974681854248047</v>
          </cell>
          <cell r="R179">
            <v>18.686126708984375</v>
          </cell>
          <cell r="S179">
            <v>0</v>
          </cell>
          <cell r="T179">
            <v>50.030364990234375</v>
          </cell>
          <cell r="W179">
            <v>3812.6127822192529</v>
          </cell>
          <cell r="AA179">
            <v>47.954591512704013</v>
          </cell>
        </row>
        <row r="180">
          <cell r="A180">
            <v>622</v>
          </cell>
          <cell r="J180">
            <v>10150.908772106759</v>
          </cell>
          <cell r="Q180">
            <v>40.856597900390625</v>
          </cell>
          <cell r="R180">
            <v>40.578849792480469</v>
          </cell>
          <cell r="S180">
            <v>0</v>
          </cell>
          <cell r="T180">
            <v>50.0635986328125</v>
          </cell>
          <cell r="W180">
            <v>2729.7727656900074</v>
          </cell>
          <cell r="AA180">
            <v>37.15487380076847</v>
          </cell>
        </row>
        <row r="181">
          <cell r="A181">
            <v>623</v>
          </cell>
          <cell r="J181">
            <v>9917.3489686599296</v>
          </cell>
          <cell r="Q181">
            <v>4.6737136840820313</v>
          </cell>
          <cell r="R181">
            <v>4.3806843757629395</v>
          </cell>
          <cell r="S181">
            <v>0</v>
          </cell>
          <cell r="T181">
            <v>53.880702972412109</v>
          </cell>
          <cell r="W181">
            <v>2547.9159711964357</v>
          </cell>
          <cell r="AA181">
            <v>36.131226463394484</v>
          </cell>
        </row>
        <row r="182">
          <cell r="A182">
            <v>624</v>
          </cell>
          <cell r="J182">
            <v>10418.48084886461</v>
          </cell>
          <cell r="Q182">
            <v>9.5978994369506836</v>
          </cell>
          <cell r="R182">
            <v>9.3205060958862305</v>
          </cell>
          <cell r="S182">
            <v>0</v>
          </cell>
          <cell r="T182">
            <v>54.082450866699219</v>
          </cell>
          <cell r="W182">
            <v>2489.3055861205298</v>
          </cell>
          <cell r="AA182">
            <v>35.746656737488372</v>
          </cell>
        </row>
        <row r="183">
          <cell r="A183">
            <v>625</v>
          </cell>
          <cell r="J183">
            <v>10348.001888441388</v>
          </cell>
          <cell r="Q183">
            <v>21.994075775146484</v>
          </cell>
          <cell r="R183">
            <v>21.729043960571289</v>
          </cell>
          <cell r="S183">
            <v>0</v>
          </cell>
          <cell r="T183">
            <v>54.060699462890625</v>
          </cell>
          <cell r="W183">
            <v>2421.3253046292511</v>
          </cell>
          <cell r="AA183">
            <v>35.60242691204796</v>
          </cell>
        </row>
        <row r="184">
          <cell r="A184">
            <v>626</v>
          </cell>
          <cell r="J184">
            <v>9953.6642081058308</v>
          </cell>
          <cell r="Q184">
            <v>5.9524350166320801</v>
          </cell>
          <cell r="R184">
            <v>5.5683016777038574</v>
          </cell>
          <cell r="S184">
            <v>0</v>
          </cell>
          <cell r="T184">
            <v>53.019691467285156</v>
          </cell>
          <cell r="W184">
            <v>2018.5363688095858</v>
          </cell>
          <cell r="AA184">
            <v>33.133050399248262</v>
          </cell>
        </row>
        <row r="185">
          <cell r="A185">
            <v>627</v>
          </cell>
          <cell r="J185">
            <v>9778.805647740448</v>
          </cell>
          <cell r="Q185">
            <v>25.531059265136719</v>
          </cell>
          <cell r="R185">
            <v>25.26542854309082</v>
          </cell>
          <cell r="S185">
            <v>0</v>
          </cell>
          <cell r="T185">
            <v>52.948535919189453</v>
          </cell>
          <cell r="W185">
            <v>1917.8119415598098</v>
          </cell>
          <cell r="AA185">
            <v>32.447479811117894</v>
          </cell>
        </row>
        <row r="186">
          <cell r="A186">
            <v>628</v>
          </cell>
          <cell r="J186">
            <v>9625.8167113260697</v>
          </cell>
          <cell r="Q186">
            <v>31.159006118774414</v>
          </cell>
          <cell r="R186">
            <v>30.89300537109375</v>
          </cell>
          <cell r="S186">
            <v>0</v>
          </cell>
          <cell r="T186">
            <v>52.862087249755859</v>
          </cell>
          <cell r="W186">
            <v>1922.3554541538222</v>
          </cell>
          <cell r="AA186">
            <v>32.913794055417078</v>
          </cell>
        </row>
        <row r="187">
          <cell r="A187">
            <v>629</v>
          </cell>
          <cell r="J187">
            <v>9722.2911516564236</v>
          </cell>
          <cell r="Q187">
            <v>10.13060188293457</v>
          </cell>
          <cell r="R187">
            <v>9.861663818359375</v>
          </cell>
          <cell r="S187">
            <v>0</v>
          </cell>
          <cell r="T187">
            <v>55.338287353515625</v>
          </cell>
          <cell r="W187">
            <v>2014.7247531519406</v>
          </cell>
          <cell r="AA187">
            <v>33.334072882770833</v>
          </cell>
        </row>
        <row r="188">
          <cell r="A188">
            <v>630</v>
          </cell>
          <cell r="J188">
            <v>10619.921445060281</v>
          </cell>
          <cell r="Q188">
            <v>15.295890808105469</v>
          </cell>
          <cell r="R188">
            <v>15.016619682312012</v>
          </cell>
          <cell r="S188">
            <v>0</v>
          </cell>
          <cell r="T188">
            <v>55.3466796875</v>
          </cell>
          <cell r="W188">
            <v>2547.9631488352097</v>
          </cell>
          <cell r="AA188">
            <v>37.247814635664547</v>
          </cell>
        </row>
        <row r="189">
          <cell r="A189">
            <v>701</v>
          </cell>
          <cell r="J189">
            <v>9983.3966363867585</v>
          </cell>
          <cell r="Q189">
            <v>7.052802562713623</v>
          </cell>
          <cell r="R189">
            <v>5.9815058708190918</v>
          </cell>
          <cell r="S189">
            <v>0</v>
          </cell>
          <cell r="T189">
            <v>51.318126678466797</v>
          </cell>
          <cell r="W189">
            <v>4597.5421602015831</v>
          </cell>
          <cell r="AA189">
            <v>54.340818027679312</v>
          </cell>
        </row>
        <row r="190">
          <cell r="A190">
            <v>702</v>
          </cell>
          <cell r="J190">
            <v>9527.4088972890931</v>
          </cell>
          <cell r="Q190">
            <v>23.130733489990234</v>
          </cell>
          <cell r="R190">
            <v>10.559242248535156</v>
          </cell>
          <cell r="S190">
            <v>0</v>
          </cell>
          <cell r="T190">
            <v>48.660186767578125</v>
          </cell>
          <cell r="W190">
            <v>5225.289337099839</v>
          </cell>
          <cell r="AA190">
            <v>56.01734447192878</v>
          </cell>
        </row>
        <row r="191">
          <cell r="A191">
            <v>703</v>
          </cell>
          <cell r="J191">
            <v>10199.802346957335</v>
          </cell>
          <cell r="Q191">
            <v>34.953536987304688</v>
          </cell>
          <cell r="R191">
            <v>34.474590301513672</v>
          </cell>
          <cell r="S191">
            <v>0</v>
          </cell>
          <cell r="T191">
            <v>48.851203918457031</v>
          </cell>
          <cell r="W191">
            <v>6098.3299815698338</v>
          </cell>
          <cell r="AA191">
            <v>61.896085300402376</v>
          </cell>
        </row>
        <row r="192">
          <cell r="A192">
            <v>704</v>
          </cell>
          <cell r="J192">
            <v>9952.5861395682405</v>
          </cell>
          <cell r="Q192">
            <v>13.087101936340332</v>
          </cell>
          <cell r="R192">
            <v>12.605536460876465</v>
          </cell>
          <cell r="S192">
            <v>0</v>
          </cell>
          <cell r="T192">
            <v>52.097305297851563</v>
          </cell>
          <cell r="W192">
            <v>6369.0999426841463</v>
          </cell>
          <cell r="AA192">
            <v>63.262238880178614</v>
          </cell>
        </row>
        <row r="193">
          <cell r="A193">
            <v>705</v>
          </cell>
          <cell r="J193">
            <v>10457.005568252289</v>
          </cell>
          <cell r="Q193">
            <v>10.206275939941406</v>
          </cell>
          <cell r="R193">
            <v>9.5045194625854492</v>
          </cell>
          <cell r="S193">
            <v>0</v>
          </cell>
          <cell r="T193">
            <v>47.958950042724609</v>
          </cell>
          <cell r="W193">
            <v>6730.6685850648901</v>
          </cell>
          <cell r="AA193">
            <v>66.039205596857769</v>
          </cell>
        </row>
        <row r="194">
          <cell r="A194">
            <v>706</v>
          </cell>
          <cell r="J194">
            <v>11142.346292626389</v>
          </cell>
          <cell r="Q194">
            <v>32.309761047363281</v>
          </cell>
          <cell r="R194">
            <v>31.569305419921875</v>
          </cell>
          <cell r="S194">
            <v>0</v>
          </cell>
          <cell r="T194">
            <v>47.967388153076172</v>
          </cell>
          <cell r="W194">
            <v>7451.547980931894</v>
          </cell>
          <cell r="AA194">
            <v>71.758898185385505</v>
          </cell>
        </row>
        <row r="195">
          <cell r="A195">
            <v>707</v>
          </cell>
          <cell r="J195">
            <v>11076.498006911304</v>
          </cell>
          <cell r="Q195">
            <v>5.1338982582092285</v>
          </cell>
          <cell r="R195">
            <v>4.537254810333252</v>
          </cell>
          <cell r="S195">
            <v>0</v>
          </cell>
          <cell r="T195">
            <v>50.712615966796875</v>
          </cell>
          <cell r="W195">
            <v>6963.8314899093493</v>
          </cell>
          <cell r="AA195">
            <v>65.980851647192239</v>
          </cell>
        </row>
        <row r="196">
          <cell r="A196">
            <v>708</v>
          </cell>
          <cell r="J196">
            <v>9932.0302802292226</v>
          </cell>
          <cell r="Q196">
            <v>6.546748161315918</v>
          </cell>
          <cell r="R196">
            <v>5.7529668807983398</v>
          </cell>
          <cell r="S196">
            <v>0</v>
          </cell>
          <cell r="T196">
            <v>48.158763885498047</v>
          </cell>
          <cell r="W196">
            <v>4147.5509859397334</v>
          </cell>
          <cell r="AA196">
            <v>45.504672261602842</v>
          </cell>
        </row>
        <row r="197">
          <cell r="A197">
            <v>709</v>
          </cell>
          <cell r="J197">
            <v>10176.241370167736</v>
          </cell>
          <cell r="Q197">
            <v>17.606622695922852</v>
          </cell>
          <cell r="R197">
            <v>17.293441772460938</v>
          </cell>
          <cell r="S197">
            <v>0</v>
          </cell>
          <cell r="T197">
            <v>48.169540405273438</v>
          </cell>
          <cell r="W197">
            <v>3799.7580586585686</v>
          </cell>
          <cell r="AA197">
            <v>43.508277217605254</v>
          </cell>
        </row>
        <row r="198">
          <cell r="A198">
            <v>710</v>
          </cell>
          <cell r="J198">
            <v>10460.695679932405</v>
          </cell>
          <cell r="Q198">
            <v>36.947158813476563</v>
          </cell>
          <cell r="R198">
            <v>36.670101165771484</v>
          </cell>
          <cell r="S198">
            <v>0</v>
          </cell>
          <cell r="T198">
            <v>49.700214385986328</v>
          </cell>
          <cell r="W198">
            <v>4094.8462301857971</v>
          </cell>
          <cell r="AA198">
            <v>46.223618111434767</v>
          </cell>
        </row>
        <row r="199">
          <cell r="A199">
            <v>711</v>
          </cell>
          <cell r="J199">
            <v>10349.529651310771</v>
          </cell>
          <cell r="Q199">
            <v>8.1536998748779297</v>
          </cell>
          <cell r="R199">
            <v>7.786107063293457</v>
          </cell>
          <cell r="S199">
            <v>0</v>
          </cell>
          <cell r="T199">
            <v>49.603050231933594</v>
          </cell>
          <cell r="W199">
            <v>3943.9677640685072</v>
          </cell>
          <cell r="AA199">
            <v>45.615757971462074</v>
          </cell>
        </row>
        <row r="200">
          <cell r="A200">
            <v>712</v>
          </cell>
          <cell r="J200">
            <v>13034.043562077139</v>
          </cell>
          <cell r="Q200">
            <v>31.079795837402344</v>
          </cell>
          <cell r="R200">
            <v>30.275505065917969</v>
          </cell>
          <cell r="S200">
            <v>0</v>
          </cell>
          <cell r="T200">
            <v>49.702682495117188</v>
          </cell>
          <cell r="W200">
            <v>8530.5090816116553</v>
          </cell>
          <cell r="AA200">
            <v>79.733588033765358</v>
          </cell>
        </row>
        <row r="201">
          <cell r="A201">
            <v>713</v>
          </cell>
          <cell r="J201">
            <v>12704.397565556665</v>
          </cell>
          <cell r="Q201">
            <v>50.760482788085938</v>
          </cell>
          <cell r="R201">
            <v>50.771236419677734</v>
          </cell>
          <cell r="S201">
            <v>0</v>
          </cell>
          <cell r="T201">
            <v>51.951679229736328</v>
          </cell>
          <cell r="W201">
            <v>8482.9815847102782</v>
          </cell>
          <cell r="AA201">
            <v>78.506050910561626</v>
          </cell>
        </row>
        <row r="202">
          <cell r="A202">
            <v>714</v>
          </cell>
          <cell r="J202">
            <v>13326.290146927262</v>
          </cell>
          <cell r="Q202">
            <v>20.191560745239258</v>
          </cell>
          <cell r="R202">
            <v>19.359100341796875</v>
          </cell>
          <cell r="S202">
            <v>0</v>
          </cell>
          <cell r="T202">
            <v>52.070556640625</v>
          </cell>
          <cell r="W202">
            <v>8637.8801518318633</v>
          </cell>
          <cell r="AA202">
            <v>79.577165635999521</v>
          </cell>
        </row>
        <row r="203">
          <cell r="A203">
            <v>715</v>
          </cell>
          <cell r="J203">
            <v>13187.925557729328</v>
          </cell>
          <cell r="Q203">
            <v>34.738933563232422</v>
          </cell>
          <cell r="R203">
            <v>33.958663940429688</v>
          </cell>
          <cell r="S203">
            <v>0</v>
          </cell>
          <cell r="T203">
            <v>54.087455749511719</v>
          </cell>
          <cell r="W203">
            <v>8829.680498300937</v>
          </cell>
          <cell r="AA203">
            <v>80.700866819429706</v>
          </cell>
        </row>
        <row r="204">
          <cell r="A204">
            <v>716</v>
          </cell>
          <cell r="J204">
            <v>11600.95384194347</v>
          </cell>
          <cell r="Q204">
            <v>9.1549043655395508</v>
          </cell>
          <cell r="R204">
            <v>8.7685146331787109</v>
          </cell>
          <cell r="S204">
            <v>0</v>
          </cell>
          <cell r="T204">
            <v>58.283256530761719</v>
          </cell>
          <cell r="W204">
            <v>6841.9412534264666</v>
          </cell>
          <cell r="AA204">
            <v>65.565843198933877</v>
          </cell>
        </row>
        <row r="205">
          <cell r="A205">
            <v>717</v>
          </cell>
          <cell r="J205">
            <v>9512.4213055035907</v>
          </cell>
          <cell r="Q205">
            <v>7.8712153434753418</v>
          </cell>
          <cell r="R205">
            <v>5.8441696166992188</v>
          </cell>
          <cell r="S205">
            <v>0</v>
          </cell>
          <cell r="T205">
            <v>52.226665496826172</v>
          </cell>
          <cell r="W205">
            <v>3953.9448532141396</v>
          </cell>
          <cell r="AA205">
            <v>45.45431175632055</v>
          </cell>
        </row>
        <row r="206">
          <cell r="A206">
            <v>718</v>
          </cell>
          <cell r="J206">
            <v>9344.0372122714944</v>
          </cell>
          <cell r="Q206">
            <v>18.889774322509766</v>
          </cell>
          <cell r="R206">
            <v>18.56005859375</v>
          </cell>
          <cell r="S206">
            <v>0</v>
          </cell>
          <cell r="T206">
            <v>52.198997497558594</v>
          </cell>
          <cell r="W206">
            <v>4014.3977681695355</v>
          </cell>
          <cell r="AA206">
            <v>45.67542416424795</v>
          </cell>
        </row>
        <row r="207">
          <cell r="A207">
            <v>719</v>
          </cell>
          <cell r="J207">
            <v>9244.2390717629896</v>
          </cell>
          <cell r="Q207">
            <v>46.556404113769531</v>
          </cell>
          <cell r="R207">
            <v>42.598628997802734</v>
          </cell>
          <cell r="S207">
            <v>0</v>
          </cell>
          <cell r="T207">
            <v>52.148273468017578</v>
          </cell>
          <cell r="W207">
            <v>4116.5910579749943</v>
          </cell>
          <cell r="AA207">
            <v>45.909210787188393</v>
          </cell>
        </row>
        <row r="208">
          <cell r="A208">
            <v>720</v>
          </cell>
          <cell r="J208">
            <v>9419.3889103036599</v>
          </cell>
          <cell r="Q208">
            <v>44.331260681152344</v>
          </cell>
          <cell r="R208">
            <v>43.2822265625</v>
          </cell>
          <cell r="S208">
            <v>0</v>
          </cell>
          <cell r="T208">
            <v>55.117881774902344</v>
          </cell>
          <cell r="W208">
            <v>4001.4512540584428</v>
          </cell>
          <cell r="AA208">
            <v>45.226851144538472</v>
          </cell>
        </row>
        <row r="209">
          <cell r="A209">
            <v>721</v>
          </cell>
          <cell r="J209">
            <v>9461.9317574873821</v>
          </cell>
          <cell r="Q209">
            <v>15.84458065032959</v>
          </cell>
          <cell r="R209">
            <v>15.485994338989258</v>
          </cell>
          <cell r="S209">
            <v>0</v>
          </cell>
          <cell r="T209">
            <v>55.236423492431641</v>
          </cell>
          <cell r="W209">
            <v>3963.8284468713846</v>
          </cell>
          <cell r="AA209">
            <v>45.128269209189575</v>
          </cell>
        </row>
        <row r="210">
          <cell r="A210">
            <v>722</v>
          </cell>
          <cell r="J210">
            <v>9597.3378137634008</v>
          </cell>
          <cell r="Q210">
            <v>50.043594360351563</v>
          </cell>
          <cell r="R210">
            <v>50.061618804931641</v>
          </cell>
          <cell r="S210">
            <v>0</v>
          </cell>
          <cell r="T210">
            <v>53.070198059082031</v>
          </cell>
          <cell r="W210">
            <v>4021.3545587042759</v>
          </cell>
          <cell r="AA210">
            <v>45.485450718054985</v>
          </cell>
        </row>
        <row r="211">
          <cell r="A211">
            <v>723</v>
          </cell>
          <cell r="J211">
            <v>9713.7746183959007</v>
          </cell>
          <cell r="Q211">
            <v>12.620091438293457</v>
          </cell>
          <cell r="R211">
            <v>12.248126983642578</v>
          </cell>
          <cell r="S211">
            <v>0</v>
          </cell>
          <cell r="T211">
            <v>49.648479461669922</v>
          </cell>
          <cell r="W211">
            <v>4234.3279315098262</v>
          </cell>
          <cell r="AA211">
            <v>46.994641588888605</v>
          </cell>
        </row>
        <row r="212">
          <cell r="A212">
            <v>724</v>
          </cell>
          <cell r="J212">
            <v>11247.568596916743</v>
          </cell>
          <cell r="Q212">
            <v>12.727662086486816</v>
          </cell>
          <cell r="R212">
            <v>11.684695243835449</v>
          </cell>
          <cell r="S212">
            <v>0</v>
          </cell>
          <cell r="T212">
            <v>49.688251495361328</v>
          </cell>
          <cell r="W212">
            <v>7686.6882542463227</v>
          </cell>
          <cell r="AA212">
            <v>71.669141718559331</v>
          </cell>
        </row>
        <row r="213">
          <cell r="A213">
            <v>725</v>
          </cell>
          <cell r="J213">
            <v>12015.241333188877</v>
          </cell>
          <cell r="Q213">
            <v>21.996780395507813</v>
          </cell>
          <cell r="R213">
            <v>21.270225524902344</v>
          </cell>
          <cell r="S213">
            <v>0</v>
          </cell>
          <cell r="T213">
            <v>53.104183197021484</v>
          </cell>
          <cell r="W213">
            <v>8310.2207454449381</v>
          </cell>
          <cell r="AA213">
            <v>76.704441769788716</v>
          </cell>
        </row>
        <row r="214">
          <cell r="A214">
            <v>726</v>
          </cell>
          <cell r="J214">
            <v>12354.770813808118</v>
          </cell>
          <cell r="Q214">
            <v>11.320488929748535</v>
          </cell>
          <cell r="R214">
            <v>9.0061092376708984</v>
          </cell>
          <cell r="S214">
            <v>0</v>
          </cell>
          <cell r="T214">
            <v>55.376613616943359</v>
          </cell>
          <cell r="W214">
            <v>8753.0495810656903</v>
          </cell>
          <cell r="AA214">
            <v>79.536802253163344</v>
          </cell>
        </row>
        <row r="215">
          <cell r="A215">
            <v>727</v>
          </cell>
          <cell r="J215">
            <v>13229.677264752423</v>
          </cell>
          <cell r="Q215">
            <v>20.367340087890625</v>
          </cell>
          <cell r="R215">
            <v>19.491336822509766</v>
          </cell>
          <cell r="S215">
            <v>0</v>
          </cell>
          <cell r="T215">
            <v>55.437210083007813</v>
          </cell>
          <cell r="W215">
            <v>8836.1431902995464</v>
          </cell>
          <cell r="AA215">
            <v>81.209908851809814</v>
          </cell>
        </row>
        <row r="216">
          <cell r="A216">
            <v>728</v>
          </cell>
          <cell r="J216">
            <v>11905.088407026411</v>
          </cell>
          <cell r="Q216">
            <v>6.699833869934082</v>
          </cell>
          <cell r="R216">
            <v>6.1870837211608887</v>
          </cell>
          <cell r="S216">
            <v>0</v>
          </cell>
          <cell r="T216">
            <v>53.718906402587891</v>
          </cell>
          <cell r="W216">
            <v>7301.2263495019142</v>
          </cell>
          <cell r="AA216">
            <v>69.224284841164746</v>
          </cell>
        </row>
        <row r="217">
          <cell r="A217">
            <v>729</v>
          </cell>
          <cell r="J217">
            <v>9335.2410101190708</v>
          </cell>
          <cell r="Q217">
            <v>17.832015991210938</v>
          </cell>
          <cell r="R217">
            <v>17.512922286987305</v>
          </cell>
          <cell r="S217">
            <v>0</v>
          </cell>
          <cell r="T217">
            <v>53.703720092773438</v>
          </cell>
          <cell r="W217">
            <v>3713.573834603395</v>
          </cell>
          <cell r="AA217">
            <v>44.315191490671388</v>
          </cell>
        </row>
        <row r="218">
          <cell r="A218">
            <v>730</v>
          </cell>
          <cell r="J218">
            <v>9284.4948249405243</v>
          </cell>
          <cell r="Q218">
            <v>26.348115921020508</v>
          </cell>
          <cell r="R218">
            <v>26.01399040222168</v>
          </cell>
          <cell r="S218">
            <v>0</v>
          </cell>
          <cell r="T218">
            <v>53.652816772460938</v>
          </cell>
          <cell r="W218">
            <v>3729.1122120996224</v>
          </cell>
          <cell r="AA218">
            <v>44.100438250557801</v>
          </cell>
        </row>
        <row r="219">
          <cell r="A219">
            <v>731</v>
          </cell>
          <cell r="J219">
            <v>8844.8019167607872</v>
          </cell>
          <cell r="Q219">
            <v>11.930155754089355</v>
          </cell>
          <cell r="R219">
            <v>11.56512451171875</v>
          </cell>
          <cell r="S219">
            <v>0</v>
          </cell>
          <cell r="T219">
            <v>51.12078857421875</v>
          </cell>
          <cell r="W219">
            <v>3836.4696650894407</v>
          </cell>
          <cell r="AA219">
            <v>44.733272111886457</v>
          </cell>
        </row>
        <row r="220">
          <cell r="A220">
            <v>801</v>
          </cell>
          <cell r="J220">
            <v>9530.5364773543424</v>
          </cell>
          <cell r="Q220">
            <v>25.073781967163086</v>
          </cell>
          <cell r="R220">
            <v>24.744840621948242</v>
          </cell>
          <cell r="S220">
            <v>0</v>
          </cell>
          <cell r="T220">
            <v>51.125</v>
          </cell>
          <cell r="W220">
            <v>4416.3867571259343</v>
          </cell>
          <cell r="AA220">
            <v>48.682922505090183</v>
          </cell>
        </row>
        <row r="221">
          <cell r="A221">
            <v>802</v>
          </cell>
          <cell r="J221">
            <v>9786.5838450402807</v>
          </cell>
          <cell r="Q221">
            <v>6.7844352722167969</v>
          </cell>
          <cell r="R221">
            <v>6.4276747703552246</v>
          </cell>
          <cell r="S221">
            <v>0</v>
          </cell>
          <cell r="T221">
            <v>48.992229461669922</v>
          </cell>
          <cell r="W221">
            <v>4549.1590907522632</v>
          </cell>
          <cell r="AA221">
            <v>49.627936642166922</v>
          </cell>
        </row>
        <row r="222">
          <cell r="A222">
            <v>803</v>
          </cell>
          <cell r="J222">
            <v>11911.848829810828</v>
          </cell>
          <cell r="Q222">
            <v>30.859264373779297</v>
          </cell>
          <cell r="R222">
            <v>30.112644195556641</v>
          </cell>
          <cell r="S222">
            <v>0</v>
          </cell>
          <cell r="T222">
            <v>49.273838043212891</v>
          </cell>
          <cell r="W222">
            <v>8035.8339146720937</v>
          </cell>
          <cell r="AA222">
            <v>73.622044098613216</v>
          </cell>
        </row>
        <row r="223">
          <cell r="A223">
            <v>804</v>
          </cell>
          <cell r="J223">
            <v>11573.308635236788</v>
          </cell>
          <cell r="Q223">
            <v>23.156040191650391</v>
          </cell>
          <cell r="R223">
            <v>22.655786514282227</v>
          </cell>
          <cell r="S223">
            <v>0</v>
          </cell>
          <cell r="T223">
            <v>59.093624114990234</v>
          </cell>
          <cell r="W223">
            <v>7777.6999118246258</v>
          </cell>
          <cell r="AA223">
            <v>72.303005269972957</v>
          </cell>
        </row>
        <row r="224">
          <cell r="A224">
            <v>805</v>
          </cell>
          <cell r="J224">
            <v>10171.757532787409</v>
          </cell>
          <cell r="Q224">
            <v>48.953014373779297</v>
          </cell>
          <cell r="R224">
            <v>48.962299346923828</v>
          </cell>
          <cell r="S224">
            <v>0</v>
          </cell>
          <cell r="T224">
            <v>60.488845825195313</v>
          </cell>
          <cell r="W224">
            <v>5912.0211030119208</v>
          </cell>
          <cell r="AA224">
            <v>59.587072427094142</v>
          </cell>
        </row>
        <row r="225">
          <cell r="A225">
            <v>806</v>
          </cell>
          <cell r="J225">
            <v>9841.9744701712334</v>
          </cell>
          <cell r="Q225">
            <v>45.698886871337891</v>
          </cell>
          <cell r="R225">
            <v>45.254531860351563</v>
          </cell>
          <cell r="S225">
            <v>0</v>
          </cell>
          <cell r="T225">
            <v>57.248218536376953</v>
          </cell>
          <cell r="W225">
            <v>5942.2742388898678</v>
          </cell>
          <cell r="AA225">
            <v>59.880114484469665</v>
          </cell>
        </row>
        <row r="226">
          <cell r="A226">
            <v>807</v>
          </cell>
          <cell r="J226">
            <v>9364.6184095189492</v>
          </cell>
          <cell r="Q226">
            <v>49.079227447509766</v>
          </cell>
          <cell r="R226">
            <v>49.0865478515625</v>
          </cell>
          <cell r="S226">
            <v>0</v>
          </cell>
          <cell r="T226">
            <v>50.706493377685547</v>
          </cell>
          <cell r="W226">
            <v>3874.3046163684085</v>
          </cell>
          <cell r="AA226">
            <v>44.862110598906959</v>
          </cell>
        </row>
        <row r="227">
          <cell r="A227">
            <v>808</v>
          </cell>
          <cell r="J227">
            <v>10003.851546234924</v>
          </cell>
          <cell r="Q227">
            <v>18.898691177368164</v>
          </cell>
          <cell r="R227">
            <v>18.570098876953125</v>
          </cell>
          <cell r="S227">
            <v>0</v>
          </cell>
          <cell r="T227">
            <v>50.654659271240234</v>
          </cell>
          <cell r="W227">
            <v>3404.7755051581521</v>
          </cell>
          <cell r="AA227">
            <v>42.682990623120318</v>
          </cell>
        </row>
        <row r="228">
          <cell r="A228">
            <v>809</v>
          </cell>
          <cell r="J228">
            <v>13160.031920705662</v>
          </cell>
          <cell r="Q228">
            <v>29.949909210205078</v>
          </cell>
          <cell r="R228">
            <v>29.037830352783203</v>
          </cell>
          <cell r="S228">
            <v>0</v>
          </cell>
          <cell r="T228">
            <v>50.628147125244141</v>
          </cell>
          <cell r="W228">
            <v>9264.1388108028859</v>
          </cell>
          <cell r="AA228">
            <v>85.525703760029927</v>
          </cell>
        </row>
        <row r="229">
          <cell r="A229">
            <v>810</v>
          </cell>
          <cell r="J229">
            <v>13415.204983766258</v>
          </cell>
          <cell r="Q229">
            <v>24.579273223876953</v>
          </cell>
          <cell r="R229">
            <v>23.681022644042969</v>
          </cell>
          <cell r="S229">
            <v>0</v>
          </cell>
          <cell r="T229">
            <v>54.477298736572266</v>
          </cell>
          <cell r="W229">
            <v>9558.5736558143071</v>
          </cell>
          <cell r="AA229">
            <v>87.481354339302584</v>
          </cell>
        </row>
        <row r="230">
          <cell r="A230">
            <v>811</v>
          </cell>
          <cell r="J230">
            <v>12286.617402969787</v>
          </cell>
          <cell r="Q230">
            <v>48.674594879150391</v>
          </cell>
          <cell r="R230">
            <v>48.686943054199219</v>
          </cell>
          <cell r="S230">
            <v>0</v>
          </cell>
          <cell r="T230">
            <v>54.507408142089844</v>
          </cell>
          <cell r="W230">
            <v>8418.4523413225197</v>
          </cell>
          <cell r="AA230">
            <v>78.796552477823155</v>
          </cell>
        </row>
        <row r="231">
          <cell r="A231">
            <v>812</v>
          </cell>
          <cell r="J231">
            <v>11792.513955078613</v>
          </cell>
          <cell r="Q231">
            <v>49.783939361572266</v>
          </cell>
          <cell r="R231">
            <v>49.827049255371094</v>
          </cell>
          <cell r="S231">
            <v>0</v>
          </cell>
          <cell r="T231">
            <v>57.303028106689453</v>
          </cell>
          <cell r="W231">
            <v>8183.6043879681183</v>
          </cell>
          <cell r="AA231">
            <v>77.458600485032662</v>
          </cell>
        </row>
        <row r="232">
          <cell r="A232">
            <v>813</v>
          </cell>
          <cell r="J232">
            <v>11992.934709216983</v>
          </cell>
          <cell r="Q232">
            <v>47.402320861816406</v>
          </cell>
          <cell r="R232">
            <v>47.397979736328125</v>
          </cell>
          <cell r="S232">
            <v>0</v>
          </cell>
          <cell r="T232">
            <v>50.454910278320313</v>
          </cell>
          <cell r="W232">
            <v>8169.6794063991147</v>
          </cell>
          <cell r="AA232">
            <v>77.6344851916717</v>
          </cell>
        </row>
        <row r="233">
          <cell r="A233">
            <v>814</v>
          </cell>
          <cell r="J233">
            <v>12031.62743559266</v>
          </cell>
          <cell r="Q233">
            <v>13.579777717590332</v>
          </cell>
          <cell r="R233">
            <v>12.197155952453613</v>
          </cell>
          <cell r="S233">
            <v>0</v>
          </cell>
          <cell r="T233">
            <v>57.753852844238281</v>
          </cell>
          <cell r="W233">
            <v>8195.8620596252731</v>
          </cell>
          <cell r="AA233">
            <v>77.748026220717207</v>
          </cell>
        </row>
        <row r="234">
          <cell r="A234">
            <v>815</v>
          </cell>
          <cell r="J234">
            <v>12574.327744063434</v>
          </cell>
          <cell r="Q234">
            <v>38.447891235351563</v>
          </cell>
          <cell r="R234">
            <v>37.701030731201172</v>
          </cell>
          <cell r="S234">
            <v>0</v>
          </cell>
          <cell r="T234">
            <v>57.746559143066406</v>
          </cell>
          <cell r="W234">
            <v>8584.6648865609532</v>
          </cell>
          <cell r="AA234">
            <v>80.47033151970605</v>
          </cell>
        </row>
        <row r="235">
          <cell r="A235">
            <v>816</v>
          </cell>
          <cell r="J235">
            <v>9692.8766262393165</v>
          </cell>
          <cell r="Q235">
            <v>35.511451721191406</v>
          </cell>
          <cell r="R235">
            <v>35.177646636962891</v>
          </cell>
          <cell r="S235">
            <v>0</v>
          </cell>
          <cell r="T235">
            <v>64.605087280273438</v>
          </cell>
          <cell r="W235">
            <v>4562.1500481391395</v>
          </cell>
          <cell r="AA235">
            <v>50.101661493247107</v>
          </cell>
        </row>
        <row r="236">
          <cell r="A236">
            <v>817</v>
          </cell>
          <cell r="J236">
            <v>9555.7871908017351</v>
          </cell>
          <cell r="Q236">
            <v>8.2270946502685547</v>
          </cell>
          <cell r="R236">
            <v>7.1878595352172852</v>
          </cell>
          <cell r="S236">
            <v>0</v>
          </cell>
          <cell r="T236">
            <v>68.309013366699219</v>
          </cell>
          <cell r="W236">
            <v>3845.6710891608482</v>
          </cell>
          <cell r="AA236">
            <v>44.765369349133088</v>
          </cell>
        </row>
        <row r="237">
          <cell r="A237">
            <v>818</v>
          </cell>
          <cell r="J237">
            <v>10159.748216998851</v>
          </cell>
          <cell r="Q237">
            <v>24.586698532104492</v>
          </cell>
          <cell r="R237">
            <v>23.229827880859375</v>
          </cell>
          <cell r="S237">
            <v>0</v>
          </cell>
          <cell r="T237">
            <v>68.39398193359375</v>
          </cell>
          <cell r="W237">
            <v>3698.8023252358989</v>
          </cell>
          <cell r="AA237">
            <v>44.702451425840835</v>
          </cell>
        </row>
        <row r="238">
          <cell r="A238">
            <v>819</v>
          </cell>
          <cell r="J238">
            <v>10368.895313739231</v>
          </cell>
          <cell r="Q238">
            <v>9.5034933090209961</v>
          </cell>
          <cell r="R238">
            <v>4.8700542449951172</v>
          </cell>
          <cell r="S238">
            <v>0</v>
          </cell>
          <cell r="T238">
            <v>65.871551513671875</v>
          </cell>
          <cell r="W238">
            <v>4073.6612641718029</v>
          </cell>
          <cell r="AA238">
            <v>47.100279174010069</v>
          </cell>
        </row>
        <row r="239">
          <cell r="A239">
            <v>820</v>
          </cell>
          <cell r="J239">
            <v>12747.890765172215</v>
          </cell>
          <cell r="Q239">
            <v>15.391572952270508</v>
          </cell>
          <cell r="R239">
            <v>14.312829971313477</v>
          </cell>
          <cell r="S239">
            <v>0</v>
          </cell>
          <cell r="T239">
            <v>63.520904541015625</v>
          </cell>
          <cell r="W239">
            <v>8298.9983136297506</v>
          </cell>
          <cell r="AA239">
            <v>79.886409266707901</v>
          </cell>
        </row>
        <row r="240">
          <cell r="A240">
            <v>821</v>
          </cell>
          <cell r="J240">
            <v>12616.124166229241</v>
          </cell>
          <cell r="Q240">
            <v>10.166696548461914</v>
          </cell>
          <cell r="R240">
            <v>8.4176435470581055</v>
          </cell>
          <cell r="S240">
            <v>0</v>
          </cell>
          <cell r="T240">
            <v>61.132099151611328</v>
          </cell>
          <cell r="W240">
            <v>8579.193559726933</v>
          </cell>
          <cell r="AA240">
            <v>81.149124807217575</v>
          </cell>
        </row>
        <row r="241">
          <cell r="A241">
            <v>822</v>
          </cell>
          <cell r="J241">
            <v>12503.478707270984</v>
          </cell>
          <cell r="Q241">
            <v>8.568018913269043</v>
          </cell>
          <cell r="R241">
            <v>7.0222973823547363</v>
          </cell>
          <cell r="S241">
            <v>0</v>
          </cell>
          <cell r="T241">
            <v>61.235359191894531</v>
          </cell>
          <cell r="W241">
            <v>8528.8056764774828</v>
          </cell>
          <cell r="AA241">
            <v>81.131800331976592</v>
          </cell>
        </row>
        <row r="242">
          <cell r="A242">
            <v>823</v>
          </cell>
          <cell r="J242">
            <v>12241.112193514859</v>
          </cell>
          <cell r="Q242">
            <v>31.948320388793945</v>
          </cell>
          <cell r="R242">
            <v>31.286487579345703</v>
          </cell>
          <cell r="S242">
            <v>0</v>
          </cell>
          <cell r="T242">
            <v>61.092788696289063</v>
          </cell>
          <cell r="W242">
            <v>8112.6148222760949</v>
          </cell>
          <cell r="AA242">
            <v>78.307029718609741</v>
          </cell>
        </row>
        <row r="243">
          <cell r="A243">
            <v>824</v>
          </cell>
          <cell r="J243">
            <v>11549.607594070159</v>
          </cell>
          <cell r="Q243">
            <v>50.173797607421875</v>
          </cell>
          <cell r="R243">
            <v>50.202960968017578</v>
          </cell>
          <cell r="S243">
            <v>0</v>
          </cell>
          <cell r="T243">
            <v>61.887165069580078</v>
          </cell>
          <cell r="W243">
            <v>7532.9653078265274</v>
          </cell>
          <cell r="AA243">
            <v>74.545750037829208</v>
          </cell>
        </row>
        <row r="244">
          <cell r="A244">
            <v>825</v>
          </cell>
          <cell r="J244">
            <v>11085.077803343562</v>
          </cell>
          <cell r="Q244">
            <v>10.742156982421875</v>
          </cell>
          <cell r="R244">
            <v>4.482536792755127</v>
          </cell>
          <cell r="S244">
            <v>0</v>
          </cell>
          <cell r="T244">
            <v>61.607051849365234</v>
          </cell>
          <cell r="W244">
            <v>7390.4896947743164</v>
          </cell>
          <cell r="AA244">
            <v>73.554294435138146</v>
          </cell>
        </row>
        <row r="245">
          <cell r="A245">
            <v>826</v>
          </cell>
          <cell r="J245">
            <v>11534.599064596108</v>
          </cell>
          <cell r="Q245">
            <v>43.330814361572266</v>
          </cell>
          <cell r="R245">
            <v>42.584892272949219</v>
          </cell>
          <cell r="S245">
            <v>0</v>
          </cell>
          <cell r="T245">
            <v>60.082405090332031</v>
          </cell>
          <cell r="W245">
            <v>7854.4731657325046</v>
          </cell>
          <cell r="AA245">
            <v>76.536793684363246</v>
          </cell>
        </row>
        <row r="246">
          <cell r="A246">
            <v>827</v>
          </cell>
          <cell r="J246">
            <v>11658.862218127219</v>
          </cell>
          <cell r="Q246">
            <v>13.017172813415527</v>
          </cell>
          <cell r="R246">
            <v>1.8961143493652344</v>
          </cell>
          <cell r="S246">
            <v>0</v>
          </cell>
          <cell r="T246">
            <v>56.990932464599609</v>
          </cell>
          <cell r="W246">
            <v>7804.370057230728</v>
          </cell>
          <cell r="AA246">
            <v>76.034158995192342</v>
          </cell>
        </row>
        <row r="247">
          <cell r="A247">
            <v>828</v>
          </cell>
          <cell r="J247">
            <v>10105.063253002951</v>
          </cell>
          <cell r="Q247">
            <v>25.50135612487793</v>
          </cell>
          <cell r="R247">
            <v>25.114225387573242</v>
          </cell>
          <cell r="S247">
            <v>0</v>
          </cell>
          <cell r="T247">
            <v>56.922744750976563</v>
          </cell>
          <cell r="W247">
            <v>6004.1801312652551</v>
          </cell>
          <cell r="AA247">
            <v>62.326660573419154</v>
          </cell>
        </row>
        <row r="248">
          <cell r="A248">
            <v>829</v>
          </cell>
          <cell r="J248">
            <v>9308.5091516491775</v>
          </cell>
          <cell r="Q248">
            <v>7.3326735496520996</v>
          </cell>
          <cell r="R248">
            <v>6.8965544700622559</v>
          </cell>
          <cell r="S248">
            <v>0</v>
          </cell>
          <cell r="T248">
            <v>54.680576324462891</v>
          </cell>
          <cell r="W248">
            <v>4578.5857863312458</v>
          </cell>
          <cell r="AA248">
            <v>49.902940015371001</v>
          </cell>
        </row>
        <row r="249">
          <cell r="A249">
            <v>830</v>
          </cell>
          <cell r="J249">
            <v>9775.0528398612059</v>
          </cell>
          <cell r="Q249">
            <v>20.548389434814453</v>
          </cell>
          <cell r="R249">
            <v>20.174045562744141</v>
          </cell>
          <cell r="S249">
            <v>0</v>
          </cell>
          <cell r="T249">
            <v>54.903373718261719</v>
          </cell>
          <cell r="W249">
            <v>4499.5045014179877</v>
          </cell>
          <cell r="AA249">
            <v>49.337739262754191</v>
          </cell>
        </row>
        <row r="250">
          <cell r="A250">
            <v>831</v>
          </cell>
          <cell r="J250">
            <v>9355.7797313847623</v>
          </cell>
          <cell r="Q250">
            <v>10.126785278320313</v>
          </cell>
          <cell r="R250">
            <v>4.4742889404296875</v>
          </cell>
          <cell r="S250">
            <v>0</v>
          </cell>
          <cell r="T250">
            <v>51.816226959228516</v>
          </cell>
          <cell r="W250">
            <v>4642.9294527060174</v>
          </cell>
          <cell r="AA250">
            <v>50.002603478960303</v>
          </cell>
        </row>
        <row r="251">
          <cell r="A251">
            <v>901</v>
          </cell>
          <cell r="J251">
            <v>9445.2166704646479</v>
          </cell>
          <cell r="Q251">
            <v>26.426782608032227</v>
          </cell>
          <cell r="R251">
            <v>26.064052581787109</v>
          </cell>
          <cell r="S251">
            <v>0</v>
          </cell>
          <cell r="T251">
            <v>51.676593780517578</v>
          </cell>
          <cell r="W251">
            <v>4633.3416256842202</v>
          </cell>
          <cell r="AA251">
            <v>50.143069165158757</v>
          </cell>
        </row>
        <row r="252">
          <cell r="A252">
            <v>902</v>
          </cell>
          <cell r="J252">
            <v>9601.9880295188414</v>
          </cell>
          <cell r="Q252">
            <v>46.205997467041016</v>
          </cell>
          <cell r="R252">
            <v>45.962123870849609</v>
          </cell>
          <cell r="S252">
            <v>0</v>
          </cell>
          <cell r="T252">
            <v>50.086677551269531</v>
          </cell>
          <cell r="W252">
            <v>4514.111707274471</v>
          </cell>
          <cell r="AA252">
            <v>49.551231787179354</v>
          </cell>
        </row>
        <row r="253">
          <cell r="A253">
            <v>903</v>
          </cell>
          <cell r="J253">
            <v>9464.5883586170603</v>
          </cell>
          <cell r="Q253">
            <v>32.287284851074219</v>
          </cell>
          <cell r="R253">
            <v>31.940525054931641</v>
          </cell>
          <cell r="S253">
            <v>0</v>
          </cell>
          <cell r="T253">
            <v>50.15765380859375</v>
          </cell>
          <cell r="W253">
            <v>4303.6628956371978</v>
          </cell>
          <cell r="AA253">
            <v>48.048178713255361</v>
          </cell>
        </row>
        <row r="254">
          <cell r="A254">
            <v>904</v>
          </cell>
          <cell r="J254">
            <v>9419.6753762527023</v>
          </cell>
          <cell r="Q254">
            <v>14.133762359619141</v>
          </cell>
          <cell r="R254">
            <v>12.518876075744629</v>
          </cell>
          <cell r="S254">
            <v>0</v>
          </cell>
          <cell r="T254">
            <v>51.418498992919922</v>
          </cell>
          <cell r="W254">
            <v>4206.9288171588441</v>
          </cell>
          <cell r="AA254">
            <v>47.770998792040459</v>
          </cell>
        </row>
        <row r="255">
          <cell r="A255">
            <v>905</v>
          </cell>
          <cell r="J255">
            <v>12418.894080260126</v>
          </cell>
          <cell r="Q255">
            <v>9.9212522506713867</v>
          </cell>
          <cell r="R255">
            <v>8.8691701889038086</v>
          </cell>
          <cell r="S255">
            <v>0</v>
          </cell>
          <cell r="T255">
            <v>48.360263824462891</v>
          </cell>
          <cell r="W255">
            <v>7961.5716812777282</v>
          </cell>
          <cell r="AA255">
            <v>76.523244511811285</v>
          </cell>
        </row>
        <row r="256">
          <cell r="A256">
            <v>906</v>
          </cell>
          <cell r="J256">
            <v>12420.834568214992</v>
          </cell>
          <cell r="Q256">
            <v>33.738533020019531</v>
          </cell>
          <cell r="R256">
            <v>33.060310363769531</v>
          </cell>
          <cell r="S256">
            <v>0</v>
          </cell>
          <cell r="T256">
            <v>48.364006042480469</v>
          </cell>
          <cell r="W256">
            <v>8195.7892638725116</v>
          </cell>
          <cell r="AA256">
            <v>78.137753329716858</v>
          </cell>
        </row>
        <row r="257">
          <cell r="A257">
            <v>907</v>
          </cell>
          <cell r="J257">
            <v>12232.709262544726</v>
          </cell>
          <cell r="Q257">
            <v>11.692549705505371</v>
          </cell>
          <cell r="R257">
            <v>7.0134148597717285</v>
          </cell>
          <cell r="S257">
            <v>0</v>
          </cell>
          <cell r="T257">
            <v>50.1253662109375</v>
          </cell>
          <cell r="W257">
            <v>8078.9126621103424</v>
          </cell>
          <cell r="AA257">
            <v>77.834723514088438</v>
          </cell>
        </row>
        <row r="258">
          <cell r="A258">
            <v>908</v>
          </cell>
          <cell r="J258">
            <v>11560.717656968196</v>
          </cell>
          <cell r="Q258">
            <v>32.002376556396484</v>
          </cell>
          <cell r="R258">
            <v>31.334871292114258</v>
          </cell>
          <cell r="S258">
            <v>0</v>
          </cell>
          <cell r="T258">
            <v>50.293601989746094</v>
          </cell>
          <cell r="W258">
            <v>7562.1121570338037</v>
          </cell>
          <cell r="AA258">
            <v>73.856752480995866</v>
          </cell>
        </row>
        <row r="259">
          <cell r="A259">
            <v>909</v>
          </cell>
          <cell r="J259">
            <v>11620.186794078279</v>
          </cell>
          <cell r="Q259">
            <v>16.392856597900391</v>
          </cell>
          <cell r="R259">
            <v>10.573054313659668</v>
          </cell>
          <cell r="S259">
            <v>0</v>
          </cell>
          <cell r="T259">
            <v>53.455341339111328</v>
          </cell>
          <cell r="W259">
            <v>7621.1513847266297</v>
          </cell>
          <cell r="AA259">
            <v>74.251738162333069</v>
          </cell>
        </row>
        <row r="260">
          <cell r="A260">
            <v>910</v>
          </cell>
          <cell r="J260">
            <v>11657.20092720398</v>
          </cell>
          <cell r="Q260">
            <v>9.483973503112793</v>
          </cell>
          <cell r="R260">
            <v>8.4930849075317383</v>
          </cell>
          <cell r="S260">
            <v>0</v>
          </cell>
          <cell r="T260">
            <v>53.521915435791016</v>
          </cell>
          <cell r="W260">
            <v>7601.3347855735956</v>
          </cell>
          <cell r="AA260">
            <v>73.771128476104863</v>
          </cell>
        </row>
        <row r="261">
          <cell r="A261">
            <v>911</v>
          </cell>
          <cell r="J261">
            <v>11109.177264581998</v>
          </cell>
          <cell r="Q261">
            <v>9.0839385986328125</v>
          </cell>
          <cell r="R261">
            <v>7.9591178894042969</v>
          </cell>
          <cell r="S261">
            <v>0</v>
          </cell>
          <cell r="T261">
            <v>49.512870788574219</v>
          </cell>
          <cell r="W261">
            <v>7582.5895030963802</v>
          </cell>
          <cell r="AA261">
            <v>73.607940246289573</v>
          </cell>
        </row>
        <row r="262">
          <cell r="A262">
            <v>912</v>
          </cell>
          <cell r="J262">
            <v>10393.889433751823</v>
          </cell>
          <cell r="Q262">
            <v>29.534278869628906</v>
          </cell>
          <cell r="R262">
            <v>28.93272590637207</v>
          </cell>
          <cell r="S262">
            <v>0</v>
          </cell>
          <cell r="T262">
            <v>49.496986389160156</v>
          </cell>
          <cell r="W262">
            <v>7054.8067493004692</v>
          </cell>
          <cell r="AA262">
            <v>67.70194913456605</v>
          </cell>
        </row>
        <row r="263">
          <cell r="A263">
            <v>913</v>
          </cell>
          <cell r="J263">
            <v>10141.554429287746</v>
          </cell>
          <cell r="Q263">
            <v>16.504180908203125</v>
          </cell>
          <cell r="R263">
            <v>15.692653656005859</v>
          </cell>
          <cell r="S263">
            <v>0</v>
          </cell>
          <cell r="T263">
            <v>51.655071258544922</v>
          </cell>
          <cell r="W263">
            <v>6934.8413152852736</v>
          </cell>
          <cell r="AA263">
            <v>66.702464415016337</v>
          </cell>
        </row>
        <row r="264">
          <cell r="A264">
            <v>914</v>
          </cell>
          <cell r="J264">
            <v>10603.367640695367</v>
          </cell>
          <cell r="Q264">
            <v>51.679664611816406</v>
          </cell>
          <cell r="R264">
            <v>51.675613403320313</v>
          </cell>
          <cell r="S264">
            <v>0</v>
          </cell>
          <cell r="T264">
            <v>48.439533233642578</v>
          </cell>
          <cell r="W264">
            <v>6862.2646094383144</v>
          </cell>
          <cell r="AA264">
            <v>67.265417361485902</v>
          </cell>
        </row>
        <row r="265">
          <cell r="A265">
            <v>915</v>
          </cell>
          <cell r="J265">
            <v>9418.2612419474262</v>
          </cell>
          <cell r="Q265">
            <v>27.40736198425293</v>
          </cell>
          <cell r="R265">
            <v>27.078836441040039</v>
          </cell>
          <cell r="S265">
            <v>0</v>
          </cell>
          <cell r="T265">
            <v>48.340812683105469</v>
          </cell>
          <cell r="W265">
            <v>3789.7940777049644</v>
          </cell>
          <cell r="AA265">
            <v>44.405231401807171</v>
          </cell>
        </row>
        <row r="266">
          <cell r="A266">
            <v>916</v>
          </cell>
          <cell r="J266">
            <v>9656.2386887081339</v>
          </cell>
          <cell r="Q266">
            <v>9.6843814849853516</v>
          </cell>
          <cell r="R266">
            <v>6.6815075874328613</v>
          </cell>
          <cell r="S266">
            <v>0</v>
          </cell>
          <cell r="T266">
            <v>48.780166625976563</v>
          </cell>
          <cell r="W266">
            <v>3157.0734106937707</v>
          </cell>
          <cell r="AA266">
            <v>40.750667988451134</v>
          </cell>
        </row>
        <row r="267">
          <cell r="A267">
            <v>917</v>
          </cell>
          <cell r="J267">
            <v>10442.682688689223</v>
          </cell>
          <cell r="Q267">
            <v>26.927776336669922</v>
          </cell>
          <cell r="R267">
            <v>26.340328216552734</v>
          </cell>
          <cell r="S267">
            <v>0</v>
          </cell>
          <cell r="T267">
            <v>48.984043121337891</v>
          </cell>
          <cell r="W267">
            <v>4473.4309472904915</v>
          </cell>
          <cell r="AA267">
            <v>52.28554946186263</v>
          </cell>
        </row>
        <row r="268">
          <cell r="A268">
            <v>918</v>
          </cell>
          <cell r="J268">
            <v>11916.335564283934</v>
          </cell>
          <cell r="Q268">
            <v>31.764318466186523</v>
          </cell>
          <cell r="R268">
            <v>31.12278938293457</v>
          </cell>
          <cell r="S268">
            <v>0</v>
          </cell>
          <cell r="T268">
            <v>51.023769378662109</v>
          </cell>
          <cell r="W268">
            <v>7225.5692888272788</v>
          </cell>
          <cell r="AA268">
            <v>73.326840744689861</v>
          </cell>
        </row>
        <row r="269">
          <cell r="A269">
            <v>919</v>
          </cell>
          <cell r="J269">
            <v>11806.883438411191</v>
          </cell>
          <cell r="Q269">
            <v>10.737066268920898</v>
          </cell>
          <cell r="R269">
            <v>5.4040217399597168</v>
          </cell>
          <cell r="S269">
            <v>0</v>
          </cell>
          <cell r="T269">
            <v>55.268161773681641</v>
          </cell>
          <cell r="W269">
            <v>7476.0130681364008</v>
          </cell>
          <cell r="AA269">
            <v>74.453229321007711</v>
          </cell>
        </row>
        <row r="270">
          <cell r="A270">
            <v>920</v>
          </cell>
          <cell r="J270">
            <v>9947.8007699671816</v>
          </cell>
          <cell r="Q270">
            <v>8.9519109725952148</v>
          </cell>
          <cell r="R270">
            <v>8.4905271530151367</v>
          </cell>
          <cell r="S270">
            <v>0</v>
          </cell>
          <cell r="T270">
            <v>52.691642761230469</v>
          </cell>
          <cell r="W270">
            <v>5573.2353515662617</v>
          </cell>
          <cell r="AA270">
            <v>58.301503302629229</v>
          </cell>
        </row>
        <row r="271">
          <cell r="A271">
            <v>921</v>
          </cell>
          <cell r="J271">
            <v>9475.2065842042994</v>
          </cell>
          <cell r="Q271">
            <v>15.458577156066895</v>
          </cell>
          <cell r="R271">
            <v>14.99476432800293</v>
          </cell>
          <cell r="S271">
            <v>0</v>
          </cell>
          <cell r="T271">
            <v>52.631088256835938</v>
          </cell>
          <cell r="W271">
            <v>5158.2806208210095</v>
          </cell>
          <cell r="AA271">
            <v>55.52959777487046</v>
          </cell>
        </row>
        <row r="272">
          <cell r="A272">
            <v>922</v>
          </cell>
          <cell r="J272">
            <v>10494.435384098577</v>
          </cell>
          <cell r="Q272">
            <v>9.4846210479736328</v>
          </cell>
          <cell r="R272">
            <v>8.7629232406616211</v>
          </cell>
          <cell r="S272">
            <v>0</v>
          </cell>
          <cell r="T272">
            <v>51.976837158203125</v>
          </cell>
          <cell r="W272">
            <v>6265.4550250462089</v>
          </cell>
          <cell r="AA272">
            <v>64.178190220339445</v>
          </cell>
        </row>
        <row r="273">
          <cell r="A273">
            <v>923</v>
          </cell>
          <cell r="J273">
            <v>9810.0790452996589</v>
          </cell>
          <cell r="Q273">
            <v>7.2417945861816406</v>
          </cell>
          <cell r="R273">
            <v>6.8107285499572754</v>
          </cell>
          <cell r="S273">
            <v>0</v>
          </cell>
          <cell r="T273">
            <v>49.893608093261719</v>
          </cell>
          <cell r="W273">
            <v>5328.730318084703</v>
          </cell>
          <cell r="AA273">
            <v>56.168675648478953</v>
          </cell>
        </row>
        <row r="274">
          <cell r="A274">
            <v>924</v>
          </cell>
          <cell r="J274">
            <v>8987.180544322764</v>
          </cell>
          <cell r="Q274">
            <v>30.584367752075195</v>
          </cell>
          <cell r="R274">
            <v>30.217046737670898</v>
          </cell>
          <cell r="S274">
            <v>0</v>
          </cell>
          <cell r="T274">
            <v>49.942169189453125</v>
          </cell>
          <cell r="W274">
            <v>3187.0500535778056</v>
          </cell>
          <cell r="AA274">
            <v>41.693488902794989</v>
          </cell>
        </row>
        <row r="275">
          <cell r="A275">
            <v>925</v>
          </cell>
          <cell r="J275">
            <v>9480.8752865157894</v>
          </cell>
          <cell r="Q275">
            <v>7.2324662208557129</v>
          </cell>
          <cell r="R275">
            <v>6.9104399681091309</v>
          </cell>
          <cell r="S275">
            <v>0</v>
          </cell>
          <cell r="T275">
            <v>51.385635375976563</v>
          </cell>
          <cell r="W275">
            <v>3201.0266534404491</v>
          </cell>
          <cell r="AA275">
            <v>41.968312468564143</v>
          </cell>
        </row>
        <row r="276">
          <cell r="A276">
            <v>926</v>
          </cell>
          <cell r="J276">
            <v>9087.828855370979</v>
          </cell>
          <cell r="Q276">
            <v>17.245273590087891</v>
          </cell>
          <cell r="R276">
            <v>16.907634735107422</v>
          </cell>
          <cell r="S276">
            <v>0</v>
          </cell>
          <cell r="T276">
            <v>51.149917602539063</v>
          </cell>
          <cell r="W276">
            <v>3366.4253899334581</v>
          </cell>
          <cell r="AA276">
            <v>42.593133060126213</v>
          </cell>
        </row>
        <row r="277">
          <cell r="A277">
            <v>927</v>
          </cell>
          <cell r="J277">
            <v>9313.1410487219164</v>
          </cell>
          <cell r="Q277">
            <v>11.948119163513184</v>
          </cell>
          <cell r="R277">
            <v>11.62230110168457</v>
          </cell>
          <cell r="S277">
            <v>0</v>
          </cell>
          <cell r="T277">
            <v>51.173988342285156</v>
          </cell>
          <cell r="W277">
            <v>3693.296506559283</v>
          </cell>
          <cell r="AA277">
            <v>44.75312593508059</v>
          </cell>
        </row>
        <row r="278">
          <cell r="A278">
            <v>928</v>
          </cell>
          <cell r="J278">
            <v>10286.622936025553</v>
          </cell>
          <cell r="Q278">
            <v>13.959549903869629</v>
          </cell>
          <cell r="R278">
            <v>13.337930679321289</v>
          </cell>
          <cell r="S278">
            <v>0</v>
          </cell>
          <cell r="T278">
            <v>51.10015869140625</v>
          </cell>
          <cell r="W278">
            <v>6133.7238907933397</v>
          </cell>
          <cell r="AA278">
            <v>63.215135750475739</v>
          </cell>
        </row>
        <row r="279">
          <cell r="A279">
            <v>929</v>
          </cell>
          <cell r="J279">
            <v>11612.968443412607</v>
          </cell>
          <cell r="Q279">
            <v>16.373044967651367</v>
          </cell>
          <cell r="R279">
            <v>15.691530227661133</v>
          </cell>
          <cell r="S279">
            <v>0</v>
          </cell>
          <cell r="T279">
            <v>51.196262359619141</v>
          </cell>
          <cell r="W279">
            <v>7209.6202557253837</v>
          </cell>
          <cell r="AA279">
            <v>69.217816626261609</v>
          </cell>
        </row>
        <row r="280">
          <cell r="A280">
            <v>930</v>
          </cell>
          <cell r="J280">
            <v>12586.286046275904</v>
          </cell>
          <cell r="Q280">
            <v>31.67927360534668</v>
          </cell>
          <cell r="R280">
            <v>30.849576950073242</v>
          </cell>
          <cell r="S280">
            <v>0</v>
          </cell>
          <cell r="T280">
            <v>51.263904571533203</v>
          </cell>
          <cell r="W280">
            <v>8122.5040610272517</v>
          </cell>
          <cell r="AA280">
            <v>76.541265297699468</v>
          </cell>
        </row>
        <row r="281">
          <cell r="A281">
            <v>1001</v>
          </cell>
          <cell r="J281"/>
          <cell r="Q281"/>
          <cell r="R281"/>
          <cell r="S281"/>
          <cell r="T281"/>
          <cell r="W281"/>
          <cell r="AA281"/>
        </row>
        <row r="282">
          <cell r="A282">
            <v>1002</v>
          </cell>
          <cell r="J282"/>
          <cell r="Q282"/>
          <cell r="R282"/>
          <cell r="S282"/>
          <cell r="T282"/>
          <cell r="W282"/>
          <cell r="AA282"/>
        </row>
        <row r="283">
          <cell r="A283">
            <v>1003</v>
          </cell>
          <cell r="J283"/>
          <cell r="Q283"/>
          <cell r="R283"/>
          <cell r="S283"/>
          <cell r="T283"/>
          <cell r="W283"/>
          <cell r="AA283"/>
        </row>
        <row r="284">
          <cell r="A284">
            <v>1004</v>
          </cell>
          <cell r="J284"/>
          <cell r="Q284"/>
          <cell r="R284"/>
          <cell r="S284"/>
          <cell r="T284"/>
          <cell r="W284"/>
          <cell r="AA284"/>
        </row>
        <row r="285">
          <cell r="A285">
            <v>1005</v>
          </cell>
          <cell r="J285"/>
          <cell r="Q285"/>
          <cell r="R285"/>
          <cell r="S285"/>
          <cell r="T285"/>
          <cell r="W285"/>
          <cell r="AA285"/>
        </row>
        <row r="286">
          <cell r="A286">
            <v>1006</v>
          </cell>
          <cell r="J286"/>
          <cell r="Q286"/>
          <cell r="R286"/>
          <cell r="S286"/>
          <cell r="T286"/>
          <cell r="W286"/>
          <cell r="AA286"/>
        </row>
        <row r="287">
          <cell r="A287">
            <v>1007</v>
          </cell>
          <cell r="J287"/>
          <cell r="Q287"/>
          <cell r="R287"/>
          <cell r="S287"/>
          <cell r="T287"/>
          <cell r="W287"/>
          <cell r="AA287"/>
        </row>
        <row r="288">
          <cell r="A288">
            <v>1008</v>
          </cell>
          <cell r="J288"/>
          <cell r="Q288"/>
          <cell r="R288"/>
          <cell r="S288"/>
          <cell r="T288"/>
          <cell r="W288"/>
          <cell r="AA288"/>
        </row>
        <row r="289">
          <cell r="A289">
            <v>1009</v>
          </cell>
          <cell r="J289"/>
          <cell r="Q289"/>
          <cell r="R289"/>
          <cell r="S289"/>
          <cell r="T289"/>
          <cell r="W289"/>
          <cell r="AA289"/>
        </row>
        <row r="290">
          <cell r="A290">
            <v>1010</v>
          </cell>
          <cell r="J290"/>
          <cell r="Q290"/>
          <cell r="R290"/>
          <cell r="S290"/>
          <cell r="T290"/>
          <cell r="W290"/>
          <cell r="AA290"/>
        </row>
        <row r="291">
          <cell r="A291">
            <v>1011</v>
          </cell>
          <cell r="J291"/>
          <cell r="Q291"/>
          <cell r="R291"/>
          <cell r="S291"/>
          <cell r="T291"/>
          <cell r="W291"/>
          <cell r="AA291"/>
        </row>
        <row r="292">
          <cell r="A292">
            <v>1012</v>
          </cell>
          <cell r="J292"/>
          <cell r="Q292"/>
          <cell r="R292"/>
          <cell r="S292"/>
          <cell r="T292"/>
          <cell r="W292"/>
          <cell r="AA292"/>
        </row>
        <row r="293">
          <cell r="A293">
            <v>1013</v>
          </cell>
          <cell r="J293"/>
          <cell r="Q293"/>
          <cell r="R293"/>
          <cell r="S293"/>
          <cell r="T293"/>
          <cell r="W293"/>
          <cell r="AA293"/>
        </row>
        <row r="294">
          <cell r="A294">
            <v>1014</v>
          </cell>
          <cell r="J294"/>
          <cell r="Q294"/>
          <cell r="R294"/>
          <cell r="S294"/>
          <cell r="T294"/>
          <cell r="W294"/>
          <cell r="AA294"/>
        </row>
        <row r="295">
          <cell r="A295">
            <v>1015</v>
          </cell>
          <cell r="J295"/>
          <cell r="Q295"/>
          <cell r="R295"/>
          <cell r="S295"/>
          <cell r="T295"/>
          <cell r="W295"/>
          <cell r="AA295"/>
        </row>
        <row r="296">
          <cell r="A296">
            <v>1016</v>
          </cell>
          <cell r="J296"/>
          <cell r="Q296"/>
          <cell r="R296"/>
          <cell r="S296"/>
          <cell r="T296"/>
          <cell r="W296"/>
          <cell r="AA296"/>
        </row>
        <row r="297">
          <cell r="A297">
            <v>1017</v>
          </cell>
          <cell r="J297"/>
          <cell r="Q297"/>
          <cell r="R297"/>
          <cell r="S297"/>
          <cell r="T297"/>
          <cell r="W297"/>
          <cell r="AA297"/>
        </row>
        <row r="298">
          <cell r="A298">
            <v>1018</v>
          </cell>
          <cell r="J298"/>
          <cell r="Q298"/>
          <cell r="R298"/>
          <cell r="S298"/>
          <cell r="T298"/>
          <cell r="W298"/>
          <cell r="AA298"/>
        </row>
        <row r="299">
          <cell r="A299">
            <v>1019</v>
          </cell>
          <cell r="J299"/>
          <cell r="Q299"/>
          <cell r="R299"/>
          <cell r="S299"/>
          <cell r="T299"/>
          <cell r="W299"/>
          <cell r="AA299"/>
        </row>
        <row r="300">
          <cell r="A300">
            <v>1020</v>
          </cell>
          <cell r="J300"/>
          <cell r="Q300"/>
          <cell r="R300"/>
          <cell r="S300"/>
          <cell r="T300"/>
          <cell r="W300"/>
          <cell r="AA300"/>
        </row>
        <row r="301">
          <cell r="A301">
            <v>1021</v>
          </cell>
          <cell r="J301"/>
          <cell r="Q301"/>
          <cell r="R301"/>
          <cell r="S301"/>
          <cell r="T301"/>
          <cell r="W301"/>
          <cell r="AA301"/>
        </row>
        <row r="302">
          <cell r="A302">
            <v>1022</v>
          </cell>
          <cell r="J302"/>
          <cell r="Q302"/>
          <cell r="R302"/>
          <cell r="S302"/>
          <cell r="T302"/>
          <cell r="W302"/>
          <cell r="AA302"/>
        </row>
        <row r="303">
          <cell r="A303">
            <v>1023</v>
          </cell>
          <cell r="J303"/>
          <cell r="Q303"/>
          <cell r="R303"/>
          <cell r="S303"/>
          <cell r="T303"/>
          <cell r="W303"/>
          <cell r="AA303"/>
        </row>
        <row r="304">
          <cell r="A304">
            <v>1024</v>
          </cell>
          <cell r="J304"/>
          <cell r="Q304"/>
          <cell r="R304"/>
          <cell r="S304"/>
          <cell r="T304"/>
          <cell r="W304"/>
          <cell r="AA304"/>
        </row>
        <row r="305">
          <cell r="A305">
            <v>1025</v>
          </cell>
          <cell r="J305"/>
          <cell r="Q305"/>
          <cell r="R305"/>
          <cell r="S305"/>
          <cell r="T305"/>
          <cell r="W305"/>
          <cell r="AA305"/>
        </row>
        <row r="306">
          <cell r="A306">
            <v>1026</v>
          </cell>
          <cell r="J306"/>
          <cell r="Q306"/>
          <cell r="R306"/>
          <cell r="S306"/>
          <cell r="T306"/>
          <cell r="W306"/>
          <cell r="AA306"/>
        </row>
        <row r="307">
          <cell r="A307">
            <v>1027</v>
          </cell>
          <cell r="J307"/>
          <cell r="Q307"/>
          <cell r="R307"/>
          <cell r="S307"/>
          <cell r="T307"/>
          <cell r="W307"/>
          <cell r="AA307"/>
        </row>
        <row r="308">
          <cell r="A308">
            <v>1028</v>
          </cell>
          <cell r="J308"/>
          <cell r="Q308"/>
          <cell r="R308"/>
          <cell r="S308"/>
          <cell r="T308"/>
          <cell r="W308"/>
          <cell r="AA308"/>
        </row>
        <row r="309">
          <cell r="A309">
            <v>1029</v>
          </cell>
          <cell r="J309"/>
          <cell r="Q309"/>
          <cell r="R309"/>
          <cell r="S309"/>
          <cell r="T309"/>
          <cell r="W309"/>
          <cell r="AA309"/>
        </row>
        <row r="310">
          <cell r="A310">
            <v>1030</v>
          </cell>
          <cell r="J310"/>
          <cell r="Q310"/>
          <cell r="R310"/>
          <cell r="S310"/>
          <cell r="T310"/>
          <cell r="W310"/>
          <cell r="AA310"/>
        </row>
        <row r="311">
          <cell r="A311">
            <v>1031</v>
          </cell>
          <cell r="J311"/>
          <cell r="Q311"/>
          <cell r="R311"/>
          <cell r="S311"/>
          <cell r="T311"/>
          <cell r="W311"/>
          <cell r="AA311"/>
        </row>
        <row r="312">
          <cell r="A312">
            <v>1101</v>
          </cell>
          <cell r="J312"/>
          <cell r="Q312"/>
          <cell r="R312"/>
          <cell r="S312"/>
          <cell r="T312"/>
          <cell r="W312"/>
          <cell r="AA312"/>
        </row>
        <row r="313">
          <cell r="A313">
            <v>1102</v>
          </cell>
          <cell r="J313"/>
          <cell r="Q313"/>
          <cell r="R313"/>
          <cell r="S313"/>
          <cell r="T313"/>
          <cell r="W313"/>
          <cell r="AA313"/>
        </row>
        <row r="314">
          <cell r="A314">
            <v>1103</v>
          </cell>
          <cell r="J314"/>
          <cell r="Q314"/>
          <cell r="R314"/>
          <cell r="S314"/>
          <cell r="T314"/>
          <cell r="W314"/>
          <cell r="AA314"/>
        </row>
        <row r="315">
          <cell r="A315">
            <v>1104</v>
          </cell>
          <cell r="J315"/>
          <cell r="Q315"/>
          <cell r="R315"/>
          <cell r="S315"/>
          <cell r="T315"/>
          <cell r="W315"/>
          <cell r="AA315"/>
        </row>
        <row r="316">
          <cell r="A316">
            <v>1105</v>
          </cell>
          <cell r="J316"/>
          <cell r="Q316"/>
          <cell r="R316"/>
          <cell r="S316"/>
          <cell r="T316"/>
          <cell r="W316"/>
          <cell r="AA316"/>
        </row>
        <row r="317">
          <cell r="A317">
            <v>1106</v>
          </cell>
          <cell r="J317"/>
          <cell r="Q317"/>
          <cell r="R317"/>
          <cell r="S317"/>
          <cell r="T317"/>
          <cell r="W317"/>
          <cell r="AA317"/>
        </row>
        <row r="318">
          <cell r="A318">
            <v>1107</v>
          </cell>
          <cell r="J318"/>
          <cell r="Q318"/>
          <cell r="R318"/>
          <cell r="S318"/>
          <cell r="T318"/>
          <cell r="W318"/>
          <cell r="AA318"/>
        </row>
        <row r="319">
          <cell r="A319">
            <v>1108</v>
          </cell>
          <cell r="J319"/>
          <cell r="Q319"/>
          <cell r="R319"/>
          <cell r="S319"/>
          <cell r="T319"/>
          <cell r="W319"/>
          <cell r="AA319"/>
        </row>
        <row r="320">
          <cell r="A320">
            <v>1109</v>
          </cell>
          <cell r="J320"/>
          <cell r="Q320"/>
          <cell r="R320"/>
          <cell r="S320"/>
          <cell r="T320"/>
          <cell r="W320"/>
          <cell r="AA320"/>
        </row>
        <row r="321">
          <cell r="A321">
            <v>1110</v>
          </cell>
          <cell r="J321"/>
          <cell r="Q321"/>
          <cell r="R321"/>
          <cell r="S321"/>
          <cell r="T321"/>
          <cell r="W321"/>
          <cell r="AA321"/>
        </row>
        <row r="322">
          <cell r="A322">
            <v>1111</v>
          </cell>
          <cell r="J322"/>
          <cell r="Q322"/>
          <cell r="R322"/>
          <cell r="S322"/>
          <cell r="T322"/>
          <cell r="W322"/>
          <cell r="AA322"/>
        </row>
        <row r="323">
          <cell r="A323">
            <v>1112</v>
          </cell>
          <cell r="J323"/>
          <cell r="Q323"/>
          <cell r="R323"/>
          <cell r="S323"/>
          <cell r="T323"/>
          <cell r="W323"/>
          <cell r="AA323"/>
        </row>
        <row r="324">
          <cell r="A324">
            <v>1113</v>
          </cell>
          <cell r="J324"/>
          <cell r="Q324"/>
          <cell r="R324"/>
          <cell r="S324"/>
          <cell r="T324"/>
          <cell r="W324"/>
          <cell r="AA324"/>
        </row>
        <row r="325">
          <cell r="A325">
            <v>1114</v>
          </cell>
          <cell r="J325"/>
          <cell r="Q325"/>
          <cell r="R325"/>
          <cell r="S325"/>
          <cell r="T325"/>
          <cell r="W325"/>
          <cell r="AA325"/>
        </row>
        <row r="326">
          <cell r="A326">
            <v>1115</v>
          </cell>
          <cell r="J326"/>
          <cell r="Q326"/>
          <cell r="R326"/>
          <cell r="S326"/>
          <cell r="T326"/>
          <cell r="W326"/>
          <cell r="AA326"/>
        </row>
        <row r="327">
          <cell r="A327">
            <v>1116</v>
          </cell>
          <cell r="J327"/>
          <cell r="Q327"/>
          <cell r="R327"/>
          <cell r="S327"/>
          <cell r="T327"/>
          <cell r="W327"/>
          <cell r="AA327"/>
        </row>
        <row r="328">
          <cell r="A328">
            <v>1117</v>
          </cell>
          <cell r="J328"/>
          <cell r="Q328"/>
          <cell r="R328"/>
          <cell r="S328"/>
          <cell r="T328"/>
          <cell r="W328"/>
          <cell r="AA328"/>
        </row>
        <row r="329">
          <cell r="A329">
            <v>1118</v>
          </cell>
          <cell r="J329"/>
          <cell r="Q329"/>
          <cell r="R329"/>
          <cell r="S329"/>
          <cell r="T329"/>
          <cell r="W329"/>
          <cell r="AA329"/>
        </row>
        <row r="330">
          <cell r="A330">
            <v>1119</v>
          </cell>
          <cell r="J330"/>
          <cell r="Q330"/>
          <cell r="R330"/>
          <cell r="S330"/>
          <cell r="T330"/>
          <cell r="W330"/>
          <cell r="AA330"/>
        </row>
        <row r="331">
          <cell r="A331">
            <v>1120</v>
          </cell>
          <cell r="J331"/>
          <cell r="Q331"/>
          <cell r="R331"/>
          <cell r="S331"/>
          <cell r="T331"/>
          <cell r="W331"/>
          <cell r="AA331"/>
        </row>
        <row r="332">
          <cell r="A332">
            <v>1121</v>
          </cell>
          <cell r="J332"/>
          <cell r="Q332"/>
          <cell r="R332"/>
          <cell r="S332"/>
          <cell r="T332"/>
          <cell r="W332"/>
          <cell r="AA332"/>
        </row>
        <row r="333">
          <cell r="A333">
            <v>1122</v>
          </cell>
          <cell r="J333"/>
          <cell r="Q333"/>
          <cell r="R333"/>
          <cell r="S333"/>
          <cell r="T333"/>
          <cell r="W333"/>
          <cell r="AA333"/>
        </row>
        <row r="334">
          <cell r="A334">
            <v>1123</v>
          </cell>
          <cell r="J334"/>
          <cell r="Q334"/>
          <cell r="R334"/>
          <cell r="S334"/>
          <cell r="T334"/>
          <cell r="W334"/>
          <cell r="AA334"/>
        </row>
        <row r="335">
          <cell r="A335">
            <v>1124</v>
          </cell>
          <cell r="J335"/>
          <cell r="Q335"/>
          <cell r="R335"/>
          <cell r="S335"/>
          <cell r="T335"/>
          <cell r="W335"/>
          <cell r="AA335"/>
        </row>
        <row r="336">
          <cell r="A336">
            <v>1125</v>
          </cell>
          <cell r="J336"/>
          <cell r="Q336"/>
          <cell r="R336"/>
          <cell r="S336"/>
          <cell r="T336"/>
          <cell r="W336"/>
          <cell r="AA336"/>
        </row>
        <row r="337">
          <cell r="A337">
            <v>1126</v>
          </cell>
          <cell r="J337"/>
          <cell r="Q337"/>
          <cell r="R337"/>
          <cell r="S337"/>
          <cell r="T337"/>
          <cell r="W337"/>
          <cell r="AA337"/>
        </row>
        <row r="338">
          <cell r="A338">
            <v>1127</v>
          </cell>
          <cell r="J338"/>
          <cell r="Q338"/>
          <cell r="R338"/>
          <cell r="S338"/>
          <cell r="T338"/>
          <cell r="W338"/>
          <cell r="AA338"/>
        </row>
        <row r="339">
          <cell r="A339">
            <v>1128</v>
          </cell>
          <cell r="J339"/>
          <cell r="Q339"/>
          <cell r="R339"/>
          <cell r="S339"/>
          <cell r="T339"/>
          <cell r="W339"/>
          <cell r="AA339"/>
        </row>
        <row r="340">
          <cell r="A340">
            <v>1129</v>
          </cell>
          <cell r="J340"/>
          <cell r="Q340"/>
          <cell r="R340"/>
          <cell r="S340"/>
          <cell r="T340"/>
          <cell r="W340"/>
          <cell r="AA340"/>
        </row>
        <row r="341">
          <cell r="A341">
            <v>1130</v>
          </cell>
          <cell r="J341"/>
          <cell r="Q341"/>
          <cell r="R341"/>
          <cell r="S341"/>
          <cell r="T341"/>
          <cell r="W341"/>
          <cell r="AA341"/>
        </row>
        <row r="342">
          <cell r="A342">
            <v>1201</v>
          </cell>
          <cell r="J342"/>
          <cell r="Q342"/>
          <cell r="R342"/>
          <cell r="S342"/>
          <cell r="T342"/>
          <cell r="W342"/>
          <cell r="AA342"/>
        </row>
        <row r="343">
          <cell r="A343">
            <v>1202</v>
          </cell>
          <cell r="J343"/>
          <cell r="Q343"/>
          <cell r="R343"/>
          <cell r="S343"/>
          <cell r="T343"/>
          <cell r="W343"/>
          <cell r="AA343"/>
        </row>
        <row r="344">
          <cell r="A344">
            <v>1203</v>
          </cell>
          <cell r="J344"/>
          <cell r="Q344"/>
          <cell r="R344"/>
          <cell r="S344"/>
          <cell r="T344"/>
          <cell r="W344"/>
          <cell r="AA344"/>
        </row>
        <row r="345">
          <cell r="A345">
            <v>1204</v>
          </cell>
          <cell r="J345"/>
          <cell r="Q345"/>
          <cell r="R345"/>
          <cell r="S345"/>
          <cell r="T345"/>
          <cell r="W345"/>
          <cell r="AA345"/>
        </row>
        <row r="346">
          <cell r="A346">
            <v>1205</v>
          </cell>
          <cell r="J346"/>
          <cell r="Q346"/>
          <cell r="R346"/>
          <cell r="S346"/>
          <cell r="T346"/>
          <cell r="W346"/>
          <cell r="AA346"/>
        </row>
        <row r="347">
          <cell r="A347">
            <v>1206</v>
          </cell>
          <cell r="J347"/>
          <cell r="Q347"/>
          <cell r="R347"/>
          <cell r="S347"/>
          <cell r="T347"/>
          <cell r="W347"/>
          <cell r="AA347"/>
        </row>
        <row r="348">
          <cell r="A348">
            <v>1207</v>
          </cell>
          <cell r="J348"/>
          <cell r="Q348"/>
          <cell r="R348"/>
          <cell r="S348"/>
          <cell r="T348"/>
          <cell r="W348"/>
          <cell r="AA348"/>
        </row>
        <row r="349">
          <cell r="A349">
            <v>1208</v>
          </cell>
          <cell r="J349"/>
          <cell r="Q349"/>
          <cell r="R349"/>
          <cell r="S349"/>
          <cell r="T349"/>
          <cell r="W349"/>
          <cell r="AA349"/>
        </row>
        <row r="350">
          <cell r="A350">
            <v>1209</v>
          </cell>
          <cell r="J350"/>
          <cell r="Q350"/>
          <cell r="R350"/>
          <cell r="S350"/>
          <cell r="T350"/>
          <cell r="W350"/>
          <cell r="AA350"/>
        </row>
        <row r="351">
          <cell r="A351">
            <v>1210</v>
          </cell>
          <cell r="J351"/>
          <cell r="Q351"/>
          <cell r="R351"/>
          <cell r="S351"/>
          <cell r="T351"/>
          <cell r="W351"/>
          <cell r="AA351"/>
        </row>
        <row r="352">
          <cell r="A352">
            <v>1211</v>
          </cell>
          <cell r="J352"/>
          <cell r="Q352"/>
          <cell r="R352"/>
          <cell r="S352"/>
          <cell r="T352"/>
          <cell r="W352"/>
          <cell r="AA352"/>
        </row>
        <row r="353">
          <cell r="A353">
            <v>1212</v>
          </cell>
          <cell r="J353"/>
          <cell r="Q353"/>
          <cell r="R353"/>
          <cell r="S353"/>
          <cell r="T353"/>
          <cell r="W353"/>
          <cell r="AA353"/>
        </row>
        <row r="354">
          <cell r="A354">
            <v>1213</v>
          </cell>
          <cell r="J354"/>
          <cell r="Q354"/>
          <cell r="R354"/>
          <cell r="S354"/>
          <cell r="T354"/>
          <cell r="W354"/>
          <cell r="AA354"/>
        </row>
        <row r="355">
          <cell r="A355">
            <v>1214</v>
          </cell>
          <cell r="J355"/>
          <cell r="Q355"/>
          <cell r="R355"/>
          <cell r="S355"/>
          <cell r="T355"/>
          <cell r="W355"/>
          <cell r="AA355"/>
        </row>
        <row r="356">
          <cell r="A356">
            <v>1215</v>
          </cell>
          <cell r="J356"/>
          <cell r="Q356"/>
          <cell r="R356"/>
          <cell r="S356"/>
          <cell r="T356"/>
          <cell r="W356"/>
          <cell r="AA356"/>
        </row>
        <row r="357">
          <cell r="A357">
            <v>1216</v>
          </cell>
          <cell r="J357"/>
          <cell r="Q357"/>
          <cell r="R357"/>
          <cell r="S357"/>
          <cell r="T357"/>
          <cell r="W357"/>
          <cell r="AA357"/>
        </row>
        <row r="358">
          <cell r="A358">
            <v>1217</v>
          </cell>
          <cell r="J358"/>
          <cell r="Q358"/>
          <cell r="R358"/>
          <cell r="S358"/>
          <cell r="T358"/>
          <cell r="W358"/>
          <cell r="AA358"/>
        </row>
        <row r="359">
          <cell r="A359">
            <v>1218</v>
          </cell>
          <cell r="J359"/>
          <cell r="Q359"/>
          <cell r="R359"/>
          <cell r="S359"/>
          <cell r="T359"/>
          <cell r="W359"/>
          <cell r="AA359"/>
        </row>
        <row r="360">
          <cell r="A360">
            <v>1219</v>
          </cell>
          <cell r="J360"/>
          <cell r="Q360"/>
          <cell r="R360"/>
          <cell r="S360"/>
          <cell r="T360"/>
          <cell r="W360"/>
          <cell r="AA360"/>
        </row>
        <row r="361">
          <cell r="A361">
            <v>1220</v>
          </cell>
          <cell r="J361"/>
          <cell r="Q361"/>
          <cell r="R361"/>
          <cell r="S361"/>
          <cell r="T361"/>
          <cell r="W361"/>
          <cell r="AA361"/>
        </row>
        <row r="362">
          <cell r="A362">
            <v>1221</v>
          </cell>
          <cell r="J362"/>
          <cell r="Q362"/>
          <cell r="R362"/>
          <cell r="S362"/>
          <cell r="T362"/>
          <cell r="W362"/>
          <cell r="AA362"/>
        </row>
        <row r="363">
          <cell r="A363">
            <v>1222</v>
          </cell>
          <cell r="J363"/>
          <cell r="Q363"/>
          <cell r="R363"/>
          <cell r="S363"/>
          <cell r="T363"/>
          <cell r="W363"/>
          <cell r="AA363"/>
        </row>
        <row r="364">
          <cell r="A364">
            <v>1223</v>
          </cell>
          <cell r="J364"/>
          <cell r="Q364"/>
          <cell r="R364"/>
          <cell r="S364"/>
          <cell r="T364"/>
          <cell r="W364"/>
          <cell r="AA364"/>
        </row>
        <row r="365">
          <cell r="A365">
            <v>1224</v>
          </cell>
          <cell r="J365"/>
          <cell r="Q365"/>
          <cell r="R365"/>
          <cell r="S365"/>
          <cell r="T365"/>
          <cell r="W365"/>
          <cell r="AA365"/>
        </row>
        <row r="366">
          <cell r="A366">
            <v>1225</v>
          </cell>
          <cell r="J366"/>
          <cell r="Q366"/>
          <cell r="R366"/>
          <cell r="S366"/>
          <cell r="T366"/>
          <cell r="W366"/>
          <cell r="AA366"/>
        </row>
        <row r="367">
          <cell r="A367">
            <v>1226</v>
          </cell>
          <cell r="J367"/>
          <cell r="Q367"/>
          <cell r="R367"/>
          <cell r="S367"/>
          <cell r="T367"/>
          <cell r="W367"/>
          <cell r="AA367"/>
        </row>
        <row r="368">
          <cell r="A368">
            <v>1227</v>
          </cell>
          <cell r="J368"/>
          <cell r="Q368"/>
          <cell r="R368"/>
          <cell r="S368"/>
          <cell r="T368"/>
          <cell r="W368"/>
          <cell r="AA368"/>
        </row>
        <row r="369">
          <cell r="A369">
            <v>1228</v>
          </cell>
          <cell r="J369"/>
          <cell r="Q369"/>
          <cell r="R369"/>
          <cell r="S369"/>
          <cell r="T369"/>
          <cell r="W369"/>
          <cell r="AA369"/>
        </row>
        <row r="370">
          <cell r="A370">
            <v>1229</v>
          </cell>
          <cell r="J370"/>
          <cell r="Q370"/>
          <cell r="R370"/>
          <cell r="S370"/>
          <cell r="T370"/>
          <cell r="W370"/>
          <cell r="AA370"/>
        </row>
        <row r="371">
          <cell r="A371">
            <v>1230</v>
          </cell>
          <cell r="J371"/>
          <cell r="Q371"/>
          <cell r="R371"/>
          <cell r="S371"/>
          <cell r="T371"/>
          <cell r="W371"/>
          <cell r="AA371"/>
        </row>
        <row r="372">
          <cell r="A372"/>
          <cell r="J372"/>
          <cell r="Q372"/>
          <cell r="R372"/>
          <cell r="S372"/>
          <cell r="T372"/>
          <cell r="W372"/>
          <cell r="AA372"/>
        </row>
        <row r="373">
          <cell r="A373"/>
          <cell r="J373"/>
          <cell r="Q373"/>
          <cell r="R373"/>
          <cell r="S373"/>
          <cell r="T373"/>
          <cell r="W373"/>
          <cell r="AA373"/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/>
      <sheetData sheetId="1"/>
      <sheetData sheetId="2"/>
      <sheetData sheetId="3">
        <row r="1">
          <cell r="A1" t="str">
            <v>CODE</v>
          </cell>
          <cell r="C1" t="str">
            <v>Qté SU_OUT SUNCOR (MT)</v>
          </cell>
          <cell r="M1" t="str">
            <v>Qté SU_IN (MT)</v>
          </cell>
        </row>
        <row r="2">
          <cell r="A2">
            <v>101</v>
          </cell>
          <cell r="C2">
            <v>20.053999999999998</v>
          </cell>
          <cell r="M2">
            <v>0</v>
          </cell>
        </row>
        <row r="3">
          <cell r="A3">
            <v>102</v>
          </cell>
          <cell r="C3">
            <v>128.078</v>
          </cell>
          <cell r="M3">
            <v>31.9</v>
          </cell>
        </row>
        <row r="4">
          <cell r="A4">
            <v>103</v>
          </cell>
          <cell r="C4">
            <v>0</v>
          </cell>
          <cell r="M4">
            <v>32.1</v>
          </cell>
        </row>
        <row r="5">
          <cell r="A5">
            <v>104</v>
          </cell>
          <cell r="C5">
            <v>87.021000000000001</v>
          </cell>
          <cell r="M5">
            <v>32.33</v>
          </cell>
        </row>
        <row r="6">
          <cell r="A6">
            <v>105</v>
          </cell>
          <cell r="C6">
            <v>0</v>
          </cell>
          <cell r="M6">
            <v>0</v>
          </cell>
        </row>
        <row r="7">
          <cell r="A7">
            <v>106</v>
          </cell>
          <cell r="C7">
            <v>32.058</v>
          </cell>
          <cell r="M7">
            <v>32</v>
          </cell>
        </row>
        <row r="8">
          <cell r="A8">
            <v>107</v>
          </cell>
          <cell r="C8">
            <v>96.015000000000001</v>
          </cell>
          <cell r="M8">
            <v>32.26</v>
          </cell>
        </row>
        <row r="9">
          <cell r="A9">
            <v>108</v>
          </cell>
          <cell r="C9">
            <v>96.016999999999996</v>
          </cell>
          <cell r="M9">
            <v>31.96</v>
          </cell>
        </row>
        <row r="10">
          <cell r="A10">
            <v>109</v>
          </cell>
          <cell r="C10">
            <v>32.036999999999999</v>
          </cell>
          <cell r="M10">
            <v>31.82</v>
          </cell>
        </row>
        <row r="11">
          <cell r="A11">
            <v>110</v>
          </cell>
          <cell r="C11">
            <v>0</v>
          </cell>
          <cell r="M11">
            <v>0</v>
          </cell>
        </row>
        <row r="12">
          <cell r="A12">
            <v>111</v>
          </cell>
          <cell r="C12">
            <v>128.054</v>
          </cell>
          <cell r="M12">
            <v>31.92</v>
          </cell>
        </row>
        <row r="13">
          <cell r="A13">
            <v>112</v>
          </cell>
          <cell r="C13">
            <v>96.025000000000006</v>
          </cell>
          <cell r="M13">
            <v>0</v>
          </cell>
        </row>
        <row r="14">
          <cell r="A14">
            <v>113</v>
          </cell>
          <cell r="C14">
            <v>70.102000000000004</v>
          </cell>
          <cell r="M14">
            <v>32.19</v>
          </cell>
        </row>
        <row r="15">
          <cell r="A15">
            <v>114</v>
          </cell>
          <cell r="C15">
            <v>0</v>
          </cell>
          <cell r="M15">
            <v>31.89</v>
          </cell>
        </row>
        <row r="16">
          <cell r="A16">
            <v>115</v>
          </cell>
          <cell r="C16">
            <v>38.052999999999997</v>
          </cell>
          <cell r="M16">
            <v>32.01</v>
          </cell>
        </row>
        <row r="17">
          <cell r="A17">
            <v>116</v>
          </cell>
          <cell r="C17">
            <v>70.096000000000004</v>
          </cell>
          <cell r="M17">
            <v>32.06</v>
          </cell>
        </row>
        <row r="18">
          <cell r="A18">
            <v>117</v>
          </cell>
          <cell r="C18">
            <v>87.013000000000005</v>
          </cell>
          <cell r="M18">
            <v>32.29</v>
          </cell>
        </row>
        <row r="19">
          <cell r="A19">
            <v>118</v>
          </cell>
          <cell r="C19">
            <v>96.025999999999996</v>
          </cell>
          <cell r="M19">
            <v>31.99</v>
          </cell>
        </row>
        <row r="20">
          <cell r="A20">
            <v>119</v>
          </cell>
          <cell r="C20">
            <v>0</v>
          </cell>
          <cell r="M20">
            <v>0</v>
          </cell>
        </row>
        <row r="21">
          <cell r="A21">
            <v>120</v>
          </cell>
          <cell r="C21">
            <v>32.058999999999997</v>
          </cell>
          <cell r="M21">
            <v>31.97</v>
          </cell>
        </row>
        <row r="22">
          <cell r="A22">
            <v>121</v>
          </cell>
          <cell r="C22">
            <v>87.022999999999996</v>
          </cell>
          <cell r="M22">
            <v>0</v>
          </cell>
        </row>
        <row r="23">
          <cell r="A23">
            <v>122</v>
          </cell>
          <cell r="C23">
            <v>0</v>
          </cell>
          <cell r="M23">
            <v>31.92</v>
          </cell>
        </row>
        <row r="24">
          <cell r="A24">
            <v>123</v>
          </cell>
          <cell r="C24">
            <v>32.037999999999997</v>
          </cell>
          <cell r="M24">
            <v>32.049999999999997</v>
          </cell>
        </row>
        <row r="25">
          <cell r="A25">
            <v>124</v>
          </cell>
          <cell r="C25">
            <v>96.013999999999996</v>
          </cell>
          <cell r="M25">
            <v>32.6</v>
          </cell>
        </row>
        <row r="26">
          <cell r="A26">
            <v>125</v>
          </cell>
          <cell r="C26">
            <v>0</v>
          </cell>
          <cell r="M26">
            <v>0</v>
          </cell>
        </row>
        <row r="27">
          <cell r="A27">
            <v>126</v>
          </cell>
          <cell r="C27">
            <v>20.053999999999998</v>
          </cell>
          <cell r="M27">
            <v>0</v>
          </cell>
        </row>
        <row r="28">
          <cell r="A28">
            <v>127</v>
          </cell>
          <cell r="C28">
            <v>70.096000000000004</v>
          </cell>
          <cell r="M28">
            <v>32.01</v>
          </cell>
        </row>
        <row r="29">
          <cell r="A29">
            <v>128</v>
          </cell>
          <cell r="C29">
            <v>125.07</v>
          </cell>
          <cell r="M29">
            <v>31.91</v>
          </cell>
        </row>
        <row r="30">
          <cell r="A30">
            <v>129</v>
          </cell>
          <cell r="C30">
            <v>0</v>
          </cell>
          <cell r="M30">
            <v>32</v>
          </cell>
        </row>
        <row r="31">
          <cell r="A31">
            <v>130</v>
          </cell>
          <cell r="C31">
            <v>105.65900000000001</v>
          </cell>
          <cell r="M31">
            <v>32.130000000000003</v>
          </cell>
        </row>
        <row r="32">
          <cell r="A32">
            <v>131</v>
          </cell>
          <cell r="C32">
            <v>32.036999999999999</v>
          </cell>
          <cell r="M32">
            <v>32.18</v>
          </cell>
        </row>
        <row r="33">
          <cell r="A33">
            <v>201</v>
          </cell>
          <cell r="C33">
            <v>0</v>
          </cell>
          <cell r="M33">
            <v>0</v>
          </cell>
        </row>
        <row r="34">
          <cell r="A34">
            <v>202</v>
          </cell>
          <cell r="C34">
            <v>96.024000000000001</v>
          </cell>
          <cell r="M34">
            <v>0</v>
          </cell>
        </row>
        <row r="35">
          <cell r="A35">
            <v>203</v>
          </cell>
          <cell r="C35">
            <v>0</v>
          </cell>
          <cell r="M35">
            <v>32.43</v>
          </cell>
        </row>
        <row r="36">
          <cell r="A36">
            <v>204</v>
          </cell>
          <cell r="C36">
            <v>0</v>
          </cell>
          <cell r="M36">
            <v>32.090000000000003</v>
          </cell>
        </row>
        <row r="37">
          <cell r="A37">
            <v>205</v>
          </cell>
          <cell r="C37">
            <v>32.057000000000002</v>
          </cell>
          <cell r="M37">
            <v>32.1</v>
          </cell>
        </row>
        <row r="38">
          <cell r="A38">
            <v>206</v>
          </cell>
          <cell r="C38">
            <v>0</v>
          </cell>
          <cell r="M38">
            <v>0</v>
          </cell>
        </row>
        <row r="39">
          <cell r="A39">
            <v>207</v>
          </cell>
          <cell r="C39">
            <v>0</v>
          </cell>
          <cell r="M39">
            <v>32.22</v>
          </cell>
        </row>
        <row r="40">
          <cell r="A40">
            <v>208</v>
          </cell>
          <cell r="C40">
            <v>32.052999999999997</v>
          </cell>
          <cell r="M40">
            <v>31.71</v>
          </cell>
        </row>
        <row r="41">
          <cell r="A41">
            <v>209</v>
          </cell>
          <cell r="C41">
            <v>0</v>
          </cell>
          <cell r="M41">
            <v>0</v>
          </cell>
        </row>
        <row r="42">
          <cell r="A42">
            <v>210</v>
          </cell>
          <cell r="C42">
            <v>38.061999999999998</v>
          </cell>
          <cell r="M42">
            <v>31.79</v>
          </cell>
        </row>
        <row r="43">
          <cell r="A43">
            <v>211</v>
          </cell>
          <cell r="C43">
            <v>32.061</v>
          </cell>
          <cell r="M43">
            <v>32.21</v>
          </cell>
        </row>
        <row r="44">
          <cell r="A44">
            <v>212</v>
          </cell>
          <cell r="C44">
            <v>125.06100000000001</v>
          </cell>
          <cell r="M44">
            <v>32.369999999999997</v>
          </cell>
        </row>
        <row r="45">
          <cell r="A45">
            <v>213</v>
          </cell>
          <cell r="C45">
            <v>230.09</v>
          </cell>
          <cell r="M45">
            <v>32.14</v>
          </cell>
        </row>
        <row r="46">
          <cell r="A46">
            <v>214</v>
          </cell>
          <cell r="C46">
            <v>32.036999999999999</v>
          </cell>
          <cell r="M46">
            <v>31.95</v>
          </cell>
        </row>
        <row r="47">
          <cell r="A47">
            <v>215</v>
          </cell>
          <cell r="C47">
            <v>0</v>
          </cell>
          <cell r="M47">
            <v>32.22</v>
          </cell>
        </row>
        <row r="48">
          <cell r="A48">
            <v>216</v>
          </cell>
          <cell r="C48">
            <v>0</v>
          </cell>
          <cell r="M48">
            <v>0</v>
          </cell>
        </row>
        <row r="49">
          <cell r="A49">
            <v>217</v>
          </cell>
          <cell r="C49">
            <v>32.052999999999997</v>
          </cell>
          <cell r="M49">
            <v>32.07</v>
          </cell>
        </row>
        <row r="50">
          <cell r="A50">
            <v>218</v>
          </cell>
          <cell r="C50">
            <v>58.084000000000003</v>
          </cell>
          <cell r="M50">
            <v>32.22</v>
          </cell>
        </row>
        <row r="51">
          <cell r="A51">
            <v>219</v>
          </cell>
          <cell r="C51">
            <v>96.024000000000001</v>
          </cell>
          <cell r="M51">
            <v>0</v>
          </cell>
        </row>
        <row r="52">
          <cell r="A52">
            <v>220</v>
          </cell>
          <cell r="C52">
            <v>119.05</v>
          </cell>
          <cell r="M52">
            <v>32.19</v>
          </cell>
        </row>
        <row r="53">
          <cell r="A53">
            <v>221</v>
          </cell>
          <cell r="C53">
            <v>0</v>
          </cell>
          <cell r="M53">
            <v>32.18</v>
          </cell>
        </row>
        <row r="54">
          <cell r="A54">
            <v>222</v>
          </cell>
          <cell r="C54">
            <v>192.041</v>
          </cell>
          <cell r="M54">
            <v>0</v>
          </cell>
        </row>
        <row r="55">
          <cell r="A55">
            <v>223</v>
          </cell>
          <cell r="C55">
            <v>0</v>
          </cell>
          <cell r="M55">
            <v>0</v>
          </cell>
        </row>
        <row r="56">
          <cell r="A56">
            <v>224</v>
          </cell>
          <cell r="C56">
            <v>157.09200000000001</v>
          </cell>
          <cell r="M56">
            <v>32.21</v>
          </cell>
        </row>
        <row r="57">
          <cell r="A57">
            <v>225</v>
          </cell>
          <cell r="C57">
            <v>38.055</v>
          </cell>
          <cell r="M57">
            <v>32.159999999999997</v>
          </cell>
        </row>
        <row r="58">
          <cell r="A58">
            <v>226</v>
          </cell>
          <cell r="C58">
            <v>96.016999999999996</v>
          </cell>
          <cell r="M58">
            <v>32.26</v>
          </cell>
        </row>
        <row r="59">
          <cell r="A59">
            <v>227</v>
          </cell>
          <cell r="C59">
            <v>134.05600000000001</v>
          </cell>
          <cell r="M59">
            <v>32.479999999999997</v>
          </cell>
        </row>
        <row r="60">
          <cell r="A60">
            <v>228</v>
          </cell>
          <cell r="C60">
            <v>0</v>
          </cell>
          <cell r="M60">
            <v>32.159999999999997</v>
          </cell>
        </row>
        <row r="61">
          <cell r="A61">
            <v>229</v>
          </cell>
          <cell r="C61">
            <v>96.016999999999996</v>
          </cell>
          <cell r="M61">
            <v>32.090000000000003</v>
          </cell>
        </row>
        <row r="62">
          <cell r="A62">
            <v>301</v>
          </cell>
          <cell r="C62">
            <v>32.048000000000002</v>
          </cell>
          <cell r="M62">
            <v>32.299999999999997</v>
          </cell>
        </row>
        <row r="63">
          <cell r="A63">
            <v>302</v>
          </cell>
          <cell r="C63">
            <v>0</v>
          </cell>
          <cell r="M63">
            <v>32.229999999999997</v>
          </cell>
        </row>
        <row r="64">
          <cell r="A64">
            <v>303</v>
          </cell>
          <cell r="C64">
            <v>96.016999999999996</v>
          </cell>
          <cell r="M64">
            <v>32.08</v>
          </cell>
        </row>
        <row r="65">
          <cell r="A65">
            <v>304</v>
          </cell>
          <cell r="C65">
            <v>96.022000000000006</v>
          </cell>
          <cell r="M65">
            <v>32.08</v>
          </cell>
        </row>
        <row r="66">
          <cell r="A66">
            <v>305</v>
          </cell>
          <cell r="C66">
            <v>224.09200000000001</v>
          </cell>
          <cell r="M66">
            <v>31.96</v>
          </cell>
        </row>
        <row r="67">
          <cell r="A67">
            <v>306</v>
          </cell>
          <cell r="C67">
            <v>96.025000000000006</v>
          </cell>
          <cell r="M67">
            <v>32.15</v>
          </cell>
        </row>
        <row r="68">
          <cell r="A68">
            <v>307</v>
          </cell>
          <cell r="C68">
            <v>0</v>
          </cell>
          <cell r="M68">
            <v>0</v>
          </cell>
        </row>
        <row r="69">
          <cell r="A69">
            <v>308</v>
          </cell>
          <cell r="C69">
            <v>38.048999999999999</v>
          </cell>
          <cell r="M69">
            <v>32.26</v>
          </cell>
        </row>
        <row r="70">
          <cell r="A70">
            <v>309</v>
          </cell>
          <cell r="C70">
            <v>19.963000000000001</v>
          </cell>
          <cell r="M70">
            <v>0</v>
          </cell>
        </row>
        <row r="71">
          <cell r="A71">
            <v>310</v>
          </cell>
          <cell r="C71">
            <v>127.072</v>
          </cell>
          <cell r="M71">
            <v>25.54</v>
          </cell>
        </row>
        <row r="72">
          <cell r="A72">
            <v>311</v>
          </cell>
          <cell r="C72">
            <v>0</v>
          </cell>
          <cell r="M72">
            <v>26.06</v>
          </cell>
        </row>
        <row r="73">
          <cell r="A73">
            <v>312</v>
          </cell>
          <cell r="C73">
            <v>127.56699999999999</v>
          </cell>
          <cell r="M73">
            <v>52.57</v>
          </cell>
        </row>
        <row r="74">
          <cell r="A74">
            <v>313</v>
          </cell>
          <cell r="C74">
            <v>122.059</v>
          </cell>
          <cell r="M74">
            <v>26.16</v>
          </cell>
        </row>
        <row r="75">
          <cell r="A75">
            <v>314</v>
          </cell>
          <cell r="C75">
            <v>113.053</v>
          </cell>
          <cell r="M75">
            <v>26.17</v>
          </cell>
        </row>
        <row r="76">
          <cell r="A76">
            <v>315</v>
          </cell>
          <cell r="C76">
            <v>0</v>
          </cell>
          <cell r="M76">
            <v>25.72</v>
          </cell>
        </row>
        <row r="77">
          <cell r="A77">
            <v>316</v>
          </cell>
          <cell r="C77">
            <v>0</v>
          </cell>
          <cell r="M77">
            <v>25.7</v>
          </cell>
        </row>
        <row r="78">
          <cell r="A78">
            <v>317</v>
          </cell>
          <cell r="C78">
            <v>218.09700000000001</v>
          </cell>
          <cell r="M78">
            <v>25.84</v>
          </cell>
        </row>
        <row r="79">
          <cell r="A79">
            <v>318</v>
          </cell>
          <cell r="C79">
            <v>96.025000000000006</v>
          </cell>
          <cell r="M79">
            <v>51.82</v>
          </cell>
        </row>
        <row r="80">
          <cell r="A80">
            <v>319</v>
          </cell>
          <cell r="C80">
            <v>218.083</v>
          </cell>
          <cell r="M80">
            <v>25.72</v>
          </cell>
        </row>
        <row r="81">
          <cell r="A81">
            <v>320</v>
          </cell>
          <cell r="C81">
            <v>96.024000000000001</v>
          </cell>
          <cell r="M81">
            <v>25.89</v>
          </cell>
        </row>
        <row r="82">
          <cell r="A82">
            <v>321</v>
          </cell>
          <cell r="C82">
            <v>113.081</v>
          </cell>
          <cell r="M82">
            <v>51.42</v>
          </cell>
        </row>
        <row r="83">
          <cell r="A83">
            <v>322</v>
          </cell>
          <cell r="C83">
            <v>0</v>
          </cell>
          <cell r="M83">
            <v>0</v>
          </cell>
        </row>
        <row r="84">
          <cell r="A84">
            <v>323</v>
          </cell>
          <cell r="C84">
            <v>31.05</v>
          </cell>
          <cell r="M84">
            <v>25.68</v>
          </cell>
        </row>
        <row r="85">
          <cell r="A85">
            <v>324</v>
          </cell>
          <cell r="C85">
            <v>31.062999999999999</v>
          </cell>
          <cell r="M85">
            <v>25.67</v>
          </cell>
        </row>
        <row r="86">
          <cell r="A86">
            <v>325</v>
          </cell>
          <cell r="C86">
            <v>113.077</v>
          </cell>
          <cell r="M86">
            <v>25.68</v>
          </cell>
        </row>
        <row r="87">
          <cell r="A87">
            <v>326</v>
          </cell>
          <cell r="C87">
            <v>0</v>
          </cell>
          <cell r="M87">
            <v>25.86</v>
          </cell>
        </row>
        <row r="88">
          <cell r="A88">
            <v>327</v>
          </cell>
          <cell r="C88">
            <v>0</v>
          </cell>
          <cell r="M88">
            <v>25.97</v>
          </cell>
        </row>
        <row r="89">
          <cell r="A89">
            <v>328</v>
          </cell>
          <cell r="C89">
            <v>26.061</v>
          </cell>
          <cell r="M89">
            <v>25.75</v>
          </cell>
        </row>
        <row r="90">
          <cell r="A90">
            <v>329</v>
          </cell>
          <cell r="C90">
            <v>0</v>
          </cell>
          <cell r="M90">
            <v>0</v>
          </cell>
        </row>
        <row r="91">
          <cell r="A91">
            <v>330</v>
          </cell>
          <cell r="C91">
            <v>31.053999999999998</v>
          </cell>
          <cell r="M91">
            <v>25.84</v>
          </cell>
        </row>
        <row r="92">
          <cell r="A92">
            <v>331</v>
          </cell>
          <cell r="C92">
            <v>192.04300000000001</v>
          </cell>
          <cell r="M92">
            <v>25.81</v>
          </cell>
        </row>
        <row r="93">
          <cell r="A93">
            <v>401</v>
          </cell>
          <cell r="C93">
            <v>96.022000000000006</v>
          </cell>
          <cell r="M93">
            <v>25.72</v>
          </cell>
        </row>
        <row r="94">
          <cell r="A94">
            <v>402</v>
          </cell>
          <cell r="C94">
            <v>142.11099999999999</v>
          </cell>
          <cell r="M94">
            <v>25.76</v>
          </cell>
        </row>
        <row r="95">
          <cell r="A95">
            <v>403</v>
          </cell>
          <cell r="C95">
            <v>96.016000000000005</v>
          </cell>
          <cell r="M95">
            <v>25.78</v>
          </cell>
        </row>
        <row r="96">
          <cell r="A96">
            <v>404</v>
          </cell>
          <cell r="C96">
            <v>0</v>
          </cell>
          <cell r="M96">
            <v>0</v>
          </cell>
        </row>
        <row r="97">
          <cell r="A97">
            <v>405</v>
          </cell>
          <cell r="C97">
            <v>32.061999999999998</v>
          </cell>
          <cell r="M97">
            <v>0</v>
          </cell>
        </row>
        <row r="98">
          <cell r="A98">
            <v>406</v>
          </cell>
          <cell r="C98">
            <v>58.110999999999997</v>
          </cell>
          <cell r="M98">
            <v>25.99</v>
          </cell>
        </row>
        <row r="99">
          <cell r="A99">
            <v>407</v>
          </cell>
          <cell r="C99">
            <v>96.022999999999996</v>
          </cell>
          <cell r="M99">
            <v>26.47</v>
          </cell>
        </row>
        <row r="100">
          <cell r="A100">
            <v>408</v>
          </cell>
          <cell r="C100">
            <v>32.054000000000002</v>
          </cell>
          <cell r="M100">
            <v>26.24</v>
          </cell>
        </row>
        <row r="101">
          <cell r="A101">
            <v>409</v>
          </cell>
          <cell r="C101">
            <v>32.051000000000002</v>
          </cell>
          <cell r="M101">
            <v>26.19</v>
          </cell>
        </row>
        <row r="102">
          <cell r="A102">
            <v>410</v>
          </cell>
          <cell r="C102">
            <v>96.016999999999996</v>
          </cell>
          <cell r="M102">
            <v>25.93</v>
          </cell>
        </row>
        <row r="103">
          <cell r="A103">
            <v>411</v>
          </cell>
          <cell r="C103">
            <v>0</v>
          </cell>
          <cell r="M103">
            <v>0</v>
          </cell>
        </row>
        <row r="104">
          <cell r="A104">
            <v>412</v>
          </cell>
          <cell r="C104">
            <v>96.024000000000001</v>
          </cell>
          <cell r="M104">
            <v>0</v>
          </cell>
        </row>
        <row r="105">
          <cell r="A105">
            <v>413</v>
          </cell>
          <cell r="C105">
            <v>26.047000000000001</v>
          </cell>
          <cell r="M105">
            <v>26.36</v>
          </cell>
        </row>
        <row r="106">
          <cell r="A106">
            <v>414</v>
          </cell>
          <cell r="C106">
            <v>26.052</v>
          </cell>
          <cell r="M106">
            <v>25.56</v>
          </cell>
        </row>
        <row r="107">
          <cell r="A107">
            <v>415</v>
          </cell>
          <cell r="C107">
            <v>32.054000000000002</v>
          </cell>
          <cell r="M107">
            <v>26.29</v>
          </cell>
        </row>
        <row r="108">
          <cell r="A108">
            <v>416</v>
          </cell>
          <cell r="C108">
            <v>0</v>
          </cell>
          <cell r="M108">
            <v>26.11</v>
          </cell>
        </row>
        <row r="109">
          <cell r="A109">
            <v>417</v>
          </cell>
          <cell r="C109">
            <v>26.059000000000001</v>
          </cell>
          <cell r="M109">
            <v>25.81</v>
          </cell>
        </row>
        <row r="110">
          <cell r="A110">
            <v>418</v>
          </cell>
          <cell r="C110">
            <v>0</v>
          </cell>
          <cell r="M110">
            <v>0</v>
          </cell>
        </row>
        <row r="111">
          <cell r="A111">
            <v>419</v>
          </cell>
          <cell r="C111">
            <v>0</v>
          </cell>
          <cell r="M111">
            <v>0</v>
          </cell>
        </row>
        <row r="112">
          <cell r="A112">
            <v>420</v>
          </cell>
          <cell r="C112">
            <v>116.066</v>
          </cell>
          <cell r="M112">
            <v>26.14</v>
          </cell>
        </row>
        <row r="113">
          <cell r="A113">
            <v>421</v>
          </cell>
          <cell r="C113">
            <v>0</v>
          </cell>
          <cell r="M113">
            <v>25.76</v>
          </cell>
        </row>
        <row r="114">
          <cell r="A114">
            <v>422</v>
          </cell>
          <cell r="C114">
            <v>57.591000000000001</v>
          </cell>
          <cell r="M114">
            <v>25.85</v>
          </cell>
        </row>
        <row r="115">
          <cell r="A115">
            <v>423</v>
          </cell>
          <cell r="C115">
            <v>31.792999999999999</v>
          </cell>
          <cell r="M115">
            <v>25.85</v>
          </cell>
        </row>
        <row r="116">
          <cell r="A116">
            <v>424</v>
          </cell>
          <cell r="C116">
            <v>0</v>
          </cell>
          <cell r="M116">
            <v>0</v>
          </cell>
        </row>
        <row r="117">
          <cell r="A117">
            <v>425</v>
          </cell>
          <cell r="C117">
            <v>96.015000000000001</v>
          </cell>
          <cell r="M117">
            <v>0</v>
          </cell>
        </row>
        <row r="118">
          <cell r="A118">
            <v>426</v>
          </cell>
          <cell r="C118">
            <v>20.045000000000002</v>
          </cell>
          <cell r="M118">
            <v>0</v>
          </cell>
        </row>
        <row r="119">
          <cell r="A119">
            <v>427</v>
          </cell>
          <cell r="C119">
            <v>26.047999999999998</v>
          </cell>
          <cell r="M119">
            <v>25.87</v>
          </cell>
        </row>
        <row r="120">
          <cell r="A120">
            <v>428</v>
          </cell>
          <cell r="C120">
            <v>96.016000000000005</v>
          </cell>
          <cell r="M120">
            <v>26.16</v>
          </cell>
        </row>
        <row r="121">
          <cell r="A121">
            <v>429</v>
          </cell>
          <cell r="C121">
            <v>96.024000000000001</v>
          </cell>
          <cell r="M121">
            <v>25.93</v>
          </cell>
        </row>
        <row r="122">
          <cell r="A122">
            <v>430</v>
          </cell>
          <cell r="C122">
            <v>96.022000000000006</v>
          </cell>
          <cell r="M122">
            <v>25.79</v>
          </cell>
        </row>
        <row r="123">
          <cell r="A123">
            <v>501</v>
          </cell>
          <cell r="C123">
            <v>0</v>
          </cell>
          <cell r="M123">
            <v>0</v>
          </cell>
        </row>
        <row r="124">
          <cell r="A124">
            <v>502</v>
          </cell>
          <cell r="C124">
            <v>0</v>
          </cell>
          <cell r="M124">
            <v>0</v>
          </cell>
        </row>
        <row r="125">
          <cell r="A125">
            <v>503</v>
          </cell>
          <cell r="C125">
            <v>31.553000000000001</v>
          </cell>
          <cell r="M125">
            <v>0</v>
          </cell>
        </row>
        <row r="126">
          <cell r="A126">
            <v>504</v>
          </cell>
          <cell r="C126">
            <v>26.038</v>
          </cell>
          <cell r="M126">
            <v>26.06</v>
          </cell>
        </row>
        <row r="127">
          <cell r="A127">
            <v>505</v>
          </cell>
          <cell r="C127">
            <v>32.049999999999997</v>
          </cell>
          <cell r="M127">
            <v>25.75</v>
          </cell>
        </row>
        <row r="128">
          <cell r="A128">
            <v>506</v>
          </cell>
          <cell r="C128">
            <v>32.055</v>
          </cell>
          <cell r="M128">
            <v>0</v>
          </cell>
        </row>
        <row r="129">
          <cell r="A129">
            <v>507</v>
          </cell>
          <cell r="C129">
            <v>26.056000000000001</v>
          </cell>
          <cell r="M129">
            <v>25.73</v>
          </cell>
        </row>
        <row r="130">
          <cell r="A130">
            <v>508</v>
          </cell>
          <cell r="C130">
            <v>0</v>
          </cell>
          <cell r="M130">
            <v>26.18</v>
          </cell>
        </row>
        <row r="131">
          <cell r="A131">
            <v>509</v>
          </cell>
          <cell r="C131">
            <v>96.022000000000006</v>
          </cell>
          <cell r="M131">
            <v>32.14</v>
          </cell>
        </row>
        <row r="132">
          <cell r="A132">
            <v>510</v>
          </cell>
          <cell r="C132">
            <v>0</v>
          </cell>
          <cell r="M132">
            <v>0</v>
          </cell>
        </row>
        <row r="133">
          <cell r="A133">
            <v>511</v>
          </cell>
          <cell r="C133">
            <v>32.052999999999997</v>
          </cell>
          <cell r="M133">
            <v>32.14</v>
          </cell>
        </row>
        <row r="134">
          <cell r="A134">
            <v>512</v>
          </cell>
          <cell r="C134">
            <v>96.013999999999996</v>
          </cell>
          <cell r="M134">
            <v>32.22</v>
          </cell>
        </row>
        <row r="135">
          <cell r="A135">
            <v>513</v>
          </cell>
          <cell r="C135">
            <v>96.022999999999996</v>
          </cell>
          <cell r="M135">
            <v>32.15</v>
          </cell>
        </row>
        <row r="136">
          <cell r="A136">
            <v>514</v>
          </cell>
          <cell r="C136">
            <v>0</v>
          </cell>
          <cell r="M136">
            <v>32.32</v>
          </cell>
        </row>
        <row r="137">
          <cell r="A137">
            <v>515</v>
          </cell>
          <cell r="C137">
            <v>0</v>
          </cell>
          <cell r="M137">
            <v>32.31</v>
          </cell>
        </row>
        <row r="138">
          <cell r="A138">
            <v>516</v>
          </cell>
          <cell r="C138">
            <v>32.037999999999997</v>
          </cell>
          <cell r="M138">
            <v>32.340000000000003</v>
          </cell>
        </row>
        <row r="139">
          <cell r="A139">
            <v>517</v>
          </cell>
          <cell r="C139">
            <v>0</v>
          </cell>
          <cell r="M139">
            <v>32.090000000000003</v>
          </cell>
        </row>
        <row r="140">
          <cell r="A140">
            <v>518</v>
          </cell>
          <cell r="C140">
            <v>134.07</v>
          </cell>
          <cell r="M140">
            <v>32.049999999999997</v>
          </cell>
        </row>
        <row r="141">
          <cell r="A141">
            <v>519</v>
          </cell>
          <cell r="C141">
            <v>20.042000000000002</v>
          </cell>
          <cell r="M141">
            <v>32.35</v>
          </cell>
        </row>
        <row r="142">
          <cell r="A142">
            <v>520</v>
          </cell>
          <cell r="C142">
            <v>134.072</v>
          </cell>
          <cell r="M142">
            <v>32.19</v>
          </cell>
        </row>
        <row r="143">
          <cell r="A143">
            <v>521</v>
          </cell>
          <cell r="C143">
            <v>70.102000000000004</v>
          </cell>
          <cell r="M143">
            <v>31.98</v>
          </cell>
        </row>
        <row r="144">
          <cell r="A144">
            <v>522</v>
          </cell>
          <cell r="C144">
            <v>87.015000000000001</v>
          </cell>
          <cell r="M144">
            <v>32.58</v>
          </cell>
        </row>
        <row r="145">
          <cell r="A145">
            <v>523</v>
          </cell>
          <cell r="C145">
            <v>0</v>
          </cell>
          <cell r="M145">
            <v>0</v>
          </cell>
        </row>
        <row r="146">
          <cell r="A146">
            <v>524</v>
          </cell>
          <cell r="C146">
            <v>87.024000000000001</v>
          </cell>
          <cell r="M146">
            <v>0</v>
          </cell>
        </row>
        <row r="147">
          <cell r="A147">
            <v>525</v>
          </cell>
          <cell r="C147">
            <v>0</v>
          </cell>
          <cell r="M147">
            <v>32.450000000000003</v>
          </cell>
        </row>
        <row r="148">
          <cell r="A148">
            <v>526</v>
          </cell>
          <cell r="C148">
            <v>58.106999999999999</v>
          </cell>
          <cell r="M148">
            <v>32.49</v>
          </cell>
        </row>
        <row r="149">
          <cell r="A149">
            <v>527</v>
          </cell>
          <cell r="C149">
            <v>192.03899999999999</v>
          </cell>
          <cell r="M149">
            <v>31.56</v>
          </cell>
        </row>
        <row r="150">
          <cell r="A150">
            <v>528</v>
          </cell>
          <cell r="C150">
            <v>20.036000000000001</v>
          </cell>
          <cell r="M150">
            <v>32.28</v>
          </cell>
        </row>
        <row r="151">
          <cell r="A151">
            <v>529</v>
          </cell>
          <cell r="C151">
            <v>0</v>
          </cell>
          <cell r="M151">
            <v>32.51</v>
          </cell>
        </row>
        <row r="152">
          <cell r="A152">
            <v>530</v>
          </cell>
          <cell r="C152">
            <v>96.015000000000001</v>
          </cell>
          <cell r="M152">
            <v>32.04</v>
          </cell>
        </row>
        <row r="153">
          <cell r="A153">
            <v>531</v>
          </cell>
          <cell r="C153">
            <v>0</v>
          </cell>
          <cell r="M153">
            <v>0</v>
          </cell>
        </row>
        <row r="154">
          <cell r="A154">
            <v>601</v>
          </cell>
          <cell r="C154">
            <v>38.048000000000002</v>
          </cell>
          <cell r="M154">
            <v>32.35</v>
          </cell>
        </row>
        <row r="155">
          <cell r="A155">
            <v>602</v>
          </cell>
          <cell r="C155">
            <v>38.048999999999999</v>
          </cell>
          <cell r="M155">
            <v>32.14</v>
          </cell>
        </row>
        <row r="156">
          <cell r="A156">
            <v>603</v>
          </cell>
          <cell r="C156">
            <v>96.013000000000005</v>
          </cell>
          <cell r="M156">
            <v>32.130000000000003</v>
          </cell>
        </row>
        <row r="157">
          <cell r="A157">
            <v>604</v>
          </cell>
          <cell r="C157">
            <v>38.055999999999997</v>
          </cell>
          <cell r="M157">
            <v>0</v>
          </cell>
        </row>
        <row r="158">
          <cell r="A158">
            <v>605</v>
          </cell>
          <cell r="C158">
            <v>0</v>
          </cell>
          <cell r="M158">
            <v>32.200000000000003</v>
          </cell>
        </row>
        <row r="159">
          <cell r="A159">
            <v>606</v>
          </cell>
          <cell r="C159">
            <v>0</v>
          </cell>
          <cell r="M159">
            <v>0</v>
          </cell>
        </row>
        <row r="160">
          <cell r="A160">
            <v>607</v>
          </cell>
          <cell r="C160">
            <v>0</v>
          </cell>
          <cell r="M160">
            <v>0</v>
          </cell>
        </row>
        <row r="161">
          <cell r="A161">
            <v>608</v>
          </cell>
          <cell r="C161">
            <v>96.016000000000005</v>
          </cell>
          <cell r="M161">
            <v>64.53</v>
          </cell>
        </row>
        <row r="162">
          <cell r="A162">
            <v>609</v>
          </cell>
          <cell r="C162">
            <v>32.045000000000002</v>
          </cell>
          <cell r="M162">
            <v>32.32</v>
          </cell>
        </row>
        <row r="163">
          <cell r="A163">
            <v>610</v>
          </cell>
          <cell r="C163">
            <v>96.025999999999996</v>
          </cell>
          <cell r="M163">
            <v>32.090000000000003</v>
          </cell>
        </row>
        <row r="164">
          <cell r="A164">
            <v>611</v>
          </cell>
          <cell r="C164">
            <v>0</v>
          </cell>
          <cell r="M164">
            <v>32.159999999999997</v>
          </cell>
        </row>
        <row r="165">
          <cell r="A165">
            <v>612</v>
          </cell>
          <cell r="C165">
            <v>87.016999999999996</v>
          </cell>
          <cell r="M165">
            <v>31.98</v>
          </cell>
        </row>
        <row r="166">
          <cell r="A166">
            <v>613</v>
          </cell>
          <cell r="C166">
            <v>0</v>
          </cell>
          <cell r="M166">
            <v>0</v>
          </cell>
        </row>
        <row r="167">
          <cell r="A167">
            <v>614</v>
          </cell>
          <cell r="C167">
            <v>38.051000000000002</v>
          </cell>
          <cell r="M167">
            <v>0</v>
          </cell>
        </row>
        <row r="168">
          <cell r="A168">
            <v>615</v>
          </cell>
          <cell r="C168">
            <v>32.043999999999997</v>
          </cell>
          <cell r="M168">
            <v>32.1</v>
          </cell>
        </row>
        <row r="169">
          <cell r="A169">
            <v>616</v>
          </cell>
          <cell r="C169">
            <v>78.135999999999996</v>
          </cell>
          <cell r="M169">
            <v>32.130000000000003</v>
          </cell>
        </row>
        <row r="170">
          <cell r="A170">
            <v>617</v>
          </cell>
          <cell r="C170">
            <v>38.058</v>
          </cell>
          <cell r="M170">
            <v>32.15</v>
          </cell>
        </row>
        <row r="171">
          <cell r="A171">
            <v>618</v>
          </cell>
          <cell r="C171">
            <v>183.041</v>
          </cell>
          <cell r="M171">
            <v>32.19</v>
          </cell>
        </row>
        <row r="172">
          <cell r="A172">
            <v>619</v>
          </cell>
          <cell r="C172">
            <v>0</v>
          </cell>
          <cell r="M172">
            <v>0</v>
          </cell>
        </row>
        <row r="173">
          <cell r="A173">
            <v>620</v>
          </cell>
          <cell r="C173">
            <v>96.027000000000001</v>
          </cell>
          <cell r="M173">
            <v>0</v>
          </cell>
        </row>
        <row r="174">
          <cell r="A174">
            <v>621</v>
          </cell>
          <cell r="C174">
            <v>0</v>
          </cell>
          <cell r="M174">
            <v>0</v>
          </cell>
        </row>
        <row r="175">
          <cell r="A175">
            <v>622</v>
          </cell>
          <cell r="C175">
            <v>0</v>
          </cell>
          <cell r="M175">
            <v>32.36</v>
          </cell>
        </row>
        <row r="176">
          <cell r="A176">
            <v>623</v>
          </cell>
          <cell r="C176">
            <v>96.022000000000006</v>
          </cell>
          <cell r="M176">
            <v>32.29</v>
          </cell>
        </row>
        <row r="177">
          <cell r="A177">
            <v>624</v>
          </cell>
          <cell r="C177">
            <v>38.049999999999997</v>
          </cell>
          <cell r="M177">
            <v>32.19</v>
          </cell>
        </row>
        <row r="178">
          <cell r="A178">
            <v>625</v>
          </cell>
          <cell r="C178">
            <v>20.033999999999999</v>
          </cell>
          <cell r="M178">
            <v>32.19</v>
          </cell>
        </row>
        <row r="179">
          <cell r="A179">
            <v>626</v>
          </cell>
          <cell r="C179">
            <v>96.02</v>
          </cell>
          <cell r="M179">
            <v>32.26</v>
          </cell>
        </row>
        <row r="180">
          <cell r="A180">
            <v>627</v>
          </cell>
          <cell r="C180">
            <v>0</v>
          </cell>
          <cell r="M180">
            <v>32.200000000000003</v>
          </cell>
        </row>
        <row r="181">
          <cell r="A181">
            <v>628</v>
          </cell>
          <cell r="C181">
            <v>0</v>
          </cell>
          <cell r="M181">
            <v>0</v>
          </cell>
        </row>
        <row r="182">
          <cell r="A182">
            <v>629</v>
          </cell>
          <cell r="C182">
            <v>70.108000000000004</v>
          </cell>
          <cell r="M182">
            <v>32.15</v>
          </cell>
        </row>
        <row r="183">
          <cell r="A183">
            <v>630</v>
          </cell>
          <cell r="C183">
            <v>38.048000000000002</v>
          </cell>
          <cell r="M183">
            <v>32.450000000000003</v>
          </cell>
        </row>
        <row r="184">
          <cell r="A184">
            <v>701</v>
          </cell>
          <cell r="C184">
            <v>96.016000000000005</v>
          </cell>
          <cell r="M184">
            <v>0</v>
          </cell>
        </row>
        <row r="185">
          <cell r="A185">
            <v>702</v>
          </cell>
          <cell r="C185">
            <v>70.093000000000004</v>
          </cell>
          <cell r="M185">
            <v>32.130000000000003</v>
          </cell>
        </row>
        <row r="186">
          <cell r="A186">
            <v>703</v>
          </cell>
          <cell r="C186">
            <v>0</v>
          </cell>
          <cell r="M186">
            <v>0</v>
          </cell>
        </row>
        <row r="187">
          <cell r="A187">
            <v>704</v>
          </cell>
          <cell r="C187">
            <v>96.028000000000006</v>
          </cell>
          <cell r="M187">
            <v>32.18</v>
          </cell>
        </row>
        <row r="188">
          <cell r="A188">
            <v>705</v>
          </cell>
          <cell r="C188">
            <v>96.024000000000001</v>
          </cell>
          <cell r="M188">
            <v>0</v>
          </cell>
        </row>
        <row r="189">
          <cell r="A189">
            <v>706</v>
          </cell>
          <cell r="C189">
            <v>32.049999999999997</v>
          </cell>
          <cell r="M189">
            <v>32.47</v>
          </cell>
        </row>
        <row r="190">
          <cell r="A190">
            <v>707</v>
          </cell>
          <cell r="C190">
            <v>116.066</v>
          </cell>
          <cell r="M190">
            <v>32</v>
          </cell>
        </row>
        <row r="191">
          <cell r="A191">
            <v>708</v>
          </cell>
          <cell r="C191">
            <v>87.015000000000001</v>
          </cell>
          <cell r="M191">
            <v>32.64</v>
          </cell>
        </row>
        <row r="192">
          <cell r="A192">
            <v>709</v>
          </cell>
          <cell r="C192">
            <v>32.043999999999997</v>
          </cell>
          <cell r="M192">
            <v>31.88</v>
          </cell>
        </row>
        <row r="193">
          <cell r="A193">
            <v>710</v>
          </cell>
          <cell r="C193">
            <v>0</v>
          </cell>
          <cell r="M193">
            <v>32.06</v>
          </cell>
        </row>
        <row r="194">
          <cell r="A194">
            <v>711</v>
          </cell>
          <cell r="C194">
            <v>96.022000000000006</v>
          </cell>
          <cell r="M194">
            <v>0</v>
          </cell>
        </row>
        <row r="195">
          <cell r="A195">
            <v>712</v>
          </cell>
          <cell r="C195">
            <v>37.561</v>
          </cell>
          <cell r="M195">
            <v>32.07</v>
          </cell>
        </row>
        <row r="196">
          <cell r="A196">
            <v>713</v>
          </cell>
          <cell r="C196">
            <v>20.059000000000001</v>
          </cell>
          <cell r="M196">
            <v>32.18</v>
          </cell>
        </row>
        <row r="197">
          <cell r="A197">
            <v>714</v>
          </cell>
          <cell r="C197">
            <v>165.62700000000001</v>
          </cell>
          <cell r="M197">
            <v>32.14</v>
          </cell>
        </row>
        <row r="198">
          <cell r="A198">
            <v>715</v>
          </cell>
          <cell r="C198">
            <v>37.557000000000002</v>
          </cell>
          <cell r="M198">
            <v>32.380000000000003</v>
          </cell>
        </row>
        <row r="199">
          <cell r="A199">
            <v>716</v>
          </cell>
          <cell r="C199">
            <v>96.022999999999996</v>
          </cell>
          <cell r="M199">
            <v>32.14</v>
          </cell>
        </row>
        <row r="200">
          <cell r="A200">
            <v>717</v>
          </cell>
          <cell r="C200">
            <v>128.05699999999999</v>
          </cell>
          <cell r="M200">
            <v>32.24</v>
          </cell>
        </row>
        <row r="201">
          <cell r="A201">
            <v>718</v>
          </cell>
          <cell r="C201">
            <v>0</v>
          </cell>
          <cell r="M201">
            <v>0</v>
          </cell>
        </row>
        <row r="202">
          <cell r="A202">
            <v>719</v>
          </cell>
          <cell r="C202">
            <v>0</v>
          </cell>
          <cell r="M202">
            <v>32.21</v>
          </cell>
        </row>
        <row r="203">
          <cell r="A203">
            <v>720</v>
          </cell>
          <cell r="C203">
            <v>32.052</v>
          </cell>
          <cell r="M203">
            <v>32.19</v>
          </cell>
        </row>
        <row r="204">
          <cell r="A204">
            <v>721</v>
          </cell>
          <cell r="C204">
            <v>96.016000000000005</v>
          </cell>
          <cell r="M204">
            <v>0</v>
          </cell>
        </row>
        <row r="205">
          <cell r="A205">
            <v>722</v>
          </cell>
          <cell r="C205">
            <v>0</v>
          </cell>
          <cell r="M205">
            <v>32.08</v>
          </cell>
        </row>
        <row r="206">
          <cell r="A206">
            <v>723</v>
          </cell>
          <cell r="C206">
            <v>185.68100000000001</v>
          </cell>
          <cell r="M206">
            <v>32.25</v>
          </cell>
        </row>
        <row r="207">
          <cell r="A207">
            <v>724</v>
          </cell>
          <cell r="C207">
            <v>87.024000000000001</v>
          </cell>
          <cell r="M207">
            <v>32.44</v>
          </cell>
        </row>
        <row r="208">
          <cell r="A208">
            <v>725</v>
          </cell>
          <cell r="C208">
            <v>0</v>
          </cell>
          <cell r="M208">
            <v>0</v>
          </cell>
        </row>
        <row r="209">
          <cell r="A209">
            <v>726</v>
          </cell>
          <cell r="C209">
            <v>96.024000000000001</v>
          </cell>
          <cell r="M209">
            <v>32.39</v>
          </cell>
        </row>
        <row r="210">
          <cell r="A210">
            <v>727</v>
          </cell>
          <cell r="C210">
            <v>70.108000000000004</v>
          </cell>
          <cell r="M210">
            <v>32.21</v>
          </cell>
        </row>
        <row r="211">
          <cell r="A211">
            <v>728</v>
          </cell>
          <cell r="C211">
            <v>134.078</v>
          </cell>
          <cell r="M211">
            <v>32.340000000000003</v>
          </cell>
        </row>
        <row r="212">
          <cell r="A212">
            <v>729</v>
          </cell>
          <cell r="C212">
            <v>32.036000000000001</v>
          </cell>
          <cell r="M212">
            <v>32.25</v>
          </cell>
        </row>
        <row r="213">
          <cell r="A213">
            <v>730</v>
          </cell>
          <cell r="C213">
            <v>38.051000000000002</v>
          </cell>
          <cell r="M213">
            <v>32.19</v>
          </cell>
        </row>
        <row r="214">
          <cell r="A214">
            <v>731</v>
          </cell>
          <cell r="C214">
            <v>87.027000000000001</v>
          </cell>
          <cell r="M214">
            <v>0</v>
          </cell>
        </row>
        <row r="215">
          <cell r="A215">
            <v>801</v>
          </cell>
          <cell r="C215">
            <v>32.052999999999997</v>
          </cell>
          <cell r="M215">
            <v>32.26</v>
          </cell>
        </row>
        <row r="216">
          <cell r="A216">
            <v>802</v>
          </cell>
          <cell r="C216">
            <v>96.025000000000006</v>
          </cell>
          <cell r="M216">
            <v>0</v>
          </cell>
        </row>
        <row r="217">
          <cell r="A217">
            <v>803</v>
          </cell>
          <cell r="C217">
            <v>32.051000000000002</v>
          </cell>
          <cell r="M217">
            <v>32.43</v>
          </cell>
        </row>
        <row r="218">
          <cell r="A218">
            <v>804</v>
          </cell>
          <cell r="C218">
            <v>0</v>
          </cell>
          <cell r="M218">
            <v>32.26</v>
          </cell>
        </row>
        <row r="219">
          <cell r="A219">
            <v>805</v>
          </cell>
          <cell r="C219">
            <v>0</v>
          </cell>
          <cell r="M219">
            <v>32.22</v>
          </cell>
        </row>
        <row r="220">
          <cell r="A220">
            <v>806</v>
          </cell>
          <cell r="C220">
            <v>148.108</v>
          </cell>
          <cell r="M220">
            <v>64.290000000000006</v>
          </cell>
        </row>
        <row r="221">
          <cell r="A221">
            <v>807</v>
          </cell>
          <cell r="C221">
            <v>87.025999999999996</v>
          </cell>
          <cell r="M221">
            <v>0</v>
          </cell>
        </row>
        <row r="222">
          <cell r="A222">
            <v>808</v>
          </cell>
          <cell r="C222">
            <v>96.02</v>
          </cell>
          <cell r="M222">
            <v>0</v>
          </cell>
        </row>
        <row r="223">
          <cell r="A223">
            <v>809</v>
          </cell>
          <cell r="C223">
            <v>38.049999999999997</v>
          </cell>
          <cell r="M223">
            <v>0</v>
          </cell>
        </row>
        <row r="224">
          <cell r="A224">
            <v>810</v>
          </cell>
          <cell r="C224">
            <v>70.108999999999995</v>
          </cell>
          <cell r="M224">
            <v>32.270000000000003</v>
          </cell>
        </row>
        <row r="225">
          <cell r="A225">
            <v>811</v>
          </cell>
          <cell r="C225">
            <v>0</v>
          </cell>
          <cell r="M225">
            <v>0</v>
          </cell>
        </row>
        <row r="226">
          <cell r="A226">
            <v>812</v>
          </cell>
          <cell r="C226">
            <v>58.087000000000003</v>
          </cell>
          <cell r="M226">
            <v>32.409999999999997</v>
          </cell>
        </row>
        <row r="227">
          <cell r="A227">
            <v>813</v>
          </cell>
          <cell r="C227">
            <v>166.107</v>
          </cell>
          <cell r="M227">
            <v>32.450000000000003</v>
          </cell>
        </row>
        <row r="228">
          <cell r="A228">
            <v>814</v>
          </cell>
          <cell r="C228">
            <v>96.027000000000001</v>
          </cell>
          <cell r="M228">
            <v>32.54</v>
          </cell>
        </row>
        <row r="229">
          <cell r="A229">
            <v>815</v>
          </cell>
          <cell r="C229">
            <v>0</v>
          </cell>
          <cell r="M229">
            <v>0</v>
          </cell>
        </row>
        <row r="230">
          <cell r="A230">
            <v>816</v>
          </cell>
          <cell r="C230">
            <v>0</v>
          </cell>
          <cell r="M230">
            <v>32.4</v>
          </cell>
        </row>
        <row r="231">
          <cell r="A231">
            <v>817</v>
          </cell>
          <cell r="C231">
            <v>87.019000000000005</v>
          </cell>
          <cell r="M231">
            <v>32.5</v>
          </cell>
        </row>
        <row r="232">
          <cell r="A232">
            <v>818</v>
          </cell>
          <cell r="C232">
            <v>20.047999999999998</v>
          </cell>
          <cell r="M232">
            <v>32.28</v>
          </cell>
        </row>
        <row r="233">
          <cell r="A233">
            <v>819</v>
          </cell>
          <cell r="C233">
            <v>128.07</v>
          </cell>
          <cell r="M233">
            <v>32.29</v>
          </cell>
        </row>
        <row r="234">
          <cell r="A234">
            <v>820</v>
          </cell>
          <cell r="C234">
            <v>96.022999999999996</v>
          </cell>
          <cell r="M234">
            <v>32.299999999999997</v>
          </cell>
        </row>
        <row r="235">
          <cell r="A235">
            <v>821</v>
          </cell>
          <cell r="C235">
            <v>128.089</v>
          </cell>
          <cell r="M235">
            <v>32.28</v>
          </cell>
        </row>
        <row r="236">
          <cell r="A236">
            <v>822</v>
          </cell>
          <cell r="C236">
            <v>96.022999999999996</v>
          </cell>
          <cell r="M236">
            <v>32.4</v>
          </cell>
        </row>
        <row r="237">
          <cell r="A237">
            <v>823</v>
          </cell>
          <cell r="C237">
            <v>0</v>
          </cell>
          <cell r="M237">
            <v>0</v>
          </cell>
        </row>
        <row r="238">
          <cell r="A238">
            <v>824</v>
          </cell>
          <cell r="C238">
            <v>32.045000000000002</v>
          </cell>
          <cell r="M238">
            <v>32.19</v>
          </cell>
        </row>
        <row r="239">
          <cell r="A239">
            <v>825</v>
          </cell>
          <cell r="C239">
            <v>192.03800000000001</v>
          </cell>
          <cell r="M239">
            <v>32.47</v>
          </cell>
        </row>
        <row r="240">
          <cell r="A240">
            <v>826</v>
          </cell>
          <cell r="C240">
            <v>20.048999999999999</v>
          </cell>
          <cell r="M240">
            <v>32.42</v>
          </cell>
        </row>
        <row r="241">
          <cell r="A241">
            <v>827</v>
          </cell>
          <cell r="C241">
            <v>203.1</v>
          </cell>
          <cell r="M241">
            <v>32.18</v>
          </cell>
        </row>
        <row r="242">
          <cell r="A242">
            <v>828</v>
          </cell>
          <cell r="C242">
            <v>32.055999999999997</v>
          </cell>
          <cell r="M242">
            <v>32.35</v>
          </cell>
        </row>
        <row r="243">
          <cell r="A243">
            <v>829</v>
          </cell>
          <cell r="C243">
            <v>96.024000000000001</v>
          </cell>
          <cell r="M243">
            <v>0</v>
          </cell>
        </row>
        <row r="244">
          <cell r="A244">
            <v>830</v>
          </cell>
          <cell r="C244">
            <v>0</v>
          </cell>
          <cell r="M244">
            <v>0</v>
          </cell>
        </row>
        <row r="245">
          <cell r="A245">
            <v>831</v>
          </cell>
          <cell r="C245">
            <v>128.01400000000001</v>
          </cell>
          <cell r="M245">
            <v>32.14</v>
          </cell>
        </row>
        <row r="246">
          <cell r="A246">
            <v>901</v>
          </cell>
          <cell r="C246">
            <v>20.053999999999998</v>
          </cell>
          <cell r="M246">
            <v>32.28</v>
          </cell>
        </row>
        <row r="247">
          <cell r="A247">
            <v>902</v>
          </cell>
          <cell r="C247">
            <v>32.043999999999997</v>
          </cell>
          <cell r="M247">
            <v>32.1</v>
          </cell>
        </row>
        <row r="248">
          <cell r="A248">
            <v>903</v>
          </cell>
          <cell r="C248">
            <v>96.025000000000006</v>
          </cell>
          <cell r="M248">
            <v>32.31</v>
          </cell>
        </row>
        <row r="249">
          <cell r="A249">
            <v>904</v>
          </cell>
          <cell r="C249">
            <v>96.016000000000005</v>
          </cell>
          <cell r="M249">
            <v>32.28</v>
          </cell>
        </row>
        <row r="250">
          <cell r="A250">
            <v>905</v>
          </cell>
          <cell r="C250">
            <v>96.025999999999996</v>
          </cell>
          <cell r="M250">
            <v>0</v>
          </cell>
        </row>
        <row r="251">
          <cell r="A251">
            <v>906</v>
          </cell>
          <cell r="C251">
            <v>0</v>
          </cell>
          <cell r="M251">
            <v>0</v>
          </cell>
        </row>
        <row r="252">
          <cell r="A252">
            <v>907</v>
          </cell>
          <cell r="C252">
            <v>128.053</v>
          </cell>
          <cell r="M252">
            <v>32.35</v>
          </cell>
        </row>
        <row r="253">
          <cell r="A253">
            <v>908</v>
          </cell>
          <cell r="C253">
            <v>32.052999999999997</v>
          </cell>
          <cell r="M253">
            <v>32.24</v>
          </cell>
        </row>
        <row r="254">
          <cell r="A254">
            <v>909</v>
          </cell>
          <cell r="C254">
            <v>96.016999999999996</v>
          </cell>
          <cell r="M254">
            <v>32.22</v>
          </cell>
        </row>
        <row r="255">
          <cell r="A255">
            <v>910</v>
          </cell>
          <cell r="C255">
            <v>96.022000000000006</v>
          </cell>
          <cell r="M255">
            <v>32.35</v>
          </cell>
        </row>
        <row r="256">
          <cell r="A256">
            <v>911</v>
          </cell>
          <cell r="C256">
            <v>128.07300000000001</v>
          </cell>
          <cell r="M256">
            <v>32.03</v>
          </cell>
        </row>
        <row r="257">
          <cell r="A257">
            <v>912</v>
          </cell>
          <cell r="C257">
            <v>0</v>
          </cell>
          <cell r="M257">
            <v>0</v>
          </cell>
        </row>
        <row r="258">
          <cell r="A258">
            <v>913</v>
          </cell>
          <cell r="C258">
            <v>87.025999999999996</v>
          </cell>
          <cell r="M258">
            <v>32.24</v>
          </cell>
        </row>
        <row r="259">
          <cell r="A259">
            <v>914</v>
          </cell>
          <cell r="C259">
            <v>32.048999999999999</v>
          </cell>
          <cell r="M259">
            <v>31.93</v>
          </cell>
        </row>
        <row r="260">
          <cell r="A260">
            <v>915</v>
          </cell>
          <cell r="C260">
            <v>116.07599999999999</v>
          </cell>
          <cell r="M260">
            <v>31.43</v>
          </cell>
        </row>
        <row r="261">
          <cell r="A261">
            <v>916</v>
          </cell>
          <cell r="C261">
            <v>96.013000000000005</v>
          </cell>
          <cell r="M261">
            <v>31.86</v>
          </cell>
        </row>
        <row r="262">
          <cell r="A262">
            <v>917</v>
          </cell>
          <cell r="C262">
            <v>20.045000000000002</v>
          </cell>
          <cell r="M262">
            <v>32.15</v>
          </cell>
        </row>
        <row r="263">
          <cell r="A263">
            <v>918</v>
          </cell>
          <cell r="C263">
            <v>50.094999999999999</v>
          </cell>
          <cell r="M263">
            <v>31.89</v>
          </cell>
        </row>
        <row r="264">
          <cell r="A264">
            <v>919</v>
          </cell>
          <cell r="C264">
            <v>96.016000000000005</v>
          </cell>
          <cell r="M264">
            <v>31.91</v>
          </cell>
        </row>
        <row r="265">
          <cell r="A265">
            <v>920</v>
          </cell>
          <cell r="C265">
            <v>96.027000000000001</v>
          </cell>
          <cell r="M265">
            <v>32.159999999999997</v>
          </cell>
        </row>
        <row r="266">
          <cell r="A266">
            <v>921</v>
          </cell>
          <cell r="C266">
            <v>52.107999999999997</v>
          </cell>
          <cell r="M266">
            <v>31.87</v>
          </cell>
        </row>
        <row r="267">
          <cell r="A267">
            <v>922</v>
          </cell>
          <cell r="C267">
            <v>96.022999999999996</v>
          </cell>
          <cell r="M267">
            <v>32.08</v>
          </cell>
        </row>
        <row r="268">
          <cell r="A268">
            <v>923</v>
          </cell>
          <cell r="C268">
            <v>96.024000000000001</v>
          </cell>
          <cell r="M268">
            <v>32.119999999999997</v>
          </cell>
        </row>
        <row r="269">
          <cell r="A269">
            <v>924</v>
          </cell>
          <cell r="C269">
            <v>0</v>
          </cell>
          <cell r="M269">
            <v>32.33</v>
          </cell>
        </row>
        <row r="270">
          <cell r="A270">
            <v>925</v>
          </cell>
          <cell r="C270">
            <v>96.022999999999996</v>
          </cell>
          <cell r="M270">
            <v>32.340000000000003</v>
          </cell>
        </row>
        <row r="271">
          <cell r="A271">
            <v>926</v>
          </cell>
          <cell r="C271">
            <v>0</v>
          </cell>
          <cell r="M271">
            <v>0</v>
          </cell>
        </row>
        <row r="272">
          <cell r="A272">
            <v>927</v>
          </cell>
          <cell r="C272">
            <v>70.097999999999999</v>
          </cell>
          <cell r="M272">
            <v>32.4</v>
          </cell>
        </row>
        <row r="273">
          <cell r="A273">
            <v>928</v>
          </cell>
          <cell r="C273">
            <v>70.097999999999999</v>
          </cell>
          <cell r="M273">
            <v>32.299999999999997</v>
          </cell>
        </row>
        <row r="274">
          <cell r="A274">
            <v>929</v>
          </cell>
          <cell r="C274">
            <v>76.097999999999999</v>
          </cell>
          <cell r="M274">
            <v>32.24</v>
          </cell>
        </row>
        <row r="275">
          <cell r="A275">
            <v>930</v>
          </cell>
          <cell r="C275">
            <v>20.05</v>
          </cell>
          <cell r="M275">
            <v>0</v>
          </cell>
        </row>
        <row r="276">
          <cell r="A276">
            <v>1001</v>
          </cell>
          <cell r="C276">
            <v>0</v>
          </cell>
          <cell r="M276">
            <v>0</v>
          </cell>
        </row>
        <row r="277">
          <cell r="A277">
            <v>1002</v>
          </cell>
          <cell r="C277">
            <v>0</v>
          </cell>
          <cell r="M277">
            <v>0</v>
          </cell>
        </row>
        <row r="278">
          <cell r="A278">
            <v>1003</v>
          </cell>
          <cell r="C278">
            <v>0</v>
          </cell>
          <cell r="M278">
            <v>0</v>
          </cell>
        </row>
        <row r="279">
          <cell r="A279">
            <v>1004</v>
          </cell>
          <cell r="C279">
            <v>0</v>
          </cell>
          <cell r="M279">
            <v>0</v>
          </cell>
        </row>
        <row r="280">
          <cell r="A280">
            <v>1005</v>
          </cell>
          <cell r="C280">
            <v>0</v>
          </cell>
          <cell r="M280">
            <v>0</v>
          </cell>
        </row>
        <row r="281">
          <cell r="A281">
            <v>1006</v>
          </cell>
          <cell r="C281">
            <v>0</v>
          </cell>
          <cell r="M281">
            <v>0</v>
          </cell>
        </row>
        <row r="282">
          <cell r="A282">
            <v>1007</v>
          </cell>
          <cell r="C282">
            <v>0</v>
          </cell>
          <cell r="M282">
            <v>0</v>
          </cell>
        </row>
        <row r="283">
          <cell r="A283">
            <v>1008</v>
          </cell>
          <cell r="C283">
            <v>0</v>
          </cell>
          <cell r="M283">
            <v>0</v>
          </cell>
        </row>
        <row r="284">
          <cell r="A284">
            <v>1009</v>
          </cell>
          <cell r="C284">
            <v>0</v>
          </cell>
          <cell r="M284">
            <v>0</v>
          </cell>
        </row>
        <row r="285">
          <cell r="A285">
            <v>1010</v>
          </cell>
          <cell r="C285">
            <v>0</v>
          </cell>
          <cell r="M285">
            <v>0</v>
          </cell>
        </row>
        <row r="286">
          <cell r="A286">
            <v>1011</v>
          </cell>
          <cell r="C286">
            <v>0</v>
          </cell>
          <cell r="M286">
            <v>0</v>
          </cell>
        </row>
        <row r="287">
          <cell r="A287">
            <v>1012</v>
          </cell>
          <cell r="C287">
            <v>0</v>
          </cell>
          <cell r="M287">
            <v>0</v>
          </cell>
        </row>
        <row r="288">
          <cell r="A288">
            <v>1013</v>
          </cell>
          <cell r="C288">
            <v>0</v>
          </cell>
          <cell r="M288">
            <v>0</v>
          </cell>
        </row>
        <row r="289">
          <cell r="A289">
            <v>1014</v>
          </cell>
          <cell r="C289">
            <v>0</v>
          </cell>
          <cell r="M289">
            <v>0</v>
          </cell>
        </row>
        <row r="290">
          <cell r="A290">
            <v>1015</v>
          </cell>
          <cell r="C290">
            <v>0</v>
          </cell>
          <cell r="M290">
            <v>0</v>
          </cell>
        </row>
        <row r="291">
          <cell r="A291">
            <v>1016</v>
          </cell>
          <cell r="C291">
            <v>0</v>
          </cell>
          <cell r="M291">
            <v>0</v>
          </cell>
        </row>
        <row r="292">
          <cell r="A292">
            <v>1017</v>
          </cell>
          <cell r="C292">
            <v>0</v>
          </cell>
          <cell r="M292">
            <v>0</v>
          </cell>
        </row>
        <row r="293">
          <cell r="A293">
            <v>1018</v>
          </cell>
          <cell r="C293">
            <v>0</v>
          </cell>
          <cell r="M293">
            <v>0</v>
          </cell>
        </row>
        <row r="294">
          <cell r="A294">
            <v>1019</v>
          </cell>
          <cell r="C294">
            <v>0</v>
          </cell>
          <cell r="M294">
            <v>0</v>
          </cell>
        </row>
        <row r="295">
          <cell r="A295">
            <v>1020</v>
          </cell>
          <cell r="C295">
            <v>0</v>
          </cell>
          <cell r="M295">
            <v>0</v>
          </cell>
        </row>
        <row r="296">
          <cell r="A296">
            <v>1021</v>
          </cell>
          <cell r="C296">
            <v>0</v>
          </cell>
          <cell r="M296">
            <v>0</v>
          </cell>
        </row>
        <row r="297">
          <cell r="A297">
            <v>1022</v>
          </cell>
          <cell r="C297">
            <v>0</v>
          </cell>
          <cell r="M297">
            <v>0</v>
          </cell>
        </row>
        <row r="298">
          <cell r="A298">
            <v>1023</v>
          </cell>
          <cell r="C298">
            <v>0</v>
          </cell>
          <cell r="M298">
            <v>0</v>
          </cell>
        </row>
        <row r="299">
          <cell r="A299">
            <v>1024</v>
          </cell>
          <cell r="C299">
            <v>0</v>
          </cell>
          <cell r="M299">
            <v>0</v>
          </cell>
        </row>
        <row r="300">
          <cell r="A300">
            <v>1025</v>
          </cell>
          <cell r="C300">
            <v>0</v>
          </cell>
          <cell r="M300">
            <v>0</v>
          </cell>
        </row>
        <row r="301">
          <cell r="A301">
            <v>1026</v>
          </cell>
          <cell r="C301">
            <v>0</v>
          </cell>
          <cell r="M301">
            <v>0</v>
          </cell>
        </row>
        <row r="302">
          <cell r="A302">
            <v>1027</v>
          </cell>
          <cell r="C302">
            <v>0</v>
          </cell>
          <cell r="M302">
            <v>0</v>
          </cell>
        </row>
        <row r="303">
          <cell r="A303">
            <v>1028</v>
          </cell>
          <cell r="C303">
            <v>0</v>
          </cell>
          <cell r="M303">
            <v>0</v>
          </cell>
        </row>
        <row r="304">
          <cell r="A304">
            <v>1029</v>
          </cell>
          <cell r="C304">
            <v>0</v>
          </cell>
          <cell r="M304">
            <v>0</v>
          </cell>
        </row>
        <row r="305">
          <cell r="A305">
            <v>1030</v>
          </cell>
          <cell r="C305">
            <v>0</v>
          </cell>
          <cell r="M305">
            <v>0</v>
          </cell>
        </row>
        <row r="306">
          <cell r="A306">
            <v>1031</v>
          </cell>
          <cell r="C306">
            <v>0</v>
          </cell>
          <cell r="M306">
            <v>0</v>
          </cell>
        </row>
        <row r="307">
          <cell r="A307">
            <v>1101</v>
          </cell>
          <cell r="C307">
            <v>0</v>
          </cell>
          <cell r="M307">
            <v>0</v>
          </cell>
        </row>
        <row r="308">
          <cell r="A308">
            <v>1102</v>
          </cell>
          <cell r="C308">
            <v>0</v>
          </cell>
          <cell r="M308">
            <v>0</v>
          </cell>
        </row>
        <row r="309">
          <cell r="A309">
            <v>1103</v>
          </cell>
          <cell r="C309">
            <v>0</v>
          </cell>
          <cell r="M309">
            <v>0</v>
          </cell>
        </row>
        <row r="310">
          <cell r="A310">
            <v>1104</v>
          </cell>
          <cell r="C310">
            <v>0</v>
          </cell>
          <cell r="M310">
            <v>0</v>
          </cell>
        </row>
        <row r="311">
          <cell r="A311">
            <v>1105</v>
          </cell>
          <cell r="C311">
            <v>0</v>
          </cell>
          <cell r="M311">
            <v>0</v>
          </cell>
        </row>
        <row r="312">
          <cell r="A312">
            <v>1106</v>
          </cell>
          <cell r="C312">
            <v>0</v>
          </cell>
          <cell r="M312">
            <v>0</v>
          </cell>
        </row>
        <row r="313">
          <cell r="A313">
            <v>1107</v>
          </cell>
          <cell r="C313">
            <v>0</v>
          </cell>
          <cell r="M313">
            <v>0</v>
          </cell>
        </row>
        <row r="314">
          <cell r="A314">
            <v>1108</v>
          </cell>
          <cell r="C314">
            <v>0</v>
          </cell>
          <cell r="M314">
            <v>0</v>
          </cell>
        </row>
        <row r="315">
          <cell r="A315">
            <v>1109</v>
          </cell>
          <cell r="C315">
            <v>0</v>
          </cell>
          <cell r="M315">
            <v>0</v>
          </cell>
        </row>
        <row r="316">
          <cell r="A316">
            <v>1110</v>
          </cell>
          <cell r="C316">
            <v>0</v>
          </cell>
          <cell r="M316">
            <v>0</v>
          </cell>
        </row>
        <row r="317">
          <cell r="A317">
            <v>1111</v>
          </cell>
          <cell r="C317">
            <v>0</v>
          </cell>
          <cell r="M317">
            <v>0</v>
          </cell>
        </row>
        <row r="318">
          <cell r="A318">
            <v>1112</v>
          </cell>
          <cell r="C318">
            <v>0</v>
          </cell>
          <cell r="M318">
            <v>0</v>
          </cell>
        </row>
        <row r="319">
          <cell r="A319">
            <v>1113</v>
          </cell>
          <cell r="C319">
            <v>0</v>
          </cell>
          <cell r="M319">
            <v>0</v>
          </cell>
        </row>
        <row r="320">
          <cell r="A320">
            <v>1114</v>
          </cell>
          <cell r="C320">
            <v>0</v>
          </cell>
          <cell r="M320">
            <v>0</v>
          </cell>
        </row>
        <row r="321">
          <cell r="A321">
            <v>1115</v>
          </cell>
          <cell r="C321">
            <v>0</v>
          </cell>
          <cell r="M321">
            <v>0</v>
          </cell>
        </row>
        <row r="322">
          <cell r="A322">
            <v>1116</v>
          </cell>
          <cell r="C322">
            <v>0</v>
          </cell>
          <cell r="M322">
            <v>0</v>
          </cell>
        </row>
        <row r="323">
          <cell r="A323">
            <v>1117</v>
          </cell>
          <cell r="C323">
            <v>0</v>
          </cell>
          <cell r="M323">
            <v>0</v>
          </cell>
        </row>
        <row r="324">
          <cell r="A324">
            <v>1118</v>
          </cell>
          <cell r="C324">
            <v>0</v>
          </cell>
          <cell r="M324">
            <v>0</v>
          </cell>
        </row>
        <row r="325">
          <cell r="A325">
            <v>1119</v>
          </cell>
          <cell r="C325">
            <v>0</v>
          </cell>
          <cell r="M325">
            <v>0</v>
          </cell>
        </row>
        <row r="326">
          <cell r="A326">
            <v>1120</v>
          </cell>
          <cell r="C326">
            <v>0</v>
          </cell>
          <cell r="M326">
            <v>0</v>
          </cell>
        </row>
        <row r="327">
          <cell r="A327">
            <v>1121</v>
          </cell>
          <cell r="C327">
            <v>0</v>
          </cell>
          <cell r="M327">
            <v>0</v>
          </cell>
        </row>
        <row r="328">
          <cell r="A328">
            <v>1122</v>
          </cell>
          <cell r="C328">
            <v>0</v>
          </cell>
          <cell r="M328">
            <v>0</v>
          </cell>
        </row>
        <row r="329">
          <cell r="A329">
            <v>1123</v>
          </cell>
          <cell r="C329">
            <v>0</v>
          </cell>
          <cell r="M329">
            <v>0</v>
          </cell>
        </row>
        <row r="330">
          <cell r="A330">
            <v>1124</v>
          </cell>
          <cell r="C330">
            <v>0</v>
          </cell>
          <cell r="M330">
            <v>0</v>
          </cell>
        </row>
        <row r="331">
          <cell r="A331">
            <v>1125</v>
          </cell>
          <cell r="C331">
            <v>0</v>
          </cell>
          <cell r="M331">
            <v>0</v>
          </cell>
        </row>
        <row r="332">
          <cell r="A332">
            <v>1126</v>
          </cell>
          <cell r="C332">
            <v>0</v>
          </cell>
          <cell r="M332">
            <v>0</v>
          </cell>
        </row>
        <row r="333">
          <cell r="A333">
            <v>1127</v>
          </cell>
          <cell r="C333">
            <v>0</v>
          </cell>
          <cell r="M333">
            <v>0</v>
          </cell>
        </row>
        <row r="334">
          <cell r="A334">
            <v>1128</v>
          </cell>
          <cell r="C334">
            <v>0</v>
          </cell>
          <cell r="M334">
            <v>0</v>
          </cell>
        </row>
        <row r="335">
          <cell r="A335">
            <v>1129</v>
          </cell>
          <cell r="C335">
            <v>0</v>
          </cell>
          <cell r="M335">
            <v>0</v>
          </cell>
        </row>
        <row r="336">
          <cell r="A336">
            <v>1130</v>
          </cell>
          <cell r="C336">
            <v>0</v>
          </cell>
          <cell r="M336">
            <v>0</v>
          </cell>
        </row>
        <row r="337">
          <cell r="A337">
            <v>1201</v>
          </cell>
          <cell r="C337">
            <v>0</v>
          </cell>
          <cell r="M337">
            <v>0</v>
          </cell>
        </row>
        <row r="338">
          <cell r="A338">
            <v>1202</v>
          </cell>
          <cell r="C338">
            <v>0</v>
          </cell>
          <cell r="M338">
            <v>0</v>
          </cell>
        </row>
        <row r="339">
          <cell r="A339">
            <v>1203</v>
          </cell>
          <cell r="C339">
            <v>0</v>
          </cell>
          <cell r="M339">
            <v>0</v>
          </cell>
        </row>
        <row r="340">
          <cell r="A340">
            <v>1204</v>
          </cell>
          <cell r="C340">
            <v>0</v>
          </cell>
          <cell r="M340">
            <v>0</v>
          </cell>
        </row>
        <row r="341">
          <cell r="A341">
            <v>1205</v>
          </cell>
          <cell r="C341">
            <v>0</v>
          </cell>
          <cell r="M341">
            <v>0</v>
          </cell>
        </row>
        <row r="342">
          <cell r="A342">
            <v>1206</v>
          </cell>
          <cell r="C342">
            <v>0</v>
          </cell>
          <cell r="M342">
            <v>0</v>
          </cell>
        </row>
        <row r="343">
          <cell r="A343">
            <v>1207</v>
          </cell>
          <cell r="C343">
            <v>0</v>
          </cell>
          <cell r="M343">
            <v>0</v>
          </cell>
        </row>
        <row r="344">
          <cell r="A344">
            <v>1208</v>
          </cell>
          <cell r="C344">
            <v>0</v>
          </cell>
          <cell r="M344">
            <v>0</v>
          </cell>
        </row>
        <row r="345">
          <cell r="A345">
            <v>1209</v>
          </cell>
          <cell r="C345">
            <v>0</v>
          </cell>
          <cell r="M345">
            <v>0</v>
          </cell>
        </row>
        <row r="346">
          <cell r="A346">
            <v>1210</v>
          </cell>
          <cell r="C346">
            <v>0</v>
          </cell>
          <cell r="M346">
            <v>0</v>
          </cell>
        </row>
        <row r="347">
          <cell r="A347">
            <v>1211</v>
          </cell>
          <cell r="C347">
            <v>0</v>
          </cell>
          <cell r="M347">
            <v>0</v>
          </cell>
        </row>
        <row r="348">
          <cell r="A348">
            <v>1212</v>
          </cell>
          <cell r="C348">
            <v>0</v>
          </cell>
          <cell r="M348">
            <v>0</v>
          </cell>
        </row>
        <row r="349">
          <cell r="A349">
            <v>1213</v>
          </cell>
          <cell r="C349">
            <v>0</v>
          </cell>
          <cell r="M349">
            <v>0</v>
          </cell>
        </row>
        <row r="350">
          <cell r="A350">
            <v>1214</v>
          </cell>
          <cell r="C350">
            <v>0</v>
          </cell>
          <cell r="M350">
            <v>0</v>
          </cell>
        </row>
        <row r="351">
          <cell r="A351">
            <v>1215</v>
          </cell>
          <cell r="C351">
            <v>0</v>
          </cell>
          <cell r="M351">
            <v>0</v>
          </cell>
        </row>
        <row r="352">
          <cell r="A352">
            <v>1216</v>
          </cell>
          <cell r="C352">
            <v>0</v>
          </cell>
          <cell r="M352">
            <v>0</v>
          </cell>
        </row>
        <row r="353">
          <cell r="A353">
            <v>1217</v>
          </cell>
          <cell r="C353">
            <v>0</v>
          </cell>
          <cell r="M353">
            <v>0</v>
          </cell>
        </row>
        <row r="354">
          <cell r="A354">
            <v>1218</v>
          </cell>
          <cell r="C354">
            <v>0</v>
          </cell>
          <cell r="M354">
            <v>0</v>
          </cell>
        </row>
        <row r="355">
          <cell r="A355">
            <v>1219</v>
          </cell>
          <cell r="C355">
            <v>0</v>
          </cell>
          <cell r="M355">
            <v>0</v>
          </cell>
        </row>
        <row r="356">
          <cell r="A356">
            <v>1220</v>
          </cell>
          <cell r="C356">
            <v>0</v>
          </cell>
          <cell r="M356">
            <v>0</v>
          </cell>
        </row>
        <row r="357">
          <cell r="A357">
            <v>1221</v>
          </cell>
          <cell r="C357">
            <v>0</v>
          </cell>
          <cell r="M357">
            <v>0</v>
          </cell>
        </row>
        <row r="358">
          <cell r="A358">
            <v>1222</v>
          </cell>
          <cell r="C358">
            <v>0</v>
          </cell>
          <cell r="M358">
            <v>0</v>
          </cell>
        </row>
        <row r="359">
          <cell r="A359">
            <v>1223</v>
          </cell>
          <cell r="C359">
            <v>0</v>
          </cell>
          <cell r="M359">
            <v>0</v>
          </cell>
        </row>
        <row r="360">
          <cell r="A360">
            <v>1224</v>
          </cell>
          <cell r="C360">
            <v>0</v>
          </cell>
          <cell r="M360">
            <v>0</v>
          </cell>
        </row>
        <row r="361">
          <cell r="A361">
            <v>1225</v>
          </cell>
          <cell r="C361">
            <v>0</v>
          </cell>
          <cell r="M361">
            <v>0</v>
          </cell>
        </row>
        <row r="362">
          <cell r="A362">
            <v>1226</v>
          </cell>
          <cell r="C362">
            <v>0</v>
          </cell>
          <cell r="M362">
            <v>0</v>
          </cell>
        </row>
        <row r="363">
          <cell r="A363">
            <v>1227</v>
          </cell>
          <cell r="C363">
            <v>0</v>
          </cell>
          <cell r="M363">
            <v>0</v>
          </cell>
        </row>
        <row r="364">
          <cell r="A364">
            <v>1228</v>
          </cell>
          <cell r="C364">
            <v>0</v>
          </cell>
          <cell r="M364">
            <v>0</v>
          </cell>
        </row>
        <row r="365">
          <cell r="A365">
            <v>1229</v>
          </cell>
          <cell r="C365">
            <v>0</v>
          </cell>
          <cell r="M365">
            <v>0</v>
          </cell>
        </row>
        <row r="366">
          <cell r="A366">
            <v>1230</v>
          </cell>
          <cell r="C366">
            <v>0</v>
          </cell>
          <cell r="M366">
            <v>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2:V48"/>
  <sheetViews>
    <sheetView showGridLines="0" zoomScale="85" zoomScaleNormal="85" workbookViewId="0">
      <selection activeCell="B2" sqref="B2"/>
    </sheetView>
  </sheetViews>
  <sheetFormatPr defaultColWidth="8.88671875" defaultRowHeight="14.4" x14ac:dyDescent="0.3"/>
  <cols>
    <col min="1" max="1" width="5.6640625" style="2" customWidth="1"/>
    <col min="2" max="2" width="18.5546875" style="2" bestFit="1" customWidth="1"/>
    <col min="3" max="3" width="17.109375" style="2" customWidth="1"/>
    <col min="4" max="4" width="14.33203125" style="2" bestFit="1" customWidth="1"/>
    <col min="5" max="7" width="12.6640625" style="2" bestFit="1" customWidth="1"/>
    <col min="8" max="8" width="10.109375" style="2" bestFit="1" customWidth="1"/>
    <col min="9" max="9" width="12.6640625" style="2" bestFit="1" customWidth="1"/>
    <col min="10" max="10" width="13.44140625" style="2" customWidth="1"/>
    <col min="11" max="11" width="15.33203125" style="2" bestFit="1" customWidth="1"/>
    <col min="12" max="12" width="8.5546875" style="23" bestFit="1" customWidth="1"/>
    <col min="13" max="13" width="11.44140625" style="23" bestFit="1" customWidth="1"/>
    <col min="14" max="14" width="11.44140625" style="23" customWidth="1"/>
    <col min="15" max="15" width="9" style="2" customWidth="1"/>
    <col min="16" max="16" width="8.44140625" style="2" bestFit="1" customWidth="1"/>
    <col min="17" max="17" width="9.44140625" style="23" bestFit="1" customWidth="1"/>
    <col min="18" max="18" width="8.44140625" style="23" bestFit="1" customWidth="1"/>
    <col min="19" max="20" width="8.88671875" style="2"/>
    <col min="21" max="21" width="12" style="2" bestFit="1" customWidth="1"/>
    <col min="22" max="22" width="12.6640625" style="2" bestFit="1" customWidth="1"/>
    <col min="23" max="23" width="12" style="2" bestFit="1" customWidth="1"/>
    <col min="24" max="16384" width="8.88671875" style="2"/>
  </cols>
  <sheetData>
    <row r="2" spans="2:21" ht="15.6" x14ac:dyDescent="0.3">
      <c r="B2" s="20">
        <v>2020</v>
      </c>
      <c r="C2" s="19" t="s">
        <v>28</v>
      </c>
      <c r="D2" s="19"/>
      <c r="E2" s="19"/>
      <c r="F2" s="19"/>
      <c r="G2" s="19"/>
      <c r="H2" s="19"/>
      <c r="I2" s="19"/>
      <c r="J2" s="19"/>
    </row>
    <row r="3" spans="2:21" ht="15" thickBot="1" x14ac:dyDescent="0.35"/>
    <row r="4" spans="2:21" x14ac:dyDescent="0.3">
      <c r="B4" s="70"/>
      <c r="C4" s="222" t="s">
        <v>6</v>
      </c>
      <c r="D4" s="223" t="s">
        <v>18</v>
      </c>
      <c r="E4" s="222" t="s">
        <v>41</v>
      </c>
      <c r="F4" s="223" t="s">
        <v>95</v>
      </c>
      <c r="G4" s="256" t="s">
        <v>29</v>
      </c>
      <c r="H4" s="257"/>
      <c r="I4" s="71" t="s">
        <v>52</v>
      </c>
      <c r="J4" s="23"/>
      <c r="K4" s="23"/>
      <c r="M4" s="244" t="s">
        <v>67</v>
      </c>
      <c r="N4" s="245"/>
      <c r="O4" s="245"/>
      <c r="P4" s="245"/>
      <c r="Q4" s="245"/>
      <c r="R4" s="245"/>
      <c r="S4" s="245"/>
      <c r="T4" s="245"/>
      <c r="U4" s="246"/>
    </row>
    <row r="5" spans="2:21" ht="15" thickBot="1" x14ac:dyDescent="0.35">
      <c r="B5" s="72"/>
      <c r="C5" s="224" t="s">
        <v>2</v>
      </c>
      <c r="D5" s="225" t="s">
        <v>2</v>
      </c>
      <c r="E5" s="224" t="s">
        <v>2</v>
      </c>
      <c r="F5" s="225" t="s">
        <v>2</v>
      </c>
      <c r="G5" s="224" t="s">
        <v>2</v>
      </c>
      <c r="H5" s="225" t="s">
        <v>19</v>
      </c>
      <c r="I5" s="73" t="s">
        <v>2</v>
      </c>
      <c r="J5" s="23" t="s">
        <v>61</v>
      </c>
      <c r="K5" s="23" t="s">
        <v>62</v>
      </c>
      <c r="M5" s="108" t="s">
        <v>63</v>
      </c>
      <c r="N5" s="109" t="s">
        <v>68</v>
      </c>
      <c r="O5" s="121" t="s">
        <v>72</v>
      </c>
      <c r="P5" s="109" t="s">
        <v>71</v>
      </c>
      <c r="Q5" s="109" t="s">
        <v>69</v>
      </c>
      <c r="R5" s="109" t="s">
        <v>70</v>
      </c>
      <c r="S5" s="121" t="s">
        <v>73</v>
      </c>
      <c r="T5" s="109" t="s">
        <v>59</v>
      </c>
      <c r="U5" s="110" t="s">
        <v>60</v>
      </c>
    </row>
    <row r="6" spans="2:21" x14ac:dyDescent="0.3">
      <c r="B6" s="74" t="s">
        <v>1</v>
      </c>
      <c r="C6" s="28">
        <f>JAN!$D$6+JAN!$H$6</f>
        <v>537.97492433972616</v>
      </c>
      <c r="D6" s="75"/>
      <c r="E6" s="69"/>
      <c r="F6" s="75"/>
      <c r="G6" s="220"/>
      <c r="H6" s="75"/>
      <c r="I6" s="210">
        <f>JAN!M6</f>
        <v>537.97492433972616</v>
      </c>
      <c r="J6" s="23"/>
      <c r="K6" s="23"/>
      <c r="M6" s="3" t="s">
        <v>74</v>
      </c>
      <c r="N6" s="27" t="s">
        <v>74</v>
      </c>
      <c r="O6" s="122" t="s">
        <v>74</v>
      </c>
      <c r="P6" s="27" t="s">
        <v>74</v>
      </c>
      <c r="Q6" s="27" t="s">
        <v>74</v>
      </c>
      <c r="R6" s="27" t="s">
        <v>74</v>
      </c>
      <c r="S6" s="122" t="s">
        <v>74</v>
      </c>
      <c r="T6" s="27" t="s">
        <v>74</v>
      </c>
      <c r="U6" s="111" t="s">
        <v>75</v>
      </c>
    </row>
    <row r="7" spans="2:21" x14ac:dyDescent="0.3">
      <c r="B7" s="74" t="s">
        <v>7</v>
      </c>
      <c r="C7" s="107">
        <f>JAN!D$40</f>
        <v>537.03039934601918</v>
      </c>
      <c r="D7" s="75">
        <f>IF($C7="","",JAN!$E$38+JAN!$I$38)</f>
        <v>-0.94452499370700238</v>
      </c>
      <c r="E7" s="69">
        <f>IF($C7="","",JAN!$J$38)</f>
        <v>1676.6989999999998</v>
      </c>
      <c r="F7" s="75">
        <f>IF($C7="","",JAN!K38)</f>
        <v>737.48999999999978</v>
      </c>
      <c r="G7" s="220">
        <f>IF($C7="","",JAN!$L$38)</f>
        <v>938.26447500629286</v>
      </c>
      <c r="H7" s="83">
        <f>IF($C7="","",G7/31)</f>
        <v>30.26659596794493</v>
      </c>
      <c r="I7" s="76">
        <f>IF($C7="","",JAN!$M$38)</f>
        <v>537.03039934601918</v>
      </c>
      <c r="J7" s="38">
        <f t="shared" ref="J7:J13" si="0">IFERROR(I6+G7-E7,"")</f>
        <v>-200.45960065398071</v>
      </c>
      <c r="K7" s="38">
        <f t="shared" ref="K7:K13" si="1">IFERROR(J7-I7,"")</f>
        <v>-737.4899999999999</v>
      </c>
      <c r="L7" s="38"/>
      <c r="M7" s="112">
        <v>107.28</v>
      </c>
      <c r="N7" s="113">
        <v>143.83000000000001</v>
      </c>
      <c r="O7" s="123">
        <v>58.97</v>
      </c>
      <c r="P7" s="113">
        <v>20.92</v>
      </c>
      <c r="Q7" s="113">
        <v>8.5</v>
      </c>
      <c r="R7" s="114">
        <f>SUM(O7:Q7)</f>
        <v>88.39</v>
      </c>
      <c r="S7" s="124">
        <f t="shared" ref="S7:S12" si="2">50%*((N7-R7)-(M7-80.48))</f>
        <v>14.320000000000007</v>
      </c>
      <c r="T7" s="114">
        <f>N7-R7-IF(S7&lt;0,0,S7)</f>
        <v>41.120000000000005</v>
      </c>
      <c r="U7" s="115">
        <f t="shared" ref="U7:U13" si="3">T7*E7</f>
        <v>68945.862880000001</v>
      </c>
    </row>
    <row r="8" spans="2:21" x14ac:dyDescent="0.3">
      <c r="B8" s="74" t="s">
        <v>8</v>
      </c>
      <c r="C8" s="107">
        <f>FEB!D$40</f>
        <v>841.291952907942</v>
      </c>
      <c r="D8" s="75">
        <f>IF($C8="","",FEB!$E$38+FEB!$I$38)</f>
        <v>304.26155356192288</v>
      </c>
      <c r="E8" s="69">
        <f>IF($C8="","",FEB!$J$38)</f>
        <v>1635.9340000000004</v>
      </c>
      <c r="F8" s="75">
        <f>IF($C8="","",FEB!K38)</f>
        <v>675.25</v>
      </c>
      <c r="G8" s="220">
        <f>IF($C8="","",FEB!$L$38)</f>
        <v>1264.9455535619229</v>
      </c>
      <c r="H8" s="83">
        <f>IF($C8="","",G8/31)</f>
        <v>40.804695276191062</v>
      </c>
      <c r="I8" s="76">
        <f>IF($C8="","",FEB!$M$38)</f>
        <v>841.291952907942</v>
      </c>
      <c r="J8" s="38">
        <f t="shared" si="0"/>
        <v>166.04195290794155</v>
      </c>
      <c r="K8" s="38">
        <f t="shared" si="1"/>
        <v>-675.25000000000045</v>
      </c>
      <c r="L8" s="38"/>
      <c r="M8" s="112">
        <v>107.28</v>
      </c>
      <c r="N8" s="113">
        <v>119.6</v>
      </c>
      <c r="O8" s="123">
        <v>63.8</v>
      </c>
      <c r="P8" s="113">
        <v>20.92</v>
      </c>
      <c r="Q8" s="113">
        <v>8.5</v>
      </c>
      <c r="R8" s="114">
        <f t="shared" ref="R8:R19" si="4">SUM(O8:Q8)</f>
        <v>93.22</v>
      </c>
      <c r="S8" s="124">
        <f t="shared" si="2"/>
        <v>-0.21000000000000085</v>
      </c>
      <c r="T8" s="114">
        <f t="shared" ref="T8:T19" si="5">N8-R8-IF(S8&lt;0,0,S8)</f>
        <v>26.379999999999995</v>
      </c>
      <c r="U8" s="115">
        <f t="shared" si="3"/>
        <v>43155.938920000001</v>
      </c>
    </row>
    <row r="9" spans="2:21" x14ac:dyDescent="0.3">
      <c r="B9" s="74" t="s">
        <v>9</v>
      </c>
      <c r="C9" s="107">
        <f>MAR!D$40</f>
        <v>681.07697138364665</v>
      </c>
      <c r="D9" s="75">
        <f>IF($C9="","",MAR!$E$38+MAR!$I$38)</f>
        <v>-160.21498152429538</v>
      </c>
      <c r="E9" s="69">
        <f>IF($C9="","",MAR!$J$38)</f>
        <v>2257.625</v>
      </c>
      <c r="F9" s="75">
        <f>IF($C9="","",MAR!K38)</f>
        <v>819.92999999999972</v>
      </c>
      <c r="G9" s="220">
        <f>IF($C9="","",MAR!$L$38)</f>
        <v>1277.4800184757046</v>
      </c>
      <c r="H9" s="83">
        <f>IF($C9="","",G9/31)</f>
        <v>41.209032854054989</v>
      </c>
      <c r="I9" s="76">
        <f>IF($C9="","",MAR!$M$38)</f>
        <v>681.07697138364665</v>
      </c>
      <c r="J9" s="38">
        <f t="shared" si="0"/>
        <v>-138.85302861635319</v>
      </c>
      <c r="K9" s="38">
        <f t="shared" si="1"/>
        <v>-819.92999999999984</v>
      </c>
      <c r="L9" s="38"/>
      <c r="M9" s="112">
        <v>107.28</v>
      </c>
      <c r="N9" s="113">
        <v>118.64</v>
      </c>
      <c r="O9" s="123">
        <v>53.16</v>
      </c>
      <c r="P9" s="113">
        <v>20.92</v>
      </c>
      <c r="Q9" s="113">
        <v>8.5</v>
      </c>
      <c r="R9" s="114">
        <f t="shared" si="4"/>
        <v>82.58</v>
      </c>
      <c r="S9" s="124">
        <f t="shared" si="2"/>
        <v>4.6300000000000026</v>
      </c>
      <c r="T9" s="114">
        <f t="shared" si="5"/>
        <v>31.43</v>
      </c>
      <c r="U9" s="115">
        <f t="shared" si="3"/>
        <v>70957.153749999998</v>
      </c>
    </row>
    <row r="10" spans="2:21" x14ac:dyDescent="0.3">
      <c r="B10" s="74" t="s">
        <v>10</v>
      </c>
      <c r="C10" s="107">
        <f>APR!D$40</f>
        <v>538.06566186432042</v>
      </c>
      <c r="D10" s="75">
        <f>IF($C10="","",APR!$E$38+APR!$I$38)</f>
        <v>-143.01130951932623</v>
      </c>
      <c r="E10" s="69">
        <f>IF($C10="","",APR!$J$38)</f>
        <v>1522.3230000000003</v>
      </c>
      <c r="F10" s="75">
        <f>IF($C10="","",APR!K38)</f>
        <v>545.56000000000006</v>
      </c>
      <c r="G10" s="220">
        <f>IF($C10="","",APR!$L$38)</f>
        <v>833.75169048067391</v>
      </c>
      <c r="H10" s="83">
        <f>IF($C10="","",G10/31)</f>
        <v>26.895215821957223</v>
      </c>
      <c r="I10" s="76">
        <f>IF($C10="","",APR!$M$38)</f>
        <v>538.06566186432042</v>
      </c>
      <c r="J10" s="38">
        <f t="shared" si="0"/>
        <v>-7.4943381356797545</v>
      </c>
      <c r="K10" s="38">
        <f t="shared" si="1"/>
        <v>-545.56000000000017</v>
      </c>
      <c r="L10" s="38"/>
      <c r="M10" s="112">
        <v>86.61</v>
      </c>
      <c r="N10" s="113">
        <v>113.53</v>
      </c>
      <c r="O10" s="123">
        <v>60.3</v>
      </c>
      <c r="P10" s="113">
        <v>20.92</v>
      </c>
      <c r="Q10" s="113">
        <v>8.5</v>
      </c>
      <c r="R10" s="114">
        <f t="shared" si="4"/>
        <v>89.72</v>
      </c>
      <c r="S10" s="124">
        <f t="shared" si="2"/>
        <v>8.8400000000000034</v>
      </c>
      <c r="T10" s="114">
        <f t="shared" si="5"/>
        <v>14.969999999999999</v>
      </c>
      <c r="U10" s="115">
        <f t="shared" si="3"/>
        <v>22789.175310000002</v>
      </c>
    </row>
    <row r="11" spans="2:21" x14ac:dyDescent="0.3">
      <c r="B11" s="74" t="s">
        <v>11</v>
      </c>
      <c r="C11" s="107">
        <f>MAY!D$40</f>
        <v>565.60438935502907</v>
      </c>
      <c r="D11" s="75">
        <f>IF($C11="","",MAY!$E$38+MAY!$I$38)</f>
        <v>27.538727490708578</v>
      </c>
      <c r="E11" s="69">
        <f>IF($C11="","",MAY!$J$38)</f>
        <v>1398.424</v>
      </c>
      <c r="F11" s="75">
        <f>IF($C11="","",MAY!K38)</f>
        <v>715.91000000000008</v>
      </c>
      <c r="G11" s="220">
        <f>IF($C11="","",MAY!$L$38)</f>
        <v>710.05272749070866</v>
      </c>
      <c r="H11" s="83">
        <f t="shared" ref="H11:H12" si="6">IF($C11="","",G11/31)</f>
        <v>22.904926693248665</v>
      </c>
      <c r="I11" s="76">
        <f>IF($C11="","",MAY!$M$38)</f>
        <v>565.60438935502907</v>
      </c>
      <c r="J11" s="38">
        <f t="shared" si="0"/>
        <v>-150.30561064497078</v>
      </c>
      <c r="K11" s="38">
        <f t="shared" si="1"/>
        <v>-715.90999999999985</v>
      </c>
      <c r="L11" s="38"/>
      <c r="M11" s="112">
        <v>86.61</v>
      </c>
      <c r="N11" s="113">
        <v>104.46</v>
      </c>
      <c r="O11" s="123">
        <v>67.36</v>
      </c>
      <c r="P11" s="113">
        <v>20.92</v>
      </c>
      <c r="Q11" s="113">
        <v>8.5</v>
      </c>
      <c r="R11" s="114">
        <f t="shared" si="4"/>
        <v>96.78</v>
      </c>
      <c r="S11" s="124">
        <f t="shared" si="2"/>
        <v>0.77499999999999858</v>
      </c>
      <c r="T11" s="114">
        <f t="shared" si="5"/>
        <v>6.904999999999994</v>
      </c>
      <c r="U11" s="115">
        <f t="shared" si="3"/>
        <v>9656.1177199999911</v>
      </c>
    </row>
    <row r="12" spans="2:21" x14ac:dyDescent="0.3">
      <c r="B12" s="74" t="s">
        <v>12</v>
      </c>
      <c r="C12" s="107">
        <f>JUN!D$40</f>
        <v>588.21317108507253</v>
      </c>
      <c r="D12" s="75">
        <f>IF($C12="","",JUN!$E$38+JUN!$I$38)</f>
        <v>22.608781730043539</v>
      </c>
      <c r="E12" s="69">
        <f>IF($C12="","",JUN!$J$38)</f>
        <v>1344.9089999999999</v>
      </c>
      <c r="F12" s="75">
        <f>IF($C12="","",JUN!K38)</f>
        <v>708.56000000000006</v>
      </c>
      <c r="G12" s="220">
        <f>IF($C12="","",JUN!$L$38)</f>
        <v>658.95778173004362</v>
      </c>
      <c r="H12" s="83">
        <f t="shared" si="6"/>
        <v>21.256702636453021</v>
      </c>
      <c r="I12" s="76">
        <f>IF($C12="","",JUN!$M$38)</f>
        <v>588.21317108507253</v>
      </c>
      <c r="J12" s="38">
        <f t="shared" si="0"/>
        <v>-120.34682891492707</v>
      </c>
      <c r="K12" s="38">
        <f t="shared" si="1"/>
        <v>-708.5599999999996</v>
      </c>
      <c r="L12" s="38"/>
      <c r="M12" s="112">
        <v>86.61</v>
      </c>
      <c r="N12" s="113">
        <v>99.78</v>
      </c>
      <c r="O12" s="123">
        <v>57.83</v>
      </c>
      <c r="P12" s="113">
        <v>20.92</v>
      </c>
      <c r="Q12" s="113">
        <v>8.5</v>
      </c>
      <c r="R12" s="114">
        <f t="shared" si="4"/>
        <v>87.25</v>
      </c>
      <c r="S12" s="124">
        <f t="shared" si="2"/>
        <v>3.2000000000000028</v>
      </c>
      <c r="T12" s="114">
        <f t="shared" si="5"/>
        <v>9.3299999999999983</v>
      </c>
      <c r="U12" s="115">
        <f t="shared" si="3"/>
        <v>12548.000969999997</v>
      </c>
    </row>
    <row r="13" spans="2:21" x14ac:dyDescent="0.3">
      <c r="B13" s="243" t="s">
        <v>96</v>
      </c>
      <c r="C13" s="107" t="str">
        <f>JUL!D$40</f>
        <v/>
      </c>
      <c r="D13" s="75" t="str">
        <f>IF($C13="","",JUL!$E$38+JUL!$I$38)</f>
        <v/>
      </c>
      <c r="E13" s="69" t="str">
        <f>IF($C13="","",JUL!$J$38)</f>
        <v/>
      </c>
      <c r="F13" s="75" t="str">
        <f>IF($C13="","",JUL!K38)</f>
        <v/>
      </c>
      <c r="G13" s="220" t="str">
        <f>IF($C13="","",JUL!$L$38)</f>
        <v/>
      </c>
      <c r="H13" s="83" t="str">
        <f t="shared" ref="H13" si="7">IF($C13="","",G13/31)</f>
        <v/>
      </c>
      <c r="I13" s="76" t="str">
        <f>IF($C13="","",JUL!$M$38)</f>
        <v/>
      </c>
      <c r="J13" s="38" t="str">
        <f t="shared" si="0"/>
        <v/>
      </c>
      <c r="K13" s="168" t="str">
        <f t="shared" si="1"/>
        <v/>
      </c>
      <c r="L13" s="168"/>
      <c r="M13" s="169">
        <v>73.819999999999993</v>
      </c>
      <c r="N13" s="170">
        <v>85.14</v>
      </c>
      <c r="O13" s="171">
        <v>156.13999999999999</v>
      </c>
      <c r="P13" s="170">
        <v>20.92</v>
      </c>
      <c r="Q13" s="170">
        <v>8.5</v>
      </c>
      <c r="R13" s="172">
        <f t="shared" si="4"/>
        <v>185.56</v>
      </c>
      <c r="S13" s="173">
        <f>50%*((N13-R13)-(M13-80.48))</f>
        <v>-46.879999999999995</v>
      </c>
      <c r="T13" s="172">
        <f t="shared" si="5"/>
        <v>-100.42</v>
      </c>
      <c r="U13" s="174" t="e">
        <f t="shared" si="3"/>
        <v>#VALUE!</v>
      </c>
    </row>
    <row r="14" spans="2:21" x14ac:dyDescent="0.3">
      <c r="B14" s="74" t="s">
        <v>13</v>
      </c>
      <c r="C14" s="107">
        <f>AUG!D$40</f>
        <v>533.92595533286703</v>
      </c>
      <c r="D14" s="75">
        <f>IF($C14="","",AUG!$E$38+AUG!$I$38)</f>
        <v>533.92595533286703</v>
      </c>
      <c r="E14" s="69">
        <f>IF($C14="","",AUG!$J$38)</f>
        <v>2178.261</v>
      </c>
      <c r="F14" s="75">
        <f>IF($C14="","",AUG!K38)</f>
        <v>743.32999999999993</v>
      </c>
      <c r="G14" s="220">
        <f>IF($C14="","",AUG!$L$38)</f>
        <v>1968.8569553328671</v>
      </c>
      <c r="H14" s="83">
        <f t="shared" ref="H14" si="8">IF($C14="","",G14/31)</f>
        <v>63.511514688157</v>
      </c>
      <c r="I14" s="76">
        <f>IF($C14="","",AUG!$M$38)</f>
        <v>533.92595533286703</v>
      </c>
      <c r="J14" s="38" t="str">
        <f>IFERROR(I13+#REF!+#REF!-#REF!,"")</f>
        <v/>
      </c>
      <c r="K14" s="38" t="str">
        <f>IFERROR(J14-#REF!,"")</f>
        <v/>
      </c>
      <c r="L14" s="168"/>
      <c r="M14" s="183"/>
      <c r="N14" s="184"/>
      <c r="O14" s="185"/>
      <c r="P14" s="184"/>
      <c r="Q14" s="184"/>
      <c r="R14" s="172">
        <f t="shared" ref="R14" si="9">SUM(O14:Q14)</f>
        <v>0</v>
      </c>
      <c r="S14" s="173">
        <f>50%*((N14-R14)-(M14-80.48))</f>
        <v>40.24</v>
      </c>
      <c r="T14" s="172">
        <f t="shared" ref="T14" si="10">N14-R14-IF(S14&lt;0,0,S14)</f>
        <v>-40.24</v>
      </c>
      <c r="U14" s="174" t="e">
        <f>T14*#REF!</f>
        <v>#REF!</v>
      </c>
    </row>
    <row r="15" spans="2:21" x14ac:dyDescent="0.3">
      <c r="B15" s="74" t="s">
        <v>14</v>
      </c>
      <c r="C15" s="107">
        <f>SEP!D$40</f>
        <v>585.95633460950376</v>
      </c>
      <c r="D15" s="75">
        <f>IF($C15="","",SEP!$E$38+SEP!$I$38)</f>
        <v>568.82815605081873</v>
      </c>
      <c r="E15" s="69">
        <f>IF($C15="","",SEP!$J$38)</f>
        <v>1990.2519999999995</v>
      </c>
      <c r="F15" s="75">
        <f>IF($C15="","",SEP!K38)</f>
        <v>803.41</v>
      </c>
      <c r="G15" s="227">
        <f>IF($C15="","",SEP!$L$38)</f>
        <v>1755.6701560508186</v>
      </c>
      <c r="H15" s="83">
        <f t="shared" ref="H15" si="11">IF($C15="","",G15/31)</f>
        <v>56.63452116292963</v>
      </c>
      <c r="I15" s="76">
        <f>IF($C15="","",SEP!$M$38)</f>
        <v>585.95633460950376</v>
      </c>
      <c r="J15" s="38" t="str">
        <f>IFERROR(#REF!+G14+F14-E14,"")</f>
        <v/>
      </c>
      <c r="K15" s="38" t="str">
        <f>IFERROR(J15-I14,"")</f>
        <v/>
      </c>
      <c r="L15" s="38"/>
      <c r="M15" s="183"/>
      <c r="N15" s="184"/>
      <c r="O15" s="185"/>
      <c r="P15" s="184"/>
      <c r="Q15" s="184"/>
      <c r="R15" s="114">
        <f t="shared" si="4"/>
        <v>0</v>
      </c>
      <c r="S15" s="124">
        <f>50%*((N15-R15)-(M15-80.48))</f>
        <v>40.24</v>
      </c>
      <c r="T15" s="114">
        <f t="shared" si="5"/>
        <v>-40.24</v>
      </c>
      <c r="U15" s="115">
        <f>T15*E14</f>
        <v>-87653.222640000007</v>
      </c>
    </row>
    <row r="16" spans="2:21" x14ac:dyDescent="0.3">
      <c r="B16" s="74" t="s">
        <v>15</v>
      </c>
      <c r="C16" s="107"/>
      <c r="D16" s="75"/>
      <c r="E16" s="69"/>
      <c r="F16" s="75"/>
      <c r="G16" s="220"/>
      <c r="H16" s="83"/>
      <c r="I16" s="76"/>
      <c r="J16" s="38" t="e">
        <f>IFERROR(I14+G15+F15-E15,"")+#REF!</f>
        <v>#REF!</v>
      </c>
      <c r="K16" s="38" t="str">
        <f>IFERROR(J16-I15,"")</f>
        <v/>
      </c>
      <c r="M16" s="183"/>
      <c r="N16" s="184"/>
      <c r="O16" s="185"/>
      <c r="P16" s="184"/>
      <c r="Q16" s="184"/>
      <c r="R16" s="114">
        <f t="shared" si="4"/>
        <v>0</v>
      </c>
      <c r="S16" s="124">
        <f t="shared" ref="S16" si="12">50%*((N16-R16)-(M16-80.48))</f>
        <v>40.24</v>
      </c>
      <c r="T16" s="114">
        <f t="shared" si="5"/>
        <v>-40.24</v>
      </c>
      <c r="U16" s="115">
        <f>T16*E15</f>
        <v>-80087.740479999979</v>
      </c>
    </row>
    <row r="17" spans="2:22" x14ac:dyDescent="0.3">
      <c r="B17" s="74" t="s">
        <v>16</v>
      </c>
      <c r="C17" s="107"/>
      <c r="D17" s="75"/>
      <c r="E17" s="69"/>
      <c r="F17" s="75"/>
      <c r="G17" s="220"/>
      <c r="H17" s="83"/>
      <c r="I17" s="76"/>
      <c r="J17" s="38">
        <f>IFERROR(I15+G16+F16-E16,"")</f>
        <v>585.95633460950376</v>
      </c>
      <c r="K17" s="38">
        <f>IFERROR(J17-I16,"")</f>
        <v>585.95633460950376</v>
      </c>
      <c r="M17" s="183"/>
      <c r="N17" s="184"/>
      <c r="O17" s="185"/>
      <c r="P17" s="184"/>
      <c r="Q17" s="184"/>
      <c r="R17" s="114">
        <f t="shared" si="4"/>
        <v>0</v>
      </c>
      <c r="S17" s="124">
        <f>50%*((N17-R17)-(M17-80.48))</f>
        <v>40.24</v>
      </c>
      <c r="T17" s="114">
        <f>N17-R17-IF(S17&lt;0,0,S17)</f>
        <v>-40.24</v>
      </c>
      <c r="U17" s="115">
        <f>T17*E16</f>
        <v>0</v>
      </c>
    </row>
    <row r="18" spans="2:22" ht="15" thickBot="1" x14ac:dyDescent="0.35">
      <c r="B18" s="77" t="s">
        <v>17</v>
      </c>
      <c r="C18" s="107"/>
      <c r="D18" s="75"/>
      <c r="E18" s="69"/>
      <c r="F18" s="75"/>
      <c r="G18" s="220"/>
      <c r="H18" s="83"/>
      <c r="I18" s="76"/>
      <c r="J18" s="38">
        <f>IFERROR(I16+G17+F17-E17,"")</f>
        <v>0</v>
      </c>
      <c r="K18" s="38">
        <f>IFERROR(J18-I17,"")</f>
        <v>0</v>
      </c>
      <c r="M18" s="183"/>
      <c r="N18" s="184"/>
      <c r="O18" s="185"/>
      <c r="P18" s="184"/>
      <c r="Q18" s="184"/>
      <c r="R18" s="114">
        <f t="shared" si="4"/>
        <v>0</v>
      </c>
      <c r="S18" s="124">
        <f>50%*((N18-R18)-(M18-80.48))</f>
        <v>40.24</v>
      </c>
      <c r="T18" s="114">
        <f t="shared" si="5"/>
        <v>-40.24</v>
      </c>
      <c r="U18" s="115">
        <f>T18*E17</f>
        <v>0</v>
      </c>
    </row>
    <row r="19" spans="2:22" ht="15" thickBot="1" x14ac:dyDescent="0.35">
      <c r="B19" s="79" t="s">
        <v>30</v>
      </c>
      <c r="C19" s="80">
        <f>C6+D19</f>
        <v>1690.9672824687584</v>
      </c>
      <c r="D19" s="81">
        <f>SUM(D7:D18)</f>
        <v>1152.9923581290323</v>
      </c>
      <c r="E19" s="80">
        <f>SUM(E7:E18)</f>
        <v>14004.427</v>
      </c>
      <c r="F19" s="81">
        <f>SUM(F7:F18)</f>
        <v>5749.44</v>
      </c>
      <c r="G19" s="221">
        <f>SUM(G7:G18)</f>
        <v>9407.9793581290323</v>
      </c>
      <c r="H19" s="84">
        <f>AVERAGE(H7:H18)</f>
        <v>37.935400637617064</v>
      </c>
      <c r="I19" s="82">
        <f>I6+G19-E19</f>
        <v>-4058.4727175312419</v>
      </c>
      <c r="J19" s="38">
        <f>IFERROR(I17+G18+F18-E18,"")</f>
        <v>0</v>
      </c>
      <c r="K19" s="38">
        <f>IFERROR(J19-I18,"")</f>
        <v>0</v>
      </c>
      <c r="M19" s="183"/>
      <c r="N19" s="184"/>
      <c r="O19" s="185"/>
      <c r="P19" s="184"/>
      <c r="Q19" s="184"/>
      <c r="R19" s="114">
        <f t="shared" si="4"/>
        <v>0</v>
      </c>
      <c r="S19" s="124">
        <f>50%*((N19-R19)-(M19-80.48))</f>
        <v>40.24</v>
      </c>
      <c r="T19" s="114">
        <f t="shared" si="5"/>
        <v>-40.24</v>
      </c>
      <c r="U19" s="115">
        <f>T19*E18</f>
        <v>0</v>
      </c>
    </row>
    <row r="20" spans="2:22" ht="15" thickBot="1" x14ac:dyDescent="0.35">
      <c r="J20" s="50"/>
      <c r="K20" s="23"/>
      <c r="N20" s="116">
        <f>AVERAGE(M7:M19)</f>
        <v>93.641428571428577</v>
      </c>
      <c r="O20" s="117"/>
      <c r="P20" s="125"/>
      <c r="Q20" s="117"/>
      <c r="R20" s="117"/>
      <c r="S20" s="117">
        <f>AVERAGE(R7:R19)</f>
        <v>55.653846153846153</v>
      </c>
      <c r="T20" s="125"/>
      <c r="U20" s="117">
        <f>AVERAGE(T7:T19)</f>
        <v>-16.286538461538466</v>
      </c>
      <c r="V20" s="118" t="e">
        <f>SUM(U7:U19)</f>
        <v>#VALUE!</v>
      </c>
    </row>
    <row r="21" spans="2:22" ht="15" thickBot="1" x14ac:dyDescent="0.35">
      <c r="K21" s="23"/>
      <c r="N21" s="252" t="s">
        <v>76</v>
      </c>
      <c r="O21" s="252"/>
      <c r="P21" s="252"/>
      <c r="Q21" s="252"/>
      <c r="R21" s="252"/>
      <c r="S21" s="252"/>
      <c r="T21" s="252"/>
      <c r="U21" s="252"/>
      <c r="V21" s="252"/>
    </row>
    <row r="22" spans="2:22" x14ac:dyDescent="0.3">
      <c r="B22" s="70"/>
      <c r="C22" s="205" t="s">
        <v>6</v>
      </c>
      <c r="D22" s="206" t="s">
        <v>18</v>
      </c>
      <c r="E22" s="205" t="s">
        <v>41</v>
      </c>
      <c r="F22" s="206" t="s">
        <v>95</v>
      </c>
      <c r="G22" s="256" t="s">
        <v>29</v>
      </c>
      <c r="H22" s="257"/>
      <c r="I22" s="71" t="s">
        <v>52</v>
      </c>
      <c r="J22" s="23"/>
      <c r="K22" s="23"/>
      <c r="M22" s="251" t="s">
        <v>77</v>
      </c>
      <c r="N22" s="251"/>
      <c r="O22" s="251"/>
      <c r="P22" s="251"/>
      <c r="Q22" s="251"/>
      <c r="R22" s="251"/>
      <c r="S22" s="251"/>
      <c r="T22" s="251"/>
      <c r="U22" s="251"/>
    </row>
    <row r="23" spans="2:22" ht="15" thickBot="1" x14ac:dyDescent="0.35">
      <c r="B23" s="72"/>
      <c r="C23" s="207" t="s">
        <v>53</v>
      </c>
      <c r="D23" s="208" t="s">
        <v>53</v>
      </c>
      <c r="E23" s="207" t="s">
        <v>53</v>
      </c>
      <c r="F23" s="208" t="s">
        <v>53</v>
      </c>
      <c r="G23" s="259" t="s">
        <v>53</v>
      </c>
      <c r="H23" s="260"/>
      <c r="I23" s="73" t="s">
        <v>53</v>
      </c>
      <c r="J23" s="23"/>
      <c r="K23" s="23"/>
      <c r="M23" s="251" t="s">
        <v>78</v>
      </c>
      <c r="N23" s="251"/>
      <c r="O23" s="251"/>
      <c r="P23" s="251"/>
      <c r="Q23" s="251"/>
      <c r="R23" s="251"/>
      <c r="S23" s="251"/>
      <c r="T23" s="251"/>
      <c r="U23" s="251"/>
    </row>
    <row r="24" spans="2:22" x14ac:dyDescent="0.3">
      <c r="B24" s="74" t="s">
        <v>1</v>
      </c>
      <c r="C24" s="69">
        <f t="shared" ref="C24:G31" si="13">IFERROR(C6*1000/1.9,"")</f>
        <v>283144.69702090847</v>
      </c>
      <c r="D24" s="75">
        <f t="shared" si="13"/>
        <v>0</v>
      </c>
      <c r="E24" s="69">
        <f t="shared" si="13"/>
        <v>0</v>
      </c>
      <c r="F24" s="75">
        <f t="shared" si="13"/>
        <v>0</v>
      </c>
      <c r="G24" s="261">
        <f t="shared" si="13"/>
        <v>0</v>
      </c>
      <c r="H24" s="262"/>
      <c r="I24" s="210">
        <f t="shared" ref="I24:I37" si="14">IFERROR(I6*1000/1.9,"")</f>
        <v>283144.69702090847</v>
      </c>
      <c r="J24" s="23"/>
      <c r="K24" s="23"/>
      <c r="M24" s="251" t="s">
        <v>79</v>
      </c>
      <c r="N24" s="251"/>
      <c r="O24" s="251"/>
      <c r="P24" s="251"/>
      <c r="Q24" s="251"/>
      <c r="R24" s="251"/>
      <c r="S24" s="251"/>
      <c r="T24" s="251"/>
      <c r="U24" s="251"/>
    </row>
    <row r="25" spans="2:22" x14ac:dyDescent="0.3">
      <c r="B25" s="74" t="s">
        <v>7</v>
      </c>
      <c r="C25" s="69">
        <f t="shared" si="13"/>
        <v>282647.57860316796</v>
      </c>
      <c r="D25" s="75">
        <f t="shared" si="13"/>
        <v>-497.1184177405276</v>
      </c>
      <c r="E25" s="69">
        <f t="shared" si="13"/>
        <v>882473.15789473674</v>
      </c>
      <c r="F25" s="75">
        <f t="shared" si="13"/>
        <v>388152.63157894724</v>
      </c>
      <c r="G25" s="247">
        <f t="shared" si="13"/>
        <v>493823.40789804887</v>
      </c>
      <c r="H25" s="248"/>
      <c r="I25" s="76">
        <f t="shared" si="14"/>
        <v>282647.57860316796</v>
      </c>
      <c r="J25" s="23"/>
      <c r="K25" s="23"/>
      <c r="M25" s="2"/>
      <c r="N25" s="2"/>
      <c r="O25" s="23"/>
      <c r="P25" s="23"/>
      <c r="Q25" s="2"/>
      <c r="R25" s="2"/>
    </row>
    <row r="26" spans="2:22" x14ac:dyDescent="0.3">
      <c r="B26" s="74" t="s">
        <v>8</v>
      </c>
      <c r="C26" s="69">
        <f t="shared" si="13"/>
        <v>442785.2383726011</v>
      </c>
      <c r="D26" s="75">
        <f t="shared" si="13"/>
        <v>160137.65976943308</v>
      </c>
      <c r="E26" s="69">
        <f t="shared" si="13"/>
        <v>861017.89473684237</v>
      </c>
      <c r="F26" s="75">
        <f t="shared" si="13"/>
        <v>355394.73684210528</v>
      </c>
      <c r="G26" s="247">
        <f t="shared" si="13"/>
        <v>665760.81766416994</v>
      </c>
      <c r="H26" s="248"/>
      <c r="I26" s="76">
        <f t="shared" si="14"/>
        <v>442785.2383726011</v>
      </c>
      <c r="J26" s="23"/>
      <c r="K26" s="23"/>
      <c r="M26" s="2"/>
      <c r="N26" s="2"/>
      <c r="O26" s="23"/>
      <c r="P26" s="23"/>
      <c r="Q26" s="2"/>
      <c r="R26" s="2"/>
    </row>
    <row r="27" spans="2:22" x14ac:dyDescent="0.3">
      <c r="B27" s="74" t="s">
        <v>9</v>
      </c>
      <c r="C27" s="69">
        <f t="shared" si="13"/>
        <v>358461.56388612982</v>
      </c>
      <c r="D27" s="75">
        <f t="shared" si="13"/>
        <v>-84323.674486471253</v>
      </c>
      <c r="E27" s="69">
        <f t="shared" si="13"/>
        <v>1188223.6842105263</v>
      </c>
      <c r="F27" s="75">
        <f t="shared" si="13"/>
        <v>431542.10526315781</v>
      </c>
      <c r="G27" s="247">
        <f t="shared" si="13"/>
        <v>672357.9044608972</v>
      </c>
      <c r="H27" s="248"/>
      <c r="I27" s="76">
        <f t="shared" si="14"/>
        <v>358461.56388612982</v>
      </c>
      <c r="J27" s="23"/>
      <c r="K27" s="23"/>
      <c r="M27" s="2"/>
      <c r="N27" s="2"/>
      <c r="O27" s="23"/>
      <c r="P27" s="23"/>
      <c r="Q27" s="2"/>
      <c r="R27" s="2"/>
    </row>
    <row r="28" spans="2:22" x14ac:dyDescent="0.3">
      <c r="B28" s="74" t="s">
        <v>10</v>
      </c>
      <c r="C28" s="69">
        <f t="shared" si="13"/>
        <v>283192.45361280022</v>
      </c>
      <c r="D28" s="75">
        <f t="shared" si="13"/>
        <v>-75269.110273329599</v>
      </c>
      <c r="E28" s="69">
        <f t="shared" si="13"/>
        <v>801222.63157894753</v>
      </c>
      <c r="F28" s="75">
        <f t="shared" si="13"/>
        <v>287136.8421052632</v>
      </c>
      <c r="G28" s="247">
        <f t="shared" si="13"/>
        <v>438816.67920035473</v>
      </c>
      <c r="H28" s="248"/>
      <c r="I28" s="76">
        <f t="shared" si="14"/>
        <v>283192.45361280022</v>
      </c>
      <c r="J28" s="23"/>
      <c r="K28" s="23"/>
      <c r="M28" s="2"/>
      <c r="N28" s="2"/>
      <c r="O28" s="23"/>
      <c r="P28" s="23"/>
      <c r="Q28" s="2"/>
      <c r="R28" s="2"/>
    </row>
    <row r="29" spans="2:22" x14ac:dyDescent="0.3">
      <c r="B29" s="74" t="s">
        <v>11</v>
      </c>
      <c r="C29" s="69">
        <f t="shared" si="13"/>
        <v>297686.5207131732</v>
      </c>
      <c r="D29" s="75">
        <f t="shared" si="13"/>
        <v>14494.067100372937</v>
      </c>
      <c r="E29" s="69">
        <f t="shared" si="13"/>
        <v>736012.63157894742</v>
      </c>
      <c r="F29" s="75">
        <f t="shared" si="13"/>
        <v>376794.73684210534</v>
      </c>
      <c r="G29" s="247">
        <f t="shared" si="13"/>
        <v>373711.96183721512</v>
      </c>
      <c r="H29" s="248"/>
      <c r="I29" s="76">
        <f t="shared" si="14"/>
        <v>297686.5207131732</v>
      </c>
      <c r="J29" s="23"/>
      <c r="K29" s="23"/>
      <c r="M29" s="2"/>
      <c r="N29" s="2"/>
      <c r="O29" s="23"/>
      <c r="P29" s="23"/>
      <c r="Q29" s="2"/>
      <c r="R29" s="2"/>
    </row>
    <row r="30" spans="2:22" x14ac:dyDescent="0.3">
      <c r="B30" s="74" t="s">
        <v>12</v>
      </c>
      <c r="C30" s="69">
        <f t="shared" si="13"/>
        <v>309585.87951845926</v>
      </c>
      <c r="D30" s="75">
        <f t="shared" si="13"/>
        <v>11899.358805286074</v>
      </c>
      <c r="E30" s="69">
        <f t="shared" si="13"/>
        <v>707846.84210526303</v>
      </c>
      <c r="F30" s="75">
        <f t="shared" si="13"/>
        <v>372926.31578947377</v>
      </c>
      <c r="G30" s="247">
        <f t="shared" si="13"/>
        <v>346819.88512107561</v>
      </c>
      <c r="H30" s="248"/>
      <c r="I30" s="76">
        <f t="shared" si="14"/>
        <v>309585.87951845926</v>
      </c>
      <c r="J30" s="23"/>
      <c r="K30" s="23"/>
      <c r="M30" s="2"/>
      <c r="N30" s="2"/>
      <c r="O30" s="23"/>
      <c r="P30" s="23"/>
      <c r="Q30" s="2"/>
      <c r="R30" s="2"/>
    </row>
    <row r="31" spans="2:22" x14ac:dyDescent="0.3">
      <c r="B31" s="74" t="s">
        <v>96</v>
      </c>
      <c r="C31" s="69" t="str">
        <f t="shared" si="13"/>
        <v/>
      </c>
      <c r="D31" s="75" t="str">
        <f t="shared" si="13"/>
        <v/>
      </c>
      <c r="E31" s="69" t="str">
        <f t="shared" si="13"/>
        <v/>
      </c>
      <c r="F31" s="75" t="str">
        <f t="shared" si="13"/>
        <v/>
      </c>
      <c r="G31" s="247" t="str">
        <f t="shared" si="13"/>
        <v/>
      </c>
      <c r="H31" s="248"/>
      <c r="I31" s="76" t="str">
        <f t="shared" si="14"/>
        <v/>
      </c>
      <c r="J31" s="23"/>
      <c r="K31" s="23"/>
      <c r="M31" s="2"/>
      <c r="N31" s="2"/>
      <c r="O31" s="23"/>
      <c r="P31" s="23"/>
      <c r="Q31" s="2"/>
      <c r="R31" s="2"/>
    </row>
    <row r="32" spans="2:22" x14ac:dyDescent="0.3">
      <c r="B32" s="74" t="s">
        <v>13</v>
      </c>
      <c r="C32" s="69">
        <f t="shared" ref="C32:E37" si="15">IFERROR(C14*1000/1.9,"")</f>
        <v>281013.66070150892</v>
      </c>
      <c r="D32" s="75">
        <f t="shared" si="15"/>
        <v>281013.66070150892</v>
      </c>
      <c r="E32" s="69">
        <f t="shared" si="15"/>
        <v>1146453.1578947369</v>
      </c>
      <c r="F32" s="75">
        <f t="shared" ref="F32:F37" si="16">IFERROR(F14*1000/1.9,"")</f>
        <v>391226.31578947365</v>
      </c>
      <c r="G32" s="247">
        <f t="shared" ref="G32:G37" si="17">IFERROR(G14*1000/1.9,"")</f>
        <v>1036240.5028067722</v>
      </c>
      <c r="H32" s="248"/>
      <c r="I32" s="76">
        <f t="shared" si="14"/>
        <v>281013.66070150892</v>
      </c>
      <c r="J32" s="23"/>
      <c r="K32" s="23"/>
      <c r="M32" s="2"/>
      <c r="N32" s="2"/>
      <c r="O32" s="23"/>
      <c r="P32" s="23"/>
      <c r="Q32" s="2"/>
      <c r="R32" s="2"/>
    </row>
    <row r="33" spans="2:18" x14ac:dyDescent="0.3">
      <c r="B33" s="74" t="s">
        <v>14</v>
      </c>
      <c r="C33" s="69">
        <f t="shared" si="15"/>
        <v>308398.07084710727</v>
      </c>
      <c r="D33" s="75">
        <f t="shared" si="15"/>
        <v>299383.2400267467</v>
      </c>
      <c r="E33" s="69">
        <f t="shared" si="15"/>
        <v>1047501.0526315788</v>
      </c>
      <c r="F33" s="75">
        <f t="shared" si="16"/>
        <v>422847.36842105264</v>
      </c>
      <c r="G33" s="247">
        <f t="shared" si="17"/>
        <v>924036.92423727293</v>
      </c>
      <c r="H33" s="248"/>
      <c r="I33" s="76">
        <f t="shared" si="14"/>
        <v>308398.07084710727</v>
      </c>
      <c r="J33" s="23"/>
      <c r="K33" s="23"/>
      <c r="M33" s="2"/>
      <c r="N33" s="2"/>
      <c r="O33" s="23"/>
      <c r="P33" s="23"/>
      <c r="Q33" s="2"/>
      <c r="R33" s="2"/>
    </row>
    <row r="34" spans="2:18" x14ac:dyDescent="0.3">
      <c r="B34" s="74" t="s">
        <v>15</v>
      </c>
      <c r="C34" s="69">
        <f t="shared" si="15"/>
        <v>0</v>
      </c>
      <c r="D34" s="75">
        <f t="shared" si="15"/>
        <v>0</v>
      </c>
      <c r="E34" s="69">
        <f t="shared" si="15"/>
        <v>0</v>
      </c>
      <c r="F34" s="75">
        <f t="shared" si="16"/>
        <v>0</v>
      </c>
      <c r="G34" s="247">
        <f t="shared" si="17"/>
        <v>0</v>
      </c>
      <c r="H34" s="248"/>
      <c r="I34" s="76">
        <f t="shared" si="14"/>
        <v>0</v>
      </c>
      <c r="J34" s="23"/>
      <c r="K34" s="23"/>
      <c r="M34" s="2"/>
      <c r="N34" s="2"/>
      <c r="O34" s="23"/>
      <c r="P34" s="23"/>
      <c r="Q34" s="2"/>
      <c r="R34" s="2"/>
    </row>
    <row r="35" spans="2:18" x14ac:dyDescent="0.3">
      <c r="B35" s="74" t="s">
        <v>16</v>
      </c>
      <c r="C35" s="69">
        <f t="shared" si="15"/>
        <v>0</v>
      </c>
      <c r="D35" s="75">
        <f t="shared" si="15"/>
        <v>0</v>
      </c>
      <c r="E35" s="69">
        <f t="shared" si="15"/>
        <v>0</v>
      </c>
      <c r="F35" s="75">
        <f t="shared" si="16"/>
        <v>0</v>
      </c>
      <c r="G35" s="247">
        <f t="shared" si="17"/>
        <v>0</v>
      </c>
      <c r="H35" s="248"/>
      <c r="I35" s="76">
        <f t="shared" si="14"/>
        <v>0</v>
      </c>
      <c r="J35" s="23"/>
      <c r="K35" s="23"/>
      <c r="M35" s="2"/>
      <c r="N35" s="2"/>
      <c r="O35" s="23"/>
      <c r="P35" s="23"/>
      <c r="Q35" s="2"/>
      <c r="R35" s="2"/>
    </row>
    <row r="36" spans="2:18" ht="15" thickBot="1" x14ac:dyDescent="0.35">
      <c r="B36" s="77" t="s">
        <v>17</v>
      </c>
      <c r="C36" s="78">
        <f t="shared" si="15"/>
        <v>0</v>
      </c>
      <c r="D36" s="75">
        <f t="shared" si="15"/>
        <v>0</v>
      </c>
      <c r="E36" s="69">
        <f t="shared" si="15"/>
        <v>0</v>
      </c>
      <c r="F36" s="75">
        <f t="shared" si="16"/>
        <v>0</v>
      </c>
      <c r="G36" s="249">
        <f t="shared" si="17"/>
        <v>0</v>
      </c>
      <c r="H36" s="250"/>
      <c r="I36" s="211">
        <f t="shared" si="14"/>
        <v>0</v>
      </c>
      <c r="J36" s="23"/>
      <c r="K36" s="23"/>
      <c r="M36" s="2"/>
      <c r="N36" s="2"/>
      <c r="O36" s="23"/>
      <c r="P36" s="23"/>
      <c r="Q36" s="2"/>
      <c r="R36" s="2"/>
    </row>
    <row r="37" spans="2:18" ht="15" thickBot="1" x14ac:dyDescent="0.35">
      <c r="B37" s="79" t="s">
        <v>30</v>
      </c>
      <c r="C37" s="80">
        <f t="shared" si="15"/>
        <v>889982.78024671506</v>
      </c>
      <c r="D37" s="81">
        <f t="shared" si="15"/>
        <v>606838.08322580648</v>
      </c>
      <c r="E37" s="80">
        <f t="shared" si="15"/>
        <v>7370751.0526315793</v>
      </c>
      <c r="F37" s="81">
        <f t="shared" si="16"/>
        <v>3026021.0526315789</v>
      </c>
      <c r="G37" s="253">
        <f t="shared" si="17"/>
        <v>4951568.0832258062</v>
      </c>
      <c r="H37" s="254"/>
      <c r="I37" s="82">
        <f t="shared" si="14"/>
        <v>-2136038.2723848643</v>
      </c>
      <c r="J37" s="23"/>
      <c r="K37" s="23"/>
      <c r="M37" s="2"/>
      <c r="N37" s="2"/>
      <c r="O37" s="23"/>
      <c r="P37" s="23"/>
      <c r="Q37" s="2"/>
      <c r="R37" s="2"/>
    </row>
    <row r="38" spans="2:18" x14ac:dyDescent="0.3">
      <c r="I38" s="54"/>
      <c r="J38" s="50"/>
    </row>
    <row r="39" spans="2:18" x14ac:dyDescent="0.3">
      <c r="B39" s="258" t="s">
        <v>20</v>
      </c>
      <c r="C39" s="258"/>
      <c r="D39" s="258"/>
      <c r="E39" s="258"/>
      <c r="F39" s="258"/>
      <c r="G39" s="258"/>
    </row>
    <row r="40" spans="2:18" x14ac:dyDescent="0.3">
      <c r="B40" s="255" t="s">
        <v>37</v>
      </c>
      <c r="C40" s="255"/>
      <c r="D40" s="255"/>
      <c r="E40" s="255"/>
      <c r="F40" s="255"/>
      <c r="G40" s="255"/>
    </row>
    <row r="41" spans="2:18" x14ac:dyDescent="0.3">
      <c r="B41" s="255" t="s">
        <v>38</v>
      </c>
      <c r="C41" s="255"/>
      <c r="D41" s="255"/>
      <c r="E41" s="255"/>
      <c r="F41" s="255"/>
      <c r="G41" s="255"/>
    </row>
    <row r="42" spans="2:18" x14ac:dyDescent="0.3">
      <c r="B42" s="255" t="s">
        <v>39</v>
      </c>
      <c r="C42" s="255"/>
      <c r="D42" s="255"/>
      <c r="E42" s="255"/>
      <c r="F42" s="255"/>
      <c r="G42" s="255"/>
    </row>
    <row r="44" spans="2:18" ht="27" x14ac:dyDescent="0.3">
      <c r="B44" s="88" t="s">
        <v>54</v>
      </c>
      <c r="C44" s="89" t="s">
        <v>55</v>
      </c>
      <c r="D44" s="90"/>
    </row>
    <row r="45" spans="2:18" x14ac:dyDescent="0.3">
      <c r="B45" s="86" t="s">
        <v>56</v>
      </c>
      <c r="C45" s="167">
        <f>24*9.98</f>
        <v>239.52</v>
      </c>
      <c r="D45" s="91"/>
    </row>
    <row r="46" spans="2:18" x14ac:dyDescent="0.3">
      <c r="B46" s="87" t="s">
        <v>57</v>
      </c>
      <c r="C46" s="166">
        <v>3000</v>
      </c>
      <c r="D46" s="91"/>
    </row>
    <row r="47" spans="2:18" x14ac:dyDescent="0.3">
      <c r="B47" s="2" t="s">
        <v>64</v>
      </c>
      <c r="C47" s="95">
        <f>360*9.979</f>
        <v>3592.4399999999996</v>
      </c>
      <c r="D47" s="90"/>
    </row>
    <row r="48" spans="2:18" ht="31.8" x14ac:dyDescent="0.3">
      <c r="B48" s="92" t="s">
        <v>58</v>
      </c>
    </row>
  </sheetData>
  <mergeCells count="26">
    <mergeCell ref="G37:H37"/>
    <mergeCell ref="B42:G42"/>
    <mergeCell ref="G4:H4"/>
    <mergeCell ref="B39:G39"/>
    <mergeCell ref="B40:G40"/>
    <mergeCell ref="B41:G4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M4:U4"/>
    <mergeCell ref="G33:H33"/>
    <mergeCell ref="G34:H34"/>
    <mergeCell ref="G35:H35"/>
    <mergeCell ref="G36:H36"/>
    <mergeCell ref="G32:H32"/>
    <mergeCell ref="M22:U22"/>
    <mergeCell ref="N21:V21"/>
    <mergeCell ref="M23:U23"/>
    <mergeCell ref="M24:U24"/>
  </mergeCells>
  <pageMargins left="0.7" right="0.7" top="0.75" bottom="0.75" header="0.3" footer="0.3"/>
  <pageSetup scale="4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46"/>
  <sheetViews>
    <sheetView showGridLines="0" zoomScale="70" zoomScaleNormal="70" workbookViewId="0">
      <selection activeCell="A7" sqref="A7:A21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6.109375" style="23" bestFit="1" customWidth="1"/>
    <col min="11" max="11" width="26.664062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16" x14ac:dyDescent="0.3">
      <c r="A1" s="57" t="s">
        <v>31</v>
      </c>
      <c r="B1" s="57"/>
      <c r="C1" s="57"/>
      <c r="D1" s="57"/>
      <c r="E1" s="57"/>
      <c r="F1" s="97">
        <v>100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6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6" ht="16.8" thickBot="1" x14ac:dyDescent="0.35">
      <c r="A3" s="153">
        <v>1.7789999999999999</v>
      </c>
      <c r="B3" s="263" t="s">
        <v>40</v>
      </c>
      <c r="C3" s="263"/>
      <c r="D3" s="263"/>
      <c r="E3" s="263"/>
      <c r="F3" s="22"/>
      <c r="G3" s="22"/>
      <c r="J3" s="64"/>
      <c r="K3" s="64"/>
      <c r="M3" s="64"/>
    </row>
    <row r="4" spans="1:16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45" t="s">
        <v>42</v>
      </c>
      <c r="K4" s="209" t="s">
        <v>94</v>
      </c>
      <c r="L4" s="213" t="s">
        <v>27</v>
      </c>
      <c r="M4" s="18" t="s">
        <v>43</v>
      </c>
      <c r="N4" s="244" t="s">
        <v>44</v>
      </c>
      <c r="O4" s="246"/>
    </row>
    <row r="5" spans="1:16" x14ac:dyDescent="0.3">
      <c r="A5" s="11" t="s">
        <v>0</v>
      </c>
      <c r="B5" s="67" t="s">
        <v>23</v>
      </c>
      <c r="C5" s="66" t="s">
        <v>24</v>
      </c>
      <c r="D5" s="66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1" t="s">
        <v>2</v>
      </c>
      <c r="L5" s="40" t="s">
        <v>2</v>
      </c>
      <c r="M5" s="215" t="s">
        <v>2</v>
      </c>
      <c r="N5" s="11" t="s">
        <v>65</v>
      </c>
      <c r="O5" s="62" t="s">
        <v>45</v>
      </c>
    </row>
    <row r="6" spans="1:16" ht="13.95" customHeight="1" x14ac:dyDescent="0.3">
      <c r="A6" s="126" t="s">
        <v>1</v>
      </c>
      <c r="B6" s="149">
        <f>LOOKUP(A6, '[1]DCS Data'!$A:$A,'[1]DCS Data'!$Q:$Q)</f>
        <v>14.385671615600586</v>
      </c>
      <c r="C6" s="149">
        <f>LOOKUP(A6, '[1]DCS Data'!$A:$A,'[1]DCS Data'!$R:$R)</f>
        <v>3.6458609104156494</v>
      </c>
      <c r="D6" s="212">
        <v>32.42183431636726</v>
      </c>
      <c r="E6" s="128" t="s">
        <v>36</v>
      </c>
      <c r="F6" s="149">
        <f>LOOKUP(A6, '[1]DCS Data'!$A:$A,'[1]DCS Data'!$S:$S)</f>
        <v>0</v>
      </c>
      <c r="G6" s="149">
        <f>LOOKUP(A6, '[1]DCS Data'!$A:$A,'[1]DCS Data'!$T:$T)</f>
        <v>187.03262329101563</v>
      </c>
      <c r="H6" s="127">
        <v>505.55309002335889</v>
      </c>
      <c r="I6" s="129" t="s">
        <v>36</v>
      </c>
      <c r="J6" s="130" t="s">
        <v>36</v>
      </c>
      <c r="K6" s="131" t="s">
        <v>36</v>
      </c>
      <c r="L6" s="132" t="s">
        <v>36</v>
      </c>
      <c r="M6" s="216">
        <v>537.97492433972616</v>
      </c>
      <c r="N6" s="134" t="s">
        <v>36</v>
      </c>
      <c r="O6" s="135" t="s">
        <v>36</v>
      </c>
    </row>
    <row r="7" spans="1:16" ht="13.95" customHeight="1" x14ac:dyDescent="0.3">
      <c r="A7" s="99">
        <v>1</v>
      </c>
      <c r="B7" s="150">
        <f>LOOKUP(A7+$F$1,'[2]DCS Data'!$A:$A,'[2]DCS Data'!$Q:$Q)</f>
        <v>17.990337371826172</v>
      </c>
      <c r="C7" s="150">
        <f>LOOKUP(A7+$F$1,'[2]DCS Data'!$A:$A,'[2]DCS Data'!$R:$R)</f>
        <v>17.603733062744141</v>
      </c>
      <c r="D7" s="9">
        <f>IF(B7="","",$A$3*2.54^3*(B7*138.25*282.5+C7*138*311)/1000000)</f>
        <v>42.508578815866485</v>
      </c>
      <c r="E7" s="8">
        <f>IF(SUM(B7:C7)=0,"",D7-D6)</f>
        <v>10.086744499499225</v>
      </c>
      <c r="F7" s="150">
        <f>LOOKUP(A7+$F$1,'[2]DCS Data'!$A:$A,'[2]DCS Data'!$S:$S)</f>
        <v>0</v>
      </c>
      <c r="G7" s="150">
        <f>LOOKUP(A7+$F$1,'[2]DCS Data'!$A:$A,'[2]DCS Data'!$T:$T)</f>
        <v>50.696643829345703</v>
      </c>
      <c r="H7" s="9">
        <f>IF(F7="","",$A$3*(F7*390^2+G7*330^2)*2.54^3*PI()/1000000)</f>
        <v>505.63142780607626</v>
      </c>
      <c r="I7" s="1">
        <f>IF(SUM(F7:G7)=0,"",H7-H6)</f>
        <v>7.8337782717369464E-2</v>
      </c>
      <c r="J7" s="39">
        <f>IF(B7="","",LOOKUP($F$1+A7,[3]SU!A:A,[3]SU!C:C))</f>
        <v>20.053999999999998</v>
      </c>
      <c r="K7" s="43">
        <f>IF(B7="","",LOOKUP($F$1+A7,[3]SU!A:A,[3]SU!M:M))</f>
        <v>0</v>
      </c>
      <c r="L7" s="214">
        <f>IFERROR(E7+I7+J7-K7,0)</f>
        <v>30.219082282216593</v>
      </c>
      <c r="M7" s="217">
        <f t="shared" ref="M7" si="0">IFERROR(D7+H7,"")</f>
        <v>548.1400066219428</v>
      </c>
      <c r="N7" s="151">
        <f>IFERROR(LOOKUP(A7+$F$1,'[2]DCS Data'!$A:$A,'[2]DCS Data'!$W:$W)*3785.4*$A$3/1000000,0)</f>
        <v>29.358826014232456</v>
      </c>
      <c r="O7" s="152">
        <f>IFERROR(LOOKUP(A7+$F$1,'[2]DCS Data'!$A:$A,'[2]DCS Data'!$AA:$AA)*0.95-12-(LOOKUP(A7+$F$1,'[2]DCS Data'!$A:$A,'[2]DCS Data'!$J:$J)*3785*0.993*1.36/1000000)*38%*0.308,0)</f>
        <v>25.685924413923427</v>
      </c>
      <c r="P7" s="46"/>
    </row>
    <row r="8" spans="1:16" ht="13.95" customHeight="1" x14ac:dyDescent="0.3">
      <c r="A8" s="93">
        <v>2</v>
      </c>
      <c r="B8" s="228">
        <v>4.2387328147888184</v>
      </c>
      <c r="C8" s="228">
        <v>3.8033325672149658</v>
      </c>
      <c r="D8" s="229">
        <v>9.5847229746210711</v>
      </c>
      <c r="E8" s="230">
        <v>-32.923855841245413</v>
      </c>
      <c r="F8" s="228">
        <v>0</v>
      </c>
      <c r="G8" s="228">
        <v>47.3411865234375</v>
      </c>
      <c r="H8" s="229">
        <v>472.16521504769617</v>
      </c>
      <c r="I8" s="231">
        <v>-33.466212758380095</v>
      </c>
      <c r="J8" s="232">
        <v>128.078</v>
      </c>
      <c r="K8" s="233">
        <v>31.9</v>
      </c>
      <c r="L8" s="234">
        <v>29.787931400374497</v>
      </c>
      <c r="M8" s="235">
        <v>481.74993802231722</v>
      </c>
      <c r="N8" s="236">
        <v>29.486342018693193</v>
      </c>
      <c r="O8" s="237">
        <v>25.672027632551956</v>
      </c>
      <c r="P8" s="46"/>
    </row>
    <row r="9" spans="1:16" ht="13.95" customHeight="1" x14ac:dyDescent="0.3">
      <c r="A9" s="93">
        <v>3</v>
      </c>
      <c r="B9" s="228">
        <v>31.683084487915039</v>
      </c>
      <c r="C9" s="228">
        <v>31.312885284423828</v>
      </c>
      <c r="D9" s="229">
        <v>75.251254024689857</v>
      </c>
      <c r="E9" s="230">
        <v>65.666531050068784</v>
      </c>
      <c r="F9" s="228">
        <v>0</v>
      </c>
      <c r="G9" s="228">
        <v>47.345149993896484</v>
      </c>
      <c r="H9" s="229">
        <v>472.20474538098591</v>
      </c>
      <c r="I9" s="231">
        <v>3.9530333289746977E-2</v>
      </c>
      <c r="J9" s="232">
        <v>0</v>
      </c>
      <c r="K9" s="233">
        <v>32.1</v>
      </c>
      <c r="L9" s="234">
        <v>33.606061383358529</v>
      </c>
      <c r="M9" s="235">
        <v>547.45599940567581</v>
      </c>
      <c r="N9" s="236">
        <v>31.320245910120981</v>
      </c>
      <c r="O9" s="237">
        <v>27.623406371616333</v>
      </c>
      <c r="P9" s="46"/>
    </row>
    <row r="10" spans="1:16" ht="13.95" customHeight="1" x14ac:dyDescent="0.3">
      <c r="A10" s="93">
        <v>4</v>
      </c>
      <c r="B10" s="228">
        <v>13.946928024291992</v>
      </c>
      <c r="C10" s="228">
        <v>13.447027206420898</v>
      </c>
      <c r="D10" s="229">
        <v>32.704115456160174</v>
      </c>
      <c r="E10" s="230">
        <v>-42.547138568529682</v>
      </c>
      <c r="F10" s="228">
        <v>0</v>
      </c>
      <c r="G10" s="228">
        <v>49.421588897705078</v>
      </c>
      <c r="H10" s="229">
        <v>492.91445490769587</v>
      </c>
      <c r="I10" s="231">
        <v>20.709709526709958</v>
      </c>
      <c r="J10" s="232">
        <v>87.021000000000001</v>
      </c>
      <c r="K10" s="233">
        <v>32.33</v>
      </c>
      <c r="L10" s="234">
        <v>32.853570958180271</v>
      </c>
      <c r="M10" s="235">
        <v>525.61857036385607</v>
      </c>
      <c r="N10" s="236">
        <v>29.854990702262203</v>
      </c>
      <c r="O10" s="237">
        <v>26.273286372549777</v>
      </c>
      <c r="P10" s="46"/>
    </row>
    <row r="11" spans="1:16" ht="13.95" customHeight="1" x14ac:dyDescent="0.3">
      <c r="A11" s="93">
        <v>5</v>
      </c>
      <c r="B11" s="228">
        <v>27.180644989013672</v>
      </c>
      <c r="C11" s="228">
        <v>26.686933517456055</v>
      </c>
      <c r="D11" s="229">
        <v>64.337044812814753</v>
      </c>
      <c r="E11" s="230">
        <v>31.632929356654579</v>
      </c>
      <c r="F11" s="228">
        <v>0</v>
      </c>
      <c r="G11" s="228">
        <v>49.514991760253906</v>
      </c>
      <c r="H11" s="229">
        <v>493.84602392655859</v>
      </c>
      <c r="I11" s="231">
        <v>0.93156901886271726</v>
      </c>
      <c r="J11" s="232">
        <v>0</v>
      </c>
      <c r="K11" s="233">
        <v>0</v>
      </c>
      <c r="L11" s="234">
        <v>32.564498375517296</v>
      </c>
      <c r="M11" s="235">
        <v>558.18306873937331</v>
      </c>
      <c r="N11" s="236">
        <v>30.255999402551613</v>
      </c>
      <c r="O11" s="237">
        <v>26.415213171439603</v>
      </c>
      <c r="P11" s="46"/>
    </row>
    <row r="12" spans="1:16" ht="13.95" customHeight="1" x14ac:dyDescent="0.3">
      <c r="A12" s="93">
        <v>6</v>
      </c>
      <c r="B12" s="228">
        <v>45.845195770263672</v>
      </c>
      <c r="C12" s="228">
        <v>45.568767547607422</v>
      </c>
      <c r="D12" s="229">
        <v>109.21238698685757</v>
      </c>
      <c r="E12" s="230">
        <v>44.875342174042814</v>
      </c>
      <c r="F12" s="228">
        <v>0</v>
      </c>
      <c r="G12" s="228">
        <v>48.105659484863281</v>
      </c>
      <c r="H12" s="229">
        <v>479.78981355772834</v>
      </c>
      <c r="I12" s="231">
        <v>-14.05621036883025</v>
      </c>
      <c r="J12" s="232">
        <v>32.058</v>
      </c>
      <c r="K12" s="233">
        <v>32</v>
      </c>
      <c r="L12" s="234">
        <v>30.877131805212564</v>
      </c>
      <c r="M12" s="235">
        <v>589.00220054458589</v>
      </c>
      <c r="N12" s="236">
        <v>30.639160825693974</v>
      </c>
      <c r="O12" s="237">
        <v>26.709247836756262</v>
      </c>
      <c r="P12" s="46"/>
    </row>
    <row r="13" spans="1:16" ht="13.95" customHeight="1" x14ac:dyDescent="0.3">
      <c r="A13" s="93">
        <v>7</v>
      </c>
      <c r="B13" s="228">
        <v>30.530778884887695</v>
      </c>
      <c r="C13" s="228">
        <v>30.112068176269531</v>
      </c>
      <c r="D13" s="229">
        <v>72.436843344431992</v>
      </c>
      <c r="E13" s="230">
        <v>-36.775543642425575</v>
      </c>
      <c r="F13" s="228">
        <v>0</v>
      </c>
      <c r="G13" s="228">
        <v>48.024143218994141</v>
      </c>
      <c r="H13" s="229">
        <v>478.97679749221561</v>
      </c>
      <c r="I13" s="231">
        <v>-0.81301606551272698</v>
      </c>
      <c r="J13" s="232">
        <v>96.015000000000001</v>
      </c>
      <c r="K13" s="233">
        <v>32.26</v>
      </c>
      <c r="L13" s="234">
        <v>26.166440292061701</v>
      </c>
      <c r="M13" s="235">
        <v>551.41364083664757</v>
      </c>
      <c r="N13" s="236">
        <v>26.109231658013968</v>
      </c>
      <c r="O13" s="237">
        <v>20.58997812633233</v>
      </c>
      <c r="P13" s="46"/>
    </row>
    <row r="14" spans="1:16" ht="13.95" customHeight="1" x14ac:dyDescent="0.3">
      <c r="A14" s="93">
        <v>8</v>
      </c>
      <c r="B14" s="228">
        <v>10.007561683654785</v>
      </c>
      <c r="C14" s="228">
        <v>6.6343822479248047</v>
      </c>
      <c r="D14" s="229">
        <v>19.695079357051867</v>
      </c>
      <c r="E14" s="230">
        <v>-52.741763987380125</v>
      </c>
      <c r="F14" s="228">
        <v>0</v>
      </c>
      <c r="G14" s="228">
        <v>49.607250213623047</v>
      </c>
      <c r="H14" s="229">
        <v>494.76617898970733</v>
      </c>
      <c r="I14" s="231">
        <v>15.789381497491718</v>
      </c>
      <c r="J14" s="232">
        <v>96.016999999999996</v>
      </c>
      <c r="K14" s="233">
        <v>31.96</v>
      </c>
      <c r="L14" s="234">
        <v>27.104617510111588</v>
      </c>
      <c r="M14" s="235">
        <v>514.46125834675922</v>
      </c>
      <c r="N14" s="236">
        <v>24.133118203192151</v>
      </c>
      <c r="O14" s="237">
        <v>18.235583661878522</v>
      </c>
      <c r="P14" s="46"/>
    </row>
    <row r="15" spans="1:16" ht="13.95" customHeight="1" x14ac:dyDescent="0.3">
      <c r="A15" s="93">
        <v>9</v>
      </c>
      <c r="B15" s="228">
        <v>18.995710372924805</v>
      </c>
      <c r="C15" s="228">
        <v>18.596403121948242</v>
      </c>
      <c r="D15" s="229">
        <v>44.895268582550834</v>
      </c>
      <c r="E15" s="230">
        <v>25.200189225498967</v>
      </c>
      <c r="F15" s="228">
        <v>0</v>
      </c>
      <c r="G15" s="228">
        <v>49.565425872802734</v>
      </c>
      <c r="H15" s="229">
        <v>494.34903695487742</v>
      </c>
      <c r="I15" s="231">
        <v>-0.41714203482990797</v>
      </c>
      <c r="J15" s="232">
        <v>32.036999999999999</v>
      </c>
      <c r="K15" s="233">
        <v>31.82</v>
      </c>
      <c r="L15" s="234">
        <v>25.000047190669058</v>
      </c>
      <c r="M15" s="235">
        <v>539.2443055374282</v>
      </c>
      <c r="N15" s="236">
        <v>23.723423951768766</v>
      </c>
      <c r="O15" s="237">
        <v>19.678929526117031</v>
      </c>
      <c r="P15" s="46"/>
    </row>
    <row r="16" spans="1:16" ht="13.95" customHeight="1" x14ac:dyDescent="0.3">
      <c r="A16" s="93">
        <v>10</v>
      </c>
      <c r="B16" s="228">
        <v>35.5120849609375</v>
      </c>
      <c r="C16" s="228">
        <v>34.55145263671875</v>
      </c>
      <c r="D16" s="229">
        <v>83.662849320504407</v>
      </c>
      <c r="E16" s="230">
        <v>38.767580737953573</v>
      </c>
      <c r="F16" s="228">
        <v>0</v>
      </c>
      <c r="G16" s="228">
        <v>49.345142364501953</v>
      </c>
      <c r="H16" s="229">
        <v>492.15200266599641</v>
      </c>
      <c r="I16" s="231">
        <v>-2.1970342888810137</v>
      </c>
      <c r="J16" s="232">
        <v>0</v>
      </c>
      <c r="K16" s="233">
        <v>0</v>
      </c>
      <c r="L16" s="234">
        <v>36.570546449072559</v>
      </c>
      <c r="M16" s="235">
        <v>575.8148519865008</v>
      </c>
      <c r="N16" s="236">
        <v>37.459007276056155</v>
      </c>
      <c r="O16" s="237">
        <v>33.240568395645681</v>
      </c>
      <c r="P16" s="46"/>
    </row>
    <row r="17" spans="1:16" ht="13.95" customHeight="1" x14ac:dyDescent="0.3">
      <c r="A17" s="93">
        <v>11</v>
      </c>
      <c r="B17" s="228">
        <v>12.360719680786133</v>
      </c>
      <c r="C17" s="228">
        <v>6.5841846466064453</v>
      </c>
      <c r="D17" s="229">
        <v>22.311514571687685</v>
      </c>
      <c r="E17" s="230">
        <v>-61.351334748816726</v>
      </c>
      <c r="F17" s="228">
        <v>0</v>
      </c>
      <c r="G17" s="228">
        <v>52.003856658935547</v>
      </c>
      <c r="H17" s="229">
        <v>518.6691328600217</v>
      </c>
      <c r="I17" s="231">
        <v>26.517130194025299</v>
      </c>
      <c r="J17" s="232">
        <v>128.054</v>
      </c>
      <c r="K17" s="233">
        <v>31.92</v>
      </c>
      <c r="L17" s="234">
        <v>61.299795445208574</v>
      </c>
      <c r="M17" s="235">
        <v>540.98064743170937</v>
      </c>
      <c r="N17" s="236">
        <v>59.431692594821627</v>
      </c>
      <c r="O17" s="237">
        <v>58.459557241489179</v>
      </c>
      <c r="P17" s="46"/>
    </row>
    <row r="18" spans="1:16" ht="13.95" customHeight="1" x14ac:dyDescent="0.3">
      <c r="A18" s="93">
        <v>12</v>
      </c>
      <c r="B18" s="228">
        <v>8.6198482513427734</v>
      </c>
      <c r="C18" s="228">
        <v>7.9963269233703613</v>
      </c>
      <c r="D18" s="229">
        <v>19.819092308937439</v>
      </c>
      <c r="E18" s="230">
        <v>-2.4924222627502459</v>
      </c>
      <c r="F18" s="228">
        <v>0</v>
      </c>
      <c r="G18" s="228">
        <v>47.583599090576172</v>
      </c>
      <c r="H18" s="229">
        <v>474.58295719356806</v>
      </c>
      <c r="I18" s="231">
        <v>-44.086175666453641</v>
      </c>
      <c r="J18" s="232">
        <v>96.025000000000006</v>
      </c>
      <c r="K18" s="233">
        <v>0</v>
      </c>
      <c r="L18" s="234">
        <v>49.446402070796118</v>
      </c>
      <c r="M18" s="235">
        <v>494.40204950250552</v>
      </c>
      <c r="N18" s="236">
        <v>44.688866745723615</v>
      </c>
      <c r="O18" s="237">
        <v>42.444186021631779</v>
      </c>
      <c r="P18" s="46"/>
    </row>
    <row r="19" spans="1:16" ht="13.95" customHeight="1" x14ac:dyDescent="0.3">
      <c r="A19" s="93">
        <v>13</v>
      </c>
      <c r="B19" s="228">
        <v>10.412016868591309</v>
      </c>
      <c r="C19" s="228">
        <v>9.9153738021850586</v>
      </c>
      <c r="D19" s="229">
        <v>24.260661482184112</v>
      </c>
      <c r="E19" s="230">
        <v>4.4415691732466733</v>
      </c>
      <c r="F19" s="228">
        <v>0</v>
      </c>
      <c r="G19" s="228">
        <v>46.6168212890625</v>
      </c>
      <c r="H19" s="229">
        <v>464.94063763892296</v>
      </c>
      <c r="I19" s="231">
        <v>-9.6423195546450984</v>
      </c>
      <c r="J19" s="232">
        <v>70.102000000000004</v>
      </c>
      <c r="K19" s="233">
        <v>32.19</v>
      </c>
      <c r="L19" s="234">
        <v>32.711249618601585</v>
      </c>
      <c r="M19" s="235">
        <v>489.20129912110707</v>
      </c>
      <c r="N19" s="236">
        <v>33.574439545746564</v>
      </c>
      <c r="O19" s="237">
        <v>31.701931102534054</v>
      </c>
      <c r="P19" s="46"/>
    </row>
    <row r="20" spans="1:16" ht="13.95" customHeight="1" x14ac:dyDescent="0.3">
      <c r="A20" s="93">
        <v>14</v>
      </c>
      <c r="B20" s="228">
        <v>34.431907653808594</v>
      </c>
      <c r="C20" s="228">
        <v>34.039894104003906</v>
      </c>
      <c r="D20" s="229">
        <v>81.792942084380357</v>
      </c>
      <c r="E20" s="230">
        <v>57.532280602196245</v>
      </c>
      <c r="F20" s="228">
        <v>0</v>
      </c>
      <c r="G20" s="228">
        <v>46.737571716308594</v>
      </c>
      <c r="H20" s="229">
        <v>466.14496215283287</v>
      </c>
      <c r="I20" s="231">
        <v>1.2043245139099099</v>
      </c>
      <c r="J20" s="232">
        <v>0</v>
      </c>
      <c r="K20" s="233">
        <v>31.89</v>
      </c>
      <c r="L20" s="234">
        <v>26.846605116106154</v>
      </c>
      <c r="M20" s="235">
        <v>547.93790423721327</v>
      </c>
      <c r="N20" s="236">
        <v>23.345260348625505</v>
      </c>
      <c r="O20" s="237">
        <v>19.286648675961303</v>
      </c>
      <c r="P20" s="46"/>
    </row>
    <row r="21" spans="1:16" ht="13.95" customHeight="1" x14ac:dyDescent="0.3">
      <c r="A21" s="93">
        <v>15</v>
      </c>
      <c r="B21" s="228">
        <v>29.015121459960938</v>
      </c>
      <c r="C21" s="228">
        <v>28.616558074951172</v>
      </c>
      <c r="D21" s="229">
        <v>68.840019026696922</v>
      </c>
      <c r="E21" s="230">
        <v>-12.952923057683435</v>
      </c>
      <c r="F21" s="228">
        <v>0</v>
      </c>
      <c r="G21" s="228">
        <v>49.611038208007813</v>
      </c>
      <c r="H21" s="229">
        <v>494.80395918312098</v>
      </c>
      <c r="I21" s="231">
        <v>28.658997030288106</v>
      </c>
      <c r="J21" s="232">
        <v>38.052999999999997</v>
      </c>
      <c r="K21" s="233">
        <v>32.01</v>
      </c>
      <c r="L21" s="234">
        <v>21.74907397260467</v>
      </c>
      <c r="M21" s="235">
        <v>563.64397820981787</v>
      </c>
      <c r="N21" s="236">
        <v>25.055018311254415</v>
      </c>
      <c r="O21" s="237">
        <v>20.015004723881127</v>
      </c>
      <c r="P21" s="46"/>
    </row>
    <row r="22" spans="1:16" ht="13.95" customHeight="1" x14ac:dyDescent="0.3">
      <c r="A22" s="93">
        <v>16</v>
      </c>
      <c r="B22" s="228">
        <v>14.165616035461426</v>
      </c>
      <c r="C22" s="228">
        <v>13.74138069152832</v>
      </c>
      <c r="D22" s="229">
        <v>33.321394074450424</v>
      </c>
      <c r="E22" s="230">
        <v>-35.518624952246498</v>
      </c>
      <c r="F22" s="228">
        <v>0</v>
      </c>
      <c r="G22" s="228">
        <v>52.581268310546875</v>
      </c>
      <c r="H22" s="229">
        <v>524.42804421555206</v>
      </c>
      <c r="I22" s="231">
        <v>29.624085032431083</v>
      </c>
      <c r="J22" s="232">
        <v>70.096000000000004</v>
      </c>
      <c r="K22" s="233">
        <v>32.06</v>
      </c>
      <c r="L22" s="234">
        <v>32.141460080184586</v>
      </c>
      <c r="M22" s="235">
        <v>557.74943829000244</v>
      </c>
      <c r="N22" s="236">
        <v>28.327749776123312</v>
      </c>
      <c r="O22" s="237">
        <v>22.848779408059169</v>
      </c>
      <c r="P22" s="46"/>
    </row>
    <row r="23" spans="1:16" ht="13.95" customHeight="1" x14ac:dyDescent="0.3">
      <c r="A23" s="93">
        <v>17</v>
      </c>
      <c r="B23" s="228">
        <v>10.130100250244141</v>
      </c>
      <c r="C23" s="228">
        <v>6.2790088653564453</v>
      </c>
      <c r="D23" s="229">
        <v>19.389965627271987</v>
      </c>
      <c r="E23" s="230">
        <v>-13.931428447178437</v>
      </c>
      <c r="F23" s="228">
        <v>0</v>
      </c>
      <c r="G23" s="228">
        <v>51.674514770507813</v>
      </c>
      <c r="H23" s="229">
        <v>515.38438663810962</v>
      </c>
      <c r="I23" s="231">
        <v>-9.0436575774424455</v>
      </c>
      <c r="J23" s="232">
        <v>87.013000000000005</v>
      </c>
      <c r="K23" s="233">
        <v>32.29</v>
      </c>
      <c r="L23" s="234">
        <v>31.747913975379127</v>
      </c>
      <c r="M23" s="235">
        <v>534.77435226538159</v>
      </c>
      <c r="N23" s="236">
        <v>28.541031332844479</v>
      </c>
      <c r="O23" s="237">
        <v>21.947306111205798</v>
      </c>
      <c r="P23" s="46"/>
    </row>
    <row r="24" spans="1:16" ht="13.95" customHeight="1" x14ac:dyDescent="0.3">
      <c r="A24" s="93">
        <v>18</v>
      </c>
      <c r="B24" s="228">
        <v>8.8621625900268555</v>
      </c>
      <c r="C24" s="228">
        <v>8.4240999221801758</v>
      </c>
      <c r="D24" s="229">
        <v>20.630201803391923</v>
      </c>
      <c r="E24" s="230">
        <v>1.2402361761199359</v>
      </c>
      <c r="F24" s="228">
        <v>0</v>
      </c>
      <c r="G24" s="228">
        <v>48.096942901611328</v>
      </c>
      <c r="H24" s="229">
        <v>479.70287726170625</v>
      </c>
      <c r="I24" s="231">
        <v>-35.681509376403369</v>
      </c>
      <c r="J24" s="232">
        <v>96.025999999999996</v>
      </c>
      <c r="K24" s="233">
        <v>31.99</v>
      </c>
      <c r="L24" s="234">
        <v>29.594726799716565</v>
      </c>
      <c r="M24" s="235">
        <v>500.33307906509816</v>
      </c>
      <c r="N24" s="236">
        <v>29.958684414868724</v>
      </c>
      <c r="O24" s="237">
        <v>25.782660300727358</v>
      </c>
      <c r="P24" s="46"/>
    </row>
    <row r="25" spans="1:16" ht="13.95" customHeight="1" x14ac:dyDescent="0.3">
      <c r="A25" s="93">
        <v>19</v>
      </c>
      <c r="B25" s="228">
        <v>22.105833053588867</v>
      </c>
      <c r="C25" s="228">
        <v>21.652963638305664</v>
      </c>
      <c r="D25" s="229">
        <v>52.260647768651701</v>
      </c>
      <c r="E25" s="230">
        <v>31.630445965259778</v>
      </c>
      <c r="F25" s="228">
        <v>0</v>
      </c>
      <c r="G25" s="228">
        <v>48.187053680419922</v>
      </c>
      <c r="H25" s="229">
        <v>480.60161213463147</v>
      </c>
      <c r="I25" s="231">
        <v>0.89873487292521759</v>
      </c>
      <c r="J25" s="232">
        <v>0</v>
      </c>
      <c r="K25" s="233">
        <v>0</v>
      </c>
      <c r="L25" s="234">
        <v>32.529180838184999</v>
      </c>
      <c r="M25" s="235">
        <v>532.86225990328319</v>
      </c>
      <c r="N25" s="236">
        <v>30.316461951599265</v>
      </c>
      <c r="O25" s="237">
        <v>26.459679711077651</v>
      </c>
      <c r="P25" s="46"/>
    </row>
    <row r="26" spans="1:16" ht="13.95" customHeight="1" x14ac:dyDescent="0.3">
      <c r="A26" s="93">
        <v>20</v>
      </c>
      <c r="B26" s="228">
        <v>25.178817749023438</v>
      </c>
      <c r="C26" s="228">
        <v>24.757621765136719</v>
      </c>
      <c r="D26" s="229">
        <v>59.643920988119589</v>
      </c>
      <c r="E26" s="230">
        <v>7.3832732194678883</v>
      </c>
      <c r="F26" s="228">
        <v>0</v>
      </c>
      <c r="G26" s="228">
        <v>50.347946166992188</v>
      </c>
      <c r="H26" s="229">
        <v>502.15363354652021</v>
      </c>
      <c r="I26" s="231">
        <v>21.552021411888745</v>
      </c>
      <c r="J26" s="232">
        <v>32.058999999999997</v>
      </c>
      <c r="K26" s="233">
        <v>31.97</v>
      </c>
      <c r="L26" s="234">
        <v>29.024294631356632</v>
      </c>
      <c r="M26" s="235">
        <v>561.79755453463986</v>
      </c>
      <c r="N26" s="236">
        <v>28.007857588746333</v>
      </c>
      <c r="O26" s="237">
        <v>23.741392897859171</v>
      </c>
      <c r="P26" s="46"/>
    </row>
    <row r="27" spans="1:16" ht="13.95" customHeight="1" x14ac:dyDescent="0.3">
      <c r="A27" s="93">
        <v>21</v>
      </c>
      <c r="B27" s="228">
        <v>8.6672563552856445</v>
      </c>
      <c r="C27" s="228">
        <v>8.1542749404907227</v>
      </c>
      <c r="D27" s="229">
        <v>20.070689807092524</v>
      </c>
      <c r="E27" s="230">
        <v>-39.573231181027069</v>
      </c>
      <c r="F27" s="228">
        <v>0</v>
      </c>
      <c r="G27" s="228">
        <v>47.932270050048828</v>
      </c>
      <c r="H27" s="229">
        <v>478.06048512749061</v>
      </c>
      <c r="I27" s="231">
        <v>-24.093148419029603</v>
      </c>
      <c r="J27" s="232">
        <v>87.022999999999996</v>
      </c>
      <c r="K27" s="233">
        <v>0</v>
      </c>
      <c r="L27" s="234">
        <v>23.356620399943324</v>
      </c>
      <c r="M27" s="235">
        <v>498.13117493458316</v>
      </c>
      <c r="N27" s="236">
        <v>26.297325180407789</v>
      </c>
      <c r="O27" s="237">
        <v>21.705788526091833</v>
      </c>
      <c r="P27" s="46"/>
    </row>
    <row r="28" spans="1:16" ht="13.95" customHeight="1" x14ac:dyDescent="0.3">
      <c r="A28" s="93">
        <v>22</v>
      </c>
      <c r="B28" s="228">
        <v>33.173007965087891</v>
      </c>
      <c r="C28" s="228">
        <v>32.740242004394531</v>
      </c>
      <c r="D28" s="229">
        <v>78.733506861800933</v>
      </c>
      <c r="E28" s="230">
        <v>58.662817054708412</v>
      </c>
      <c r="F28" s="228">
        <v>0</v>
      </c>
      <c r="G28" s="228">
        <v>47.80718994140625</v>
      </c>
      <c r="H28" s="229">
        <v>476.81297781446261</v>
      </c>
      <c r="I28" s="231">
        <v>-1.2475073130279952</v>
      </c>
      <c r="J28" s="232">
        <v>0</v>
      </c>
      <c r="K28" s="233">
        <v>31.92</v>
      </c>
      <c r="L28" s="234">
        <v>25.495309741680416</v>
      </c>
      <c r="M28" s="235">
        <v>555.5464846762635</v>
      </c>
      <c r="N28" s="236">
        <v>24.66780013912657</v>
      </c>
      <c r="O28" s="237">
        <v>19.469275735297508</v>
      </c>
      <c r="P28" s="46"/>
    </row>
    <row r="29" spans="1:16" ht="13.95" customHeight="1" x14ac:dyDescent="0.3">
      <c r="A29" s="93">
        <v>23</v>
      </c>
      <c r="B29" s="228">
        <v>44.913684844970703</v>
      </c>
      <c r="C29" s="228">
        <v>43.948436737060547</v>
      </c>
      <c r="D29" s="229">
        <v>106.12448379262146</v>
      </c>
      <c r="E29" s="230">
        <v>27.390976930820528</v>
      </c>
      <c r="F29" s="228">
        <v>0</v>
      </c>
      <c r="G29" s="228">
        <v>47.569454193115234</v>
      </c>
      <c r="H29" s="229">
        <v>474.44188070094214</v>
      </c>
      <c r="I29" s="231">
        <v>-2.3710971135204773</v>
      </c>
      <c r="J29" s="232">
        <v>32.037999999999997</v>
      </c>
      <c r="K29" s="233">
        <v>32.049999999999997</v>
      </c>
      <c r="L29" s="234">
        <v>25.007879817300051</v>
      </c>
      <c r="M29" s="235">
        <v>580.56636449356358</v>
      </c>
      <c r="N29" s="236">
        <v>24.111459193851715</v>
      </c>
      <c r="O29" s="237">
        <v>19.474730569842727</v>
      </c>
      <c r="P29" s="46"/>
    </row>
    <row r="30" spans="1:16" ht="13.95" customHeight="1" x14ac:dyDescent="0.3">
      <c r="A30" s="93">
        <v>24</v>
      </c>
      <c r="B30" s="228">
        <v>29.057394027709961</v>
      </c>
      <c r="C30" s="228">
        <v>28.665573120117188</v>
      </c>
      <c r="D30" s="229">
        <v>68.949475599324359</v>
      </c>
      <c r="E30" s="230">
        <v>-37.175008193297103</v>
      </c>
      <c r="F30" s="228">
        <v>0</v>
      </c>
      <c r="G30" s="228">
        <v>47.644371032714844</v>
      </c>
      <c r="H30" s="229">
        <v>475.18907628850383</v>
      </c>
      <c r="I30" s="231">
        <v>0.74719558756169135</v>
      </c>
      <c r="J30" s="232">
        <v>96.013999999999996</v>
      </c>
      <c r="K30" s="233">
        <v>32.6</v>
      </c>
      <c r="L30" s="234">
        <v>26.986187394264583</v>
      </c>
      <c r="M30" s="235">
        <v>544.13855188782816</v>
      </c>
      <c r="N30" s="236">
        <v>23.92641183710651</v>
      </c>
      <c r="O30" s="237">
        <v>19.578988334114822</v>
      </c>
      <c r="P30" s="46"/>
    </row>
    <row r="31" spans="1:16" ht="13.95" customHeight="1" x14ac:dyDescent="0.3">
      <c r="A31" s="93">
        <v>25</v>
      </c>
      <c r="B31" s="228">
        <v>39.807735443115234</v>
      </c>
      <c r="C31" s="228">
        <v>39.385951995849609</v>
      </c>
      <c r="D31" s="229">
        <v>94.602542886231248</v>
      </c>
      <c r="E31" s="230">
        <v>25.653067286906889</v>
      </c>
      <c r="F31" s="228">
        <v>0</v>
      </c>
      <c r="G31" s="228">
        <v>47.577415466308594</v>
      </c>
      <c r="H31" s="229">
        <v>474.52128378619307</v>
      </c>
      <c r="I31" s="231">
        <v>-0.66779250231076048</v>
      </c>
      <c r="J31" s="232">
        <v>0</v>
      </c>
      <c r="K31" s="233">
        <v>0</v>
      </c>
      <c r="L31" s="234">
        <v>24.985274784596129</v>
      </c>
      <c r="M31" s="235">
        <v>569.12382667242434</v>
      </c>
      <c r="N31" s="236">
        <v>24.539159530787614</v>
      </c>
      <c r="O31" s="237">
        <v>20.848680427975602</v>
      </c>
      <c r="P31" s="46"/>
    </row>
    <row r="32" spans="1:16" ht="13.95" customHeight="1" x14ac:dyDescent="0.3">
      <c r="A32" s="93">
        <v>26</v>
      </c>
      <c r="B32" s="228">
        <v>31.719673156738281</v>
      </c>
      <c r="C32" s="228">
        <v>31.348743438720703</v>
      </c>
      <c r="D32" s="229">
        <v>75.337777549650411</v>
      </c>
      <c r="E32" s="230">
        <v>-19.264765336580837</v>
      </c>
      <c r="F32" s="228">
        <v>0</v>
      </c>
      <c r="G32" s="228">
        <v>50.075984954833984</v>
      </c>
      <c r="H32" s="229">
        <v>499.44118306411127</v>
      </c>
      <c r="I32" s="231">
        <v>24.919899277918205</v>
      </c>
      <c r="J32" s="232">
        <v>20.053999999999998</v>
      </c>
      <c r="K32" s="233">
        <v>0</v>
      </c>
      <c r="L32" s="234">
        <v>25.709133941337367</v>
      </c>
      <c r="M32" s="235">
        <v>574.77896061376168</v>
      </c>
      <c r="N32" s="236">
        <v>26.406659372990465</v>
      </c>
      <c r="O32" s="237">
        <v>21.850790380249045</v>
      </c>
      <c r="P32" s="46"/>
    </row>
    <row r="33" spans="1:16" ht="13.95" customHeight="1" x14ac:dyDescent="0.3">
      <c r="A33" s="93">
        <v>27</v>
      </c>
      <c r="B33" s="228">
        <v>26.038948059082031</v>
      </c>
      <c r="C33" s="228">
        <v>25.679861068725586</v>
      </c>
      <c r="D33" s="229">
        <v>61.777120521553279</v>
      </c>
      <c r="E33" s="230">
        <v>-13.560657028097133</v>
      </c>
      <c r="F33" s="228">
        <v>0</v>
      </c>
      <c r="G33" s="228">
        <v>49.991313934326172</v>
      </c>
      <c r="H33" s="229">
        <v>498.59670252734685</v>
      </c>
      <c r="I33" s="231">
        <v>-0.84448053676442214</v>
      </c>
      <c r="J33" s="232">
        <v>70.096000000000004</v>
      </c>
      <c r="K33" s="233">
        <v>32.01</v>
      </c>
      <c r="L33" s="234">
        <v>23.680862435138451</v>
      </c>
      <c r="M33" s="235">
        <v>560.37382304890014</v>
      </c>
      <c r="N33" s="236">
        <v>24.423140312541861</v>
      </c>
      <c r="O33" s="237">
        <v>19.645086353087862</v>
      </c>
      <c r="P33" s="46"/>
    </row>
    <row r="34" spans="1:16" ht="13.95" customHeight="1" x14ac:dyDescent="0.3">
      <c r="A34" s="93">
        <v>28</v>
      </c>
      <c r="B34" s="228">
        <v>10.453413963317871</v>
      </c>
      <c r="C34" s="228">
        <v>4.8669261932373047</v>
      </c>
      <c r="D34" s="229">
        <v>17.991325232492226</v>
      </c>
      <c r="E34" s="230">
        <v>-43.785795289061056</v>
      </c>
      <c r="F34" s="228">
        <v>0</v>
      </c>
      <c r="G34" s="228">
        <v>47.967521667480469</v>
      </c>
      <c r="H34" s="229">
        <v>478.41207301000287</v>
      </c>
      <c r="I34" s="231">
        <v>-20.184629517343978</v>
      </c>
      <c r="J34" s="232">
        <v>125.07</v>
      </c>
      <c r="K34" s="233">
        <v>31.91</v>
      </c>
      <c r="L34" s="234">
        <v>29.189575193594958</v>
      </c>
      <c r="M34" s="235">
        <v>496.40339824249509</v>
      </c>
      <c r="N34" s="236">
        <v>25.90725789861861</v>
      </c>
      <c r="O34" s="237">
        <v>19.572783506680651</v>
      </c>
      <c r="P34" s="46"/>
    </row>
    <row r="35" spans="1:16" ht="13.95" customHeight="1" x14ac:dyDescent="0.3">
      <c r="A35" s="93">
        <v>29</v>
      </c>
      <c r="B35" s="228">
        <v>33.114356994628906</v>
      </c>
      <c r="C35" s="228">
        <v>32.732463836669922</v>
      </c>
      <c r="D35" s="229">
        <v>78.656996664003216</v>
      </c>
      <c r="E35" s="230">
        <v>60.665671431510987</v>
      </c>
      <c r="F35" s="228">
        <v>0</v>
      </c>
      <c r="G35" s="228">
        <v>48.076709747314453</v>
      </c>
      <c r="H35" s="229">
        <v>479.50107852468165</v>
      </c>
      <c r="I35" s="231">
        <v>1.0890055146787745</v>
      </c>
      <c r="J35" s="232">
        <v>0</v>
      </c>
      <c r="K35" s="233">
        <v>32</v>
      </c>
      <c r="L35" s="234">
        <v>29.754676946189761</v>
      </c>
      <c r="M35" s="235">
        <v>558.15807518868485</v>
      </c>
      <c r="N35" s="236">
        <v>26.078415974641398</v>
      </c>
      <c r="O35" s="237">
        <v>19.372961416597079</v>
      </c>
      <c r="P35" s="46"/>
    </row>
    <row r="36" spans="1:16" ht="13.95" customHeight="1" x14ac:dyDescent="0.3">
      <c r="A36" s="93">
        <v>30</v>
      </c>
      <c r="B36" s="228">
        <v>12.19851016998291</v>
      </c>
      <c r="C36" s="228">
        <v>11.805397033691406</v>
      </c>
      <c r="D36" s="229">
        <v>28.659455359089346</v>
      </c>
      <c r="E36" s="230">
        <v>-49.997541304913867</v>
      </c>
      <c r="F36" s="228">
        <v>0</v>
      </c>
      <c r="G36" s="228">
        <v>48.010486602783203</v>
      </c>
      <c r="H36" s="229">
        <v>478.8405909540279</v>
      </c>
      <c r="I36" s="231">
        <v>-0.66048757065374275</v>
      </c>
      <c r="J36" s="232">
        <v>105.65900000000001</v>
      </c>
      <c r="K36" s="233">
        <v>32.130000000000003</v>
      </c>
      <c r="L36" s="234">
        <v>22.870971124432394</v>
      </c>
      <c r="M36" s="235">
        <v>507.50004631311725</v>
      </c>
      <c r="N36" s="236">
        <v>24.454666353844161</v>
      </c>
      <c r="O36" s="237">
        <v>18.086909939597856</v>
      </c>
      <c r="P36" s="46"/>
    </row>
    <row r="37" spans="1:16" ht="13.95" customHeight="1" thickBot="1" x14ac:dyDescent="0.35">
      <c r="A37" s="93">
        <v>31</v>
      </c>
      <c r="B37" s="228">
        <v>29.178194046020508</v>
      </c>
      <c r="C37" s="228">
        <v>20.372108459472656</v>
      </c>
      <c r="D37" s="229">
        <v>58.710475005147792</v>
      </c>
      <c r="E37" s="230">
        <v>30.051019646058446</v>
      </c>
      <c r="F37" s="228">
        <v>0</v>
      </c>
      <c r="G37" s="228">
        <v>47.958282470703125</v>
      </c>
      <c r="H37" s="229">
        <v>478.31992434087135</v>
      </c>
      <c r="I37" s="231">
        <v>-0.52066661315654983</v>
      </c>
      <c r="J37" s="232">
        <v>32.036999999999999</v>
      </c>
      <c r="K37" s="233">
        <v>32.18</v>
      </c>
      <c r="L37" s="234">
        <v>29.387353032901892</v>
      </c>
      <c r="M37" s="235">
        <v>537.03039934601918</v>
      </c>
      <c r="N37" s="236">
        <v>29.216493796218568</v>
      </c>
      <c r="O37" s="237">
        <v>22.099002233958437</v>
      </c>
      <c r="P37" s="46"/>
    </row>
    <row r="38" spans="1:16" x14ac:dyDescent="0.3">
      <c r="A38" s="7" t="s">
        <v>3</v>
      </c>
      <c r="B38" s="4"/>
      <c r="C38" s="4"/>
      <c r="D38" s="4">
        <f>+D6+E38</f>
        <v>58.710475005147799</v>
      </c>
      <c r="E38" s="5">
        <f>SUM(E7:E37)</f>
        <v>26.288640688780536</v>
      </c>
      <c r="F38" s="4"/>
      <c r="G38" s="4"/>
      <c r="H38" s="4">
        <f>+H6+I38</f>
        <v>478.31992434087135</v>
      </c>
      <c r="I38" s="5">
        <f>SUM(I7:I37)</f>
        <v>-27.233165682487538</v>
      </c>
      <c r="J38" s="15">
        <f>SUM(J7:J37)</f>
        <v>1676.6989999999998</v>
      </c>
      <c r="K38" s="6">
        <f>SUM(K7:K37)</f>
        <v>737.48999999999978</v>
      </c>
      <c r="L38" s="6">
        <f>SUM(L7:L37)</f>
        <v>938.26447500629286</v>
      </c>
      <c r="M38" s="6">
        <f>D38+H38</f>
        <v>537.03039934601918</v>
      </c>
      <c r="N38" s="54"/>
      <c r="O38" s="55"/>
    </row>
    <row r="39" spans="1:16" x14ac:dyDescent="0.3">
      <c r="A39" s="3"/>
      <c r="B39" s="25"/>
      <c r="C39" s="25"/>
      <c r="D39" s="25"/>
      <c r="E39" s="26"/>
      <c r="F39" s="25"/>
      <c r="G39" s="25"/>
      <c r="H39" s="63"/>
      <c r="I39" s="26"/>
      <c r="J39" s="26"/>
      <c r="K39" s="63"/>
      <c r="L39" s="63"/>
      <c r="M39" s="48"/>
      <c r="N39" s="50"/>
      <c r="O39" s="51"/>
    </row>
    <row r="40" spans="1:16" x14ac:dyDescent="0.3">
      <c r="A40" s="3"/>
      <c r="B40" s="27"/>
      <c r="C40" s="35" t="s">
        <v>4</v>
      </c>
      <c r="D40" s="28">
        <f>IFERROR(D38+H38,"")</f>
        <v>537.03039934601918</v>
      </c>
      <c r="E40" s="37" t="s">
        <v>2</v>
      </c>
      <c r="F40" s="27"/>
      <c r="G40" s="27"/>
      <c r="H40" s="27"/>
      <c r="I40" s="27"/>
      <c r="J40" s="47">
        <f>J38*1000/1.9</f>
        <v>882473.15789473674</v>
      </c>
      <c r="K40" s="47">
        <f t="shared" ref="K40:M40" si="1">K38*1000/1.9</f>
        <v>388152.63157894724</v>
      </c>
      <c r="L40" s="47">
        <f t="shared" si="1"/>
        <v>493823.40789804887</v>
      </c>
      <c r="M40" s="47">
        <f t="shared" si="1"/>
        <v>282647.57860316796</v>
      </c>
      <c r="N40" s="50"/>
      <c r="O40" s="51"/>
    </row>
    <row r="41" spans="1:16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34">
        <f>J38*1000</f>
        <v>1676698.9999999998</v>
      </c>
      <c r="K41" s="33"/>
      <c r="L41" s="33"/>
      <c r="M41" s="33"/>
      <c r="N41" s="52"/>
      <c r="O41" s="53"/>
    </row>
    <row r="43" spans="1:16" x14ac:dyDescent="0.3">
      <c r="A43" s="141"/>
      <c r="B43" s="142"/>
      <c r="C43" s="142"/>
      <c r="F43" s="38"/>
    </row>
    <row r="44" spans="1:16" x14ac:dyDescent="0.3">
      <c r="A44" s="142"/>
      <c r="B44" s="142"/>
      <c r="C44" s="142"/>
    </row>
    <row r="46" spans="1:16" x14ac:dyDescent="0.3">
      <c r="C46" s="27"/>
      <c r="D46" s="27"/>
    </row>
  </sheetData>
  <mergeCells count="4">
    <mergeCell ref="B3:E3"/>
    <mergeCell ref="B4:E4"/>
    <mergeCell ref="F4:I4"/>
    <mergeCell ref="N4:O4"/>
  </mergeCells>
  <phoneticPr fontId="0" type="noConversion"/>
  <conditionalFormatting sqref="D40">
    <cfRule type="cellIs" dxfId="11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472" right="0.70866141732283472" top="0.74803149606299213" bottom="0.74803149606299213" header="0.31496062992125984" footer="0.31496062992125984"/>
  <pageSetup paperSize="5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46"/>
  <sheetViews>
    <sheetView showGridLines="0" zoomScale="70" zoomScaleNormal="70" workbookViewId="0">
      <selection activeCell="B8" sqref="B8:O35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6.664062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17" x14ac:dyDescent="0.3">
      <c r="A1" s="56" t="s">
        <v>32</v>
      </c>
      <c r="B1" s="57"/>
      <c r="C1" s="57"/>
      <c r="D1" s="57"/>
      <c r="E1" s="57"/>
      <c r="F1" s="97">
        <v>200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7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7" ht="16.8" thickBot="1" x14ac:dyDescent="0.35">
      <c r="A3" s="161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64"/>
      <c r="M3" s="64"/>
    </row>
    <row r="4" spans="1:17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45" t="s">
        <v>42</v>
      </c>
      <c r="K4" s="209" t="s">
        <v>94</v>
      </c>
      <c r="L4" s="18" t="s">
        <v>27</v>
      </c>
      <c r="M4" s="59" t="s">
        <v>43</v>
      </c>
      <c r="N4" s="101" t="s">
        <v>44</v>
      </c>
      <c r="O4" s="102"/>
    </row>
    <row r="5" spans="1:17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1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7" ht="13.95" customHeight="1" x14ac:dyDescent="0.3">
      <c r="A6" s="126" t="s">
        <v>1</v>
      </c>
      <c r="B6" s="160">
        <f>JAN!B37</f>
        <v>29.178194046020508</v>
      </c>
      <c r="C6" s="160">
        <f>JAN!C37</f>
        <v>20.372108459472656</v>
      </c>
      <c r="D6" s="127">
        <f>IF(B6="","",$A$3*2.54^3*(B6*138.25*282.5+C6*138*311)/1000000)</f>
        <v>58.710475005147792</v>
      </c>
      <c r="E6" s="136" t="s">
        <v>36</v>
      </c>
      <c r="F6" s="160">
        <f>JAN!F37</f>
        <v>0</v>
      </c>
      <c r="G6" s="160">
        <f>JAN!G37</f>
        <v>47.958282470703125</v>
      </c>
      <c r="H6" s="127">
        <f>JAN!H38</f>
        <v>478.31992434087135</v>
      </c>
      <c r="I6" s="137" t="s">
        <v>36</v>
      </c>
      <c r="J6" s="130" t="s">
        <v>36</v>
      </c>
      <c r="K6" s="131" t="s">
        <v>36</v>
      </c>
      <c r="L6" s="138" t="s">
        <v>36</v>
      </c>
      <c r="M6" s="133">
        <f>IFERROR(D6+H6,"")</f>
        <v>537.03039934601918</v>
      </c>
      <c r="N6" s="139" t="s">
        <v>36</v>
      </c>
      <c r="O6" s="140" t="s">
        <v>36</v>
      </c>
    </row>
    <row r="7" spans="1:17" ht="13.95" customHeight="1" x14ac:dyDescent="0.3">
      <c r="A7" s="99">
        <v>1</v>
      </c>
      <c r="B7" s="150">
        <f>LOOKUP(A7+$F$1,'[2]DCS Data'!$A:$A,'[2]DCS Data'!$Q:$Q)</f>
        <v>38.930099487304688</v>
      </c>
      <c r="C7" s="150">
        <f>LOOKUP(A7+$F$1,'[2]DCS Data'!$A:$A,'[2]DCS Data'!$R:$R)</f>
        <v>38.476291656494141</v>
      </c>
      <c r="D7" s="9">
        <f>IF(B7="","",$A$3*2.54^3*(B7*138.25*282.5+C7*138*311)/1000000)</f>
        <v>92.465150337719692</v>
      </c>
      <c r="E7" s="8">
        <f>IF(SUM(B7:C7)=0,"",D7-D6)</f>
        <v>33.7546753325719</v>
      </c>
      <c r="F7" s="150">
        <f>LOOKUP(A7+$F$1,'[2]DCS Data'!$A:$A,'[2]DCS Data'!$S:$S)</f>
        <v>0</v>
      </c>
      <c r="G7" s="150">
        <f>LOOKUP(A7+$F$1,'[2]DCS Data'!$A:$A,'[2]DCS Data'!$T:$T)</f>
        <v>47.846321105957031</v>
      </c>
      <c r="H7" s="9">
        <f>IF(F7="","",$A$3*(F7*390^2+G7*330^2)*2.54^3*PI()/1000000)</f>
        <v>477.2032590068456</v>
      </c>
      <c r="I7" s="1">
        <f>IF(SUM(F7:G7)=0,"",H7-H6)</f>
        <v>-1.116665334025754</v>
      </c>
      <c r="J7" s="39">
        <f>IF(B7="","",LOOKUP($F$1+A7,[3]SU!A:A,[3]SU!C:C))</f>
        <v>0</v>
      </c>
      <c r="K7" s="43">
        <f>IF(B7="","",LOOKUP($F$1+A7,[3]SU!A:A,[3]SU!M:M))</f>
        <v>0</v>
      </c>
      <c r="L7" s="21">
        <f>IFERROR(E7+I7+J7-K7,0)</f>
        <v>32.638009998546146</v>
      </c>
      <c r="M7" s="61">
        <f>IFERROR(D7+H7,"")</f>
        <v>569.66840934456525</v>
      </c>
      <c r="N7" s="151">
        <f>IFERROR(LOOKUP(A7+$F$1,'[2]DCS Data'!$A:$A,'[2]DCS Data'!$W:$W)*3785.4*$A$3/1000000,0)</f>
        <v>31.854919361645713</v>
      </c>
      <c r="O7" s="152">
        <f>IFERROR(LOOKUP(A7+$F$1,'[2]DCS Data'!$A:$A,'[2]DCS Data'!$AA:$AA)*0.95-12-(LOOKUP(A7+$F$1,'[2]DCS Data'!$A:$A,'[2]DCS Data'!$J:$J)*3785*0.993*1.36/1000000)*38%*0.308,0)</f>
        <v>26.652472289064825</v>
      </c>
      <c r="P7" s="46"/>
      <c r="Q7" s="46"/>
    </row>
    <row r="8" spans="1:17" ht="13.95" customHeight="1" x14ac:dyDescent="0.3">
      <c r="A8" s="93">
        <v>2</v>
      </c>
      <c r="B8" s="228">
        <v>12.511284828186035</v>
      </c>
      <c r="C8" s="228">
        <v>11.829913139343262</v>
      </c>
      <c r="D8" s="229">
        <v>29.046245817250909</v>
      </c>
      <c r="E8" s="230">
        <v>-63.418904520468786</v>
      </c>
      <c r="F8" s="228">
        <v>0</v>
      </c>
      <c r="G8" s="228">
        <v>47.86285400390625</v>
      </c>
      <c r="H8" s="229">
        <v>477.36815262039471</v>
      </c>
      <c r="I8" s="231">
        <v>0.16489361354911125</v>
      </c>
      <c r="J8" s="232">
        <v>96.024000000000001</v>
      </c>
      <c r="K8" s="233">
        <v>0</v>
      </c>
      <c r="L8" s="238">
        <v>32.769989093080326</v>
      </c>
      <c r="M8" s="233">
        <v>506.41439843764562</v>
      </c>
      <c r="N8" s="236">
        <v>33.334354430162847</v>
      </c>
      <c r="O8" s="237">
        <v>29.191126232584079</v>
      </c>
      <c r="P8" s="46"/>
      <c r="Q8" s="46"/>
    </row>
    <row r="9" spans="1:17" ht="13.95" customHeight="1" x14ac:dyDescent="0.3">
      <c r="A9" s="93">
        <v>3</v>
      </c>
      <c r="B9" s="228">
        <v>44.979412078857422</v>
      </c>
      <c r="C9" s="228">
        <v>44.336593627929688</v>
      </c>
      <c r="D9" s="229">
        <v>106.684969551292</v>
      </c>
      <c r="E9" s="230">
        <v>77.638723734041093</v>
      </c>
      <c r="F9" s="228">
        <v>0</v>
      </c>
      <c r="G9" s="228">
        <v>47.698226928710938</v>
      </c>
      <c r="H9" s="229">
        <v>475.72621704440763</v>
      </c>
      <c r="I9" s="231">
        <v>-1.6419355759870768</v>
      </c>
      <c r="J9" s="232">
        <v>0</v>
      </c>
      <c r="K9" s="233">
        <v>32.43</v>
      </c>
      <c r="L9" s="238">
        <v>43.566788158054017</v>
      </c>
      <c r="M9" s="233">
        <v>582.41118659569963</v>
      </c>
      <c r="N9" s="236">
        <v>42.405386887852472</v>
      </c>
      <c r="O9" s="237">
        <v>37.872126059189632</v>
      </c>
      <c r="P9" s="46"/>
      <c r="Q9" s="46"/>
    </row>
    <row r="10" spans="1:17" ht="13.95" customHeight="1" x14ac:dyDescent="0.3">
      <c r="A10" s="93">
        <v>4</v>
      </c>
      <c r="B10" s="228">
        <v>50.005344390869141</v>
      </c>
      <c r="C10" s="228">
        <v>49.993698120117188</v>
      </c>
      <c r="D10" s="229">
        <v>119.48536138454938</v>
      </c>
      <c r="E10" s="230">
        <v>12.800391833257379</v>
      </c>
      <c r="F10" s="228">
        <v>0</v>
      </c>
      <c r="G10" s="228">
        <v>55.150123596191406</v>
      </c>
      <c r="H10" s="229">
        <v>550.04895060690899</v>
      </c>
      <c r="I10" s="231">
        <v>74.322733562501355</v>
      </c>
      <c r="J10" s="232">
        <v>0</v>
      </c>
      <c r="K10" s="233">
        <v>32.090000000000003</v>
      </c>
      <c r="L10" s="238">
        <v>55.033125395758731</v>
      </c>
      <c r="M10" s="233">
        <v>669.53431199145837</v>
      </c>
      <c r="N10" s="236">
        <v>54.760633477718635</v>
      </c>
      <c r="O10" s="237">
        <v>51.106213774427552</v>
      </c>
      <c r="P10" s="46"/>
      <c r="Q10" s="46"/>
    </row>
    <row r="11" spans="1:17" ht="13.95" customHeight="1" x14ac:dyDescent="0.3">
      <c r="A11" s="93">
        <v>5</v>
      </c>
      <c r="B11" s="228">
        <v>41.859687805175781</v>
      </c>
      <c r="C11" s="228">
        <v>40.732566833496094</v>
      </c>
      <c r="D11" s="229">
        <v>98.623684476638189</v>
      </c>
      <c r="E11" s="230">
        <v>-20.861676907911189</v>
      </c>
      <c r="F11" s="228">
        <v>0</v>
      </c>
      <c r="G11" s="228">
        <v>64.289466857910156</v>
      </c>
      <c r="H11" s="229">
        <v>641.20171405587234</v>
      </c>
      <c r="I11" s="231">
        <v>91.152763448963356</v>
      </c>
      <c r="J11" s="232">
        <v>32.057000000000002</v>
      </c>
      <c r="K11" s="233">
        <v>32.1</v>
      </c>
      <c r="L11" s="238">
        <v>70.248086541052174</v>
      </c>
      <c r="M11" s="233">
        <v>739.82539853251058</v>
      </c>
      <c r="N11" s="236">
        <v>69.165679995017413</v>
      </c>
      <c r="O11" s="237">
        <v>63.80067502273377</v>
      </c>
      <c r="P11" s="46"/>
      <c r="Q11" s="46"/>
    </row>
    <row r="12" spans="1:17" ht="13.95" customHeight="1" x14ac:dyDescent="0.3">
      <c r="A12" s="93">
        <v>6</v>
      </c>
      <c r="B12" s="228">
        <v>29.130374908447266</v>
      </c>
      <c r="C12" s="228">
        <v>28.333049774169922</v>
      </c>
      <c r="D12" s="229">
        <v>68.616526148100931</v>
      </c>
      <c r="E12" s="230">
        <v>-30.007158328537258</v>
      </c>
      <c r="F12" s="228">
        <v>0</v>
      </c>
      <c r="G12" s="228">
        <v>72.645149230957031</v>
      </c>
      <c r="H12" s="229">
        <v>724.53850500399767</v>
      </c>
      <c r="I12" s="231">
        <v>83.336790948125326</v>
      </c>
      <c r="J12" s="232">
        <v>0</v>
      </c>
      <c r="K12" s="233">
        <v>0</v>
      </c>
      <c r="L12" s="238">
        <v>53.329632619588068</v>
      </c>
      <c r="M12" s="233">
        <v>793.15503115209856</v>
      </c>
      <c r="N12" s="236">
        <v>56.54144567414928</v>
      </c>
      <c r="O12" s="237">
        <v>52.684013761656701</v>
      </c>
      <c r="P12" s="46"/>
      <c r="Q12" s="46"/>
    </row>
    <row r="13" spans="1:17" ht="13.95" customHeight="1" x14ac:dyDescent="0.3">
      <c r="A13" s="93">
        <v>7</v>
      </c>
      <c r="B13" s="228">
        <v>17.726615905761719</v>
      </c>
      <c r="C13" s="228">
        <v>17.164262771606445</v>
      </c>
      <c r="D13" s="229">
        <v>41.658460445176772</v>
      </c>
      <c r="E13" s="230">
        <v>-26.958065702924159</v>
      </c>
      <c r="F13" s="228">
        <v>0</v>
      </c>
      <c r="G13" s="228">
        <v>83.662506103515625</v>
      </c>
      <c r="H13" s="229">
        <v>834.42195024492867</v>
      </c>
      <c r="I13" s="231">
        <v>109.883445240931</v>
      </c>
      <c r="J13" s="232">
        <v>0</v>
      </c>
      <c r="K13" s="233">
        <v>32.22</v>
      </c>
      <c r="L13" s="238">
        <v>50.705379538006838</v>
      </c>
      <c r="M13" s="233">
        <v>876.0804106901054</v>
      </c>
      <c r="N13" s="236">
        <v>51.282161203554523</v>
      </c>
      <c r="O13" s="237">
        <v>47.590225893884117</v>
      </c>
      <c r="P13" s="46"/>
      <c r="Q13" s="46"/>
    </row>
    <row r="14" spans="1:17" ht="13.95" customHeight="1" x14ac:dyDescent="0.3">
      <c r="A14" s="93">
        <v>8</v>
      </c>
      <c r="B14" s="228">
        <v>15.322958946228027</v>
      </c>
      <c r="C14" s="228">
        <v>14.781322479248047</v>
      </c>
      <c r="D14" s="229">
        <v>35.940257603843932</v>
      </c>
      <c r="E14" s="230">
        <v>-5.7182028413328396</v>
      </c>
      <c r="F14" s="228">
        <v>0</v>
      </c>
      <c r="G14" s="228">
        <v>88.386604309082031</v>
      </c>
      <c r="H14" s="229">
        <v>881.53853115346601</v>
      </c>
      <c r="I14" s="231">
        <v>47.116580908537344</v>
      </c>
      <c r="J14" s="232">
        <v>32.052999999999997</v>
      </c>
      <c r="K14" s="233">
        <v>31.71</v>
      </c>
      <c r="L14" s="238">
        <v>41.741378067204501</v>
      </c>
      <c r="M14" s="233">
        <v>917.47878875730999</v>
      </c>
      <c r="N14" s="236">
        <v>38.730185804793514</v>
      </c>
      <c r="O14" s="237">
        <v>35.168013301311689</v>
      </c>
      <c r="P14" s="46"/>
      <c r="Q14" s="46"/>
    </row>
    <row r="15" spans="1:17" ht="13.95" customHeight="1" x14ac:dyDescent="0.3">
      <c r="A15" s="93">
        <v>9</v>
      </c>
      <c r="B15" s="228">
        <v>30.788608551025391</v>
      </c>
      <c r="C15" s="228">
        <v>30.387924194335938</v>
      </c>
      <c r="D15" s="229">
        <v>73.075544085469119</v>
      </c>
      <c r="E15" s="230">
        <v>37.135286481625187</v>
      </c>
      <c r="F15" s="228">
        <v>0</v>
      </c>
      <c r="G15" s="228">
        <v>88.150962829589844</v>
      </c>
      <c r="H15" s="229">
        <v>879.18832157890222</v>
      </c>
      <c r="I15" s="231">
        <v>-2.3502095745637916</v>
      </c>
      <c r="J15" s="232">
        <v>0</v>
      </c>
      <c r="K15" s="233">
        <v>0</v>
      </c>
      <c r="L15" s="238">
        <v>34.785076907061395</v>
      </c>
      <c r="M15" s="233">
        <v>952.26386566437134</v>
      </c>
      <c r="N15" s="236">
        <v>36.292600483568336</v>
      </c>
      <c r="O15" s="237">
        <v>32.426434722373457</v>
      </c>
      <c r="P15" s="46"/>
      <c r="Q15" s="46"/>
    </row>
    <row r="16" spans="1:17" ht="13.95" customHeight="1" x14ac:dyDescent="0.3">
      <c r="A16" s="93">
        <v>10</v>
      </c>
      <c r="B16" s="228">
        <v>26.732097625732422</v>
      </c>
      <c r="C16" s="228">
        <v>26.342767715454102</v>
      </c>
      <c r="D16" s="229">
        <v>63.395730944808186</v>
      </c>
      <c r="E16" s="230">
        <v>-9.6798131406609329</v>
      </c>
      <c r="F16" s="228">
        <v>0</v>
      </c>
      <c r="G16" s="228">
        <v>90.665214538574219</v>
      </c>
      <c r="H16" s="229">
        <v>904.26463009662234</v>
      </c>
      <c r="I16" s="231">
        <v>25.076308517720122</v>
      </c>
      <c r="J16" s="232">
        <v>38.061999999999998</v>
      </c>
      <c r="K16" s="233">
        <v>31.79</v>
      </c>
      <c r="L16" s="238">
        <v>21.668495377059187</v>
      </c>
      <c r="M16" s="233">
        <v>967.66036104143052</v>
      </c>
      <c r="N16" s="236">
        <v>24.714582827698148</v>
      </c>
      <c r="O16" s="237">
        <v>21.701080460775483</v>
      </c>
      <c r="P16" s="46"/>
      <c r="Q16" s="46"/>
    </row>
    <row r="17" spans="1:17" ht="13.95" customHeight="1" x14ac:dyDescent="0.3">
      <c r="A17" s="93">
        <v>11</v>
      </c>
      <c r="B17" s="228">
        <v>42.813899993896484</v>
      </c>
      <c r="C17" s="228">
        <v>42.429283142089844</v>
      </c>
      <c r="D17" s="229">
        <v>101.83300600392302</v>
      </c>
      <c r="E17" s="230">
        <v>38.437275059114832</v>
      </c>
      <c r="F17" s="228">
        <v>0</v>
      </c>
      <c r="G17" s="228">
        <v>89.727439880371094</v>
      </c>
      <c r="H17" s="229">
        <v>894.91157822629066</v>
      </c>
      <c r="I17" s="231">
        <v>-9.3530518703316829</v>
      </c>
      <c r="J17" s="232">
        <v>32.061</v>
      </c>
      <c r="K17" s="233">
        <v>32.21</v>
      </c>
      <c r="L17" s="238">
        <v>28.935223188783148</v>
      </c>
      <c r="M17" s="233">
        <v>996.74458423021372</v>
      </c>
      <c r="N17" s="236">
        <v>19.828154620598617</v>
      </c>
      <c r="O17" s="237">
        <v>23.373835045758621</v>
      </c>
      <c r="P17" s="46"/>
      <c r="Q17" s="46"/>
    </row>
    <row r="18" spans="1:17" ht="13.95" customHeight="1" x14ac:dyDescent="0.3">
      <c r="A18" s="93">
        <v>12</v>
      </c>
      <c r="B18" s="228">
        <v>46.228000640869141</v>
      </c>
      <c r="C18" s="228">
        <v>46.203701019287109</v>
      </c>
      <c r="D18" s="229">
        <v>110.44264825602457</v>
      </c>
      <c r="E18" s="230">
        <v>8.6096422521015512</v>
      </c>
      <c r="F18" s="228">
        <v>0</v>
      </c>
      <c r="G18" s="228">
        <v>83.182640075683594</v>
      </c>
      <c r="H18" s="229">
        <v>829.63592642794595</v>
      </c>
      <c r="I18" s="231">
        <v>-65.275651798344711</v>
      </c>
      <c r="J18" s="232">
        <v>125.06100000000001</v>
      </c>
      <c r="K18" s="233">
        <v>32.369999999999997</v>
      </c>
      <c r="L18" s="238">
        <v>36.02499045375685</v>
      </c>
      <c r="M18" s="233">
        <v>940.07857468397049</v>
      </c>
      <c r="N18" s="236">
        <v>33.365250661455882</v>
      </c>
      <c r="O18" s="237">
        <v>27.929516811741024</v>
      </c>
      <c r="P18" s="46"/>
      <c r="Q18" s="46"/>
    </row>
    <row r="19" spans="1:17" ht="13.95" customHeight="1" x14ac:dyDescent="0.3">
      <c r="A19" s="93">
        <v>13</v>
      </c>
      <c r="B19" s="228">
        <v>9.4660043716430664</v>
      </c>
      <c r="C19" s="228">
        <v>9.0238895416259766</v>
      </c>
      <c r="D19" s="229">
        <v>22.06815866192942</v>
      </c>
      <c r="E19" s="230">
        <v>-88.374489594095152</v>
      </c>
      <c r="F19" s="228">
        <v>0</v>
      </c>
      <c r="G19" s="228">
        <v>76.542579650878906</v>
      </c>
      <c r="H19" s="229">
        <v>763.4101769559627</v>
      </c>
      <c r="I19" s="231">
        <v>-66.225749471983249</v>
      </c>
      <c r="J19" s="232">
        <v>230.09</v>
      </c>
      <c r="K19" s="233">
        <v>32.14</v>
      </c>
      <c r="L19" s="238">
        <v>43.349760933921587</v>
      </c>
      <c r="M19" s="233">
        <v>785.47833561789207</v>
      </c>
      <c r="N19" s="236">
        <v>35.030699057759321</v>
      </c>
      <c r="O19" s="237">
        <v>29.159603818662202</v>
      </c>
      <c r="P19" s="46"/>
      <c r="Q19" s="46"/>
    </row>
    <row r="20" spans="1:17" ht="13.95" customHeight="1" x14ac:dyDescent="0.3">
      <c r="A20" s="93">
        <v>14</v>
      </c>
      <c r="B20" s="228">
        <v>25.080413818359375</v>
      </c>
      <c r="C20" s="228">
        <v>24.579008102416992</v>
      </c>
      <c r="D20" s="229">
        <v>59.308404793304234</v>
      </c>
      <c r="E20" s="230">
        <v>37.240246131374818</v>
      </c>
      <c r="F20" s="228">
        <v>0</v>
      </c>
      <c r="G20" s="228">
        <v>76.630928039550781</v>
      </c>
      <c r="H20" s="229">
        <v>764.29133433708819</v>
      </c>
      <c r="I20" s="231">
        <v>0.88115738112549025</v>
      </c>
      <c r="J20" s="232">
        <v>32.036999999999999</v>
      </c>
      <c r="K20" s="233">
        <v>31.95</v>
      </c>
      <c r="L20" s="238">
        <v>38.208403512500311</v>
      </c>
      <c r="M20" s="233">
        <v>823.59973913039244</v>
      </c>
      <c r="N20" s="236">
        <v>35.563722622197496</v>
      </c>
      <c r="O20" s="237">
        <v>29.549149734237538</v>
      </c>
      <c r="P20" s="46"/>
      <c r="Q20" s="46"/>
    </row>
    <row r="21" spans="1:17" ht="13.95" customHeight="1" x14ac:dyDescent="0.3">
      <c r="A21" s="93">
        <v>15</v>
      </c>
      <c r="B21" s="228">
        <v>42.690021514892578</v>
      </c>
      <c r="C21" s="228">
        <v>42.205066680908203</v>
      </c>
      <c r="D21" s="229">
        <v>101.41142830260921</v>
      </c>
      <c r="E21" s="230">
        <v>42.103023509304975</v>
      </c>
      <c r="F21" s="228">
        <v>0</v>
      </c>
      <c r="G21" s="228">
        <v>78.947708129882813</v>
      </c>
      <c r="H21" s="229">
        <v>787.39812674982772</v>
      </c>
      <c r="I21" s="231">
        <v>23.106792412739537</v>
      </c>
      <c r="J21" s="232">
        <v>0</v>
      </c>
      <c r="K21" s="233">
        <v>32.22</v>
      </c>
      <c r="L21" s="238">
        <v>32.989815922044514</v>
      </c>
      <c r="M21" s="233">
        <v>888.80955505243696</v>
      </c>
      <c r="N21" s="236">
        <v>34.222097209923035</v>
      </c>
      <c r="O21" s="237">
        <v>29.499311930117663</v>
      </c>
      <c r="P21" s="46"/>
      <c r="Q21" s="46"/>
    </row>
    <row r="22" spans="1:17" ht="13.95" customHeight="1" x14ac:dyDescent="0.3">
      <c r="A22" s="93">
        <v>16</v>
      </c>
      <c r="B22" s="228">
        <v>24.617488861083984</v>
      </c>
      <c r="C22" s="228">
        <v>24.106012344360352</v>
      </c>
      <c r="D22" s="229">
        <v>58.18953272293885</v>
      </c>
      <c r="E22" s="230">
        <v>-43.22189557967036</v>
      </c>
      <c r="F22" s="228">
        <v>0</v>
      </c>
      <c r="G22" s="228">
        <v>86.698471069335938</v>
      </c>
      <c r="H22" s="229">
        <v>864.70165289357544</v>
      </c>
      <c r="I22" s="231">
        <v>77.303526143747717</v>
      </c>
      <c r="J22" s="232">
        <v>0</v>
      </c>
      <c r="K22" s="233">
        <v>0</v>
      </c>
      <c r="L22" s="238">
        <v>34.081630564077358</v>
      </c>
      <c r="M22" s="233">
        <v>922.89118561651435</v>
      </c>
      <c r="N22" s="236">
        <v>37.771861653711255</v>
      </c>
      <c r="O22" s="237">
        <v>31.307106141472406</v>
      </c>
      <c r="P22" s="46"/>
      <c r="Q22" s="46"/>
    </row>
    <row r="23" spans="1:17" ht="13.95" customHeight="1" x14ac:dyDescent="0.3">
      <c r="A23" s="93">
        <v>17</v>
      </c>
      <c r="B23" s="228">
        <v>48.5316162109375</v>
      </c>
      <c r="C23" s="228">
        <v>48.469730377197266</v>
      </c>
      <c r="D23" s="229">
        <v>115.90067118410411</v>
      </c>
      <c r="E23" s="230">
        <v>57.711138461165262</v>
      </c>
      <c r="F23" s="228">
        <v>0</v>
      </c>
      <c r="G23" s="228">
        <v>85.397880554199219</v>
      </c>
      <c r="H23" s="229">
        <v>851.72999659669551</v>
      </c>
      <c r="I23" s="231">
        <v>-12.971656296879928</v>
      </c>
      <c r="J23" s="232">
        <v>32.052999999999997</v>
      </c>
      <c r="K23" s="233">
        <v>32.07</v>
      </c>
      <c r="L23" s="238">
        <v>44.722482164285331</v>
      </c>
      <c r="M23" s="233">
        <v>967.63066778079963</v>
      </c>
      <c r="N23" s="236">
        <v>37.845434417462407</v>
      </c>
      <c r="O23" s="237">
        <v>31.119798632102757</v>
      </c>
      <c r="P23" s="46"/>
      <c r="Q23" s="46"/>
    </row>
    <row r="24" spans="1:17" ht="13.95" customHeight="1" x14ac:dyDescent="0.3">
      <c r="A24" s="93">
        <v>18</v>
      </c>
      <c r="B24" s="228">
        <v>48.80084228515625</v>
      </c>
      <c r="C24" s="228">
        <v>48.750709533691406</v>
      </c>
      <c r="D24" s="229">
        <v>116.55875748279047</v>
      </c>
      <c r="E24" s="230">
        <v>0.65808629868635649</v>
      </c>
      <c r="F24" s="228">
        <v>0</v>
      </c>
      <c r="G24" s="228">
        <v>85.705467224121094</v>
      </c>
      <c r="H24" s="229">
        <v>854.79776352048339</v>
      </c>
      <c r="I24" s="231">
        <v>3.0677669237878717</v>
      </c>
      <c r="J24" s="232">
        <v>58.084000000000003</v>
      </c>
      <c r="K24" s="233">
        <v>32.22</v>
      </c>
      <c r="L24" s="238">
        <v>29.589853222474233</v>
      </c>
      <c r="M24" s="233">
        <v>971.35652100327388</v>
      </c>
      <c r="N24" s="236">
        <v>30.051580260358772</v>
      </c>
      <c r="O24" s="237">
        <v>27.844277213681242</v>
      </c>
      <c r="P24" s="46"/>
      <c r="Q24" s="46"/>
    </row>
    <row r="25" spans="1:17" ht="13.95" customHeight="1" x14ac:dyDescent="0.3">
      <c r="A25" s="93">
        <v>19</v>
      </c>
      <c r="B25" s="228">
        <v>46.333637237548828</v>
      </c>
      <c r="C25" s="228">
        <v>46.326255798339844</v>
      </c>
      <c r="D25" s="229">
        <v>110.7162601314766</v>
      </c>
      <c r="E25" s="230">
        <v>-5.8424973513138667</v>
      </c>
      <c r="F25" s="228">
        <v>0</v>
      </c>
      <c r="G25" s="228">
        <v>80.372901916503906</v>
      </c>
      <c r="H25" s="229">
        <v>801.61253454485495</v>
      </c>
      <c r="I25" s="231">
        <v>-53.185228975628434</v>
      </c>
      <c r="J25" s="232">
        <v>96.024000000000001</v>
      </c>
      <c r="K25" s="233">
        <v>0</v>
      </c>
      <c r="L25" s="238">
        <v>36.996273673057701</v>
      </c>
      <c r="M25" s="233">
        <v>912.32879467633154</v>
      </c>
      <c r="N25" s="236">
        <v>0</v>
      </c>
      <c r="O25" s="237">
        <v>27.830023384062006</v>
      </c>
      <c r="P25" s="46"/>
      <c r="Q25" s="46"/>
    </row>
    <row r="26" spans="1:17" ht="13.95" customHeight="1" x14ac:dyDescent="0.3">
      <c r="A26" s="93">
        <v>20</v>
      </c>
      <c r="B26" s="228">
        <v>22.473516464233398</v>
      </c>
      <c r="C26" s="228">
        <v>22.087356567382813</v>
      </c>
      <c r="D26" s="229">
        <v>53.22278170373108</v>
      </c>
      <c r="E26" s="230">
        <v>-57.493478427745522</v>
      </c>
      <c r="F26" s="228">
        <v>0</v>
      </c>
      <c r="G26" s="228">
        <v>80.409767150878906</v>
      </c>
      <c r="H26" s="229">
        <v>801.98021610492401</v>
      </c>
      <c r="I26" s="231">
        <v>0.36768156006905883</v>
      </c>
      <c r="J26" s="232">
        <v>119.05</v>
      </c>
      <c r="K26" s="233">
        <v>32.19</v>
      </c>
      <c r="L26" s="238">
        <v>29.734203132323536</v>
      </c>
      <c r="M26" s="233">
        <v>855.20299780865514</v>
      </c>
      <c r="N26" s="236">
        <v>10.963935344032734</v>
      </c>
      <c r="O26" s="237">
        <v>27.332780483973913</v>
      </c>
      <c r="P26" s="46"/>
      <c r="Q26" s="46"/>
    </row>
    <row r="27" spans="1:17" ht="13.95" customHeight="1" x14ac:dyDescent="0.3">
      <c r="A27" s="93">
        <v>21</v>
      </c>
      <c r="B27" s="228">
        <v>47.378055572509766</v>
      </c>
      <c r="C27" s="228">
        <v>47.322052001953125</v>
      </c>
      <c r="D27" s="229">
        <v>113.15131718191061</v>
      </c>
      <c r="E27" s="230">
        <v>59.928535478179533</v>
      </c>
      <c r="F27" s="228">
        <v>0</v>
      </c>
      <c r="G27" s="228">
        <v>80.64434814453125</v>
      </c>
      <c r="H27" s="229">
        <v>804.31984874719251</v>
      </c>
      <c r="I27" s="231">
        <v>2.3396326422684979</v>
      </c>
      <c r="J27" s="232">
        <v>0</v>
      </c>
      <c r="K27" s="233">
        <v>32.18</v>
      </c>
      <c r="L27" s="238">
        <v>30.088168120448032</v>
      </c>
      <c r="M27" s="233">
        <v>917.47116592910311</v>
      </c>
      <c r="N27" s="236">
        <v>30.955599051460013</v>
      </c>
      <c r="O27" s="237">
        <v>23.66767725920851</v>
      </c>
      <c r="P27" s="46"/>
      <c r="Q27" s="46"/>
    </row>
    <row r="28" spans="1:17" ht="13.95" customHeight="1" x14ac:dyDescent="0.3">
      <c r="A28" s="93">
        <v>22</v>
      </c>
      <c r="B28" s="228">
        <v>8.3341913223266602</v>
      </c>
      <c r="C28" s="228">
        <v>7.7630114555358887</v>
      </c>
      <c r="D28" s="229">
        <v>19.201933702613044</v>
      </c>
      <c r="E28" s="230">
        <v>-93.949383479297566</v>
      </c>
      <c r="F28" s="228">
        <v>0</v>
      </c>
      <c r="G28" s="228">
        <v>73.923377990722656</v>
      </c>
      <c r="H28" s="229">
        <v>737.2871326062251</v>
      </c>
      <c r="I28" s="231">
        <v>-67.032716140967409</v>
      </c>
      <c r="J28" s="232">
        <v>192.041</v>
      </c>
      <c r="K28" s="233">
        <v>0</v>
      </c>
      <c r="L28" s="238">
        <v>31.058900379735007</v>
      </c>
      <c r="M28" s="233">
        <v>756.48906630883812</v>
      </c>
      <c r="N28" s="236">
        <v>30.283561241586952</v>
      </c>
      <c r="O28" s="237">
        <v>24.297232467122736</v>
      </c>
      <c r="P28" s="46"/>
      <c r="Q28" s="46"/>
    </row>
    <row r="29" spans="1:17" ht="13.95" customHeight="1" x14ac:dyDescent="0.3">
      <c r="A29" s="93">
        <v>23</v>
      </c>
      <c r="B29" s="228">
        <v>5.7204842567443848</v>
      </c>
      <c r="C29" s="228">
        <v>5.0808334350585938</v>
      </c>
      <c r="D29" s="229">
        <v>12.870176102359974</v>
      </c>
      <c r="E29" s="230">
        <v>-6.33175760025307</v>
      </c>
      <c r="F29" s="228">
        <v>0</v>
      </c>
      <c r="G29" s="228">
        <v>80.861129760742188</v>
      </c>
      <c r="H29" s="229">
        <v>806.48195633158855</v>
      </c>
      <c r="I29" s="231">
        <v>69.194823725363449</v>
      </c>
      <c r="J29" s="232">
        <v>0</v>
      </c>
      <c r="K29" s="233">
        <v>0</v>
      </c>
      <c r="L29" s="238">
        <v>62.863066125110379</v>
      </c>
      <c r="M29" s="233">
        <v>819.35213243394855</v>
      </c>
      <c r="N29" s="236">
        <v>64.404912811645218</v>
      </c>
      <c r="O29" s="237">
        <v>57.532171109185619</v>
      </c>
      <c r="P29" s="46"/>
      <c r="Q29" s="46"/>
    </row>
    <row r="30" spans="1:17" ht="13.95" customHeight="1" x14ac:dyDescent="0.3">
      <c r="A30" s="93">
        <v>24</v>
      </c>
      <c r="B30" s="228">
        <v>10.290157318115234</v>
      </c>
      <c r="C30" s="228">
        <v>4.1297216415405273</v>
      </c>
      <c r="D30" s="229">
        <v>16.883076954103974</v>
      </c>
      <c r="E30" s="230">
        <v>4.0129008517439999</v>
      </c>
      <c r="F30" s="228">
        <v>0</v>
      </c>
      <c r="G30" s="228">
        <v>74.977149963378906</v>
      </c>
      <c r="H30" s="229">
        <v>747.79710302773412</v>
      </c>
      <c r="I30" s="231">
        <v>-58.684853303854425</v>
      </c>
      <c r="J30" s="232">
        <v>157.09200000000001</v>
      </c>
      <c r="K30" s="233">
        <v>32.21</v>
      </c>
      <c r="L30" s="238">
        <v>70.210047547889587</v>
      </c>
      <c r="M30" s="233">
        <v>764.68017998183814</v>
      </c>
      <c r="N30" s="236">
        <v>68.151999606761649</v>
      </c>
      <c r="O30" s="237">
        <v>61.750714520388897</v>
      </c>
      <c r="P30" s="46"/>
      <c r="Q30" s="46"/>
    </row>
    <row r="31" spans="1:17" ht="13.95" customHeight="1" x14ac:dyDescent="0.3">
      <c r="A31" s="93">
        <v>25</v>
      </c>
      <c r="B31" s="228">
        <v>47.925041198730469</v>
      </c>
      <c r="C31" s="228">
        <v>47.875602722167969</v>
      </c>
      <c r="D31" s="229">
        <v>114.46668642849049</v>
      </c>
      <c r="E31" s="230">
        <v>97.58360947438652</v>
      </c>
      <c r="F31" s="228">
        <v>0</v>
      </c>
      <c r="G31" s="228">
        <v>72.095634460449219</v>
      </c>
      <c r="H31" s="229">
        <v>719.05782784225698</v>
      </c>
      <c r="I31" s="231">
        <v>-28.73927518547714</v>
      </c>
      <c r="J31" s="232">
        <v>38.055</v>
      </c>
      <c r="K31" s="233">
        <v>32.159999999999997</v>
      </c>
      <c r="L31" s="238">
        <v>74.73933428890939</v>
      </c>
      <c r="M31" s="233">
        <v>833.52451427074743</v>
      </c>
      <c r="N31" s="236">
        <v>67.200650950873808</v>
      </c>
      <c r="O31" s="237">
        <v>60.662305784788302</v>
      </c>
      <c r="P31" s="46"/>
      <c r="Q31" s="46"/>
    </row>
    <row r="32" spans="1:17" ht="13.95" customHeight="1" x14ac:dyDescent="0.3">
      <c r="A32" s="93">
        <v>26</v>
      </c>
      <c r="B32" s="228">
        <v>48.394840240478516</v>
      </c>
      <c r="C32" s="228">
        <v>48.348392486572266</v>
      </c>
      <c r="D32" s="229">
        <v>115.59312740917244</v>
      </c>
      <c r="E32" s="230">
        <v>1.1264409806819486</v>
      </c>
      <c r="F32" s="228">
        <v>0</v>
      </c>
      <c r="G32" s="228">
        <v>71.994354248046875</v>
      </c>
      <c r="H32" s="229">
        <v>718.04769276156242</v>
      </c>
      <c r="I32" s="231">
        <v>-1.0101350806945675</v>
      </c>
      <c r="J32" s="232">
        <v>96.016999999999996</v>
      </c>
      <c r="K32" s="233">
        <v>32.26</v>
      </c>
      <c r="L32" s="238">
        <v>63.873305899987379</v>
      </c>
      <c r="M32" s="233">
        <v>833.64082017073486</v>
      </c>
      <c r="N32" s="236">
        <v>62.113100750942678</v>
      </c>
      <c r="O32" s="237">
        <v>55.786848816019386</v>
      </c>
      <c r="P32" s="46"/>
      <c r="Q32" s="46"/>
    </row>
    <row r="33" spans="1:17" ht="13.95" customHeight="1" x14ac:dyDescent="0.3">
      <c r="A33" s="93">
        <v>27</v>
      </c>
      <c r="B33" s="228">
        <v>26.874019622802734</v>
      </c>
      <c r="C33" s="228">
        <v>25.887369155883789</v>
      </c>
      <c r="D33" s="229">
        <v>62.987538082933824</v>
      </c>
      <c r="E33" s="230">
        <v>-52.605589326238615</v>
      </c>
      <c r="F33" s="228">
        <v>0</v>
      </c>
      <c r="G33" s="228">
        <v>73.953544616699219</v>
      </c>
      <c r="H33" s="229">
        <v>737.58800447884778</v>
      </c>
      <c r="I33" s="231">
        <v>19.540311717285363</v>
      </c>
      <c r="J33" s="232">
        <v>134.05600000000001</v>
      </c>
      <c r="K33" s="233">
        <v>32.479999999999997</v>
      </c>
      <c r="L33" s="238">
        <v>68.510722391046755</v>
      </c>
      <c r="M33" s="233">
        <v>800.57554256178162</v>
      </c>
      <c r="N33" s="236">
        <v>64.059052646482002</v>
      </c>
      <c r="O33" s="237">
        <v>57.548168837584882</v>
      </c>
      <c r="P33" s="46"/>
      <c r="Q33" s="46"/>
    </row>
    <row r="34" spans="1:17" ht="13.95" customHeight="1" x14ac:dyDescent="0.3">
      <c r="A34" s="93">
        <v>28</v>
      </c>
      <c r="B34" s="228">
        <v>46.435077667236328</v>
      </c>
      <c r="C34" s="228">
        <v>46.187801361083984</v>
      </c>
      <c r="D34" s="229">
        <v>110.65852727678933</v>
      </c>
      <c r="E34" s="230">
        <v>47.670989193855505</v>
      </c>
      <c r="F34" s="228">
        <v>0</v>
      </c>
      <c r="G34" s="228">
        <v>76.152626037597656</v>
      </c>
      <c r="H34" s="229">
        <v>759.52090959291479</v>
      </c>
      <c r="I34" s="231">
        <v>21.932905114067012</v>
      </c>
      <c r="J34" s="232">
        <v>0</v>
      </c>
      <c r="K34" s="233">
        <v>32.159999999999997</v>
      </c>
      <c r="L34" s="238">
        <v>37.44389430792252</v>
      </c>
      <c r="M34" s="233">
        <v>870.17943686970409</v>
      </c>
      <c r="N34" s="236">
        <v>35.656443400895448</v>
      </c>
      <c r="O34" s="237">
        <v>28.710290621558283</v>
      </c>
      <c r="P34" s="46"/>
      <c r="Q34" s="46"/>
    </row>
    <row r="35" spans="1:17" ht="13.95" customHeight="1" x14ac:dyDescent="0.3">
      <c r="A35" s="93">
        <v>29</v>
      </c>
      <c r="B35" s="228">
        <v>34.679851531982422</v>
      </c>
      <c r="C35" s="228">
        <v>34.214698791503906</v>
      </c>
      <c r="D35" s="229">
        <v>82.293954672807587</v>
      </c>
      <c r="E35" s="230">
        <v>-28.364572603981742</v>
      </c>
      <c r="F35" s="228">
        <v>0</v>
      </c>
      <c r="G35" s="228">
        <v>76.100196838378906</v>
      </c>
      <c r="H35" s="229">
        <v>758.99799823513445</v>
      </c>
      <c r="I35" s="231">
        <v>-0.52291135778034459</v>
      </c>
      <c r="J35" s="232">
        <v>96.016999999999996</v>
      </c>
      <c r="K35" s="233">
        <v>32.090000000000003</v>
      </c>
      <c r="L35" s="238">
        <v>35.039516038237906</v>
      </c>
      <c r="M35" s="233">
        <v>841.291952907942</v>
      </c>
      <c r="N35" s="236">
        <v>33.409869822530766</v>
      </c>
      <c r="O35" s="237">
        <v>27.385642257180539</v>
      </c>
      <c r="P35" s="46"/>
      <c r="Q35" s="46"/>
    </row>
    <row r="36" spans="1:17" ht="13.95" customHeight="1" x14ac:dyDescent="0.3">
      <c r="A36" s="93"/>
      <c r="B36" s="10"/>
      <c r="C36" s="10"/>
      <c r="D36" s="9" t="str">
        <f t="shared" ref="D36:D37" si="0">IF(B36="","",$A$3*2.54^3*(B36*138.25*282.5+C36*138*311)/1000000)</f>
        <v/>
      </c>
      <c r="E36" s="8"/>
      <c r="F36" s="10"/>
      <c r="G36" s="10"/>
      <c r="H36" s="9"/>
      <c r="I36" s="1"/>
      <c r="J36" s="39"/>
      <c r="K36" s="43"/>
      <c r="L36" s="21"/>
      <c r="M36" s="61"/>
      <c r="N36" s="105"/>
      <c r="O36" s="103"/>
      <c r="P36" s="46"/>
      <c r="Q36" s="46"/>
    </row>
    <row r="37" spans="1:17" ht="13.95" customHeight="1" thickBot="1" x14ac:dyDescent="0.35">
      <c r="A37" s="93"/>
      <c r="B37" s="10"/>
      <c r="C37" s="10"/>
      <c r="D37" s="9" t="str">
        <f t="shared" si="0"/>
        <v/>
      </c>
      <c r="E37" s="8"/>
      <c r="F37" s="10"/>
      <c r="G37" s="10"/>
      <c r="H37" s="9"/>
      <c r="I37" s="1"/>
      <c r="J37" s="39"/>
      <c r="K37" s="43"/>
      <c r="L37" s="21"/>
      <c r="M37" s="61"/>
      <c r="N37" s="106"/>
      <c r="O37" s="104"/>
      <c r="P37" s="46"/>
      <c r="Q37" s="46"/>
    </row>
    <row r="38" spans="1:17" x14ac:dyDescent="0.3">
      <c r="A38" s="7" t="s">
        <v>3</v>
      </c>
      <c r="B38" s="4"/>
      <c r="C38" s="4"/>
      <c r="D38" s="4">
        <f>+D6+E38</f>
        <v>82.293954672807587</v>
      </c>
      <c r="E38" s="5">
        <f>SUM(E7:E37)</f>
        <v>23.583479667659802</v>
      </c>
      <c r="F38" s="4"/>
      <c r="G38" s="4"/>
      <c r="H38" s="4">
        <f>+H6+I38</f>
        <v>758.99799823513445</v>
      </c>
      <c r="I38" s="5">
        <f t="shared" ref="I38:J38" si="1">SUM(I7:I37)</f>
        <v>280.67807389426309</v>
      </c>
      <c r="J38" s="15">
        <f t="shared" si="1"/>
        <v>1635.9340000000004</v>
      </c>
      <c r="K38" s="6">
        <f>SUM(K7:K37)</f>
        <v>675.25</v>
      </c>
      <c r="L38" s="6">
        <f>SUM(L7:L37)</f>
        <v>1264.9455535619229</v>
      </c>
      <c r="M38" s="6">
        <f>D38+H38</f>
        <v>841.291952907942</v>
      </c>
      <c r="N38" s="54"/>
      <c r="O38" s="55"/>
    </row>
    <row r="39" spans="1:17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7" x14ac:dyDescent="0.3">
      <c r="A40" s="3"/>
      <c r="B40" s="27"/>
      <c r="C40" s="35" t="s">
        <v>4</v>
      </c>
      <c r="D40" s="28">
        <f>IF(B7="","",D38+H38)</f>
        <v>841.291952907942</v>
      </c>
      <c r="E40" s="37" t="s">
        <v>2</v>
      </c>
      <c r="F40" s="27"/>
      <c r="G40" s="27"/>
      <c r="H40" s="27"/>
      <c r="I40" s="27"/>
      <c r="J40" s="47">
        <f>J38*1000/1.9</f>
        <v>861017.89473684237</v>
      </c>
      <c r="K40" s="47">
        <f t="shared" ref="K40:M40" si="2">K38*1000/1.9</f>
        <v>355394.73684210528</v>
      </c>
      <c r="L40" s="47">
        <f t="shared" si="2"/>
        <v>665760.81766416994</v>
      </c>
      <c r="M40" s="47">
        <f t="shared" si="2"/>
        <v>442785.2383726011</v>
      </c>
      <c r="N40" s="50"/>
      <c r="O40" s="51"/>
    </row>
    <row r="41" spans="1:17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34">
        <f>J38*1000</f>
        <v>1635934.0000000005</v>
      </c>
      <c r="K41" s="33"/>
      <c r="L41" s="33"/>
      <c r="M41" s="33"/>
      <c r="N41" s="52"/>
      <c r="O41" s="53"/>
    </row>
    <row r="46" spans="1:17" x14ac:dyDescent="0.3">
      <c r="C46" s="27"/>
      <c r="D46" s="27"/>
    </row>
  </sheetData>
  <mergeCells count="3">
    <mergeCell ref="B3:E3"/>
    <mergeCell ref="B4:E4"/>
    <mergeCell ref="F4:I4"/>
  </mergeCells>
  <phoneticPr fontId="0" type="noConversion"/>
  <conditionalFormatting sqref="D40">
    <cfRule type="cellIs" dxfId="1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23622047244094491" right="0.23622047244094491" top="0.35433070866141736" bottom="0.35433070866141736" header="0.31496062992125984" footer="0.31496062992125984"/>
  <pageSetup paperSize="5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46"/>
  <sheetViews>
    <sheetView showGridLines="0" zoomScale="70" zoomScaleNormal="70" workbookViewId="0">
      <selection activeCell="B8" sqref="B8:O37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3.88671875" style="23" customWidth="1"/>
    <col min="11" max="11" width="26.664062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" width="10.33203125" style="2" bestFit="1" customWidth="1"/>
    <col min="17" max="16384" width="8.88671875" style="2"/>
  </cols>
  <sheetData>
    <row r="1" spans="1:17" x14ac:dyDescent="0.3">
      <c r="A1" s="56" t="s">
        <v>33</v>
      </c>
      <c r="B1" s="57"/>
      <c r="C1" s="57"/>
      <c r="D1" s="57"/>
      <c r="E1" s="57"/>
      <c r="F1" s="97">
        <v>300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7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7" ht="16.8" thickBot="1" x14ac:dyDescent="0.35">
      <c r="A3" s="161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64"/>
      <c r="M3" s="64"/>
    </row>
    <row r="4" spans="1:17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45" t="s">
        <v>42</v>
      </c>
      <c r="K4" s="209" t="s">
        <v>94</v>
      </c>
      <c r="L4" s="18" t="s">
        <v>27</v>
      </c>
      <c r="M4" s="59" t="s">
        <v>43</v>
      </c>
      <c r="N4" s="101" t="s">
        <v>44</v>
      </c>
      <c r="O4" s="102"/>
    </row>
    <row r="5" spans="1:17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1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7" ht="13.95" customHeight="1" x14ac:dyDescent="0.3">
      <c r="A6" s="143" t="s">
        <v>1</v>
      </c>
      <c r="B6" s="162">
        <f>FEB!B35</f>
        <v>34.679851531982422</v>
      </c>
      <c r="C6" s="162">
        <f>FEB!C35</f>
        <v>34.214698791503906</v>
      </c>
      <c r="D6" s="127">
        <f>IF(B6="","",$A$3*2.54^3*(B6*138.25*282.5+C6*138*311)/1000000)</f>
        <v>82.293954672807587</v>
      </c>
      <c r="E6" s="136" t="s">
        <v>36</v>
      </c>
      <c r="F6" s="162">
        <f>FEB!F35</f>
        <v>0</v>
      </c>
      <c r="G6" s="162">
        <f>FEB!G35</f>
        <v>76.100196838378906</v>
      </c>
      <c r="H6" s="127">
        <f>FEB!H38</f>
        <v>758.99799823513445</v>
      </c>
      <c r="I6" s="137" t="s">
        <v>36</v>
      </c>
      <c r="J6" s="130" t="s">
        <v>36</v>
      </c>
      <c r="K6" s="131" t="s">
        <v>36</v>
      </c>
      <c r="L6" s="138" t="s">
        <v>36</v>
      </c>
      <c r="M6" s="133">
        <f>IFERROR(D6+H6,"")</f>
        <v>841.291952907942</v>
      </c>
      <c r="N6" s="139" t="s">
        <v>36</v>
      </c>
      <c r="O6" s="140" t="s">
        <v>36</v>
      </c>
    </row>
    <row r="7" spans="1:17" ht="13.95" customHeight="1" x14ac:dyDescent="0.3">
      <c r="A7" s="99">
        <v>1</v>
      </c>
      <c r="B7" s="150">
        <f>LOOKUP(A7+$F$1,'[2]DCS Data'!$A:$A,'[2]DCS Data'!$Q:$Q)</f>
        <v>34.902599334716797</v>
      </c>
      <c r="C7" s="150">
        <f>LOOKUP(A7+$F$1,'[2]DCS Data'!$A:$A,'[2]DCS Data'!$R:$R)</f>
        <v>34.397167205810547</v>
      </c>
      <c r="D7" s="9">
        <f>IF(B7="","",$A$3*2.54^3*(B7*138.25*282.5+C7*138*311)/1000000)</f>
        <v>82.775868333237952</v>
      </c>
      <c r="E7" s="8">
        <f>IF(SUM(B7:C7)=0,"",D7-D6)</f>
        <v>0.4819136604303651</v>
      </c>
      <c r="F7" s="150">
        <f>LOOKUP(A7+$F$1,'[2]DCS Data'!$A:$A,'[2]DCS Data'!$S:$S)</f>
        <v>0</v>
      </c>
      <c r="G7" s="150">
        <f>LOOKUP(A7+$F$1,'[2]DCS Data'!$A:$A,'[2]DCS Data'!$T:$T)</f>
        <v>79.562217712402344</v>
      </c>
      <c r="H7" s="9">
        <f>IF(F7="","",$A$3*(F7*390^2+G7*330^2)*2.54^3*PI()/1000000)</f>
        <v>793.52704050308898</v>
      </c>
      <c r="I7" s="1">
        <f>IF(SUM(F7:G7)=0,"",H7-H6)</f>
        <v>34.529042267954537</v>
      </c>
      <c r="J7" s="39">
        <f>IF(B7="","",LOOKUP($F$1+A7,[3]SU!A:A,[3]SU!C:C))</f>
        <v>32.048000000000002</v>
      </c>
      <c r="K7" s="43">
        <f>IF(B7="","",LOOKUP($F$1+A7,[3]SU!A:A,[3]SU!M:M))</f>
        <v>32.299999999999997</v>
      </c>
      <c r="L7" s="21">
        <f>IFERROR(E7+I7+J7-K7,0)</f>
        <v>34.758955928384907</v>
      </c>
      <c r="M7" s="61">
        <f>IFERROR(D7+H7,"")</f>
        <v>876.30290883632688</v>
      </c>
      <c r="N7" s="151">
        <f>IFERROR(LOOKUP(A7+$F$1,'[2]DCS Data'!$A:$A,'[2]DCS Data'!$W:$W)*3785.4*$A$3/1000000,0)</f>
        <v>34.71793843112993</v>
      </c>
      <c r="O7" s="152">
        <f>IFERROR(LOOKUP(A7+$F$1,'[2]DCS Data'!$A:$A,'[2]DCS Data'!$AA:$AA)*0.86-1.7-(LOOKUP(A7+$F$1,'[2]DCS Data'!$A:$A,'[2]DCS Data'!$J:$J)*3785*0.993*1.36/1000000)*38%*0.308,0)</f>
        <v>34.466439621532146</v>
      </c>
      <c r="P7" s="46"/>
      <c r="Q7" s="46"/>
    </row>
    <row r="8" spans="1:17" ht="13.95" customHeight="1" x14ac:dyDescent="0.3">
      <c r="A8" s="93">
        <v>2</v>
      </c>
      <c r="B8" s="228">
        <v>35.545719146728516</v>
      </c>
      <c r="C8" s="228">
        <v>35.091068267822266</v>
      </c>
      <c r="D8" s="229">
        <v>84.376295558647229</v>
      </c>
      <c r="E8" s="230">
        <v>1.6004272254092768</v>
      </c>
      <c r="F8" s="228">
        <v>0</v>
      </c>
      <c r="G8" s="228">
        <v>85.812171936035156</v>
      </c>
      <c r="H8" s="229">
        <v>855.86200075126237</v>
      </c>
      <c r="I8" s="231">
        <v>62.334960248173388</v>
      </c>
      <c r="J8" s="232">
        <v>0</v>
      </c>
      <c r="K8" s="233">
        <v>32.229999999999997</v>
      </c>
      <c r="L8" s="238">
        <v>31.705387473582668</v>
      </c>
      <c r="M8" s="233">
        <v>940.23829630990963</v>
      </c>
      <c r="N8" s="236">
        <v>36.709318111483391</v>
      </c>
      <c r="O8" s="237">
        <v>36.351281294978044</v>
      </c>
      <c r="P8" s="46"/>
      <c r="Q8" s="46"/>
    </row>
    <row r="9" spans="1:17" ht="13.95" customHeight="1" x14ac:dyDescent="0.3">
      <c r="A9" s="93">
        <v>3</v>
      </c>
      <c r="B9" s="228">
        <v>16.079160690307617</v>
      </c>
      <c r="C9" s="228">
        <v>9.1872386932373047</v>
      </c>
      <c r="D9" s="229">
        <v>29.802094260818048</v>
      </c>
      <c r="E9" s="230">
        <v>-54.574201297829177</v>
      </c>
      <c r="F9" s="228">
        <v>0</v>
      </c>
      <c r="G9" s="228">
        <v>90.316093444824219</v>
      </c>
      <c r="H9" s="229">
        <v>900.78261267345226</v>
      </c>
      <c r="I9" s="231">
        <v>44.920611922189892</v>
      </c>
      <c r="J9" s="232">
        <v>96.016999999999996</v>
      </c>
      <c r="K9" s="233">
        <v>32.08</v>
      </c>
      <c r="L9" s="238">
        <v>54.283410624360712</v>
      </c>
      <c r="M9" s="233">
        <v>930.58470693427034</v>
      </c>
      <c r="N9" s="236">
        <v>48.604412000970207</v>
      </c>
      <c r="O9" s="237">
        <v>51.368772994146269</v>
      </c>
      <c r="P9" s="46"/>
      <c r="Q9" s="46"/>
    </row>
    <row r="10" spans="1:17" ht="13.95" customHeight="1" x14ac:dyDescent="0.3">
      <c r="A10" s="93">
        <v>4</v>
      </c>
      <c r="B10" s="228">
        <v>46.553237915039063</v>
      </c>
      <c r="C10" s="228">
        <v>44.534797668457031</v>
      </c>
      <c r="D10" s="229">
        <v>108.72487146082761</v>
      </c>
      <c r="E10" s="230">
        <v>78.922777200009563</v>
      </c>
      <c r="F10" s="228">
        <v>0</v>
      </c>
      <c r="G10" s="228">
        <v>84.217155456542969</v>
      </c>
      <c r="H10" s="229">
        <v>839.95383802130641</v>
      </c>
      <c r="I10" s="231">
        <v>-60.828774652145853</v>
      </c>
      <c r="J10" s="232">
        <v>96.022000000000006</v>
      </c>
      <c r="K10" s="233">
        <v>32.08</v>
      </c>
      <c r="L10" s="238">
        <v>82.036002547863717</v>
      </c>
      <c r="M10" s="233">
        <v>948.67870948213408</v>
      </c>
      <c r="N10" s="236">
        <v>76.568137786528979</v>
      </c>
      <c r="O10" s="237">
        <v>71.083045835152546</v>
      </c>
      <c r="P10" s="46"/>
      <c r="Q10" s="46"/>
    </row>
    <row r="11" spans="1:17" ht="13.95" customHeight="1" x14ac:dyDescent="0.3">
      <c r="A11" s="93">
        <v>5</v>
      </c>
      <c r="B11" s="228">
        <v>8.3503999710083008</v>
      </c>
      <c r="C11" s="228">
        <v>7.0080375671386719</v>
      </c>
      <c r="D11" s="229">
        <v>18.275787198709715</v>
      </c>
      <c r="E11" s="230">
        <v>-90.449084262117907</v>
      </c>
      <c r="F11" s="228">
        <v>0</v>
      </c>
      <c r="G11" s="228">
        <v>81.060722351074219</v>
      </c>
      <c r="H11" s="229">
        <v>808.47262630115904</v>
      </c>
      <c r="I11" s="231">
        <v>-31.481211720147371</v>
      </c>
      <c r="J11" s="232">
        <v>224.09200000000001</v>
      </c>
      <c r="K11" s="233">
        <v>31.96</v>
      </c>
      <c r="L11" s="238">
        <v>70.201704017734727</v>
      </c>
      <c r="M11" s="233">
        <v>826.74841349986878</v>
      </c>
      <c r="N11" s="236">
        <v>69.031447866523507</v>
      </c>
      <c r="O11" s="237">
        <v>63.945030184852726</v>
      </c>
      <c r="P11" s="46"/>
      <c r="Q11" s="46"/>
    </row>
    <row r="12" spans="1:17" ht="13.95" customHeight="1" x14ac:dyDescent="0.3">
      <c r="A12" s="93">
        <v>6</v>
      </c>
      <c r="B12" s="228">
        <v>11.822317123413086</v>
      </c>
      <c r="C12" s="228">
        <v>10.293277740478516</v>
      </c>
      <c r="D12" s="229">
        <v>26.339212912686914</v>
      </c>
      <c r="E12" s="230">
        <v>8.0634257139771996</v>
      </c>
      <c r="F12" s="228">
        <v>0</v>
      </c>
      <c r="G12" s="228">
        <v>81.312835693359375</v>
      </c>
      <c r="H12" s="229">
        <v>810.98712074496711</v>
      </c>
      <c r="I12" s="231">
        <v>2.5144944438080756</v>
      </c>
      <c r="J12" s="232">
        <v>96.025000000000006</v>
      </c>
      <c r="K12" s="233">
        <v>32.15</v>
      </c>
      <c r="L12" s="238">
        <v>74.452920157785286</v>
      </c>
      <c r="M12" s="233">
        <v>837.326333657654</v>
      </c>
      <c r="N12" s="236">
        <v>69.886484454571047</v>
      </c>
      <c r="O12" s="237">
        <v>64.988569596927931</v>
      </c>
      <c r="P12" s="46"/>
      <c r="Q12" s="46"/>
    </row>
    <row r="13" spans="1:17" ht="13.95" customHeight="1" x14ac:dyDescent="0.3">
      <c r="A13" s="93">
        <v>7</v>
      </c>
      <c r="B13" s="228">
        <v>43.241775512695313</v>
      </c>
      <c r="C13" s="228">
        <v>42.118568420410156</v>
      </c>
      <c r="D13" s="229">
        <v>101.93141614018943</v>
      </c>
      <c r="E13" s="230">
        <v>75.592203227502509</v>
      </c>
      <c r="F13" s="228">
        <v>0</v>
      </c>
      <c r="G13" s="228">
        <v>81.291404724121094</v>
      </c>
      <c r="H13" s="229">
        <v>810.77337540096175</v>
      </c>
      <c r="I13" s="231">
        <v>-0.21374534400536049</v>
      </c>
      <c r="J13" s="232">
        <v>0</v>
      </c>
      <c r="K13" s="233">
        <v>0</v>
      </c>
      <c r="L13" s="238">
        <v>75.378457883497148</v>
      </c>
      <c r="M13" s="233">
        <v>912.70479154115117</v>
      </c>
      <c r="N13" s="236">
        <v>72.273861677830141</v>
      </c>
      <c r="O13" s="237">
        <v>64.840937356269237</v>
      </c>
      <c r="P13" s="46"/>
      <c r="Q13" s="46"/>
    </row>
    <row r="14" spans="1:17" ht="13.95" customHeight="1" x14ac:dyDescent="0.3">
      <c r="A14" s="93">
        <v>8</v>
      </c>
      <c r="B14" s="228">
        <v>5.473332405090332</v>
      </c>
      <c r="C14" s="228">
        <v>4.4273910522460938</v>
      </c>
      <c r="D14" s="229">
        <v>11.771207822398649</v>
      </c>
      <c r="E14" s="230">
        <v>-90.160208317790776</v>
      </c>
      <c r="F14" s="228">
        <v>0</v>
      </c>
      <c r="G14" s="228">
        <v>95.712860107421875</v>
      </c>
      <c r="H14" s="229">
        <v>954.60816456463954</v>
      </c>
      <c r="I14" s="231">
        <v>143.83478916367778</v>
      </c>
      <c r="J14" s="232">
        <v>38.048999999999999</v>
      </c>
      <c r="K14" s="233">
        <v>32.26</v>
      </c>
      <c r="L14" s="238">
        <v>59.463580845887002</v>
      </c>
      <c r="M14" s="233">
        <v>966.37937238703819</v>
      </c>
      <c r="N14" s="236">
        <v>70.867804311926292</v>
      </c>
      <c r="O14" s="237">
        <v>60.894665668874623</v>
      </c>
      <c r="P14" s="46"/>
      <c r="Q14" s="46"/>
    </row>
    <row r="15" spans="1:17" ht="13.95" customHeight="1" x14ac:dyDescent="0.3">
      <c r="A15" s="93">
        <v>9</v>
      </c>
      <c r="B15" s="228">
        <v>28.363838195800781</v>
      </c>
      <c r="C15" s="228">
        <v>26.956489562988281</v>
      </c>
      <c r="D15" s="229">
        <v>66.021456692575228</v>
      </c>
      <c r="E15" s="230">
        <v>54.250248870176577</v>
      </c>
      <c r="F15" s="228">
        <v>0</v>
      </c>
      <c r="G15" s="228">
        <v>95.86334228515625</v>
      </c>
      <c r="H15" s="229">
        <v>956.10902364800074</v>
      </c>
      <c r="I15" s="231">
        <v>1.5008590833612061</v>
      </c>
      <c r="J15" s="232">
        <v>19.963000000000001</v>
      </c>
      <c r="K15" s="233">
        <v>0</v>
      </c>
      <c r="L15" s="238">
        <v>75.714107953537791</v>
      </c>
      <c r="M15" s="233">
        <v>1022.130480340576</v>
      </c>
      <c r="N15" s="236">
        <v>71.642251108318234</v>
      </c>
      <c r="O15" s="237">
        <v>59.82904174578119</v>
      </c>
      <c r="P15" s="46"/>
      <c r="Q15" s="46"/>
    </row>
    <row r="16" spans="1:17" ht="13.95" customHeight="1" x14ac:dyDescent="0.3">
      <c r="A16" s="93">
        <v>10</v>
      </c>
      <c r="B16" s="228">
        <v>10.806911468505859</v>
      </c>
      <c r="C16" s="228">
        <v>8.5356578826904297</v>
      </c>
      <c r="D16" s="229">
        <v>22.984017449961119</v>
      </c>
      <c r="E16" s="230">
        <v>-43.037439242614113</v>
      </c>
      <c r="F16" s="228">
        <v>0</v>
      </c>
      <c r="G16" s="228">
        <v>93.765892028808594</v>
      </c>
      <c r="H16" s="229">
        <v>935.18975389438037</v>
      </c>
      <c r="I16" s="231">
        <v>-20.91926975362037</v>
      </c>
      <c r="J16" s="232">
        <v>127.072</v>
      </c>
      <c r="K16" s="233">
        <v>25.54</v>
      </c>
      <c r="L16" s="238">
        <v>37.575291003765521</v>
      </c>
      <c r="M16" s="233">
        <v>958.1737713443415</v>
      </c>
      <c r="N16" s="236">
        <v>32.930561075525304</v>
      </c>
      <c r="O16" s="237">
        <v>37.591271950517189</v>
      </c>
      <c r="P16" s="46"/>
      <c r="Q16" s="46"/>
    </row>
    <row r="17" spans="1:17" ht="13.95" customHeight="1" x14ac:dyDescent="0.3">
      <c r="A17" s="93">
        <v>11</v>
      </c>
      <c r="B17" s="228">
        <v>46.758815765380859</v>
      </c>
      <c r="C17" s="228">
        <v>46.716472625732422</v>
      </c>
      <c r="D17" s="229">
        <v>111.68858458080142</v>
      </c>
      <c r="E17" s="230">
        <v>88.704567130840303</v>
      </c>
      <c r="F17" s="228">
        <v>0</v>
      </c>
      <c r="G17" s="228">
        <v>91.118888854980469</v>
      </c>
      <c r="H17" s="229">
        <v>908.7894265138292</v>
      </c>
      <c r="I17" s="231">
        <v>-26.400327380551175</v>
      </c>
      <c r="J17" s="232">
        <v>0</v>
      </c>
      <c r="K17" s="233">
        <v>26.06</v>
      </c>
      <c r="L17" s="238">
        <v>36.244239750289125</v>
      </c>
      <c r="M17" s="233">
        <v>1020.4780110946306</v>
      </c>
      <c r="N17" s="236">
        <v>31.767438387495183</v>
      </c>
      <c r="O17" s="237">
        <v>31.549027664448172</v>
      </c>
      <c r="P17" s="46"/>
      <c r="Q17" s="46"/>
    </row>
    <row r="18" spans="1:17" ht="13.95" customHeight="1" x14ac:dyDescent="0.3">
      <c r="A18" s="93">
        <v>12</v>
      </c>
      <c r="B18" s="228">
        <v>35.661483764648438</v>
      </c>
      <c r="C18" s="228">
        <v>35.191024780273438</v>
      </c>
      <c r="D18" s="229">
        <v>84.633164631007773</v>
      </c>
      <c r="E18" s="230">
        <v>-27.055419949793645</v>
      </c>
      <c r="F18" s="228">
        <v>0</v>
      </c>
      <c r="G18" s="228">
        <v>89.409164428710938</v>
      </c>
      <c r="H18" s="229">
        <v>891.7372049561335</v>
      </c>
      <c r="I18" s="231">
        <v>-17.052221557695702</v>
      </c>
      <c r="J18" s="232">
        <v>127.56699999999999</v>
      </c>
      <c r="K18" s="233">
        <v>52.57</v>
      </c>
      <c r="L18" s="238">
        <v>30.889358492510645</v>
      </c>
      <c r="M18" s="233">
        <v>976.37036958714123</v>
      </c>
      <c r="N18" s="236">
        <v>29.716487900158324</v>
      </c>
      <c r="O18" s="237">
        <v>31.33093973537602</v>
      </c>
      <c r="P18" s="46"/>
      <c r="Q18" s="46"/>
    </row>
    <row r="19" spans="1:17" ht="13.95" customHeight="1" x14ac:dyDescent="0.3">
      <c r="A19" s="93">
        <v>13</v>
      </c>
      <c r="B19" s="228">
        <v>8.5061426162719727</v>
      </c>
      <c r="C19" s="228">
        <v>7.6567659378051758</v>
      </c>
      <c r="D19" s="229">
        <v>19.264781436042121</v>
      </c>
      <c r="E19" s="230">
        <v>-65.368383194965645</v>
      </c>
      <c r="F19" s="228">
        <v>0</v>
      </c>
      <c r="G19" s="228">
        <v>89.252189636230469</v>
      </c>
      <c r="H19" s="229">
        <v>890.17159069735442</v>
      </c>
      <c r="I19" s="231">
        <v>-1.5656142587790782</v>
      </c>
      <c r="J19" s="232">
        <v>122.059</v>
      </c>
      <c r="K19" s="233">
        <v>26.16</v>
      </c>
      <c r="L19" s="238">
        <v>28.965002546255274</v>
      </c>
      <c r="M19" s="233">
        <v>909.4363721333965</v>
      </c>
      <c r="N19" s="236">
        <v>28.934128208370232</v>
      </c>
      <c r="O19" s="237">
        <v>30.291825922617257</v>
      </c>
      <c r="P19" s="46"/>
      <c r="Q19" s="46"/>
    </row>
    <row r="20" spans="1:17" ht="13.95" customHeight="1" x14ac:dyDescent="0.3">
      <c r="A20" s="93">
        <v>14</v>
      </c>
      <c r="B20" s="228">
        <v>9.2065219879150391</v>
      </c>
      <c r="C20" s="228">
        <v>8.3010177612304688</v>
      </c>
      <c r="D20" s="229">
        <v>20.868283147688384</v>
      </c>
      <c r="E20" s="230">
        <v>1.6035017116462633</v>
      </c>
      <c r="F20" s="228">
        <v>0</v>
      </c>
      <c r="G20" s="228">
        <v>83.871971130371094</v>
      </c>
      <c r="H20" s="229">
        <v>836.51108460579269</v>
      </c>
      <c r="I20" s="231">
        <v>-53.660506091561729</v>
      </c>
      <c r="J20" s="232">
        <v>113.053</v>
      </c>
      <c r="K20" s="233">
        <v>26.17</v>
      </c>
      <c r="L20" s="238">
        <v>34.825995620084527</v>
      </c>
      <c r="M20" s="233">
        <v>857.37936775348112</v>
      </c>
      <c r="N20" s="236">
        <v>29.113901948819674</v>
      </c>
      <c r="O20" s="237">
        <v>30.528721878552165</v>
      </c>
      <c r="P20" s="46"/>
      <c r="Q20" s="46"/>
    </row>
    <row r="21" spans="1:17" ht="13.95" customHeight="1" x14ac:dyDescent="0.3">
      <c r="A21" s="93">
        <v>15</v>
      </c>
      <c r="B21" s="228">
        <v>8.7588901519775391</v>
      </c>
      <c r="C21" s="228">
        <v>8.3342132568359375</v>
      </c>
      <c r="D21" s="229">
        <v>20.40015508137957</v>
      </c>
      <c r="E21" s="230">
        <v>-0.46812806630881454</v>
      </c>
      <c r="F21" s="228">
        <v>0</v>
      </c>
      <c r="G21" s="228">
        <v>89.352943420410156</v>
      </c>
      <c r="H21" s="229">
        <v>891.17647535842059</v>
      </c>
      <c r="I21" s="231">
        <v>54.6653907526279</v>
      </c>
      <c r="J21" s="232">
        <v>0</v>
      </c>
      <c r="K21" s="233">
        <v>25.72</v>
      </c>
      <c r="L21" s="238">
        <v>28.477262686319087</v>
      </c>
      <c r="M21" s="233">
        <v>911.57663043980017</v>
      </c>
      <c r="N21" s="236">
        <v>28.372760776996188</v>
      </c>
      <c r="O21" s="237">
        <v>30.097511465417401</v>
      </c>
      <c r="P21" s="46"/>
      <c r="Q21" s="46"/>
    </row>
    <row r="22" spans="1:17" ht="13.95" customHeight="1" x14ac:dyDescent="0.3">
      <c r="A22" s="93">
        <v>16</v>
      </c>
      <c r="B22" s="228">
        <v>46.053245544433594</v>
      </c>
      <c r="C22" s="228">
        <v>45.662391662597656</v>
      </c>
      <c r="D22" s="229">
        <v>109.5664064899776</v>
      </c>
      <c r="E22" s="230">
        <v>89.166251408598029</v>
      </c>
      <c r="F22" s="228">
        <v>0</v>
      </c>
      <c r="G22" s="228">
        <v>86.13934326171875</v>
      </c>
      <c r="H22" s="229">
        <v>859.12509850383674</v>
      </c>
      <c r="I22" s="231">
        <v>-32.05137685458385</v>
      </c>
      <c r="J22" s="232">
        <v>0</v>
      </c>
      <c r="K22" s="233">
        <v>25.7</v>
      </c>
      <c r="L22" s="238">
        <v>31.41487455401418</v>
      </c>
      <c r="M22" s="233">
        <v>968.69150499381431</v>
      </c>
      <c r="N22" s="236">
        <v>29.180640323347699</v>
      </c>
      <c r="O22" s="237">
        <v>31.386830786656663</v>
      </c>
      <c r="P22" s="46"/>
      <c r="Q22" s="46"/>
    </row>
    <row r="23" spans="1:17" ht="13.95" customHeight="1" x14ac:dyDescent="0.3">
      <c r="A23" s="93">
        <v>17</v>
      </c>
      <c r="B23" s="228">
        <v>8.3349990844726563</v>
      </c>
      <c r="C23" s="228">
        <v>7.9038233757019043</v>
      </c>
      <c r="D23" s="229">
        <v>19.379033150295928</v>
      </c>
      <c r="E23" s="230">
        <v>-90.18737333968167</v>
      </c>
      <c r="F23" s="228">
        <v>0</v>
      </c>
      <c r="G23" s="228">
        <v>78.932479858398438</v>
      </c>
      <c r="H23" s="229">
        <v>787.24624504579242</v>
      </c>
      <c r="I23" s="231">
        <v>-71.878853458044318</v>
      </c>
      <c r="J23" s="232">
        <v>218.09700000000001</v>
      </c>
      <c r="K23" s="233">
        <v>25.84</v>
      </c>
      <c r="L23" s="238">
        <v>30.19077320227402</v>
      </c>
      <c r="M23" s="233">
        <v>806.6252781960884</v>
      </c>
      <c r="N23" s="236">
        <v>28.80779892227353</v>
      </c>
      <c r="O23" s="237">
        <v>31.243503788812738</v>
      </c>
      <c r="P23" s="46"/>
      <c r="Q23" s="46"/>
    </row>
    <row r="24" spans="1:17" ht="13.95" customHeight="1" x14ac:dyDescent="0.3">
      <c r="A24" s="93">
        <v>18</v>
      </c>
      <c r="B24" s="228">
        <v>28.704299926757813</v>
      </c>
      <c r="C24" s="228">
        <v>23.064006805419922</v>
      </c>
      <c r="D24" s="229">
        <v>61.538936591925932</v>
      </c>
      <c r="E24" s="230">
        <v>42.159903441630007</v>
      </c>
      <c r="F24" s="228">
        <v>0</v>
      </c>
      <c r="G24" s="228">
        <v>73.246482849121094</v>
      </c>
      <c r="H24" s="229">
        <v>730.536006080471</v>
      </c>
      <c r="I24" s="231">
        <v>-56.710238965321423</v>
      </c>
      <c r="J24" s="232">
        <v>96.025000000000006</v>
      </c>
      <c r="K24" s="233">
        <v>51.82</v>
      </c>
      <c r="L24" s="238">
        <v>29.654664476308589</v>
      </c>
      <c r="M24" s="233">
        <v>792.0749426723969</v>
      </c>
      <c r="N24" s="236">
        <v>26.478902334822983</v>
      </c>
      <c r="O24" s="237">
        <v>29.092554650507264</v>
      </c>
      <c r="P24" s="46"/>
      <c r="Q24" s="46"/>
    </row>
    <row r="25" spans="1:17" ht="13.95" customHeight="1" x14ac:dyDescent="0.3">
      <c r="A25" s="93">
        <v>19</v>
      </c>
      <c r="B25" s="228">
        <v>7.5964794158935547</v>
      </c>
      <c r="C25" s="228">
        <v>6.8936171531677246</v>
      </c>
      <c r="D25" s="229">
        <v>17.274234515412282</v>
      </c>
      <c r="E25" s="230">
        <v>-44.26470207651365</v>
      </c>
      <c r="F25" s="228">
        <v>0</v>
      </c>
      <c r="G25" s="228">
        <v>61.413402557373047</v>
      </c>
      <c r="H25" s="229">
        <v>612.5168073461133</v>
      </c>
      <c r="I25" s="231">
        <v>-118.0191987343577</v>
      </c>
      <c r="J25" s="232">
        <v>218.083</v>
      </c>
      <c r="K25" s="233">
        <v>25.72</v>
      </c>
      <c r="L25" s="238">
        <v>30.079099189128641</v>
      </c>
      <c r="M25" s="233">
        <v>629.79104186152563</v>
      </c>
      <c r="N25" s="236">
        <v>26.951361204739332</v>
      </c>
      <c r="O25" s="237">
        <v>29.473252187605471</v>
      </c>
      <c r="P25" s="46"/>
      <c r="Q25" s="46"/>
    </row>
    <row r="26" spans="1:17" ht="13.95" customHeight="1" x14ac:dyDescent="0.3">
      <c r="A26" s="93">
        <v>20</v>
      </c>
      <c r="B26" s="228">
        <v>8.6535835266113281</v>
      </c>
      <c r="C26" s="228">
        <v>8.145207405090332</v>
      </c>
      <c r="D26" s="229">
        <v>20.043777265546471</v>
      </c>
      <c r="E26" s="230">
        <v>2.7695427501341889</v>
      </c>
      <c r="F26" s="228">
        <v>0</v>
      </c>
      <c r="G26" s="228">
        <v>57.270702362060547</v>
      </c>
      <c r="H26" s="229">
        <v>571.19889640551048</v>
      </c>
      <c r="I26" s="231">
        <v>-41.317910940602815</v>
      </c>
      <c r="J26" s="232">
        <v>96.024000000000001</v>
      </c>
      <c r="K26" s="233">
        <v>25.89</v>
      </c>
      <c r="L26" s="238">
        <v>31.585631809531378</v>
      </c>
      <c r="M26" s="233">
        <v>591.24267367105699</v>
      </c>
      <c r="N26" s="236">
        <v>27.435577968535853</v>
      </c>
      <c r="O26" s="237">
        <v>29.64736366274601</v>
      </c>
      <c r="P26" s="46"/>
      <c r="Q26" s="46"/>
    </row>
    <row r="27" spans="1:17" ht="13.95" customHeight="1" x14ac:dyDescent="0.3">
      <c r="A27" s="93">
        <v>21</v>
      </c>
      <c r="B27" s="228">
        <v>10.360044479370117</v>
      </c>
      <c r="C27" s="228">
        <v>9.9200048446655273</v>
      </c>
      <c r="D27" s="229">
        <v>24.207281373823196</v>
      </c>
      <c r="E27" s="230">
        <v>4.1635041082767259</v>
      </c>
      <c r="F27" s="228">
        <v>0</v>
      </c>
      <c r="G27" s="228">
        <v>53.828380584716797</v>
      </c>
      <c r="H27" s="229">
        <v>536.86632636191393</v>
      </c>
      <c r="I27" s="231">
        <v>-34.332570043596547</v>
      </c>
      <c r="J27" s="232">
        <v>113.081</v>
      </c>
      <c r="K27" s="233">
        <v>51.42</v>
      </c>
      <c r="L27" s="238">
        <v>31.49193406468018</v>
      </c>
      <c r="M27" s="233">
        <v>561.07360773573714</v>
      </c>
      <c r="N27" s="236">
        <v>27.763734046809077</v>
      </c>
      <c r="O27" s="237">
        <v>30.158978407695212</v>
      </c>
      <c r="P27" s="46"/>
      <c r="Q27" s="46"/>
    </row>
    <row r="28" spans="1:17" ht="13.95" customHeight="1" x14ac:dyDescent="0.3">
      <c r="A28" s="93">
        <v>22</v>
      </c>
      <c r="B28" s="228">
        <v>22.906154632568359</v>
      </c>
      <c r="C28" s="228">
        <v>22.433361053466797</v>
      </c>
      <c r="D28" s="229">
        <v>54.148282307565921</v>
      </c>
      <c r="E28" s="230">
        <v>29.941000933742725</v>
      </c>
      <c r="F28" s="228">
        <v>0</v>
      </c>
      <c r="G28" s="228">
        <v>53.744548797607422</v>
      </c>
      <c r="H28" s="229">
        <v>536.03021605933986</v>
      </c>
      <c r="I28" s="231">
        <v>-0.83611030257407037</v>
      </c>
      <c r="J28" s="232">
        <v>0</v>
      </c>
      <c r="K28" s="233">
        <v>0</v>
      </c>
      <c r="L28" s="238">
        <v>29.104890631168654</v>
      </c>
      <c r="M28" s="233">
        <v>590.17849836690584</v>
      </c>
      <c r="N28" s="236">
        <v>28.622399537951999</v>
      </c>
      <c r="O28" s="237">
        <v>30.959273233369384</v>
      </c>
      <c r="P28" s="46"/>
      <c r="Q28" s="46"/>
    </row>
    <row r="29" spans="1:17" ht="13.95" customHeight="1" x14ac:dyDescent="0.3">
      <c r="A29" s="93">
        <v>23</v>
      </c>
      <c r="B29" s="228">
        <v>30.73084831237793</v>
      </c>
      <c r="C29" s="228">
        <v>29.79473876953125</v>
      </c>
      <c r="D29" s="229">
        <v>72.267603629510504</v>
      </c>
      <c r="E29" s="230">
        <v>18.119321321944582</v>
      </c>
      <c r="F29" s="228">
        <v>0</v>
      </c>
      <c r="G29" s="228">
        <v>56.429885864257813</v>
      </c>
      <c r="H29" s="229">
        <v>562.81287290979321</v>
      </c>
      <c r="I29" s="231">
        <v>26.78265685045335</v>
      </c>
      <c r="J29" s="232">
        <v>31.05</v>
      </c>
      <c r="K29" s="233">
        <v>25.68</v>
      </c>
      <c r="L29" s="238">
        <v>50.27197817239793</v>
      </c>
      <c r="M29" s="233">
        <v>635.08047653930373</v>
      </c>
      <c r="N29" s="236">
        <v>50.977571495965208</v>
      </c>
      <c r="O29" s="237">
        <v>50.749551168792578</v>
      </c>
      <c r="P29" s="46"/>
      <c r="Q29" s="46"/>
    </row>
    <row r="30" spans="1:17" ht="13.95" customHeight="1" x14ac:dyDescent="0.3">
      <c r="A30" s="93">
        <v>24</v>
      </c>
      <c r="B30" s="228">
        <v>48.315250396728516</v>
      </c>
      <c r="C30" s="228">
        <v>48.267940521240234</v>
      </c>
      <c r="D30" s="229">
        <v>115.40184945819121</v>
      </c>
      <c r="E30" s="230">
        <v>43.134245828680704</v>
      </c>
      <c r="F30" s="228">
        <v>0</v>
      </c>
      <c r="G30" s="228">
        <v>57.739513397216797</v>
      </c>
      <c r="H30" s="229">
        <v>575.87466141029529</v>
      </c>
      <c r="I30" s="231">
        <v>13.061788500502075</v>
      </c>
      <c r="J30" s="232">
        <v>31.062999999999999</v>
      </c>
      <c r="K30" s="233">
        <v>25.67</v>
      </c>
      <c r="L30" s="238">
        <v>61.58903432918278</v>
      </c>
      <c r="M30" s="233">
        <v>691.27651086848653</v>
      </c>
      <c r="N30" s="236">
        <v>60.765277766125358</v>
      </c>
      <c r="O30" s="237">
        <v>59.286153556486603</v>
      </c>
      <c r="P30" s="46"/>
      <c r="Q30" s="46"/>
    </row>
    <row r="31" spans="1:17" ht="13.95" customHeight="1" x14ac:dyDescent="0.3">
      <c r="A31" s="93">
        <v>25</v>
      </c>
      <c r="B31" s="228">
        <v>13.553629875183105</v>
      </c>
      <c r="C31" s="228">
        <v>12.450566291809082</v>
      </c>
      <c r="D31" s="229">
        <v>31.009574276609914</v>
      </c>
      <c r="E31" s="230">
        <v>-84.392275181581297</v>
      </c>
      <c r="F31" s="228">
        <v>0</v>
      </c>
      <c r="G31" s="228">
        <v>62.910530090332031</v>
      </c>
      <c r="H31" s="229">
        <v>627.44865835080748</v>
      </c>
      <c r="I31" s="231">
        <v>51.573996940512188</v>
      </c>
      <c r="J31" s="232">
        <v>113.077</v>
      </c>
      <c r="K31" s="233">
        <v>25.68</v>
      </c>
      <c r="L31" s="238">
        <v>54.57872175893089</v>
      </c>
      <c r="M31" s="233">
        <v>658.45823262741737</v>
      </c>
      <c r="N31" s="236">
        <v>56.607916942731748</v>
      </c>
      <c r="O31" s="237">
        <v>55.582394930406167</v>
      </c>
      <c r="P31" s="46"/>
      <c r="Q31" s="46"/>
    </row>
    <row r="32" spans="1:17" ht="13.95" customHeight="1" x14ac:dyDescent="0.3">
      <c r="A32" s="93">
        <v>26</v>
      </c>
      <c r="B32" s="228">
        <v>12.162600517272949</v>
      </c>
      <c r="C32" s="228">
        <v>11.774075508117676</v>
      </c>
      <c r="D32" s="229">
        <v>28.579381040240527</v>
      </c>
      <c r="E32" s="230">
        <v>-2.4301932363693872</v>
      </c>
      <c r="F32" s="228">
        <v>0</v>
      </c>
      <c r="G32" s="228">
        <v>70.374458312988281</v>
      </c>
      <c r="H32" s="229">
        <v>701.89139063438267</v>
      </c>
      <c r="I32" s="231">
        <v>74.442732283575197</v>
      </c>
      <c r="J32" s="232">
        <v>0</v>
      </c>
      <c r="K32" s="233">
        <v>25.86</v>
      </c>
      <c r="L32" s="238">
        <v>46.152539047205806</v>
      </c>
      <c r="M32" s="233">
        <v>730.47077167462317</v>
      </c>
      <c r="N32" s="236">
        <v>46.093929442343317</v>
      </c>
      <c r="O32" s="237">
        <v>45.637013004199488</v>
      </c>
      <c r="P32" s="46"/>
      <c r="Q32" s="46"/>
    </row>
    <row r="33" spans="1:17" ht="13.95" customHeight="1" x14ac:dyDescent="0.3">
      <c r="A33" s="93">
        <v>27</v>
      </c>
      <c r="B33" s="228">
        <v>32.691017150878906</v>
      </c>
      <c r="C33" s="228">
        <v>32.346683502197266</v>
      </c>
      <c r="D33" s="229">
        <v>77.692316499863253</v>
      </c>
      <c r="E33" s="230">
        <v>49.112935459622726</v>
      </c>
      <c r="F33" s="228">
        <v>0</v>
      </c>
      <c r="G33" s="228">
        <v>70.273086547851563</v>
      </c>
      <c r="H33" s="229">
        <v>700.88034243723109</v>
      </c>
      <c r="I33" s="231">
        <v>-1.011048197151581</v>
      </c>
      <c r="J33" s="232">
        <v>0</v>
      </c>
      <c r="K33" s="233">
        <v>25.97</v>
      </c>
      <c r="L33" s="238">
        <v>22.131887262471146</v>
      </c>
      <c r="M33" s="233">
        <v>778.57265893709439</v>
      </c>
      <c r="N33" s="236">
        <v>21.382312881058773</v>
      </c>
      <c r="O33" s="237">
        <v>20.865114655017614</v>
      </c>
      <c r="P33" s="46"/>
      <c r="Q33" s="46"/>
    </row>
    <row r="34" spans="1:17" ht="13.95" customHeight="1" x14ac:dyDescent="0.3">
      <c r="A34" s="93">
        <v>28</v>
      </c>
      <c r="B34" s="228">
        <v>39.797008514404297</v>
      </c>
      <c r="C34" s="228">
        <v>39.478916168212891</v>
      </c>
      <c r="D34" s="229">
        <v>94.706643550910869</v>
      </c>
      <c r="E34" s="230">
        <v>17.014327051047616</v>
      </c>
      <c r="F34" s="228">
        <v>0</v>
      </c>
      <c r="G34" s="228">
        <v>70.31292724609375</v>
      </c>
      <c r="H34" s="229">
        <v>701.27770028215662</v>
      </c>
      <c r="I34" s="231">
        <v>0.39735784492552284</v>
      </c>
      <c r="J34" s="232">
        <v>26.061</v>
      </c>
      <c r="K34" s="233">
        <v>25.75</v>
      </c>
      <c r="L34" s="238">
        <v>17.722684895973138</v>
      </c>
      <c r="M34" s="233">
        <v>795.98434383306744</v>
      </c>
      <c r="N34" s="236">
        <v>16.297737347882599</v>
      </c>
      <c r="O34" s="237">
        <v>13.45585559102919</v>
      </c>
      <c r="P34" s="46"/>
      <c r="Q34" s="46"/>
    </row>
    <row r="35" spans="1:17" ht="13.95" customHeight="1" x14ac:dyDescent="0.3">
      <c r="A35" s="93">
        <v>29</v>
      </c>
      <c r="B35" s="228">
        <v>21.170452117919922</v>
      </c>
      <c r="C35" s="228">
        <v>20.806356430053711</v>
      </c>
      <c r="D35" s="229">
        <v>50.136398605669093</v>
      </c>
      <c r="E35" s="230">
        <v>-44.570244945241775</v>
      </c>
      <c r="F35" s="228">
        <v>0</v>
      </c>
      <c r="G35" s="228">
        <v>76.145370483398438</v>
      </c>
      <c r="H35" s="229">
        <v>759.44854511368749</v>
      </c>
      <c r="I35" s="231">
        <v>58.170844831530871</v>
      </c>
      <c r="J35" s="232">
        <v>0</v>
      </c>
      <c r="K35" s="233">
        <v>0</v>
      </c>
      <c r="L35" s="238">
        <v>13.600599886289096</v>
      </c>
      <c r="M35" s="233">
        <v>809.5849437193566</v>
      </c>
      <c r="N35" s="236">
        <v>16.539050465991348</v>
      </c>
      <c r="O35" s="237">
        <v>13.308704649862483</v>
      </c>
      <c r="P35" s="46"/>
      <c r="Q35" s="46"/>
    </row>
    <row r="36" spans="1:17" ht="13.95" customHeight="1" x14ac:dyDescent="0.3">
      <c r="A36" s="93">
        <v>30</v>
      </c>
      <c r="B36" s="228">
        <v>47.7373046875</v>
      </c>
      <c r="C36" s="228">
        <v>47.716609954833984</v>
      </c>
      <c r="D36" s="229">
        <v>114.05400770394523</v>
      </c>
      <c r="E36" s="230">
        <v>63.917609098276138</v>
      </c>
      <c r="F36" s="228">
        <v>0</v>
      </c>
      <c r="G36" s="228">
        <v>71.312713623046875</v>
      </c>
      <c r="H36" s="229">
        <v>711.24923636611425</v>
      </c>
      <c r="I36" s="231">
        <v>-48.199308747573241</v>
      </c>
      <c r="J36" s="232">
        <v>31.053999999999998</v>
      </c>
      <c r="K36" s="233">
        <v>25.84</v>
      </c>
      <c r="L36" s="238">
        <v>20.932300350702892</v>
      </c>
      <c r="M36" s="233">
        <v>825.30324407005946</v>
      </c>
      <c r="N36" s="236">
        <v>17.455068302925081</v>
      </c>
      <c r="O36" s="237">
        <v>14.528172144535516</v>
      </c>
      <c r="P36" s="46"/>
      <c r="Q36" s="46"/>
    </row>
    <row r="37" spans="1:17" ht="13.95" customHeight="1" thickBot="1" x14ac:dyDescent="0.35">
      <c r="A37" s="93">
        <v>31</v>
      </c>
      <c r="B37" s="228">
        <v>8.1168622970581055</v>
      </c>
      <c r="C37" s="228">
        <v>7.7305164337158203</v>
      </c>
      <c r="D37" s="229">
        <v>18.913832031050102</v>
      </c>
      <c r="E37" s="230">
        <v>-95.140175672895126</v>
      </c>
      <c r="F37" s="228">
        <v>0</v>
      </c>
      <c r="G37" s="228">
        <v>66.391143798828125</v>
      </c>
      <c r="H37" s="229">
        <v>662.16313935259654</v>
      </c>
      <c r="I37" s="231">
        <v>-49.086097013517701</v>
      </c>
      <c r="J37" s="232">
        <v>192.04300000000001</v>
      </c>
      <c r="K37" s="233">
        <v>25.81</v>
      </c>
      <c r="L37" s="238">
        <v>22.006727313587195</v>
      </c>
      <c r="M37" s="233">
        <v>681.07697138364665</v>
      </c>
      <c r="N37" s="236">
        <v>21.13918638556526</v>
      </c>
      <c r="O37" s="237">
        <v>17.514301636364571</v>
      </c>
      <c r="P37" s="46"/>
      <c r="Q37" s="46"/>
    </row>
    <row r="38" spans="1:17" x14ac:dyDescent="0.3">
      <c r="A38" s="7" t="s">
        <v>3</v>
      </c>
      <c r="B38" s="4"/>
      <c r="C38" s="4"/>
      <c r="D38" s="4">
        <f>+D6+E38</f>
        <v>18.913832031050099</v>
      </c>
      <c r="E38" s="5">
        <f>SUM(E7:E37)</f>
        <v>-63.380122641757488</v>
      </c>
      <c r="F38" s="4"/>
      <c r="G38" s="4"/>
      <c r="H38" s="4">
        <f>+H6+I38</f>
        <v>662.16313935259654</v>
      </c>
      <c r="I38" s="5">
        <f t="shared" ref="I38:J38" si="0">SUM(I7:I37)</f>
        <v>-96.834858882537901</v>
      </c>
      <c r="J38" s="15">
        <f t="shared" si="0"/>
        <v>2257.625</v>
      </c>
      <c r="K38" s="6">
        <f>SUM(K7:K37)</f>
        <v>819.92999999999972</v>
      </c>
      <c r="L38" s="6">
        <f>SUM(L7:L37)</f>
        <v>1277.4800184757046</v>
      </c>
      <c r="M38" s="6">
        <f>D38+H38</f>
        <v>681.07697138364665</v>
      </c>
      <c r="N38" s="54"/>
      <c r="O38" s="55"/>
    </row>
    <row r="39" spans="1:17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7" x14ac:dyDescent="0.3">
      <c r="A40" s="3"/>
      <c r="B40" s="27"/>
      <c r="C40" s="35" t="s">
        <v>4</v>
      </c>
      <c r="D40" s="28">
        <f>IF(B7="","",D38+H38)</f>
        <v>681.07697138364665</v>
      </c>
      <c r="E40" s="37" t="s">
        <v>2</v>
      </c>
      <c r="F40" s="27"/>
      <c r="G40" s="27"/>
      <c r="H40" s="27"/>
      <c r="I40" s="27"/>
      <c r="J40" s="47">
        <f>J38*1000/1.9</f>
        <v>1188223.6842105263</v>
      </c>
      <c r="K40" s="47">
        <f t="shared" ref="K40:M40" si="1">K38*1000/1.9</f>
        <v>431542.10526315781</v>
      </c>
      <c r="L40" s="47">
        <f t="shared" si="1"/>
        <v>672357.9044608972</v>
      </c>
      <c r="M40" s="47">
        <f t="shared" si="1"/>
        <v>358461.56388612982</v>
      </c>
      <c r="N40" s="50"/>
      <c r="O40" s="51"/>
    </row>
    <row r="41" spans="1:17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34">
        <f>J38*1000</f>
        <v>2257625</v>
      </c>
      <c r="K41" s="33"/>
      <c r="L41" s="33"/>
      <c r="M41" s="33"/>
      <c r="N41" s="52"/>
      <c r="O41" s="53"/>
    </row>
    <row r="46" spans="1:17" x14ac:dyDescent="0.3">
      <c r="C46" s="27"/>
      <c r="D46" s="27"/>
    </row>
  </sheetData>
  <mergeCells count="3">
    <mergeCell ref="B3:E3"/>
    <mergeCell ref="B4:E4"/>
    <mergeCell ref="F4:I4"/>
  </mergeCells>
  <phoneticPr fontId="0" type="noConversion"/>
  <conditionalFormatting sqref="D40">
    <cfRule type="cellIs" dxfId="9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46"/>
  <sheetViews>
    <sheetView showGridLines="0" zoomScale="70" zoomScaleNormal="70" workbookViewId="0">
      <selection activeCell="B8" sqref="B8:O36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6.664062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16" x14ac:dyDescent="0.3">
      <c r="A1" s="56" t="s">
        <v>34</v>
      </c>
      <c r="B1" s="57"/>
      <c r="C1" s="57"/>
      <c r="D1" s="57"/>
      <c r="E1" s="57"/>
      <c r="F1" s="97">
        <v>400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6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6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64"/>
      <c r="M3" s="64"/>
    </row>
    <row r="4" spans="1:16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45" t="s">
        <v>42</v>
      </c>
      <c r="K4" s="209" t="s">
        <v>94</v>
      </c>
      <c r="L4" s="18" t="s">
        <v>27</v>
      </c>
      <c r="M4" s="59" t="s">
        <v>43</v>
      </c>
      <c r="N4" s="101" t="s">
        <v>44</v>
      </c>
      <c r="O4" s="102"/>
    </row>
    <row r="5" spans="1:16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1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6" ht="13.95" customHeight="1" x14ac:dyDescent="0.3">
      <c r="A6" s="126" t="s">
        <v>1</v>
      </c>
      <c r="B6" s="162">
        <f>MAR!B37</f>
        <v>8.1168622970581055</v>
      </c>
      <c r="C6" s="162">
        <f>MAR!C37</f>
        <v>7.7305164337158203</v>
      </c>
      <c r="D6" s="127">
        <f>IF(B6="","",$A$3*2.54^3*(B6*138.25*282.5+C6*138*311)/1000000)</f>
        <v>18.913832031050102</v>
      </c>
      <c r="E6" s="155"/>
      <c r="F6" s="163">
        <f>MAR!F37</f>
        <v>0</v>
      </c>
      <c r="G6" s="163">
        <f>MAR!G37</f>
        <v>66.391143798828125</v>
      </c>
      <c r="H6" s="164">
        <f>MAR!H38</f>
        <v>662.16313935259654</v>
      </c>
      <c r="I6" s="156"/>
      <c r="J6" s="130" t="s">
        <v>36</v>
      </c>
      <c r="K6" s="131" t="s">
        <v>36</v>
      </c>
      <c r="L6" s="157"/>
      <c r="M6" s="133">
        <f>IFERROR(D6+H6,"")</f>
        <v>681.07697138364665</v>
      </c>
      <c r="N6" s="158"/>
      <c r="O6" s="159"/>
    </row>
    <row r="7" spans="1:16" ht="13.95" customHeight="1" x14ac:dyDescent="0.3">
      <c r="A7" s="99">
        <v>1</v>
      </c>
      <c r="B7" s="150">
        <f>LOOKUP(A7+$F$1,'[2]DCS Data'!$A:$A,'[2]DCS Data'!$Q:$Q)</f>
        <v>6.3787088394165039</v>
      </c>
      <c r="C7" s="150">
        <f>LOOKUP(A7+$F$1,'[2]DCS Data'!$A:$A,'[2]DCS Data'!$R:$R)</f>
        <v>5.9451889991760254</v>
      </c>
      <c r="D7" s="9">
        <f>IF(B7="","",$A$3*2.54^3*(B7*138.25*282.5+C7*138*311)/1000000)</f>
        <v>14.701068886847072</v>
      </c>
      <c r="E7" s="8">
        <f>IF(SUM(B7:C7)=0,"",D7-D6)</f>
        <v>-4.2127631442030307</v>
      </c>
      <c r="F7" s="150">
        <f>LOOKUP(A7+$F$1,'[2]DCS Data'!$A:$A,'[2]DCS Data'!$S:$S)</f>
        <v>0</v>
      </c>
      <c r="G7" s="150">
        <f>LOOKUP(A7+$F$1,'[2]DCS Data'!$A:$A,'[2]DCS Data'!$T:$T)</f>
        <v>62.288654327392578</v>
      </c>
      <c r="H7" s="9">
        <f>IF(F7="","",$A$3*(F7*390^2+G7*330^2)*2.54^3*PI()/1000000)</f>
        <v>621.24627676926661</v>
      </c>
      <c r="I7" s="1">
        <f>IF(SUM(F7:G7)=0,"",H7-H6)</f>
        <v>-40.91686258332993</v>
      </c>
      <c r="J7" s="39">
        <f>IF(B7="","",LOOKUP($F$1+A7,[3]SU!A:A,[3]SU!C:C))</f>
        <v>96.022000000000006</v>
      </c>
      <c r="K7" s="43">
        <f>IF(B7="","",LOOKUP($F$1+A7,[3]SU!A:A,[3]SU!M:M))</f>
        <v>25.72</v>
      </c>
      <c r="L7" s="21">
        <f>IFERROR(E7+I7+J7-K7,0)</f>
        <v>25.172374272467046</v>
      </c>
      <c r="M7" s="61">
        <f>IFERROR(D7-H7,"")</f>
        <v>-606.5452078824195</v>
      </c>
      <c r="N7" s="151">
        <f>IFERROR(LOOKUP(A7+$F$1,'[2]DCS Data'!$A:$A,'[2]DCS Data'!$W:$W)*3785.4*$A$3/1000000,0)</f>
        <v>22.988384606032245</v>
      </c>
      <c r="O7" s="152">
        <f>IFERROR(LOOKUP(A7+$F$1,'[2]DCS Data'!$A:$A,'[2]DCS Data'!$AA:$AA)*0.86-1.7-(LOOKUP(A7+$F$1,'[2]DCS Data'!$A:$A,'[2]DCS Data'!$J:$J)*3785*0.993*1.36/1000000)*38%*0.308,0)</f>
        <v>19.157228726077861</v>
      </c>
      <c r="P7" s="46"/>
    </row>
    <row r="8" spans="1:16" ht="13.95" customHeight="1" x14ac:dyDescent="0.3">
      <c r="A8" s="93">
        <v>2</v>
      </c>
      <c r="B8" s="228">
        <v>6.3272109031677246</v>
      </c>
      <c r="C8" s="228">
        <v>5.675499439239502</v>
      </c>
      <c r="D8" s="229">
        <v>14.305007071219425</v>
      </c>
      <c r="E8" s="230">
        <v>-0.39606181562764675</v>
      </c>
      <c r="F8" s="228">
        <v>0</v>
      </c>
      <c r="G8" s="228">
        <v>53.272487640380859</v>
      </c>
      <c r="H8" s="229">
        <v>531.32203542032698</v>
      </c>
      <c r="I8" s="231">
        <v>-89.924241348939631</v>
      </c>
      <c r="J8" s="232">
        <v>142.11099999999999</v>
      </c>
      <c r="K8" s="233">
        <v>25.76</v>
      </c>
      <c r="L8" s="238">
        <v>26.03069683543271</v>
      </c>
      <c r="M8" s="233">
        <v>-517.01702834910759</v>
      </c>
      <c r="N8" s="236">
        <v>23.619197294938182</v>
      </c>
      <c r="O8" s="237">
        <v>19.776127431892235</v>
      </c>
      <c r="P8" s="46"/>
    </row>
    <row r="9" spans="1:16" ht="13.95" customHeight="1" x14ac:dyDescent="0.3">
      <c r="A9" s="93">
        <v>3</v>
      </c>
      <c r="B9" s="228">
        <v>7.9838714599609375</v>
      </c>
      <c r="C9" s="228">
        <v>5.779414176940918</v>
      </c>
      <c r="D9" s="229">
        <v>16.321250300532615</v>
      </c>
      <c r="E9" s="230">
        <v>2.01624322931319</v>
      </c>
      <c r="F9" s="228">
        <v>0</v>
      </c>
      <c r="G9" s="228">
        <v>48.574634552001953</v>
      </c>
      <c r="H9" s="229">
        <v>484.46721456283228</v>
      </c>
      <c r="I9" s="231">
        <v>-46.854820857494701</v>
      </c>
      <c r="J9" s="232">
        <v>96.016000000000005</v>
      </c>
      <c r="K9" s="233">
        <v>25.78</v>
      </c>
      <c r="L9" s="238">
        <v>25.397422371818493</v>
      </c>
      <c r="M9" s="233">
        <v>-468.14596426229969</v>
      </c>
      <c r="N9" s="236">
        <v>22.541364007775098</v>
      </c>
      <c r="O9" s="237">
        <v>18.873305092190872</v>
      </c>
      <c r="P9" s="46"/>
    </row>
    <row r="10" spans="1:16" ht="13.95" customHeight="1" x14ac:dyDescent="0.3">
      <c r="A10" s="93">
        <v>4</v>
      </c>
      <c r="B10" s="228">
        <v>16.903282165527344</v>
      </c>
      <c r="C10" s="228">
        <v>16.504230499267578</v>
      </c>
      <c r="D10" s="229">
        <v>39.895222235022658</v>
      </c>
      <c r="E10" s="230">
        <v>23.573971934490043</v>
      </c>
      <c r="F10" s="228">
        <v>0</v>
      </c>
      <c r="G10" s="228">
        <v>48.468429565429688</v>
      </c>
      <c r="H10" s="229">
        <v>483.40796142604813</v>
      </c>
      <c r="I10" s="231">
        <v>-1.0592531367841502</v>
      </c>
      <c r="J10" s="232">
        <v>0</v>
      </c>
      <c r="K10" s="233">
        <v>0</v>
      </c>
      <c r="L10" s="238">
        <v>22.514718797705893</v>
      </c>
      <c r="M10" s="233">
        <v>-443.5127391910255</v>
      </c>
      <c r="N10" s="236">
        <v>22.361962412807504</v>
      </c>
      <c r="O10" s="237">
        <v>18.809355971816366</v>
      </c>
      <c r="P10" s="46"/>
    </row>
    <row r="11" spans="1:16" ht="13.95" customHeight="1" x14ac:dyDescent="0.3">
      <c r="A11" s="93">
        <v>5</v>
      </c>
      <c r="B11" s="228">
        <v>13.00556468963623</v>
      </c>
      <c r="C11" s="228">
        <v>12.628473281860352</v>
      </c>
      <c r="D11" s="229">
        <v>30.608154345436876</v>
      </c>
      <c r="E11" s="230">
        <v>-9.2870678895857814</v>
      </c>
      <c r="F11" s="228">
        <v>0</v>
      </c>
      <c r="G11" s="228">
        <v>48.642707824707031</v>
      </c>
      <c r="H11" s="229">
        <v>485.14615469522369</v>
      </c>
      <c r="I11" s="231">
        <v>1.7381932691755537</v>
      </c>
      <c r="J11" s="232">
        <v>32.061999999999998</v>
      </c>
      <c r="K11" s="233">
        <v>0</v>
      </c>
      <c r="L11" s="238">
        <v>24.51312537958977</v>
      </c>
      <c r="M11" s="233">
        <v>-454.53800034978678</v>
      </c>
      <c r="N11" s="236">
        <v>22.587822122218633</v>
      </c>
      <c r="O11" s="237">
        <v>19.160331704189321</v>
      </c>
      <c r="P11" s="46"/>
    </row>
    <row r="12" spans="1:16" ht="13.95" customHeight="1" x14ac:dyDescent="0.3">
      <c r="A12" s="93">
        <v>6</v>
      </c>
      <c r="B12" s="228">
        <v>17.665870666503906</v>
      </c>
      <c r="C12" s="228">
        <v>17.055908203125</v>
      </c>
      <c r="D12" s="229">
        <v>41.453727522496976</v>
      </c>
      <c r="E12" s="230">
        <v>10.8455731770601</v>
      </c>
      <c r="F12" s="228">
        <v>0</v>
      </c>
      <c r="G12" s="228">
        <v>48.602210998535156</v>
      </c>
      <c r="H12" s="229">
        <v>484.74225284902201</v>
      </c>
      <c r="I12" s="231">
        <v>-0.40390184620167702</v>
      </c>
      <c r="J12" s="232">
        <v>58.110999999999997</v>
      </c>
      <c r="K12" s="233">
        <v>25.99</v>
      </c>
      <c r="L12" s="238">
        <v>42.562671330858421</v>
      </c>
      <c r="M12" s="233">
        <v>-443.28852532652502</v>
      </c>
      <c r="N12" s="236">
        <v>42.026104519726459</v>
      </c>
      <c r="O12" s="237">
        <v>35.566717572135595</v>
      </c>
      <c r="P12" s="46"/>
    </row>
    <row r="13" spans="1:16" ht="13.95" customHeight="1" x14ac:dyDescent="0.3">
      <c r="A13" s="93">
        <v>7</v>
      </c>
      <c r="B13" s="228">
        <v>12.803715705871582</v>
      </c>
      <c r="C13" s="228">
        <v>12.124797821044922</v>
      </c>
      <c r="D13" s="229">
        <v>29.748150653056328</v>
      </c>
      <c r="E13" s="230">
        <v>-11.705576869440648</v>
      </c>
      <c r="F13" s="228">
        <v>0</v>
      </c>
      <c r="G13" s="228">
        <v>47.672874450683594</v>
      </c>
      <c r="H13" s="229">
        <v>475.47335987882207</v>
      </c>
      <c r="I13" s="231">
        <v>-9.2688929701999427</v>
      </c>
      <c r="J13" s="232">
        <v>96.022999999999996</v>
      </c>
      <c r="K13" s="233">
        <v>26.47</v>
      </c>
      <c r="L13" s="238">
        <v>48.578530160359406</v>
      </c>
      <c r="M13" s="233">
        <v>-445.72520922576575</v>
      </c>
      <c r="N13" s="236">
        <v>45.547867681118987</v>
      </c>
      <c r="O13" s="237">
        <v>37.416126621637225</v>
      </c>
      <c r="P13" s="46"/>
    </row>
    <row r="14" spans="1:16" ht="13.95" customHeight="1" x14ac:dyDescent="0.3">
      <c r="A14" s="93">
        <v>8</v>
      </c>
      <c r="B14" s="228">
        <v>29.815572738647461</v>
      </c>
      <c r="C14" s="228">
        <v>29.215394973754883</v>
      </c>
      <c r="D14" s="229">
        <v>70.5006380356687</v>
      </c>
      <c r="E14" s="230">
        <v>40.752487382612372</v>
      </c>
      <c r="F14" s="228">
        <v>0</v>
      </c>
      <c r="G14" s="228">
        <v>47.630874633789063</v>
      </c>
      <c r="H14" s="229">
        <v>475.05446770411601</v>
      </c>
      <c r="I14" s="231">
        <v>-0.418892174706059</v>
      </c>
      <c r="J14" s="232">
        <v>32.054000000000002</v>
      </c>
      <c r="K14" s="233">
        <v>26.24</v>
      </c>
      <c r="L14" s="238">
        <v>46.147595207906321</v>
      </c>
      <c r="M14" s="233">
        <v>-404.55382966844729</v>
      </c>
      <c r="N14" s="236">
        <v>44.663814812099311</v>
      </c>
      <c r="O14" s="237">
        <v>36.903641713646238</v>
      </c>
      <c r="P14" s="46"/>
    </row>
    <row r="15" spans="1:16" ht="13.95" customHeight="1" x14ac:dyDescent="0.3">
      <c r="A15" s="93">
        <v>9</v>
      </c>
      <c r="B15" s="228">
        <v>45.900989532470703</v>
      </c>
      <c r="C15" s="228">
        <v>45.447441101074219</v>
      </c>
      <c r="D15" s="229">
        <v>109.12411213238974</v>
      </c>
      <c r="E15" s="230">
        <v>38.62347409672104</v>
      </c>
      <c r="F15" s="228">
        <v>0</v>
      </c>
      <c r="G15" s="228">
        <v>47.690376281738281</v>
      </c>
      <c r="H15" s="229">
        <v>475.64791730820923</v>
      </c>
      <c r="I15" s="231">
        <v>0.59344960409322312</v>
      </c>
      <c r="J15" s="232">
        <v>32.051000000000002</v>
      </c>
      <c r="K15" s="233">
        <v>26.19</v>
      </c>
      <c r="L15" s="238">
        <v>45.077923700814267</v>
      </c>
      <c r="M15" s="233">
        <v>-366.52380517581946</v>
      </c>
      <c r="N15" s="236">
        <v>43.573963530182453</v>
      </c>
      <c r="O15" s="237">
        <v>36.192093282955845</v>
      </c>
      <c r="P15" s="46"/>
    </row>
    <row r="16" spans="1:16" ht="13.95" customHeight="1" x14ac:dyDescent="0.3">
      <c r="A16" s="93">
        <v>10</v>
      </c>
      <c r="B16" s="228">
        <v>35.025352478027344</v>
      </c>
      <c r="C16" s="228">
        <v>34.476234436035156</v>
      </c>
      <c r="D16" s="229">
        <v>83.014558290084196</v>
      </c>
      <c r="E16" s="230">
        <v>-26.109553842305544</v>
      </c>
      <c r="F16" s="228">
        <v>0</v>
      </c>
      <c r="G16" s="228">
        <v>47.693511962890625</v>
      </c>
      <c r="H16" s="229">
        <v>475.6791915468657</v>
      </c>
      <c r="I16" s="231">
        <v>3.1274238656465059E-2</v>
      </c>
      <c r="J16" s="232">
        <v>96.016999999999996</v>
      </c>
      <c r="K16" s="233">
        <v>25.93</v>
      </c>
      <c r="L16" s="238">
        <v>44.008720396350917</v>
      </c>
      <c r="M16" s="233">
        <v>-392.66463325678149</v>
      </c>
      <c r="N16" s="236">
        <v>40.644201555495528</v>
      </c>
      <c r="O16" s="237">
        <v>33.548324973476383</v>
      </c>
      <c r="P16" s="46"/>
    </row>
    <row r="17" spans="1:16" ht="13.95" customHeight="1" x14ac:dyDescent="0.3">
      <c r="A17" s="93">
        <v>11</v>
      </c>
      <c r="B17" s="228">
        <v>25.491744995117188</v>
      </c>
      <c r="C17" s="228">
        <v>25.154645919799805</v>
      </c>
      <c r="D17" s="229">
        <v>60.496956343544916</v>
      </c>
      <c r="E17" s="230">
        <v>-22.51760194653928</v>
      </c>
      <c r="F17" s="228">
        <v>0</v>
      </c>
      <c r="G17" s="228">
        <v>52.116043090820313</v>
      </c>
      <c r="H17" s="229">
        <v>519.7880429386712</v>
      </c>
      <c r="I17" s="231">
        <v>44.108851391805501</v>
      </c>
      <c r="J17" s="232">
        <v>0</v>
      </c>
      <c r="K17" s="233">
        <v>0</v>
      </c>
      <c r="L17" s="238">
        <v>21.591249445266222</v>
      </c>
      <c r="M17" s="233">
        <v>-459.29108659512627</v>
      </c>
      <c r="N17" s="236">
        <v>22.563220734843799</v>
      </c>
      <c r="O17" s="237">
        <v>17.483041579635927</v>
      </c>
      <c r="P17" s="46"/>
    </row>
    <row r="18" spans="1:16" ht="13.95" customHeight="1" x14ac:dyDescent="0.3">
      <c r="A18" s="93">
        <v>12</v>
      </c>
      <c r="B18" s="228">
        <v>8.7661552429199219</v>
      </c>
      <c r="C18" s="228">
        <v>8.4316825866699219</v>
      </c>
      <c r="D18" s="229">
        <v>20.530377685984856</v>
      </c>
      <c r="E18" s="230">
        <v>-39.966578657560063</v>
      </c>
      <c r="F18" s="228">
        <v>0</v>
      </c>
      <c r="G18" s="228">
        <v>48.398326873779297</v>
      </c>
      <c r="H18" s="229">
        <v>482.70878054552384</v>
      </c>
      <c r="I18" s="231">
        <v>-37.07926239314736</v>
      </c>
      <c r="J18" s="232">
        <v>96.024000000000001</v>
      </c>
      <c r="K18" s="233">
        <v>0</v>
      </c>
      <c r="L18" s="238">
        <v>18.978158949292578</v>
      </c>
      <c r="M18" s="233">
        <v>-462.17840285953901</v>
      </c>
      <c r="N18" s="236">
        <v>19.23248159922132</v>
      </c>
      <c r="O18" s="237">
        <v>16.126041973975912</v>
      </c>
      <c r="P18" s="46"/>
    </row>
    <row r="19" spans="1:16" ht="13.95" customHeight="1" x14ac:dyDescent="0.3">
      <c r="A19" s="93">
        <v>13</v>
      </c>
      <c r="B19" s="228">
        <v>17.429859161376953</v>
      </c>
      <c r="C19" s="228">
        <v>17.097253799438477</v>
      </c>
      <c r="D19" s="229">
        <v>41.236741712688655</v>
      </c>
      <c r="E19" s="230">
        <v>20.706364026703799</v>
      </c>
      <c r="F19" s="228">
        <v>0</v>
      </c>
      <c r="G19" s="228">
        <v>48.385307312011719</v>
      </c>
      <c r="H19" s="229">
        <v>482.57892777601671</v>
      </c>
      <c r="I19" s="231">
        <v>-0.12985276950712432</v>
      </c>
      <c r="J19" s="232">
        <v>26.047000000000001</v>
      </c>
      <c r="K19" s="233">
        <v>26.36</v>
      </c>
      <c r="L19" s="238">
        <v>20.263511257196676</v>
      </c>
      <c r="M19" s="233">
        <v>-441.34218606332809</v>
      </c>
      <c r="N19" s="236">
        <v>19.427689474615622</v>
      </c>
      <c r="O19" s="237">
        <v>16.49272878394272</v>
      </c>
      <c r="P19" s="46"/>
    </row>
    <row r="20" spans="1:16" ht="13.95" customHeight="1" x14ac:dyDescent="0.3">
      <c r="A20" s="93">
        <v>14</v>
      </c>
      <c r="B20" s="228">
        <v>25.564428329467773</v>
      </c>
      <c r="C20" s="228">
        <v>25.216360092163086</v>
      </c>
      <c r="D20" s="229">
        <v>60.656926554882546</v>
      </c>
      <c r="E20" s="230">
        <v>19.420184842193891</v>
      </c>
      <c r="F20" s="228">
        <v>0</v>
      </c>
      <c r="G20" s="228">
        <v>48.540065765380859</v>
      </c>
      <c r="H20" s="229">
        <v>484.12243700722939</v>
      </c>
      <c r="I20" s="231">
        <v>1.5435092312126812</v>
      </c>
      <c r="J20" s="232">
        <v>26.052</v>
      </c>
      <c r="K20" s="233">
        <v>25.56</v>
      </c>
      <c r="L20" s="238">
        <v>21.455694073406573</v>
      </c>
      <c r="M20" s="233">
        <v>-423.46551045234685</v>
      </c>
      <c r="N20" s="236">
        <v>18.93625620666435</v>
      </c>
      <c r="O20" s="237">
        <v>15.64223822398203</v>
      </c>
      <c r="P20" s="46"/>
    </row>
    <row r="21" spans="1:16" ht="13.95" customHeight="1" x14ac:dyDescent="0.3">
      <c r="A21" s="93">
        <v>15</v>
      </c>
      <c r="B21" s="228">
        <v>29.380298614501953</v>
      </c>
      <c r="C21" s="228">
        <v>29.072681427001953</v>
      </c>
      <c r="D21" s="229">
        <v>69.826487876515003</v>
      </c>
      <c r="E21" s="230">
        <v>9.1695613216324574</v>
      </c>
      <c r="F21" s="228">
        <v>0</v>
      </c>
      <c r="G21" s="228">
        <v>48.611915588378906</v>
      </c>
      <c r="H21" s="229">
        <v>484.83904319347732</v>
      </c>
      <c r="I21" s="231">
        <v>0.7166061862479296</v>
      </c>
      <c r="J21" s="232">
        <v>32.054000000000002</v>
      </c>
      <c r="K21" s="233">
        <v>26.29</v>
      </c>
      <c r="L21" s="238">
        <v>15.65016750788039</v>
      </c>
      <c r="M21" s="233">
        <v>-415.01255531696233</v>
      </c>
      <c r="N21" s="236">
        <v>14.577341559443703</v>
      </c>
      <c r="O21" s="237">
        <v>12.304930475932661</v>
      </c>
      <c r="P21" s="46"/>
    </row>
    <row r="22" spans="1:16" ht="13.95" customHeight="1" x14ac:dyDescent="0.3">
      <c r="A22" s="93">
        <v>16</v>
      </c>
      <c r="B22" s="228">
        <v>43.097408294677734</v>
      </c>
      <c r="C22" s="228">
        <v>42.857509613037109</v>
      </c>
      <c r="D22" s="229">
        <v>102.69158518185046</v>
      </c>
      <c r="E22" s="230">
        <v>32.865097305335453</v>
      </c>
      <c r="F22" s="228">
        <v>0</v>
      </c>
      <c r="G22" s="228">
        <v>48.617969512939453</v>
      </c>
      <c r="H22" s="229">
        <v>484.89942301920473</v>
      </c>
      <c r="I22" s="231">
        <v>6.0379825727409298E-2</v>
      </c>
      <c r="J22" s="232">
        <v>0</v>
      </c>
      <c r="K22" s="233">
        <v>26.11</v>
      </c>
      <c r="L22" s="238">
        <v>6.8154771310628632</v>
      </c>
      <c r="M22" s="233">
        <v>-382.2078378373543</v>
      </c>
      <c r="N22" s="236">
        <v>5.181519712877467</v>
      </c>
      <c r="O22" s="237">
        <v>6.1664824491206414</v>
      </c>
      <c r="P22" s="46"/>
    </row>
    <row r="23" spans="1:16" ht="13.95" customHeight="1" x14ac:dyDescent="0.3">
      <c r="A23" s="93">
        <v>17</v>
      </c>
      <c r="B23" s="228">
        <v>23.085212707519531</v>
      </c>
      <c r="C23" s="228">
        <v>22.864635467529297</v>
      </c>
      <c r="D23" s="229">
        <v>54.89175082793173</v>
      </c>
      <c r="E23" s="230">
        <v>-47.799834353918726</v>
      </c>
      <c r="F23" s="228">
        <v>0</v>
      </c>
      <c r="G23" s="228">
        <v>53.405429840087891</v>
      </c>
      <c r="H23" s="229">
        <v>532.64795660911068</v>
      </c>
      <c r="I23" s="231">
        <v>47.748533589905946</v>
      </c>
      <c r="J23" s="232">
        <v>26.059000000000001</v>
      </c>
      <c r="K23" s="233">
        <v>25.81</v>
      </c>
      <c r="L23" s="238">
        <v>0.19769923598722272</v>
      </c>
      <c r="M23" s="233">
        <v>-477.75620578117895</v>
      </c>
      <c r="N23" s="236">
        <v>1.3599219265883913</v>
      </c>
      <c r="O23" s="237">
        <v>5.1107106678521426</v>
      </c>
      <c r="P23" s="46"/>
    </row>
    <row r="24" spans="1:16" ht="13.95" customHeight="1" x14ac:dyDescent="0.3">
      <c r="A24" s="93">
        <v>18</v>
      </c>
      <c r="B24" s="228">
        <v>24.411380767822266</v>
      </c>
      <c r="C24" s="228">
        <v>24.141206741333008</v>
      </c>
      <c r="D24" s="229">
        <v>57.998897915012648</v>
      </c>
      <c r="E24" s="230">
        <v>3.1071470870809179</v>
      </c>
      <c r="F24" s="228">
        <v>0</v>
      </c>
      <c r="G24" s="228">
        <v>53.443687438964844</v>
      </c>
      <c r="H24" s="229">
        <v>533.02952514863182</v>
      </c>
      <c r="I24" s="231">
        <v>0.38156853952114034</v>
      </c>
      <c r="J24" s="232">
        <v>0</v>
      </c>
      <c r="K24" s="233">
        <v>0</v>
      </c>
      <c r="L24" s="238">
        <v>3.4887156266020583</v>
      </c>
      <c r="M24" s="233">
        <v>-475.03062723361916</v>
      </c>
      <c r="N24" s="236">
        <v>0.9736620940997418</v>
      </c>
      <c r="O24" s="237">
        <v>5.4749526432499449</v>
      </c>
      <c r="P24" s="46"/>
    </row>
    <row r="25" spans="1:16" ht="13.95" customHeight="1" x14ac:dyDescent="0.3">
      <c r="A25" s="93">
        <v>19</v>
      </c>
      <c r="B25" s="228">
        <v>30.058578491210938</v>
      </c>
      <c r="C25" s="228">
        <v>25.182138442993164</v>
      </c>
      <c r="D25" s="229">
        <v>65.731025214515668</v>
      </c>
      <c r="E25" s="230">
        <v>7.7321272995030199</v>
      </c>
      <c r="F25" s="228">
        <v>0</v>
      </c>
      <c r="G25" s="228">
        <v>53.503856658935547</v>
      </c>
      <c r="H25" s="229">
        <v>533.62963289355821</v>
      </c>
      <c r="I25" s="231">
        <v>0.6001077449263903</v>
      </c>
      <c r="J25" s="232">
        <v>0</v>
      </c>
      <c r="K25" s="233">
        <v>0</v>
      </c>
      <c r="L25" s="238">
        <v>8.3322350444294102</v>
      </c>
      <c r="M25" s="233">
        <v>-467.89860767904253</v>
      </c>
      <c r="N25" s="236">
        <v>6.5171401242346105</v>
      </c>
      <c r="O25" s="237">
        <v>8.8364843978506826</v>
      </c>
      <c r="P25" s="46"/>
    </row>
    <row r="26" spans="1:16" ht="13.95" customHeight="1" x14ac:dyDescent="0.3">
      <c r="A26" s="93">
        <v>20</v>
      </c>
      <c r="B26" s="228">
        <v>7.494849681854248</v>
      </c>
      <c r="C26" s="228">
        <v>6.4028229713439941</v>
      </c>
      <c r="D26" s="229">
        <v>16.544454383887594</v>
      </c>
      <c r="E26" s="230">
        <v>-49.186570830628071</v>
      </c>
      <c r="F26" s="228">
        <v>0</v>
      </c>
      <c r="G26" s="228">
        <v>51.141300201416016</v>
      </c>
      <c r="H26" s="229">
        <v>510.06628225225631</v>
      </c>
      <c r="I26" s="231">
        <v>-23.563350641301895</v>
      </c>
      <c r="J26" s="232">
        <v>116.066</v>
      </c>
      <c r="K26" s="233">
        <v>26.14</v>
      </c>
      <c r="L26" s="238">
        <v>17.176078528070036</v>
      </c>
      <c r="M26" s="233">
        <v>-493.52182786836875</v>
      </c>
      <c r="N26" s="236">
        <v>15.165106791428478</v>
      </c>
      <c r="O26" s="237">
        <v>13.601088257847159</v>
      </c>
      <c r="P26" s="46"/>
    </row>
    <row r="27" spans="1:16" ht="13.95" customHeight="1" x14ac:dyDescent="0.3">
      <c r="A27" s="93">
        <v>21</v>
      </c>
      <c r="B27" s="228">
        <v>25.213972091674805</v>
      </c>
      <c r="C27" s="228">
        <v>24.88554573059082</v>
      </c>
      <c r="D27" s="229">
        <v>59.844001476225031</v>
      </c>
      <c r="E27" s="230">
        <v>43.299547092337434</v>
      </c>
      <c r="F27" s="228">
        <v>0</v>
      </c>
      <c r="G27" s="228">
        <v>51.142478942871094</v>
      </c>
      <c r="H27" s="229">
        <v>510.07803862664173</v>
      </c>
      <c r="I27" s="231">
        <v>1.1756374385413437E-2</v>
      </c>
      <c r="J27" s="232">
        <v>0</v>
      </c>
      <c r="K27" s="233">
        <v>25.76</v>
      </c>
      <c r="L27" s="238">
        <v>17.551303466722846</v>
      </c>
      <c r="M27" s="233">
        <v>-450.23403715041673</v>
      </c>
      <c r="N27" s="236">
        <v>15.90416438432775</v>
      </c>
      <c r="O27" s="237">
        <v>13.679666224213435</v>
      </c>
      <c r="P27" s="46"/>
    </row>
    <row r="28" spans="1:16" ht="13.95" customHeight="1" x14ac:dyDescent="0.3">
      <c r="A28" s="93">
        <v>22</v>
      </c>
      <c r="B28" s="228">
        <v>17.963788986206055</v>
      </c>
      <c r="C28" s="228">
        <v>17.617021560668945</v>
      </c>
      <c r="D28" s="229">
        <v>42.494977733631274</v>
      </c>
      <c r="E28" s="230">
        <v>-17.349023742593758</v>
      </c>
      <c r="F28" s="228">
        <v>0</v>
      </c>
      <c r="G28" s="228">
        <v>51.174335479736328</v>
      </c>
      <c r="H28" s="229">
        <v>510.39576510720224</v>
      </c>
      <c r="I28" s="231">
        <v>0.31772648056050912</v>
      </c>
      <c r="J28" s="232">
        <v>57.591000000000001</v>
      </c>
      <c r="K28" s="233">
        <v>25.85</v>
      </c>
      <c r="L28" s="238">
        <v>14.709702737966751</v>
      </c>
      <c r="M28" s="233">
        <v>-467.90078737357095</v>
      </c>
      <c r="N28" s="236">
        <v>14.704456728205095</v>
      </c>
      <c r="O28" s="237">
        <v>12.75058595656215</v>
      </c>
      <c r="P28" s="46"/>
    </row>
    <row r="29" spans="1:16" ht="13.95" customHeight="1" x14ac:dyDescent="0.3">
      <c r="A29" s="93">
        <v>23</v>
      </c>
      <c r="B29" s="228">
        <v>22.213340759277344</v>
      </c>
      <c r="C29" s="228">
        <v>21.8614501953125</v>
      </c>
      <c r="D29" s="229">
        <v>52.643905362090209</v>
      </c>
      <c r="E29" s="230">
        <v>10.148927628458935</v>
      </c>
      <c r="F29" s="228">
        <v>0</v>
      </c>
      <c r="G29" s="228">
        <v>51.075698852539063</v>
      </c>
      <c r="H29" s="229">
        <v>509.41199626420712</v>
      </c>
      <c r="I29" s="231">
        <v>-0.98376884299511858</v>
      </c>
      <c r="J29" s="232">
        <v>31.792999999999999</v>
      </c>
      <c r="K29" s="233">
        <v>25.85</v>
      </c>
      <c r="L29" s="238">
        <v>15.108158785463814</v>
      </c>
      <c r="M29" s="233">
        <v>-456.76809090211691</v>
      </c>
      <c r="N29" s="236">
        <v>15.712424410237452</v>
      </c>
      <c r="O29" s="237">
        <v>13.626611371481239</v>
      </c>
      <c r="P29" s="46"/>
    </row>
    <row r="30" spans="1:16" ht="13.95" customHeight="1" x14ac:dyDescent="0.3">
      <c r="A30" s="93">
        <v>24</v>
      </c>
      <c r="B30" s="228">
        <v>34.846714019775391</v>
      </c>
      <c r="C30" s="228">
        <v>34.105083465576172</v>
      </c>
      <c r="D30" s="229">
        <v>82.346792226136444</v>
      </c>
      <c r="E30" s="230">
        <v>29.702886864046235</v>
      </c>
      <c r="F30" s="228">
        <v>0</v>
      </c>
      <c r="G30" s="228">
        <v>51.044628143310547</v>
      </c>
      <c r="H30" s="229">
        <v>509.10210736657029</v>
      </c>
      <c r="I30" s="231">
        <v>-0.30988889763682437</v>
      </c>
      <c r="J30" s="232">
        <v>0</v>
      </c>
      <c r="K30" s="233">
        <v>0</v>
      </c>
      <c r="L30" s="238">
        <v>29.392997966409411</v>
      </c>
      <c r="M30" s="233">
        <v>-426.75531514043382</v>
      </c>
      <c r="N30" s="236">
        <v>28.823909993588806</v>
      </c>
      <c r="O30" s="237">
        <v>25.413111491929349</v>
      </c>
      <c r="P30" s="46"/>
    </row>
    <row r="31" spans="1:16" ht="13.95" customHeight="1" x14ac:dyDescent="0.3">
      <c r="A31" s="93">
        <v>25</v>
      </c>
      <c r="B31" s="228">
        <v>10.768656730651855</v>
      </c>
      <c r="C31" s="228">
        <v>7.8678550720214844</v>
      </c>
      <c r="D31" s="229">
        <v>22.104926332208496</v>
      </c>
      <c r="E31" s="230">
        <v>-60.241865893927951</v>
      </c>
      <c r="F31" s="228">
        <v>0</v>
      </c>
      <c r="G31" s="228">
        <v>52.937412261962891</v>
      </c>
      <c r="H31" s="229">
        <v>527.98010528028749</v>
      </c>
      <c r="I31" s="231">
        <v>18.877997913717195</v>
      </c>
      <c r="J31" s="232">
        <v>96.015000000000001</v>
      </c>
      <c r="K31" s="233">
        <v>0</v>
      </c>
      <c r="L31" s="238">
        <v>54.651132019789245</v>
      </c>
      <c r="M31" s="233">
        <v>-505.875178948079</v>
      </c>
      <c r="N31" s="236">
        <v>54.524231172275336</v>
      </c>
      <c r="O31" s="237">
        <v>45.00171709926321</v>
      </c>
      <c r="P31" s="46"/>
    </row>
    <row r="32" spans="1:16" ht="13.95" customHeight="1" x14ac:dyDescent="0.3">
      <c r="A32" s="93">
        <v>26</v>
      </c>
      <c r="B32" s="228">
        <v>23.319791793823242</v>
      </c>
      <c r="C32" s="228">
        <v>22.634593963623047</v>
      </c>
      <c r="D32" s="229">
        <v>54.871014929988689</v>
      </c>
      <c r="E32" s="230">
        <v>32.766088597780197</v>
      </c>
      <c r="F32" s="228">
        <v>0</v>
      </c>
      <c r="G32" s="228">
        <v>52.965988159179688</v>
      </c>
      <c r="H32" s="229">
        <v>528.26511175446763</v>
      </c>
      <c r="I32" s="231">
        <v>0.28500647418013614</v>
      </c>
      <c r="J32" s="232">
        <v>20.045000000000002</v>
      </c>
      <c r="K32" s="233">
        <v>0</v>
      </c>
      <c r="L32" s="238">
        <v>53.096095071960335</v>
      </c>
      <c r="M32" s="233">
        <v>-473.39409682447894</v>
      </c>
      <c r="N32" s="236">
        <v>50.637179931496789</v>
      </c>
      <c r="O32" s="237">
        <v>41.40379899939726</v>
      </c>
      <c r="P32" s="46"/>
    </row>
    <row r="33" spans="1:16" ht="13.95" customHeight="1" x14ac:dyDescent="0.3">
      <c r="A33" s="93">
        <v>27</v>
      </c>
      <c r="B33" s="228">
        <v>43.534095764160156</v>
      </c>
      <c r="C33" s="228">
        <v>42.900917053222656</v>
      </c>
      <c r="D33" s="229">
        <v>103.2430956440168</v>
      </c>
      <c r="E33" s="230">
        <v>48.372080714028115</v>
      </c>
      <c r="F33" s="228">
        <v>0</v>
      </c>
      <c r="G33" s="228">
        <v>52.989925384521484</v>
      </c>
      <c r="H33" s="229">
        <v>528.5038536614868</v>
      </c>
      <c r="I33" s="231">
        <v>0.23874190701917541</v>
      </c>
      <c r="J33" s="232">
        <v>26.047999999999998</v>
      </c>
      <c r="K33" s="233">
        <v>25.87</v>
      </c>
      <c r="L33" s="238">
        <v>48.788822621047288</v>
      </c>
      <c r="M33" s="233">
        <v>-425.26075801746998</v>
      </c>
      <c r="N33" s="236">
        <v>46.857924803910052</v>
      </c>
      <c r="O33" s="237">
        <v>38.073614216663927</v>
      </c>
      <c r="P33" s="46"/>
    </row>
    <row r="34" spans="1:16" ht="13.95" customHeight="1" x14ac:dyDescent="0.3">
      <c r="A34" s="93">
        <v>28</v>
      </c>
      <c r="B34" s="228">
        <v>8.5211944580078125</v>
      </c>
      <c r="C34" s="228">
        <v>5.2481555938720703</v>
      </c>
      <c r="D34" s="229">
        <v>16.268336304430026</v>
      </c>
      <c r="E34" s="230">
        <v>-86.974759339586782</v>
      </c>
      <c r="F34" s="228">
        <v>0</v>
      </c>
      <c r="G34" s="228">
        <v>58.961902618408203</v>
      </c>
      <c r="H34" s="229">
        <v>588.06636406671441</v>
      </c>
      <c r="I34" s="231">
        <v>59.562510405227613</v>
      </c>
      <c r="J34" s="232">
        <v>96.016000000000005</v>
      </c>
      <c r="K34" s="233">
        <v>26.16</v>
      </c>
      <c r="L34" s="238">
        <v>42.443751065640839</v>
      </c>
      <c r="M34" s="233">
        <v>-571.79802776228439</v>
      </c>
      <c r="N34" s="236">
        <v>45.058777084885179</v>
      </c>
      <c r="O34" s="237">
        <v>36.559257552400659</v>
      </c>
      <c r="P34" s="46"/>
    </row>
    <row r="35" spans="1:16" ht="13.95" customHeight="1" x14ac:dyDescent="0.3">
      <c r="A35" s="93">
        <v>29</v>
      </c>
      <c r="B35" s="228">
        <v>10.830583572387695</v>
      </c>
      <c r="C35" s="228">
        <v>10.207995414733887</v>
      </c>
      <c r="D35" s="229">
        <v>25.103349615000191</v>
      </c>
      <c r="E35" s="230">
        <v>8.8350133105701651</v>
      </c>
      <c r="F35" s="228">
        <v>0</v>
      </c>
      <c r="G35" s="228">
        <v>55.937976837158203</v>
      </c>
      <c r="H35" s="229">
        <v>557.90673623217936</v>
      </c>
      <c r="I35" s="231">
        <v>-30.159627834535058</v>
      </c>
      <c r="J35" s="232">
        <v>96.024000000000001</v>
      </c>
      <c r="K35" s="233">
        <v>25.93</v>
      </c>
      <c r="L35" s="238">
        <v>48.769385476035104</v>
      </c>
      <c r="M35" s="233">
        <v>-532.80338661717917</v>
      </c>
      <c r="N35" s="236">
        <v>44.892343315039369</v>
      </c>
      <c r="O35" s="237">
        <v>36.557378867853799</v>
      </c>
      <c r="P35" s="46"/>
    </row>
    <row r="36" spans="1:16" ht="13.95" customHeight="1" x14ac:dyDescent="0.3">
      <c r="A36" s="93">
        <v>30</v>
      </c>
      <c r="B36" s="228">
        <v>9.3031635284423828</v>
      </c>
      <c r="C36" s="228">
        <v>8.9775180816650391</v>
      </c>
      <c r="D36" s="229">
        <v>21.824733942908452</v>
      </c>
      <c r="E36" s="230">
        <v>-3.278615672091739</v>
      </c>
      <c r="F36" s="228">
        <v>0</v>
      </c>
      <c r="G36" s="228">
        <v>51.760395050048828</v>
      </c>
      <c r="H36" s="229">
        <v>516.24092792141198</v>
      </c>
      <c r="I36" s="231">
        <v>-41.665808310767375</v>
      </c>
      <c r="J36" s="232">
        <v>96.022000000000006</v>
      </c>
      <c r="K36" s="233">
        <v>25.79</v>
      </c>
      <c r="L36" s="238">
        <v>25.287576017140893</v>
      </c>
      <c r="M36" s="233">
        <v>-494.41619397850354</v>
      </c>
      <c r="N36" s="236">
        <v>23.757877826771001</v>
      </c>
      <c r="O36" s="237">
        <v>18.673936594239908</v>
      </c>
      <c r="P36" s="46"/>
    </row>
    <row r="37" spans="1:16" ht="13.95" customHeight="1" thickBot="1" x14ac:dyDescent="0.35">
      <c r="A37" s="93"/>
      <c r="B37" s="10"/>
      <c r="C37" s="10"/>
      <c r="D37" s="9" t="str">
        <f t="shared" ref="D37" si="0">IF(B37="","",$A$3*2.54^3*(B37*138.25*282.5+C37*138*311)/1000000)</f>
        <v/>
      </c>
      <c r="E37" s="8"/>
      <c r="F37" s="10"/>
      <c r="G37" s="10"/>
      <c r="H37" s="9"/>
      <c r="I37" s="1"/>
      <c r="J37" s="39"/>
      <c r="K37" s="43"/>
      <c r="L37" s="21"/>
      <c r="M37" s="61"/>
      <c r="N37" s="106"/>
      <c r="O37" s="104"/>
    </row>
    <row r="38" spans="1:16" x14ac:dyDescent="0.3">
      <c r="A38" s="7" t="s">
        <v>3</v>
      </c>
      <c r="B38" s="4"/>
      <c r="C38" s="4"/>
      <c r="D38" s="4">
        <f>D36</f>
        <v>21.824733942908452</v>
      </c>
      <c r="E38" s="5">
        <f>SUM(E7:E37)</f>
        <v>2.9109019118583426</v>
      </c>
      <c r="F38" s="4"/>
      <c r="G38" s="4"/>
      <c r="H38" s="4">
        <f>+H6+I38</f>
        <v>516.24092792141198</v>
      </c>
      <c r="I38" s="5">
        <f t="shared" ref="I38:J38" si="1">SUM(I7:I37)</f>
        <v>-145.92221143118456</v>
      </c>
      <c r="J38" s="15">
        <f t="shared" si="1"/>
        <v>1522.3230000000003</v>
      </c>
      <c r="K38" s="6">
        <f>SUM(K7:K37)</f>
        <v>545.56000000000006</v>
      </c>
      <c r="L38" s="6">
        <f>SUM(L7:L37)</f>
        <v>833.75169048067391</v>
      </c>
      <c r="M38" s="6">
        <f>D38+H38</f>
        <v>538.06566186432042</v>
      </c>
      <c r="N38" s="54"/>
      <c r="O38" s="55"/>
    </row>
    <row r="39" spans="1:16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6" x14ac:dyDescent="0.3">
      <c r="A40" s="3"/>
      <c r="B40" s="27"/>
      <c r="C40" s="35" t="s">
        <v>4</v>
      </c>
      <c r="D40" s="28">
        <f>IF(B7="","",D38+H38)</f>
        <v>538.06566186432042</v>
      </c>
      <c r="E40" s="37" t="s">
        <v>2</v>
      </c>
      <c r="F40" s="27"/>
      <c r="G40" s="27"/>
      <c r="H40" s="27"/>
      <c r="I40" s="27"/>
      <c r="J40" s="47">
        <f>J38*1000/1.9</f>
        <v>801222.63157894753</v>
      </c>
      <c r="K40" s="47">
        <f t="shared" ref="K40:M40" si="2">K38*1000/1.9</f>
        <v>287136.8421052632</v>
      </c>
      <c r="L40" s="47">
        <f t="shared" si="2"/>
        <v>438816.67920035473</v>
      </c>
      <c r="M40" s="47">
        <f t="shared" si="2"/>
        <v>283192.45361280022</v>
      </c>
      <c r="N40" s="50"/>
      <c r="O40" s="51"/>
    </row>
    <row r="41" spans="1:16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34">
        <f>J38*1000</f>
        <v>1522323.0000000002</v>
      </c>
      <c r="K41" s="33"/>
      <c r="L41" s="33"/>
      <c r="M41" s="33"/>
      <c r="N41" s="52"/>
      <c r="O41" s="53"/>
    </row>
    <row r="46" spans="1:16" x14ac:dyDescent="0.3">
      <c r="C46" s="27"/>
      <c r="D46" s="27"/>
    </row>
  </sheetData>
  <mergeCells count="3">
    <mergeCell ref="B3:E3"/>
    <mergeCell ref="B4:E4"/>
    <mergeCell ref="F4:I4"/>
  </mergeCells>
  <phoneticPr fontId="0" type="noConversion"/>
  <conditionalFormatting sqref="D40">
    <cfRule type="cellIs" dxfId="8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472" right="0.70866141732283472" top="0.74803149606299213" bottom="0.74803149606299213" header="0.31496062992125984" footer="0.31496062992125984"/>
  <pageSetup paperSize="5" scale="6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6"/>
  <sheetViews>
    <sheetView showGridLines="0" zoomScale="70" zoomScaleNormal="70" zoomScalePageLayoutView="70" workbookViewId="0">
      <selection activeCell="B8" sqref="B8:O37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6" width="8.6640625" style="23" bestFit="1" customWidth="1"/>
    <col min="7" max="7" width="13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6.664062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17" x14ac:dyDescent="0.3">
      <c r="A1" s="56" t="s">
        <v>35</v>
      </c>
      <c r="B1" s="57"/>
      <c r="C1" s="57"/>
      <c r="D1" s="57"/>
      <c r="E1" s="57"/>
      <c r="F1" s="97">
        <v>500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7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7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64"/>
      <c r="M3" s="64"/>
    </row>
    <row r="4" spans="1:17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45" t="s">
        <v>42</v>
      </c>
      <c r="K4" s="209" t="s">
        <v>94</v>
      </c>
      <c r="L4" s="18" t="s">
        <v>27</v>
      </c>
      <c r="M4" s="59" t="s">
        <v>43</v>
      </c>
      <c r="N4" s="101" t="s">
        <v>44</v>
      </c>
      <c r="O4" s="102"/>
    </row>
    <row r="5" spans="1:17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1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7" ht="13.95" customHeight="1" x14ac:dyDescent="0.3">
      <c r="A6" s="126" t="s">
        <v>1</v>
      </c>
      <c r="B6" s="163">
        <f>APR!B36</f>
        <v>9.3031635284423828</v>
      </c>
      <c r="C6" s="163">
        <f>APR!C36</f>
        <v>8.9775180816650391</v>
      </c>
      <c r="D6" s="127">
        <f>IF(B6="","",$A$3*2.54^3*(B6*138.25*282.5+C6*138*311)/1000000)</f>
        <v>21.824733942908452</v>
      </c>
      <c r="E6" s="155"/>
      <c r="F6" s="163">
        <f>APR!F36</f>
        <v>0</v>
      </c>
      <c r="G6" s="163">
        <f>APR!G36</f>
        <v>51.760395050048828</v>
      </c>
      <c r="H6" s="127">
        <f>APR!H38</f>
        <v>516.24092792141198</v>
      </c>
      <c r="I6" s="156"/>
      <c r="J6" s="130" t="s">
        <v>36</v>
      </c>
      <c r="K6" s="131" t="s">
        <v>36</v>
      </c>
      <c r="L6" s="157"/>
      <c r="M6" s="133">
        <f>IFERROR(D6+H6,"")</f>
        <v>538.06566186432042</v>
      </c>
      <c r="N6" s="158"/>
      <c r="O6" s="159"/>
    </row>
    <row r="7" spans="1:17" ht="13.95" customHeight="1" x14ac:dyDescent="0.3">
      <c r="A7" s="99">
        <v>1</v>
      </c>
      <c r="B7" s="150">
        <f>LOOKUP(A7+$F$1,'[2]DCS Data'!$A:$A,'[2]DCS Data'!$Q:$Q)</f>
        <v>17.951534271240234</v>
      </c>
      <c r="C7" s="150">
        <f>LOOKUP(A7+$F$1,'[2]DCS Data'!$A:$A,'[2]DCS Data'!$R:$R)</f>
        <v>17.630464553833008</v>
      </c>
      <c r="D7" s="9">
        <f t="shared" ref="D7" si="0">IF(B7="","",$A$3*2.54^3*(B7*138.25*282.5+C7*138*311)/1000000)</f>
        <v>42.497844331647649</v>
      </c>
      <c r="E7" s="8">
        <f t="shared" ref="E7" si="1">IF(SUM(B7:C7)=0,"",D7-D6)</f>
        <v>20.673110388739197</v>
      </c>
      <c r="F7" s="150">
        <f>LOOKUP(A7+$F$1,'[2]DCS Data'!$A:$A,'[2]DCS Data'!$S:$S)</f>
        <v>0</v>
      </c>
      <c r="G7" s="150">
        <f>LOOKUP(A7+$F$1,'[2]DCS Data'!$A:$A,'[2]DCS Data'!$T:$T)</f>
        <v>51.779777526855469</v>
      </c>
      <c r="H7" s="9">
        <f t="shared" ref="H7" si="2">IF(F7="","",$A$3*(F7*390^2+G7*330^2)*2.54^3*PI()/1000000)</f>
        <v>516.43424228468916</v>
      </c>
      <c r="I7" s="1">
        <f t="shared" ref="I7" si="3">IF(SUM(F7:G7)=0,"",H7-H6)</f>
        <v>0.19331436327718166</v>
      </c>
      <c r="J7" s="39">
        <f>IF(B7="","",LOOKUP($F$1+A7,[3]SU!A:A,[3]SU!C:C))</f>
        <v>0</v>
      </c>
      <c r="K7" s="43">
        <f>IF(B7="","",LOOKUP($F$1+A7,[3]SU!A:A,[3]SU!M:M))</f>
        <v>0</v>
      </c>
      <c r="L7" s="21">
        <f t="shared" ref="L7" si="4">IFERROR(E7+I7+J7-K7,0)</f>
        <v>20.866424752016378</v>
      </c>
      <c r="M7" s="61">
        <f t="shared" ref="M7" si="5">IFERROR(D7+H7,"")</f>
        <v>558.93208661633685</v>
      </c>
      <c r="N7" s="151">
        <f>IFERROR(LOOKUP(A7+$F$1,'[2]DCS Data'!$A:$A,'[2]DCS Data'!$W:$W)*3785.4*$A$3/1000000,0)</f>
        <v>19.825328696963886</v>
      </c>
      <c r="O7" s="152">
        <f>IFERROR(LOOKUP(A7+$F$1,'[2]DCS Data'!$A:$A,'[2]DCS Data'!$AA:$AA)*0.86-1.7-(LOOKUP(A7+$F$1,'[2]DCS Data'!$A:$A,'[2]DCS Data'!$J:$J)*3785*0.993*1.36/1000000)*38%*0.308,0)</f>
        <v>16.697925757162455</v>
      </c>
      <c r="P7" s="46"/>
      <c r="Q7" s="46"/>
    </row>
    <row r="8" spans="1:17" ht="13.95" customHeight="1" x14ac:dyDescent="0.3">
      <c r="A8" s="93">
        <v>2</v>
      </c>
      <c r="B8" s="228">
        <v>26.107616424560547</v>
      </c>
      <c r="C8" s="228">
        <v>25.783687591552734</v>
      </c>
      <c r="D8" s="229">
        <v>61.98520913970858</v>
      </c>
      <c r="E8" s="230">
        <v>19.487364808060931</v>
      </c>
      <c r="F8" s="228">
        <v>0</v>
      </c>
      <c r="G8" s="228">
        <v>51.687690734863281</v>
      </c>
      <c r="H8" s="229">
        <v>515.51579931489755</v>
      </c>
      <c r="I8" s="231">
        <v>-0.918442969791613</v>
      </c>
      <c r="J8" s="232">
        <v>0</v>
      </c>
      <c r="K8" s="233">
        <v>0</v>
      </c>
      <c r="L8" s="238">
        <v>18.568921838269318</v>
      </c>
      <c r="M8" s="233">
        <v>577.50100845460611</v>
      </c>
      <c r="N8" s="236">
        <v>18.869041262995971</v>
      </c>
      <c r="O8" s="237">
        <v>16.068340547439171</v>
      </c>
      <c r="P8" s="46"/>
      <c r="Q8" s="46"/>
    </row>
    <row r="9" spans="1:17" ht="13.95" customHeight="1" x14ac:dyDescent="0.3">
      <c r="A9" s="93">
        <v>3</v>
      </c>
      <c r="B9" s="228">
        <v>5.1804699897766113</v>
      </c>
      <c r="C9" s="228">
        <v>4.8991622924804688</v>
      </c>
      <c r="D9" s="229">
        <v>12.02802909361713</v>
      </c>
      <c r="E9" s="230">
        <v>-49.957180046091452</v>
      </c>
      <c r="F9" s="228">
        <v>0</v>
      </c>
      <c r="G9" s="228">
        <v>55.116847991943359</v>
      </c>
      <c r="H9" s="229">
        <v>549.71707082126318</v>
      </c>
      <c r="I9" s="231">
        <v>34.201271506365629</v>
      </c>
      <c r="J9" s="232">
        <v>31.553000000000001</v>
      </c>
      <c r="K9" s="233">
        <v>0</v>
      </c>
      <c r="L9" s="238">
        <v>15.797091460274178</v>
      </c>
      <c r="M9" s="233">
        <v>561.74509991488026</v>
      </c>
      <c r="N9" s="236">
        <v>17.604282703472997</v>
      </c>
      <c r="O9" s="237">
        <v>14.995104479621016</v>
      </c>
      <c r="P9" s="46"/>
      <c r="Q9" s="46"/>
    </row>
    <row r="10" spans="1:17" ht="13.95" customHeight="1" x14ac:dyDescent="0.3">
      <c r="A10" s="93">
        <v>4</v>
      </c>
      <c r="B10" s="228">
        <v>16.163864135742188</v>
      </c>
      <c r="C10" s="228">
        <v>7.8886919021606445</v>
      </c>
      <c r="D10" s="229">
        <v>28.273831547414737</v>
      </c>
      <c r="E10" s="230">
        <v>16.245802453797609</v>
      </c>
      <c r="F10" s="228">
        <v>0</v>
      </c>
      <c r="G10" s="228">
        <v>55.334819793701172</v>
      </c>
      <c r="H10" s="229">
        <v>551.89104891960164</v>
      </c>
      <c r="I10" s="231">
        <v>2.1739780983384662</v>
      </c>
      <c r="J10" s="232">
        <v>26.038</v>
      </c>
      <c r="K10" s="233">
        <v>26.06</v>
      </c>
      <c r="L10" s="238">
        <v>18.397780552136073</v>
      </c>
      <c r="M10" s="233">
        <v>580.16488046701636</v>
      </c>
      <c r="N10" s="236">
        <v>15.769636942242958</v>
      </c>
      <c r="O10" s="237">
        <v>13.706916409151876</v>
      </c>
      <c r="P10" s="46"/>
      <c r="Q10" s="46"/>
    </row>
    <row r="11" spans="1:17" ht="13.95" customHeight="1" x14ac:dyDescent="0.3">
      <c r="A11" s="93">
        <v>5</v>
      </c>
      <c r="B11" s="228">
        <v>23.08238410949707</v>
      </c>
      <c r="C11" s="228">
        <v>22.752958297729492</v>
      </c>
      <c r="D11" s="229">
        <v>54.748803058763798</v>
      </c>
      <c r="E11" s="230">
        <v>26.474971511349061</v>
      </c>
      <c r="F11" s="228">
        <v>0</v>
      </c>
      <c r="G11" s="228">
        <v>53.607738494873047</v>
      </c>
      <c r="H11" s="229">
        <v>534.66571570024269</v>
      </c>
      <c r="I11" s="231">
        <v>-17.225333219358959</v>
      </c>
      <c r="J11" s="232">
        <v>32.049999999999997</v>
      </c>
      <c r="K11" s="233">
        <v>25.75</v>
      </c>
      <c r="L11" s="238">
        <v>15.5496382919901</v>
      </c>
      <c r="M11" s="233">
        <v>589.41451875900646</v>
      </c>
      <c r="N11" s="236">
        <v>15.470932404713176</v>
      </c>
      <c r="O11" s="237">
        <v>13.541782089232083</v>
      </c>
      <c r="P11" s="46"/>
      <c r="Q11" s="46"/>
    </row>
    <row r="12" spans="1:17" ht="13.95" customHeight="1" x14ac:dyDescent="0.3">
      <c r="A12" s="93">
        <v>6</v>
      </c>
      <c r="B12" s="228">
        <v>16.277555465698242</v>
      </c>
      <c r="C12" s="228">
        <v>15.955803871154785</v>
      </c>
      <c r="D12" s="229">
        <v>38.496611681428021</v>
      </c>
      <c r="E12" s="230">
        <v>-16.252191377335777</v>
      </c>
      <c r="F12" s="228">
        <v>0</v>
      </c>
      <c r="G12" s="228">
        <v>53.654014587402344</v>
      </c>
      <c r="H12" s="229">
        <v>535.12725802280033</v>
      </c>
      <c r="I12" s="231">
        <v>0.46154232255764782</v>
      </c>
      <c r="J12" s="232">
        <v>32.055</v>
      </c>
      <c r="K12" s="233">
        <v>0</v>
      </c>
      <c r="L12" s="238">
        <v>16.264350945221871</v>
      </c>
      <c r="M12" s="233">
        <v>573.62386970422835</v>
      </c>
      <c r="N12" s="236">
        <v>16.000988582580518</v>
      </c>
      <c r="O12" s="237">
        <v>14.190049223098887</v>
      </c>
      <c r="P12" s="46"/>
      <c r="Q12" s="46"/>
    </row>
    <row r="13" spans="1:17" ht="13.95" customHeight="1" x14ac:dyDescent="0.3">
      <c r="A13" s="93">
        <v>7</v>
      </c>
      <c r="B13" s="228">
        <v>23.216670989990234</v>
      </c>
      <c r="C13" s="228">
        <v>22.892440795898438</v>
      </c>
      <c r="D13" s="229">
        <v>55.076214826043902</v>
      </c>
      <c r="E13" s="230">
        <v>16.579603144615881</v>
      </c>
      <c r="F13" s="228">
        <v>0</v>
      </c>
      <c r="G13" s="228">
        <v>53.787258148193359</v>
      </c>
      <c r="H13" s="229">
        <v>536.45618488658863</v>
      </c>
      <c r="I13" s="231">
        <v>1.3289268637882969</v>
      </c>
      <c r="J13" s="232">
        <v>26.056000000000001</v>
      </c>
      <c r="K13" s="233">
        <v>25.73</v>
      </c>
      <c r="L13" s="238">
        <v>18.234530008404182</v>
      </c>
      <c r="M13" s="233">
        <v>591.53239971263258</v>
      </c>
      <c r="N13" s="236">
        <v>16.213221313438762</v>
      </c>
      <c r="O13" s="237">
        <v>14.424317697746879</v>
      </c>
      <c r="P13" s="46"/>
      <c r="Q13" s="46"/>
    </row>
    <row r="14" spans="1:17" ht="13.95" customHeight="1" x14ac:dyDescent="0.3">
      <c r="A14" s="93">
        <v>8</v>
      </c>
      <c r="B14" s="228">
        <v>41.077377319335938</v>
      </c>
      <c r="C14" s="228">
        <v>40.7618408203125</v>
      </c>
      <c r="D14" s="229">
        <v>97.769594026218485</v>
      </c>
      <c r="E14" s="230">
        <v>42.693379200174583</v>
      </c>
      <c r="F14" s="228">
        <v>0</v>
      </c>
      <c r="G14" s="228">
        <v>53.818946838378906</v>
      </c>
      <c r="H14" s="229">
        <v>536.77223732031109</v>
      </c>
      <c r="I14" s="231">
        <v>0.3160524337224615</v>
      </c>
      <c r="J14" s="232">
        <v>0</v>
      </c>
      <c r="K14" s="233">
        <v>26.18</v>
      </c>
      <c r="L14" s="238">
        <v>16.829431633897045</v>
      </c>
      <c r="M14" s="233">
        <v>634.54183134652953</v>
      </c>
      <c r="N14" s="236">
        <v>15.186603826953016</v>
      </c>
      <c r="O14" s="237">
        <v>13.54974750912336</v>
      </c>
      <c r="P14" s="46"/>
      <c r="Q14" s="46"/>
    </row>
    <row r="15" spans="1:17" ht="13.95" customHeight="1" x14ac:dyDescent="0.3">
      <c r="A15" s="93">
        <v>9</v>
      </c>
      <c r="B15" s="228">
        <v>8.4756584167480469</v>
      </c>
      <c r="C15" s="228">
        <v>8.1583232879638672</v>
      </c>
      <c r="D15" s="229">
        <v>19.857606837045246</v>
      </c>
      <c r="E15" s="230">
        <v>-77.911987189173232</v>
      </c>
      <c r="F15" s="228">
        <v>0</v>
      </c>
      <c r="G15" s="228">
        <v>56.696998596191406</v>
      </c>
      <c r="H15" s="229">
        <v>565.4769662664936</v>
      </c>
      <c r="I15" s="231">
        <v>28.704728946182513</v>
      </c>
      <c r="J15" s="232">
        <v>96.022000000000006</v>
      </c>
      <c r="K15" s="233">
        <v>32.14</v>
      </c>
      <c r="L15" s="238">
        <v>14.674741757009286</v>
      </c>
      <c r="M15" s="233">
        <v>585.3345731035389</v>
      </c>
      <c r="N15" s="236">
        <v>15.248854828755224</v>
      </c>
      <c r="O15" s="237">
        <v>13.587314699869243</v>
      </c>
      <c r="P15" s="46"/>
      <c r="Q15" s="46"/>
    </row>
    <row r="16" spans="1:17" ht="13.95" customHeight="1" x14ac:dyDescent="0.3">
      <c r="A16" s="93">
        <v>10</v>
      </c>
      <c r="B16" s="228">
        <v>15.41828441619873</v>
      </c>
      <c r="C16" s="228">
        <v>15.085580825805664</v>
      </c>
      <c r="D16" s="229">
        <v>36.429471697850495</v>
      </c>
      <c r="E16" s="230">
        <v>16.571864860805249</v>
      </c>
      <c r="F16" s="228">
        <v>0</v>
      </c>
      <c r="G16" s="228">
        <v>56.580726623535156</v>
      </c>
      <c r="H16" s="229">
        <v>564.31730836594477</v>
      </c>
      <c r="I16" s="231">
        <v>-1.1596579005488366</v>
      </c>
      <c r="J16" s="232">
        <v>0</v>
      </c>
      <c r="K16" s="233">
        <v>0</v>
      </c>
      <c r="L16" s="238">
        <v>15.412206960256412</v>
      </c>
      <c r="M16" s="233">
        <v>600.74678006379531</v>
      </c>
      <c r="N16" s="236">
        <v>15.605670953600336</v>
      </c>
      <c r="O16" s="237">
        <v>13.776326174954402</v>
      </c>
      <c r="P16" s="46"/>
      <c r="Q16" s="46"/>
    </row>
    <row r="17" spans="1:17" ht="13.95" customHeight="1" x14ac:dyDescent="0.3">
      <c r="A17" s="93">
        <v>11</v>
      </c>
      <c r="B17" s="228">
        <v>45.419586181640625</v>
      </c>
      <c r="C17" s="228">
        <v>45.043827056884766</v>
      </c>
      <c r="D17" s="229">
        <v>108.07100944035868</v>
      </c>
      <c r="E17" s="230">
        <v>71.641537742508177</v>
      </c>
      <c r="F17" s="228">
        <v>0</v>
      </c>
      <c r="G17" s="228">
        <v>51.421848297119141</v>
      </c>
      <c r="H17" s="229">
        <v>512.86437544903981</v>
      </c>
      <c r="I17" s="231">
        <v>-51.452932916904956</v>
      </c>
      <c r="J17" s="232">
        <v>32.052999999999997</v>
      </c>
      <c r="K17" s="233">
        <v>32.14</v>
      </c>
      <c r="L17" s="238">
        <v>20.101604825603218</v>
      </c>
      <c r="M17" s="233">
        <v>620.93538488939851</v>
      </c>
      <c r="N17" s="236">
        <v>17.348535220327925</v>
      </c>
      <c r="O17" s="237">
        <v>15.543353932564571</v>
      </c>
      <c r="P17" s="46"/>
      <c r="Q17" s="46"/>
    </row>
    <row r="18" spans="1:17" ht="13.95" customHeight="1" x14ac:dyDescent="0.3">
      <c r="A18" s="93">
        <v>12</v>
      </c>
      <c r="B18" s="228">
        <v>27.082479476928711</v>
      </c>
      <c r="C18" s="228">
        <v>26.731481552124023</v>
      </c>
      <c r="D18" s="229">
        <v>64.281013457033424</v>
      </c>
      <c r="E18" s="230">
        <v>-43.789995983325255</v>
      </c>
      <c r="F18" s="228">
        <v>0</v>
      </c>
      <c r="G18" s="228">
        <v>51.495567321777344</v>
      </c>
      <c r="H18" s="229">
        <v>513.59962442962058</v>
      </c>
      <c r="I18" s="231">
        <v>0.7352489805807636</v>
      </c>
      <c r="J18" s="232">
        <v>96.013999999999996</v>
      </c>
      <c r="K18" s="233">
        <v>32.22</v>
      </c>
      <c r="L18" s="238">
        <v>20.739252997255505</v>
      </c>
      <c r="M18" s="233">
        <v>577.88063788665397</v>
      </c>
      <c r="N18" s="236">
        <v>17.866891193162846</v>
      </c>
      <c r="O18" s="237">
        <v>15.90959925850618</v>
      </c>
      <c r="P18" s="46"/>
      <c r="Q18" s="68"/>
    </row>
    <row r="19" spans="1:17" ht="13.95" customHeight="1" x14ac:dyDescent="0.3">
      <c r="A19" s="93">
        <v>13</v>
      </c>
      <c r="B19" s="228">
        <v>8.5852203369140625</v>
      </c>
      <c r="C19" s="228">
        <v>8.2585420608520508</v>
      </c>
      <c r="D19" s="229">
        <v>20.107741820897715</v>
      </c>
      <c r="E19" s="230">
        <v>-44.173271636135709</v>
      </c>
      <c r="F19" s="228">
        <v>0</v>
      </c>
      <c r="G19" s="228">
        <v>51.390480041503906</v>
      </c>
      <c r="H19" s="229">
        <v>512.55151892291735</v>
      </c>
      <c r="I19" s="231">
        <v>-1.048105506703223</v>
      </c>
      <c r="J19" s="232">
        <v>96.022999999999996</v>
      </c>
      <c r="K19" s="233">
        <v>32.15</v>
      </c>
      <c r="L19" s="238">
        <v>18.651622857161065</v>
      </c>
      <c r="M19" s="233">
        <v>532.65926074381503</v>
      </c>
      <c r="N19" s="236">
        <v>18.935771016698776</v>
      </c>
      <c r="O19" s="237">
        <v>16.581721817500977</v>
      </c>
      <c r="P19" s="46"/>
      <c r="Q19" s="46"/>
    </row>
    <row r="20" spans="1:17" ht="13.95" customHeight="1" x14ac:dyDescent="0.3">
      <c r="A20" s="93">
        <v>14</v>
      </c>
      <c r="B20" s="228">
        <v>30.447002410888672</v>
      </c>
      <c r="C20" s="228">
        <v>30.134614944458008</v>
      </c>
      <c r="D20" s="229">
        <v>72.369667611236011</v>
      </c>
      <c r="E20" s="230">
        <v>52.261925790338296</v>
      </c>
      <c r="F20" s="228">
        <v>0</v>
      </c>
      <c r="G20" s="228">
        <v>51.20965576171875</v>
      </c>
      <c r="H20" s="229">
        <v>510.74803782705732</v>
      </c>
      <c r="I20" s="231">
        <v>-1.803481095860036</v>
      </c>
      <c r="J20" s="232">
        <v>0</v>
      </c>
      <c r="K20" s="233">
        <v>32.32</v>
      </c>
      <c r="L20" s="238">
        <v>18.13844469447826</v>
      </c>
      <c r="M20" s="233">
        <v>583.11770543829334</v>
      </c>
      <c r="N20" s="236">
        <v>18.025206167796277</v>
      </c>
      <c r="O20" s="237">
        <v>15.753450056599291</v>
      </c>
      <c r="P20" s="46"/>
      <c r="Q20" s="46"/>
    </row>
    <row r="21" spans="1:17" ht="13.95" customHeight="1" x14ac:dyDescent="0.3">
      <c r="A21" s="93">
        <v>15</v>
      </c>
      <c r="B21" s="228">
        <v>6.7099261283874512</v>
      </c>
      <c r="C21" s="228">
        <v>6.436063289642334</v>
      </c>
      <c r="D21" s="229">
        <v>15.692351324353789</v>
      </c>
      <c r="E21" s="230">
        <v>-56.677316286882224</v>
      </c>
      <c r="F21" s="228">
        <v>0</v>
      </c>
      <c r="G21" s="228">
        <v>61.504665374755859</v>
      </c>
      <c r="H21" s="229">
        <v>613.42703226779076</v>
      </c>
      <c r="I21" s="231">
        <v>102.67899444073345</v>
      </c>
      <c r="J21" s="232">
        <v>0</v>
      </c>
      <c r="K21" s="233">
        <v>32.31</v>
      </c>
      <c r="L21" s="238">
        <v>13.691678153851221</v>
      </c>
      <c r="M21" s="233">
        <v>629.11938359214457</v>
      </c>
      <c r="N21" s="236">
        <v>16.98148570511233</v>
      </c>
      <c r="O21" s="237">
        <v>14.971624060989729</v>
      </c>
      <c r="P21" s="46"/>
      <c r="Q21" s="46"/>
    </row>
    <row r="22" spans="1:17" ht="13.95" customHeight="1" x14ac:dyDescent="0.3">
      <c r="A22" s="93">
        <v>16</v>
      </c>
      <c r="B22" s="228">
        <v>14.15912914276123</v>
      </c>
      <c r="C22" s="228">
        <v>13.843344688415527</v>
      </c>
      <c r="D22" s="229">
        <v>33.441582644484647</v>
      </c>
      <c r="E22" s="230">
        <v>17.74923132013086</v>
      </c>
      <c r="F22" s="228">
        <v>0</v>
      </c>
      <c r="G22" s="228">
        <v>61.519596099853516</v>
      </c>
      <c r="H22" s="229">
        <v>613.57594634334021</v>
      </c>
      <c r="I22" s="231">
        <v>0.1489140755494418</v>
      </c>
      <c r="J22" s="232">
        <v>32.037999999999997</v>
      </c>
      <c r="K22" s="233">
        <v>32.340000000000003</v>
      </c>
      <c r="L22" s="238">
        <v>17.596145395680296</v>
      </c>
      <c r="M22" s="233">
        <v>647.0175289878249</v>
      </c>
      <c r="N22" s="236">
        <v>16.31689946605136</v>
      </c>
      <c r="O22" s="237">
        <v>14.562556702271994</v>
      </c>
      <c r="P22" s="46"/>
      <c r="Q22" s="46"/>
    </row>
    <row r="23" spans="1:17" ht="13.95" customHeight="1" x14ac:dyDescent="0.3">
      <c r="A23" s="93">
        <v>17</v>
      </c>
      <c r="B23" s="228">
        <v>48.315273284912109</v>
      </c>
      <c r="C23" s="228">
        <v>48.310348510742188</v>
      </c>
      <c r="D23" s="229">
        <v>115.45493515292043</v>
      </c>
      <c r="E23" s="230">
        <v>82.013352508435787</v>
      </c>
      <c r="F23" s="228">
        <v>0</v>
      </c>
      <c r="G23" s="228">
        <v>58.375690460205078</v>
      </c>
      <c r="H23" s="229">
        <v>582.21967939174283</v>
      </c>
      <c r="I23" s="231">
        <v>-31.356266951597377</v>
      </c>
      <c r="J23" s="232">
        <v>0</v>
      </c>
      <c r="K23" s="233">
        <v>32.090000000000003</v>
      </c>
      <c r="L23" s="238">
        <v>18.567085556838407</v>
      </c>
      <c r="M23" s="233">
        <v>697.6746145446632</v>
      </c>
      <c r="N23" s="236">
        <v>16.511634636141771</v>
      </c>
      <c r="O23" s="237">
        <v>14.665465330248249</v>
      </c>
      <c r="P23" s="46"/>
      <c r="Q23" s="46"/>
    </row>
    <row r="24" spans="1:17" ht="13.95" customHeight="1" x14ac:dyDescent="0.3">
      <c r="A24" s="93">
        <v>18</v>
      </c>
      <c r="B24" s="228">
        <v>12.951602935791016</v>
      </c>
      <c r="C24" s="228">
        <v>12.666633605957031</v>
      </c>
      <c r="D24" s="229">
        <v>30.594460056733411</v>
      </c>
      <c r="E24" s="230">
        <v>-84.860475096187017</v>
      </c>
      <c r="F24" s="228">
        <v>0</v>
      </c>
      <c r="G24" s="228">
        <v>58.462310791015625</v>
      </c>
      <c r="H24" s="229">
        <v>583.08360169974026</v>
      </c>
      <c r="I24" s="231">
        <v>0.8639223079974272</v>
      </c>
      <c r="J24" s="232">
        <v>134.07</v>
      </c>
      <c r="K24" s="233">
        <v>32.049999999999997</v>
      </c>
      <c r="L24" s="238">
        <v>18.023447211810407</v>
      </c>
      <c r="M24" s="233">
        <v>613.67806175647365</v>
      </c>
      <c r="N24" s="236">
        <v>15.918117105444875</v>
      </c>
      <c r="O24" s="237">
        <v>14.25847564313079</v>
      </c>
      <c r="P24" s="46"/>
      <c r="Q24" s="46"/>
    </row>
    <row r="25" spans="1:17" ht="13.95" customHeight="1" x14ac:dyDescent="0.3">
      <c r="A25" s="93">
        <v>19</v>
      </c>
      <c r="B25" s="228">
        <v>24.397785186767578</v>
      </c>
      <c r="C25" s="228">
        <v>24.082965850830078</v>
      </c>
      <c r="D25" s="229">
        <v>57.910549063241469</v>
      </c>
      <c r="E25" s="230">
        <v>27.316089006508058</v>
      </c>
      <c r="F25" s="228">
        <v>0</v>
      </c>
      <c r="G25" s="228">
        <v>58.386116027832031</v>
      </c>
      <c r="H25" s="229">
        <v>582.32366052829798</v>
      </c>
      <c r="I25" s="231">
        <v>-0.75994117144227857</v>
      </c>
      <c r="J25" s="232">
        <v>20.042000000000002</v>
      </c>
      <c r="K25" s="233">
        <v>32.35</v>
      </c>
      <c r="L25" s="238">
        <v>14.24814783506578</v>
      </c>
      <c r="M25" s="233">
        <v>640.23420959153941</v>
      </c>
      <c r="N25" s="236">
        <v>14.069169087188374</v>
      </c>
      <c r="O25" s="237">
        <v>12.844099377280589</v>
      </c>
      <c r="P25" s="46"/>
      <c r="Q25" s="46"/>
    </row>
    <row r="26" spans="1:17" ht="13.95" customHeight="1" x14ac:dyDescent="0.3">
      <c r="A26" s="93">
        <v>20</v>
      </c>
      <c r="B26" s="228">
        <v>9.818202018737793</v>
      </c>
      <c r="C26" s="228">
        <v>1.1891331672668457</v>
      </c>
      <c r="D26" s="229">
        <v>12.666543422511841</v>
      </c>
      <c r="E26" s="230">
        <v>-45.244005640729625</v>
      </c>
      <c r="F26" s="228">
        <v>0</v>
      </c>
      <c r="G26" s="228">
        <v>54.372509002685547</v>
      </c>
      <c r="H26" s="229">
        <v>542.29328183876032</v>
      </c>
      <c r="I26" s="231">
        <v>-40.030378689537656</v>
      </c>
      <c r="J26" s="232">
        <v>134.072</v>
      </c>
      <c r="K26" s="233">
        <v>32.19</v>
      </c>
      <c r="L26" s="238">
        <v>16.607615669732724</v>
      </c>
      <c r="M26" s="233">
        <v>554.95982526127216</v>
      </c>
      <c r="N26" s="236">
        <v>14.837598034869563</v>
      </c>
      <c r="O26" s="237">
        <v>13.272971994530844</v>
      </c>
      <c r="P26" s="46"/>
      <c r="Q26" s="46"/>
    </row>
    <row r="27" spans="1:17" ht="13.95" customHeight="1" x14ac:dyDescent="0.3">
      <c r="A27" s="93">
        <v>21</v>
      </c>
      <c r="B27" s="228">
        <v>12.576099395751953</v>
      </c>
      <c r="C27" s="228">
        <v>12.034097671508789</v>
      </c>
      <c r="D27" s="229">
        <v>29.37551161015347</v>
      </c>
      <c r="E27" s="230">
        <v>16.708968187641631</v>
      </c>
      <c r="F27" s="228">
        <v>0</v>
      </c>
      <c r="G27" s="228">
        <v>51.438625335693359</v>
      </c>
      <c r="H27" s="229">
        <v>513.03170403980789</v>
      </c>
      <c r="I27" s="231">
        <v>-29.26157779895243</v>
      </c>
      <c r="J27" s="232">
        <v>70.102000000000004</v>
      </c>
      <c r="K27" s="233">
        <v>31.98</v>
      </c>
      <c r="L27" s="238">
        <v>25.569390388689204</v>
      </c>
      <c r="M27" s="233">
        <v>542.40721564996136</v>
      </c>
      <c r="N27" s="236">
        <v>22.795249374362633</v>
      </c>
      <c r="O27" s="237">
        <v>20.843027056524015</v>
      </c>
      <c r="P27" s="46"/>
      <c r="Q27" s="46"/>
    </row>
    <row r="28" spans="1:17" ht="13.95" customHeight="1" x14ac:dyDescent="0.3">
      <c r="A28" s="93">
        <v>22</v>
      </c>
      <c r="B28" s="228">
        <v>16.990739822387695</v>
      </c>
      <c r="C28" s="228">
        <v>8.8733015060424805</v>
      </c>
      <c r="D28" s="229">
        <v>30.447204174823195</v>
      </c>
      <c r="E28" s="230">
        <v>1.0716925646697248</v>
      </c>
      <c r="F28" s="228">
        <v>0</v>
      </c>
      <c r="G28" s="228">
        <v>51.36944580078125</v>
      </c>
      <c r="H28" s="229">
        <v>512.3417304168928</v>
      </c>
      <c r="I28" s="231">
        <v>-0.68997362291509035</v>
      </c>
      <c r="J28" s="232">
        <v>87.015000000000001</v>
      </c>
      <c r="K28" s="233">
        <v>32.58</v>
      </c>
      <c r="L28" s="238">
        <v>54.816718941754644</v>
      </c>
      <c r="M28" s="233">
        <v>542.78893459171604</v>
      </c>
      <c r="N28" s="236">
        <v>52.568940814099697</v>
      </c>
      <c r="O28" s="237">
        <v>43.753974240204379</v>
      </c>
      <c r="P28" s="46"/>
      <c r="Q28" s="46"/>
    </row>
    <row r="29" spans="1:17" ht="13.95" customHeight="1" x14ac:dyDescent="0.3">
      <c r="A29" s="93">
        <v>23</v>
      </c>
      <c r="B29" s="228">
        <v>37.790840148925781</v>
      </c>
      <c r="C29" s="228">
        <v>37.082611083984375</v>
      </c>
      <c r="D29" s="229">
        <v>89.424288655541318</v>
      </c>
      <c r="E29" s="230">
        <v>58.977084480718119</v>
      </c>
      <c r="F29" s="228">
        <v>0</v>
      </c>
      <c r="G29" s="228">
        <v>51.561569213867188</v>
      </c>
      <c r="H29" s="229">
        <v>514.25790530216966</v>
      </c>
      <c r="I29" s="231">
        <v>1.9161748852768596</v>
      </c>
      <c r="J29" s="232">
        <v>0</v>
      </c>
      <c r="K29" s="233">
        <v>0</v>
      </c>
      <c r="L29" s="238">
        <v>60.893259365994979</v>
      </c>
      <c r="M29" s="233">
        <v>603.68219395771098</v>
      </c>
      <c r="N29" s="236">
        <v>55.606919632244818</v>
      </c>
      <c r="O29" s="237">
        <v>46.098417765964498</v>
      </c>
      <c r="P29" s="46"/>
      <c r="Q29" s="46"/>
    </row>
    <row r="30" spans="1:17" ht="13.95" customHeight="1" x14ac:dyDescent="0.3">
      <c r="A30" s="93">
        <v>24</v>
      </c>
      <c r="B30" s="228">
        <v>12.119804382324219</v>
      </c>
      <c r="C30" s="228">
        <v>11.448459625244141</v>
      </c>
      <c r="D30" s="229">
        <v>28.123253478387561</v>
      </c>
      <c r="E30" s="230">
        <v>-61.301035177153757</v>
      </c>
      <c r="F30" s="228">
        <v>0</v>
      </c>
      <c r="G30" s="228">
        <v>53.927734375</v>
      </c>
      <c r="H30" s="229">
        <v>537.85724795048986</v>
      </c>
      <c r="I30" s="231">
        <v>23.599342648320203</v>
      </c>
      <c r="J30" s="232">
        <v>87.024000000000001</v>
      </c>
      <c r="K30" s="233">
        <v>0</v>
      </c>
      <c r="L30" s="238">
        <v>49.322307471166447</v>
      </c>
      <c r="M30" s="233">
        <v>565.98050142887746</v>
      </c>
      <c r="N30" s="236">
        <v>50.238340532682265</v>
      </c>
      <c r="O30" s="237">
        <v>41.867633381549183</v>
      </c>
      <c r="P30" s="46"/>
      <c r="Q30" s="46"/>
    </row>
    <row r="31" spans="1:17" ht="13.95" customHeight="1" x14ac:dyDescent="0.3">
      <c r="A31" s="93">
        <v>25</v>
      </c>
      <c r="B31" s="228">
        <v>45.845714569091797</v>
      </c>
      <c r="C31" s="228">
        <v>45.318637847900391</v>
      </c>
      <c r="D31" s="229">
        <v>108.90002271978868</v>
      </c>
      <c r="E31" s="230">
        <v>80.776769241401126</v>
      </c>
      <c r="F31" s="228">
        <v>0</v>
      </c>
      <c r="G31" s="228">
        <v>53.787548065185547</v>
      </c>
      <c r="H31" s="229">
        <v>536.45907642203622</v>
      </c>
      <c r="I31" s="231">
        <v>-1.3981715284536449</v>
      </c>
      <c r="J31" s="232">
        <v>0</v>
      </c>
      <c r="K31" s="233">
        <v>32.450000000000003</v>
      </c>
      <c r="L31" s="238">
        <v>46.928597712947479</v>
      </c>
      <c r="M31" s="233">
        <v>645.35909914182491</v>
      </c>
      <c r="N31" s="236">
        <v>45.816607108733407</v>
      </c>
      <c r="O31" s="237">
        <v>38.367894430200529</v>
      </c>
      <c r="P31" s="46"/>
      <c r="Q31" s="46"/>
    </row>
    <row r="32" spans="1:17" ht="13.95" customHeight="1" x14ac:dyDescent="0.3">
      <c r="A32" s="93">
        <v>26</v>
      </c>
      <c r="B32" s="228">
        <v>46.819866180419922</v>
      </c>
      <c r="C32" s="228">
        <v>46.857528686523438</v>
      </c>
      <c r="D32" s="229">
        <v>111.93458011799929</v>
      </c>
      <c r="E32" s="230">
        <v>3.0345573982106089</v>
      </c>
      <c r="F32" s="228">
        <v>0</v>
      </c>
      <c r="G32" s="228">
        <v>55.339038848876953</v>
      </c>
      <c r="H32" s="229">
        <v>551.93312836966754</v>
      </c>
      <c r="I32" s="231">
        <v>15.474051947631324</v>
      </c>
      <c r="J32" s="232">
        <v>58.106999999999999</v>
      </c>
      <c r="K32" s="233">
        <v>32.49</v>
      </c>
      <c r="L32" s="238">
        <v>44.12560934584193</v>
      </c>
      <c r="M32" s="233">
        <v>663.86770848766685</v>
      </c>
      <c r="N32" s="236">
        <v>44.263087806446443</v>
      </c>
      <c r="O32" s="237">
        <v>36.99667081901881</v>
      </c>
      <c r="P32" s="46"/>
      <c r="Q32" s="46"/>
    </row>
    <row r="33" spans="1:17" ht="13.95" customHeight="1" x14ac:dyDescent="0.3">
      <c r="A33" s="93">
        <v>27</v>
      </c>
      <c r="B33" s="228">
        <v>11.085922241210938</v>
      </c>
      <c r="C33" s="228">
        <v>10.770970344543457</v>
      </c>
      <c r="D33" s="229">
        <v>26.098448951299886</v>
      </c>
      <c r="E33" s="230">
        <v>-85.836131166699403</v>
      </c>
      <c r="F33" s="228">
        <v>0</v>
      </c>
      <c r="G33" s="228">
        <v>50.309341430664063</v>
      </c>
      <c r="H33" s="229">
        <v>501.76860277376585</v>
      </c>
      <c r="I33" s="231">
        <v>-50.164525595901694</v>
      </c>
      <c r="J33" s="232">
        <v>192.03899999999999</v>
      </c>
      <c r="K33" s="233">
        <v>31.56</v>
      </c>
      <c r="L33" s="238">
        <v>24.478343237398892</v>
      </c>
      <c r="M33" s="233">
        <v>527.86705172506572</v>
      </c>
      <c r="N33" s="236">
        <v>19.283377997173261</v>
      </c>
      <c r="O33" s="237">
        <v>15.722109308420638</v>
      </c>
      <c r="P33" s="46"/>
      <c r="Q33" s="46"/>
    </row>
    <row r="34" spans="1:17" ht="13.95" customHeight="1" x14ac:dyDescent="0.3">
      <c r="A34" s="93">
        <v>28</v>
      </c>
      <c r="B34" s="228">
        <v>22.014682769775391</v>
      </c>
      <c r="C34" s="228">
        <v>21.76600456237793</v>
      </c>
      <c r="D34" s="229">
        <v>52.298300056796514</v>
      </c>
      <c r="E34" s="230">
        <v>26.199851105496627</v>
      </c>
      <c r="F34" s="228">
        <v>0</v>
      </c>
      <c r="G34" s="228">
        <v>50.332542419433594</v>
      </c>
      <c r="H34" s="229">
        <v>502.00000170260898</v>
      </c>
      <c r="I34" s="231">
        <v>0.2313989288431344</v>
      </c>
      <c r="J34" s="232">
        <v>20.036000000000001</v>
      </c>
      <c r="K34" s="233">
        <v>32.28</v>
      </c>
      <c r="L34" s="238">
        <v>14.187250034339762</v>
      </c>
      <c r="M34" s="233">
        <v>554.29830175940549</v>
      </c>
      <c r="N34" s="236">
        <v>12.696131929451623</v>
      </c>
      <c r="O34" s="237">
        <v>11.134654238731041</v>
      </c>
      <c r="P34" s="46"/>
      <c r="Q34" s="46"/>
    </row>
    <row r="35" spans="1:17" ht="13.95" customHeight="1" x14ac:dyDescent="0.3">
      <c r="A35" s="93">
        <v>29</v>
      </c>
      <c r="B35" s="228">
        <v>37.661334991455078</v>
      </c>
      <c r="C35" s="228">
        <v>37.397403717041016</v>
      </c>
      <c r="D35" s="229">
        <v>89.670696970831031</v>
      </c>
      <c r="E35" s="230">
        <v>37.372396914034518</v>
      </c>
      <c r="F35" s="228">
        <v>0</v>
      </c>
      <c r="G35" s="228">
        <v>51.306507110595703</v>
      </c>
      <c r="H35" s="229">
        <v>511.7140008991384</v>
      </c>
      <c r="I35" s="231">
        <v>9.7139991965294143</v>
      </c>
      <c r="J35" s="232">
        <v>0</v>
      </c>
      <c r="K35" s="233">
        <v>32.51</v>
      </c>
      <c r="L35" s="238">
        <v>14.576396110563934</v>
      </c>
      <c r="M35" s="233">
        <v>601.38469786996939</v>
      </c>
      <c r="N35" s="236">
        <v>13.311753041104437</v>
      </c>
      <c r="O35" s="237">
        <v>11.762174239722501</v>
      </c>
      <c r="P35" s="46"/>
      <c r="Q35" s="46"/>
    </row>
    <row r="36" spans="1:17" ht="13.95" customHeight="1" x14ac:dyDescent="0.3">
      <c r="A36" s="93">
        <v>30</v>
      </c>
      <c r="B36" s="228">
        <v>10.969997406005859</v>
      </c>
      <c r="C36" s="228">
        <v>8.8220996856689453</v>
      </c>
      <c r="D36" s="229">
        <v>23.528090211179933</v>
      </c>
      <c r="E36" s="230">
        <v>-66.142606759651102</v>
      </c>
      <c r="F36" s="228">
        <v>0</v>
      </c>
      <c r="G36" s="228">
        <v>53.058269500732422</v>
      </c>
      <c r="H36" s="229">
        <v>529.18549509673062</v>
      </c>
      <c r="I36" s="231">
        <v>17.471494197592222</v>
      </c>
      <c r="J36" s="232">
        <v>96.015000000000001</v>
      </c>
      <c r="K36" s="233">
        <v>32.04</v>
      </c>
      <c r="L36" s="238">
        <v>15.303887437941121</v>
      </c>
      <c r="M36" s="233">
        <v>552.71358530791053</v>
      </c>
      <c r="N36" s="236">
        <v>13.040110715709243</v>
      </c>
      <c r="O36" s="237">
        <v>11.665481675415409</v>
      </c>
      <c r="P36" s="46"/>
      <c r="Q36" s="46"/>
    </row>
    <row r="37" spans="1:17" ht="13.95" customHeight="1" thickBot="1" x14ac:dyDescent="0.35">
      <c r="A37" s="100">
        <v>31</v>
      </c>
      <c r="B37" s="228">
        <v>15.239352226257324</v>
      </c>
      <c r="C37" s="228">
        <v>14.952259063720703</v>
      </c>
      <c r="D37" s="229">
        <v>36.058936141595865</v>
      </c>
      <c r="E37" s="230">
        <v>12.530845930415932</v>
      </c>
      <c r="F37" s="228">
        <v>0</v>
      </c>
      <c r="G37" s="228">
        <v>53.0943603515625</v>
      </c>
      <c r="H37" s="229">
        <v>529.54545321343312</v>
      </c>
      <c r="I37" s="231">
        <v>0.35995811670250077</v>
      </c>
      <c r="J37" s="232">
        <v>0</v>
      </c>
      <c r="K37" s="233">
        <v>0</v>
      </c>
      <c r="L37" s="238">
        <v>12.890804047118433</v>
      </c>
      <c r="M37" s="233">
        <v>565.60438935502896</v>
      </c>
      <c r="N37" s="236">
        <v>11.756966276365565</v>
      </c>
      <c r="O37" s="237">
        <v>10.890580840574639</v>
      </c>
      <c r="P37" s="46"/>
      <c r="Q37" s="46"/>
    </row>
    <row r="38" spans="1:17" x14ac:dyDescent="0.3">
      <c r="A38" s="7" t="s">
        <v>3</v>
      </c>
      <c r="B38" s="4"/>
      <c r="C38" s="4"/>
      <c r="D38" s="4">
        <f>+D6+E38</f>
        <v>36.058936141595893</v>
      </c>
      <c r="E38" s="5">
        <f>SUM(E7:E37)</f>
        <v>14.234202198687438</v>
      </c>
      <c r="F38" s="4"/>
      <c r="G38" s="4"/>
      <c r="H38" s="4">
        <f>+H6+I38</f>
        <v>529.54545321343312</v>
      </c>
      <c r="I38" s="5">
        <f t="shared" ref="I38:J38" si="6">SUM(I7:I37)</f>
        <v>13.30452529202114</v>
      </c>
      <c r="J38" s="15">
        <f t="shared" si="6"/>
        <v>1398.424</v>
      </c>
      <c r="K38" s="6">
        <f>SUM(K7:K37)</f>
        <v>715.91000000000008</v>
      </c>
      <c r="L38" s="6">
        <f>SUM(L7:L37)</f>
        <v>710.05272749070866</v>
      </c>
      <c r="M38" s="6">
        <f>D38+H38</f>
        <v>565.60438935502907</v>
      </c>
      <c r="N38" s="54"/>
      <c r="O38" s="55"/>
    </row>
    <row r="39" spans="1:17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7" x14ac:dyDescent="0.3">
      <c r="A40" s="3"/>
      <c r="B40" s="27"/>
      <c r="C40" s="35" t="s">
        <v>4</v>
      </c>
      <c r="D40" s="28">
        <f>IF(B7="","",D38+H38)</f>
        <v>565.60438935502907</v>
      </c>
      <c r="E40" s="37" t="s">
        <v>2</v>
      </c>
      <c r="F40" s="27"/>
      <c r="G40" s="27"/>
      <c r="H40" s="27"/>
      <c r="I40" s="27"/>
      <c r="J40" s="47">
        <f>J38*1000/1.9</f>
        <v>736012.63157894742</v>
      </c>
      <c r="K40" s="47">
        <f t="shared" ref="K40:M40" si="7">K38*1000/1.9</f>
        <v>376794.73684210534</v>
      </c>
      <c r="L40" s="47">
        <f t="shared" si="7"/>
        <v>373711.96183721512</v>
      </c>
      <c r="M40" s="47">
        <f t="shared" si="7"/>
        <v>297686.5207131732</v>
      </c>
      <c r="N40" s="50"/>
      <c r="O40" s="51"/>
    </row>
    <row r="41" spans="1:17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204">
        <f>J38*1000</f>
        <v>1398424</v>
      </c>
      <c r="K41" s="33"/>
      <c r="L41" s="33"/>
      <c r="M41" s="33"/>
      <c r="N41" s="52"/>
      <c r="O41" s="53"/>
    </row>
    <row r="46" spans="1:17" x14ac:dyDescent="0.3">
      <c r="C46" s="27"/>
      <c r="D46" s="27"/>
    </row>
  </sheetData>
  <mergeCells count="3">
    <mergeCell ref="B3:E3"/>
    <mergeCell ref="B4:E4"/>
    <mergeCell ref="F4:I4"/>
  </mergeCells>
  <phoneticPr fontId="0" type="noConversion"/>
  <conditionalFormatting sqref="D40">
    <cfRule type="cellIs" dxfId="7" priority="2" operator="lessThan">
      <formula>240</formula>
    </cfRule>
    <cfRule type="iconSet" priority="3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5984" right="0.31496062992125984" top="0.35433070866141736" bottom="0.35433070866141736" header="0.31496062992125984" footer="0.31496062992125984"/>
  <pageSetup paperSize="5" scale="6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46"/>
  <sheetViews>
    <sheetView showGridLines="0" view="pageBreakPreview" zoomScale="70" zoomScaleNormal="80" zoomScaleSheetLayoutView="70" workbookViewId="0"/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6.664062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15" x14ac:dyDescent="0.3">
      <c r="A1" s="56" t="s">
        <v>46</v>
      </c>
      <c r="B1" s="57"/>
      <c r="C1" s="57"/>
      <c r="D1" s="57"/>
      <c r="E1" s="57"/>
      <c r="F1" s="97">
        <v>600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5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5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64"/>
      <c r="M3" s="64"/>
    </row>
    <row r="4" spans="1:15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45" t="s">
        <v>42</v>
      </c>
      <c r="K4" s="209" t="s">
        <v>94</v>
      </c>
      <c r="L4" s="18" t="s">
        <v>27</v>
      </c>
      <c r="M4" s="59" t="s">
        <v>43</v>
      </c>
      <c r="N4" s="101" t="s">
        <v>44</v>
      </c>
      <c r="O4" s="102"/>
    </row>
    <row r="5" spans="1:15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1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5" ht="13.95" customHeight="1" x14ac:dyDescent="0.3">
      <c r="A6" s="126" t="s">
        <v>1</v>
      </c>
      <c r="B6" s="165">
        <f>MAY!B37</f>
        <v>15.239352226257324</v>
      </c>
      <c r="C6" s="165">
        <f>MAY!C37</f>
        <v>14.952259063720703</v>
      </c>
      <c r="D6" s="127">
        <f>IF(B6="","",$A$3*2.54^3*(B6*138.25*282.5+C6*138*311)/1000000)</f>
        <v>36.058936141595865</v>
      </c>
      <c r="E6" s="155"/>
      <c r="F6" s="165">
        <f>MAY!F37</f>
        <v>0</v>
      </c>
      <c r="G6" s="165">
        <f>MAY!G37</f>
        <v>53.0943603515625</v>
      </c>
      <c r="H6" s="127">
        <f>MAY!H38</f>
        <v>529.54545321343312</v>
      </c>
      <c r="I6" s="156"/>
      <c r="J6" s="130" t="s">
        <v>36</v>
      </c>
      <c r="K6" s="131" t="s">
        <v>36</v>
      </c>
      <c r="L6" s="157"/>
      <c r="M6" s="133">
        <f>IFERROR(D6+H6,"")</f>
        <v>565.60438935502896</v>
      </c>
      <c r="N6" s="158"/>
      <c r="O6" s="159"/>
    </row>
    <row r="7" spans="1:15" ht="13.95" customHeight="1" x14ac:dyDescent="0.3">
      <c r="A7" s="99">
        <v>1</v>
      </c>
      <c r="B7" s="150">
        <f>LOOKUP(A7+$F$1,'[2]DCS Data'!$A:$A,'[2]DCS Data'!$Q:$Q)</f>
        <v>18.546699523925781</v>
      </c>
      <c r="C7" s="150">
        <f>LOOKUP(A7+$F$1,'[2]DCS Data'!$A:$A,'[2]DCS Data'!$R:$R)</f>
        <v>18.238595962524414</v>
      </c>
      <c r="D7" s="9">
        <f>IF(B7="","",$A$3*2.54^3*(B7*138.25*282.5+C7*138*311)/1000000)</f>
        <v>43.936359335427916</v>
      </c>
      <c r="E7" s="8">
        <f>IF(SUM(B7:C7)=0,"",D7-D6)</f>
        <v>7.8774231938320511</v>
      </c>
      <c r="F7" s="150">
        <f>LOOKUP(A7+$F$1,'[2]DCS Data'!$A:$A,'[2]DCS Data'!$S:$S)</f>
        <v>0</v>
      </c>
      <c r="G7" s="150">
        <f>LOOKUP(A7+$F$1,'[2]DCS Data'!$A:$A,'[2]DCS Data'!$T:$T)</f>
        <v>53.030582427978516</v>
      </c>
      <c r="H7" s="9">
        <f>IF(F7="","",$A$3*(F7*390^2+G7*330^2)*2.54^3*PI()/1000000)</f>
        <v>528.90935346148842</v>
      </c>
      <c r="I7" s="1">
        <f>IF(SUM(F7:G7)=0,"",H7-H6)</f>
        <v>-0.63609975194469826</v>
      </c>
      <c r="J7" s="39">
        <f t="array" ref="J7">IF(B7="","",LOOKUP($F$1+A7,[3]SU!A:A,[3]SU!C:C))</f>
        <v>38.048000000000002</v>
      </c>
      <c r="K7" s="43">
        <f>IF(B7="","",LOOKUP($F$1+A7,[3]SU!A:A,[3]SU!M:M))</f>
        <v>32.35</v>
      </c>
      <c r="L7" s="21">
        <f>IFERROR(E7+I7+J7-K7,0)</f>
        <v>12.939323441887353</v>
      </c>
      <c r="M7" s="61">
        <f>IFERROR(D7+H7,"")</f>
        <v>572.84571279691636</v>
      </c>
      <c r="N7" s="151">
        <f>IFERROR(LOOKUP(A7+$F$1,'[2]DCS Data'!$A:$A,'[2]DCS Data'!$W:$W)*3785.4*$A$3/1000000,0)</f>
        <v>12.966005976975374</v>
      </c>
      <c r="O7" s="152">
        <f>IFERROR(LOOKUP(A7+$F$1,'[2]DCS Data'!$A:$A,'[2]DCS Data'!$AA:$AA)*0.86-1.7-(LOOKUP(A7+$F$1,'[2]DCS Data'!$A:$A,'[2]DCS Data'!$J:$J)*3785*0.993*1.36/1000000)*38%*0.308,0)</f>
        <v>11.606405641596327</v>
      </c>
    </row>
    <row r="8" spans="1:15" ht="13.95" customHeight="1" x14ac:dyDescent="0.3">
      <c r="A8" s="93">
        <v>2</v>
      </c>
      <c r="B8" s="228">
        <v>21.686050415039063</v>
      </c>
      <c r="C8" s="228">
        <v>21.380292892456055</v>
      </c>
      <c r="D8" s="229">
        <v>51.441537146269823</v>
      </c>
      <c r="E8" s="230">
        <v>7.5051778108419072</v>
      </c>
      <c r="F8" s="228">
        <v>0</v>
      </c>
      <c r="G8" s="228">
        <v>53.062591552734375</v>
      </c>
      <c r="H8" s="229">
        <v>529.22860180281077</v>
      </c>
      <c r="I8" s="231">
        <v>0.31924834132234992</v>
      </c>
      <c r="J8" s="232">
        <v>38.048999999999999</v>
      </c>
      <c r="K8" s="233">
        <v>32.14</v>
      </c>
      <c r="L8" s="238">
        <v>13.733426152164256</v>
      </c>
      <c r="M8" s="233">
        <v>580.67013894908064</v>
      </c>
      <c r="N8" s="236">
        <v>12.951337247712608</v>
      </c>
      <c r="O8" s="237">
        <v>11.709475700083777</v>
      </c>
    </row>
    <row r="9" spans="1:15" ht="13.95" customHeight="1" x14ac:dyDescent="0.3">
      <c r="A9" s="93">
        <v>3</v>
      </c>
      <c r="B9" s="228">
        <v>10.262646675109863</v>
      </c>
      <c r="C9" s="228">
        <v>5.477902889251709</v>
      </c>
      <c r="D9" s="229">
        <v>18.538558998530227</v>
      </c>
      <c r="E9" s="230">
        <v>-32.902978147739596</v>
      </c>
      <c r="F9" s="228">
        <v>0</v>
      </c>
      <c r="G9" s="228">
        <v>51.478996276855469</v>
      </c>
      <c r="H9" s="229">
        <v>513.434350350881</v>
      </c>
      <c r="I9" s="231">
        <v>-15.794251451929767</v>
      </c>
      <c r="J9" s="232">
        <v>96.013000000000005</v>
      </c>
      <c r="K9" s="233">
        <v>32.130000000000003</v>
      </c>
      <c r="L9" s="238">
        <v>15.18577040033064</v>
      </c>
      <c r="M9" s="233">
        <v>531.97290934941122</v>
      </c>
      <c r="N9" s="236">
        <v>13.380001044803157</v>
      </c>
      <c r="O9" s="237">
        <v>11.965764813519035</v>
      </c>
    </row>
    <row r="10" spans="1:15" ht="13.95" customHeight="1" x14ac:dyDescent="0.3">
      <c r="A10" s="93">
        <v>4</v>
      </c>
      <c r="B10" s="228">
        <v>11.324252128601074</v>
      </c>
      <c r="C10" s="228">
        <v>6.8659524917602539</v>
      </c>
      <c r="D10" s="229">
        <v>21.483960798049292</v>
      </c>
      <c r="E10" s="230">
        <v>2.9454017995190647</v>
      </c>
      <c r="F10" s="228">
        <v>0</v>
      </c>
      <c r="G10" s="228">
        <v>48.464862823486328</v>
      </c>
      <c r="H10" s="229">
        <v>483.37238793073931</v>
      </c>
      <c r="I10" s="231">
        <v>-30.061962420141697</v>
      </c>
      <c r="J10" s="232">
        <v>38.055999999999997</v>
      </c>
      <c r="K10" s="233">
        <v>0</v>
      </c>
      <c r="L10" s="238">
        <v>10.939439379377365</v>
      </c>
      <c r="M10" s="233">
        <v>504.85634872878859</v>
      </c>
      <c r="N10" s="236">
        <v>9.4649793076141382</v>
      </c>
      <c r="O10" s="237">
        <v>9.101165127405805</v>
      </c>
    </row>
    <row r="11" spans="1:15" ht="13.95" customHeight="1" x14ac:dyDescent="0.3">
      <c r="A11" s="93">
        <v>5</v>
      </c>
      <c r="B11" s="228">
        <v>26.889104843139648</v>
      </c>
      <c r="C11" s="228">
        <v>26.648628234863281</v>
      </c>
      <c r="D11" s="229">
        <v>63.957178771964195</v>
      </c>
      <c r="E11" s="230">
        <v>42.473217973914899</v>
      </c>
      <c r="F11" s="228">
        <v>0</v>
      </c>
      <c r="G11" s="228">
        <v>48.478473663330078</v>
      </c>
      <c r="H11" s="229">
        <v>483.50813791069868</v>
      </c>
      <c r="I11" s="231">
        <v>0.1357499799593711</v>
      </c>
      <c r="J11" s="232">
        <v>0</v>
      </c>
      <c r="K11" s="233">
        <v>32.200000000000003</v>
      </c>
      <c r="L11" s="238">
        <v>10.408967953874267</v>
      </c>
      <c r="M11" s="233">
        <v>547.46531668266289</v>
      </c>
      <c r="N11" s="236">
        <v>8.722108159858287</v>
      </c>
      <c r="O11" s="237">
        <v>8.8757096162261604</v>
      </c>
    </row>
    <row r="12" spans="1:15" ht="13.95" customHeight="1" x14ac:dyDescent="0.3">
      <c r="A12" s="93">
        <v>6</v>
      </c>
      <c r="B12" s="228">
        <v>32.608310699462891</v>
      </c>
      <c r="C12" s="228">
        <v>31.314971923828125</v>
      </c>
      <c r="D12" s="229">
        <v>76.307301887594662</v>
      </c>
      <c r="E12" s="230">
        <v>12.350123115630467</v>
      </c>
      <c r="F12" s="228">
        <v>0</v>
      </c>
      <c r="G12" s="228">
        <v>48.532752990722656</v>
      </c>
      <c r="H12" s="229">
        <v>484.04950183021663</v>
      </c>
      <c r="I12" s="231">
        <v>0.54136391951794849</v>
      </c>
      <c r="J12" s="232">
        <v>0</v>
      </c>
      <c r="K12" s="233">
        <v>0</v>
      </c>
      <c r="L12" s="238">
        <v>12.891487035148415</v>
      </c>
      <c r="M12" s="233">
        <v>560.35680371781132</v>
      </c>
      <c r="N12" s="236">
        <v>11.921214485387136</v>
      </c>
      <c r="O12" s="237">
        <v>11.412188821902815</v>
      </c>
    </row>
    <row r="13" spans="1:15" ht="13.95" customHeight="1" x14ac:dyDescent="0.3">
      <c r="A13" s="93">
        <v>7</v>
      </c>
      <c r="B13" s="228">
        <v>41.650886535644531</v>
      </c>
      <c r="C13" s="228">
        <v>32.918060302734375</v>
      </c>
      <c r="D13" s="229">
        <v>88.608667309652901</v>
      </c>
      <c r="E13" s="230">
        <v>12.30136542205824</v>
      </c>
      <c r="F13" s="228">
        <v>0</v>
      </c>
      <c r="G13" s="228">
        <v>48.547801971435547</v>
      </c>
      <c r="H13" s="229">
        <v>484.19959534785659</v>
      </c>
      <c r="I13" s="231">
        <v>0.15009351763995937</v>
      </c>
      <c r="J13" s="232">
        <v>0</v>
      </c>
      <c r="K13" s="233">
        <v>0</v>
      </c>
      <c r="L13" s="238">
        <v>12.451458939698199</v>
      </c>
      <c r="M13" s="233">
        <v>572.80826265750943</v>
      </c>
      <c r="N13" s="236">
        <v>12.303015994753922</v>
      </c>
      <c r="O13" s="237">
        <v>11.400069314678156</v>
      </c>
    </row>
    <row r="14" spans="1:15" ht="13.95" customHeight="1" x14ac:dyDescent="0.3">
      <c r="A14" s="93">
        <v>8</v>
      </c>
      <c r="B14" s="228">
        <v>5.6579546928405762</v>
      </c>
      <c r="C14" s="228">
        <v>3.8171172142028809</v>
      </c>
      <c r="D14" s="229">
        <v>11.217856923142541</v>
      </c>
      <c r="E14" s="230">
        <v>-77.390810386510367</v>
      </c>
      <c r="F14" s="228">
        <v>0</v>
      </c>
      <c r="G14" s="228">
        <v>54.485748291015625</v>
      </c>
      <c r="H14" s="229">
        <v>543.42269275666695</v>
      </c>
      <c r="I14" s="231">
        <v>59.223097408810361</v>
      </c>
      <c r="J14" s="232">
        <v>96.016000000000005</v>
      </c>
      <c r="K14" s="233">
        <v>64.53</v>
      </c>
      <c r="L14" s="238">
        <v>13.318287022299998</v>
      </c>
      <c r="M14" s="233">
        <v>554.64054967980951</v>
      </c>
      <c r="N14" s="236">
        <v>12.298799803767169</v>
      </c>
      <c r="O14" s="237">
        <v>11.312567623032127</v>
      </c>
    </row>
    <row r="15" spans="1:15" ht="13.95" customHeight="1" x14ac:dyDescent="0.3">
      <c r="A15" s="93">
        <v>9</v>
      </c>
      <c r="B15" s="228">
        <v>10.601859092712402</v>
      </c>
      <c r="C15" s="228">
        <v>10.32462215423584</v>
      </c>
      <c r="D15" s="229">
        <v>24.988850174305867</v>
      </c>
      <c r="E15" s="230">
        <v>13.770993251163326</v>
      </c>
      <c r="F15" s="228">
        <v>0</v>
      </c>
      <c r="G15" s="228">
        <v>54.400447845458984</v>
      </c>
      <c r="H15" s="229">
        <v>542.57193454425976</v>
      </c>
      <c r="I15" s="231">
        <v>-0.85075821240718597</v>
      </c>
      <c r="J15" s="232">
        <v>32.045000000000002</v>
      </c>
      <c r="K15" s="233">
        <v>32.32</v>
      </c>
      <c r="L15" s="238">
        <v>12.645235038756141</v>
      </c>
      <c r="M15" s="233">
        <v>567.56078471856563</v>
      </c>
      <c r="N15" s="236">
        <v>12.492510285633998</v>
      </c>
      <c r="O15" s="237">
        <v>11.68055232037489</v>
      </c>
    </row>
    <row r="16" spans="1:15" ht="13.95" customHeight="1" x14ac:dyDescent="0.3">
      <c r="A16" s="93">
        <v>10</v>
      </c>
      <c r="B16" s="228">
        <v>7.4067268371582031</v>
      </c>
      <c r="C16" s="228">
        <v>7.132230281829834</v>
      </c>
      <c r="D16" s="229">
        <v>17.35673320808533</v>
      </c>
      <c r="E16" s="230">
        <v>-7.6321169662205364</v>
      </c>
      <c r="F16" s="228">
        <v>0</v>
      </c>
      <c r="G16" s="228">
        <v>50.220859527587891</v>
      </c>
      <c r="H16" s="229">
        <v>500.88611376447352</v>
      </c>
      <c r="I16" s="231">
        <v>-41.685820779786241</v>
      </c>
      <c r="J16" s="232">
        <v>96.025999999999996</v>
      </c>
      <c r="K16" s="233">
        <v>32.090000000000003</v>
      </c>
      <c r="L16" s="238">
        <v>14.618062253993216</v>
      </c>
      <c r="M16" s="233">
        <v>518.24284697255882</v>
      </c>
      <c r="N16" s="236">
        <v>13.538495574999345</v>
      </c>
      <c r="O16" s="237">
        <v>12.177065427422665</v>
      </c>
    </row>
    <row r="17" spans="1:15" ht="13.95" customHeight="1" x14ac:dyDescent="0.3">
      <c r="A17" s="93">
        <v>11</v>
      </c>
      <c r="B17" s="228">
        <v>27.160120010375977</v>
      </c>
      <c r="C17" s="228">
        <v>26.874410629272461</v>
      </c>
      <c r="D17" s="229">
        <v>64.548241510052591</v>
      </c>
      <c r="E17" s="230">
        <v>47.191508301967261</v>
      </c>
      <c r="F17" s="228">
        <v>0</v>
      </c>
      <c r="G17" s="228">
        <v>50.278095245361328</v>
      </c>
      <c r="H17" s="229">
        <v>501.45696373625299</v>
      </c>
      <c r="I17" s="231">
        <v>0.57084997177946661</v>
      </c>
      <c r="J17" s="232">
        <v>0</v>
      </c>
      <c r="K17" s="233">
        <v>32.159999999999997</v>
      </c>
      <c r="L17" s="238">
        <v>15.602358273746731</v>
      </c>
      <c r="M17" s="233">
        <v>566.00520524630554</v>
      </c>
      <c r="N17" s="236">
        <v>13.383890599859459</v>
      </c>
      <c r="O17" s="237">
        <v>12.052825588299264</v>
      </c>
    </row>
    <row r="18" spans="1:15" ht="13.95" customHeight="1" x14ac:dyDescent="0.3">
      <c r="A18" s="93">
        <v>12</v>
      </c>
      <c r="B18" s="228">
        <v>10.580427169799805</v>
      </c>
      <c r="C18" s="228">
        <v>10.281468391418457</v>
      </c>
      <c r="D18" s="229">
        <v>24.910455651644032</v>
      </c>
      <c r="E18" s="230">
        <v>-39.637785858408563</v>
      </c>
      <c r="F18" s="228">
        <v>0</v>
      </c>
      <c r="G18" s="228">
        <v>50.504215240478516</v>
      </c>
      <c r="H18" s="229">
        <v>503.71220919927555</v>
      </c>
      <c r="I18" s="231">
        <v>2.2552454630225611</v>
      </c>
      <c r="J18" s="232">
        <v>87.016999999999996</v>
      </c>
      <c r="K18" s="233">
        <v>31.98</v>
      </c>
      <c r="L18" s="238">
        <v>17.654459604613994</v>
      </c>
      <c r="M18" s="233">
        <v>528.62266485091959</v>
      </c>
      <c r="N18" s="236">
        <v>13.355047444721004</v>
      </c>
      <c r="O18" s="237">
        <v>11.929786640860705</v>
      </c>
    </row>
    <row r="19" spans="1:15" ht="13.95" customHeight="1" x14ac:dyDescent="0.3">
      <c r="A19" s="93">
        <v>13</v>
      </c>
      <c r="B19" s="228">
        <v>15.87537670135498</v>
      </c>
      <c r="C19" s="228">
        <v>15.589110374450684</v>
      </c>
      <c r="D19" s="229">
        <v>37.579905832976145</v>
      </c>
      <c r="E19" s="230">
        <v>12.669450181332113</v>
      </c>
      <c r="F19" s="228">
        <v>0</v>
      </c>
      <c r="G19" s="228">
        <v>50.459648132324219</v>
      </c>
      <c r="H19" s="229">
        <v>503.2677117172509</v>
      </c>
      <c r="I19" s="231">
        <v>-0.44449748202464434</v>
      </c>
      <c r="J19" s="232">
        <v>0</v>
      </c>
      <c r="K19" s="233">
        <v>0</v>
      </c>
      <c r="L19" s="238">
        <v>12.224952699307469</v>
      </c>
      <c r="M19" s="233">
        <v>540.84761755022703</v>
      </c>
      <c r="N19" s="236">
        <v>12.024277691060485</v>
      </c>
      <c r="O19" s="237">
        <v>11.03031057701477</v>
      </c>
    </row>
    <row r="20" spans="1:15" ht="13.95" customHeight="1" x14ac:dyDescent="0.3">
      <c r="A20" s="93">
        <v>14</v>
      </c>
      <c r="B20" s="228">
        <v>9.7182512283325195</v>
      </c>
      <c r="C20" s="228">
        <v>9.4370393753051758</v>
      </c>
      <c r="D20" s="229">
        <v>22.872280972156428</v>
      </c>
      <c r="E20" s="230">
        <v>-14.707624860819717</v>
      </c>
      <c r="F20" s="228">
        <v>0</v>
      </c>
      <c r="G20" s="228">
        <v>49.518383026123047</v>
      </c>
      <c r="H20" s="229">
        <v>493.87984728199126</v>
      </c>
      <c r="I20" s="231">
        <v>-9.3878644352596439</v>
      </c>
      <c r="J20" s="232">
        <v>38.051000000000002</v>
      </c>
      <c r="K20" s="233">
        <v>0</v>
      </c>
      <c r="L20" s="238">
        <v>13.955510703920641</v>
      </c>
      <c r="M20" s="233">
        <v>516.75212825414769</v>
      </c>
      <c r="N20" s="236">
        <v>13.25235308058725</v>
      </c>
      <c r="O20" s="237">
        <v>11.964131822273252</v>
      </c>
    </row>
    <row r="21" spans="1:15" ht="13.95" customHeight="1" x14ac:dyDescent="0.3">
      <c r="A21" s="93">
        <v>15</v>
      </c>
      <c r="B21" s="228">
        <v>20.739103317260742</v>
      </c>
      <c r="C21" s="228">
        <v>20.103401184082031</v>
      </c>
      <c r="D21" s="229">
        <v>48.765759700200384</v>
      </c>
      <c r="E21" s="230">
        <v>25.893478728043956</v>
      </c>
      <c r="F21" s="228">
        <v>0</v>
      </c>
      <c r="G21" s="228">
        <v>49.518161773681641</v>
      </c>
      <c r="H21" s="229">
        <v>493.8776405838866</v>
      </c>
      <c r="I21" s="231">
        <v>-2.2066981046577894E-3</v>
      </c>
      <c r="J21" s="232">
        <v>32.043999999999997</v>
      </c>
      <c r="K21" s="233">
        <v>32.1</v>
      </c>
      <c r="L21" s="238">
        <v>25.835272029939297</v>
      </c>
      <c r="M21" s="233">
        <v>542.64340028408697</v>
      </c>
      <c r="N21" s="236">
        <v>24.501380403190442</v>
      </c>
      <c r="O21" s="237">
        <v>21.766026429367912</v>
      </c>
    </row>
    <row r="22" spans="1:15" ht="13.95" customHeight="1" x14ac:dyDescent="0.3">
      <c r="A22" s="93">
        <v>16</v>
      </c>
      <c r="B22" s="228">
        <v>26.543806076049805</v>
      </c>
      <c r="C22" s="228">
        <v>25.667375564575195</v>
      </c>
      <c r="D22" s="229">
        <v>62.336316478840445</v>
      </c>
      <c r="E22" s="230">
        <v>13.570556778640061</v>
      </c>
      <c r="F22" s="228">
        <v>0</v>
      </c>
      <c r="G22" s="228">
        <v>49.497310638427734</v>
      </c>
      <c r="H22" s="229">
        <v>493.66967831077636</v>
      </c>
      <c r="I22" s="231">
        <v>-0.2079622731102404</v>
      </c>
      <c r="J22" s="232">
        <v>78.135999999999996</v>
      </c>
      <c r="K22" s="233">
        <v>32.130000000000003</v>
      </c>
      <c r="L22" s="238">
        <v>59.368594505529806</v>
      </c>
      <c r="M22" s="233">
        <v>556.00599478961681</v>
      </c>
      <c r="N22" s="236">
        <v>58.358890816813407</v>
      </c>
      <c r="O22" s="237">
        <v>58.324913487543114</v>
      </c>
    </row>
    <row r="23" spans="1:15" ht="13.95" customHeight="1" x14ac:dyDescent="0.3">
      <c r="A23" s="93">
        <v>17</v>
      </c>
      <c r="B23" s="228">
        <v>46.732975006103516</v>
      </c>
      <c r="C23" s="228">
        <v>46.72479248046875</v>
      </c>
      <c r="D23" s="229">
        <v>111.66957256157148</v>
      </c>
      <c r="E23" s="230">
        <v>49.33325608273104</v>
      </c>
      <c r="F23" s="228">
        <v>0</v>
      </c>
      <c r="G23" s="228">
        <v>50.662815093994141</v>
      </c>
      <c r="H23" s="229">
        <v>505.29403127516844</v>
      </c>
      <c r="I23" s="231">
        <v>11.624352964392074</v>
      </c>
      <c r="J23" s="232">
        <v>38.058</v>
      </c>
      <c r="K23" s="233">
        <v>32.15</v>
      </c>
      <c r="L23" s="238">
        <v>66.865609047123115</v>
      </c>
      <c r="M23" s="233">
        <v>616.96360383673994</v>
      </c>
      <c r="N23" s="236">
        <v>68.094137368995803</v>
      </c>
      <c r="O23" s="237">
        <v>66.913670920938117</v>
      </c>
    </row>
    <row r="24" spans="1:15" ht="13.95" customHeight="1" x14ac:dyDescent="0.3">
      <c r="A24" s="93">
        <v>18</v>
      </c>
      <c r="B24" s="228">
        <v>10.514256477355957</v>
      </c>
      <c r="C24" s="228">
        <v>9.4334678649902344</v>
      </c>
      <c r="D24" s="229">
        <v>23.77412208943052</v>
      </c>
      <c r="E24" s="230">
        <v>-87.895450472140965</v>
      </c>
      <c r="F24" s="228">
        <v>0</v>
      </c>
      <c r="G24" s="228">
        <v>50.679653167724609</v>
      </c>
      <c r="H24" s="229">
        <v>505.4619686102414</v>
      </c>
      <c r="I24" s="231">
        <v>0.16793733507296338</v>
      </c>
      <c r="J24" s="232">
        <v>183.041</v>
      </c>
      <c r="K24" s="233">
        <v>32.19</v>
      </c>
      <c r="L24" s="238">
        <v>63.123486862931998</v>
      </c>
      <c r="M24" s="233">
        <v>529.23609069967188</v>
      </c>
      <c r="N24" s="236">
        <v>58.969018421981389</v>
      </c>
      <c r="O24" s="237">
        <v>59.294649415292625</v>
      </c>
    </row>
    <row r="25" spans="1:15" ht="13.95" customHeight="1" x14ac:dyDescent="0.3">
      <c r="A25" s="93">
        <v>19</v>
      </c>
      <c r="B25" s="228">
        <v>30.368196487426758</v>
      </c>
      <c r="C25" s="228">
        <v>29.713796615600586</v>
      </c>
      <c r="D25" s="229">
        <v>71.753425781307001</v>
      </c>
      <c r="E25" s="230">
        <v>47.979303691876481</v>
      </c>
      <c r="F25" s="228">
        <v>0</v>
      </c>
      <c r="G25" s="228">
        <v>50.616756439208984</v>
      </c>
      <c r="H25" s="229">
        <v>504.83465760419654</v>
      </c>
      <c r="I25" s="231">
        <v>-0.62731100604486301</v>
      </c>
      <c r="J25" s="232">
        <v>0</v>
      </c>
      <c r="K25" s="233">
        <v>0</v>
      </c>
      <c r="L25" s="238">
        <v>47.351992685831618</v>
      </c>
      <c r="M25" s="233">
        <v>576.58808338550352</v>
      </c>
      <c r="N25" s="236">
        <v>45.959025135470064</v>
      </c>
      <c r="O25" s="237">
        <v>48.330944613557023</v>
      </c>
    </row>
    <row r="26" spans="1:15" ht="13.95" customHeight="1" x14ac:dyDescent="0.3">
      <c r="A26" s="93">
        <v>20</v>
      </c>
      <c r="B26" s="228">
        <v>7.7576017379760742</v>
      </c>
      <c r="C26" s="228">
        <v>7.428194522857666</v>
      </c>
      <c r="D26" s="229">
        <v>18.126531514442515</v>
      </c>
      <c r="E26" s="230">
        <v>-53.626894266864483</v>
      </c>
      <c r="F26" s="228">
        <v>0</v>
      </c>
      <c r="G26" s="228">
        <v>50.096290588378906</v>
      </c>
      <c r="H26" s="229">
        <v>499.64370468499783</v>
      </c>
      <c r="I26" s="231">
        <v>-5.1909529191987076</v>
      </c>
      <c r="J26" s="232">
        <v>96.027000000000001</v>
      </c>
      <c r="K26" s="233">
        <v>0</v>
      </c>
      <c r="L26" s="238">
        <v>37.209152813936811</v>
      </c>
      <c r="M26" s="233">
        <v>517.77023619944032</v>
      </c>
      <c r="N26" s="236">
        <v>35.986259617783979</v>
      </c>
      <c r="O26" s="237">
        <v>40.61907347967005</v>
      </c>
    </row>
    <row r="27" spans="1:15" ht="13.95" customHeight="1" x14ac:dyDescent="0.3">
      <c r="A27" s="93">
        <v>21</v>
      </c>
      <c r="B27" s="228">
        <v>18.974681854248047</v>
      </c>
      <c r="C27" s="228">
        <v>18.686126708984375</v>
      </c>
      <c r="D27" s="229">
        <v>44.983585614703117</v>
      </c>
      <c r="E27" s="230">
        <v>26.857054100260601</v>
      </c>
      <c r="F27" s="228">
        <v>0</v>
      </c>
      <c r="G27" s="228">
        <v>50.030364990234375</v>
      </c>
      <c r="H27" s="229">
        <v>498.98618474282978</v>
      </c>
      <c r="I27" s="231">
        <v>-0.65751994216805087</v>
      </c>
      <c r="J27" s="232">
        <v>0</v>
      </c>
      <c r="K27" s="233">
        <v>0</v>
      </c>
      <c r="L27" s="238">
        <v>26.19953415809255</v>
      </c>
      <c r="M27" s="233">
        <v>543.96977035753287</v>
      </c>
      <c r="N27" s="236">
        <v>25.6749984135209</v>
      </c>
      <c r="O27" s="237">
        <v>33.949549429760886</v>
      </c>
    </row>
    <row r="28" spans="1:15" ht="13.95" customHeight="1" x14ac:dyDescent="0.3">
      <c r="A28" s="93">
        <v>22</v>
      </c>
      <c r="B28" s="228">
        <v>40.856597900390625</v>
      </c>
      <c r="C28" s="228">
        <v>40.578849792480469</v>
      </c>
      <c r="D28" s="229">
        <v>97.289267634697595</v>
      </c>
      <c r="E28" s="230">
        <v>52.305682019994478</v>
      </c>
      <c r="F28" s="228">
        <v>0</v>
      </c>
      <c r="G28" s="228">
        <v>50.0635986328125</v>
      </c>
      <c r="H28" s="229">
        <v>499.3176460167661</v>
      </c>
      <c r="I28" s="231">
        <v>0.33146127393632696</v>
      </c>
      <c r="J28" s="232">
        <v>0</v>
      </c>
      <c r="K28" s="233">
        <v>32.36</v>
      </c>
      <c r="L28" s="238">
        <v>20.277143293930806</v>
      </c>
      <c r="M28" s="233">
        <v>596.60691365146374</v>
      </c>
      <c r="N28" s="236">
        <v>18.382908370665216</v>
      </c>
      <c r="O28" s="237">
        <v>24.18033133921854</v>
      </c>
    </row>
    <row r="29" spans="1:15" ht="13.95" customHeight="1" x14ac:dyDescent="0.3">
      <c r="A29" s="93">
        <v>23</v>
      </c>
      <c r="B29" s="228">
        <v>4.6737136840820313</v>
      </c>
      <c r="C29" s="228">
        <v>4.3806843757629395</v>
      </c>
      <c r="D29" s="229">
        <v>10.802345909981465</v>
      </c>
      <c r="E29" s="230">
        <v>-86.486921724716126</v>
      </c>
      <c r="F29" s="228">
        <v>0</v>
      </c>
      <c r="G29" s="228">
        <v>53.880702972412109</v>
      </c>
      <c r="H29" s="229">
        <v>537.38817241716094</v>
      </c>
      <c r="I29" s="231">
        <v>38.07052640039484</v>
      </c>
      <c r="J29" s="232">
        <v>96.022000000000006</v>
      </c>
      <c r="K29" s="233">
        <v>32.29</v>
      </c>
      <c r="L29" s="238">
        <v>15.315604675678721</v>
      </c>
      <c r="M29" s="233">
        <v>548.1905183271424</v>
      </c>
      <c r="N29" s="236">
        <v>17.15824350779587</v>
      </c>
      <c r="O29" s="237">
        <v>23.439723598180656</v>
      </c>
    </row>
    <row r="30" spans="1:15" ht="13.95" customHeight="1" x14ac:dyDescent="0.3">
      <c r="A30" s="93">
        <v>24</v>
      </c>
      <c r="B30" s="228">
        <v>9.5978994369506836</v>
      </c>
      <c r="C30" s="228">
        <v>9.3205060958862305</v>
      </c>
      <c r="D30" s="229">
        <v>22.58944870473243</v>
      </c>
      <c r="E30" s="230">
        <v>11.787102794750965</v>
      </c>
      <c r="F30" s="228">
        <v>0</v>
      </c>
      <c r="G30" s="228">
        <v>54.082450866699219</v>
      </c>
      <c r="H30" s="229">
        <v>539.40033866999318</v>
      </c>
      <c r="I30" s="231">
        <v>2.0121662528322304</v>
      </c>
      <c r="J30" s="232">
        <v>38.049999999999997</v>
      </c>
      <c r="K30" s="233">
        <v>32.19</v>
      </c>
      <c r="L30" s="238">
        <v>19.659269047583194</v>
      </c>
      <c r="M30" s="233">
        <v>561.98978737472555</v>
      </c>
      <c r="N30" s="236">
        <v>16.763547893581464</v>
      </c>
      <c r="O30" s="237">
        <v>22.809187588628877</v>
      </c>
    </row>
    <row r="31" spans="1:15" ht="13.95" customHeight="1" x14ac:dyDescent="0.3">
      <c r="A31" s="93">
        <v>25</v>
      </c>
      <c r="B31" s="228">
        <v>21.994075775146484</v>
      </c>
      <c r="C31" s="228">
        <v>21.729043960571289</v>
      </c>
      <c r="D31" s="229">
        <v>52.228593476530499</v>
      </c>
      <c r="E31" s="230">
        <v>29.639144771798069</v>
      </c>
      <c r="F31" s="228">
        <v>0</v>
      </c>
      <c r="G31" s="228">
        <v>54.060699462890625</v>
      </c>
      <c r="H31" s="229">
        <v>539.18339741838781</v>
      </c>
      <c r="I31" s="231">
        <v>-0.2169412516053626</v>
      </c>
      <c r="J31" s="232">
        <v>20.033999999999999</v>
      </c>
      <c r="K31" s="233">
        <v>32.19</v>
      </c>
      <c r="L31" s="238">
        <v>17.266203520192704</v>
      </c>
      <c r="M31" s="233">
        <v>591.41199089491829</v>
      </c>
      <c r="N31" s="236">
        <v>16.305753273687404</v>
      </c>
      <c r="O31" s="237">
        <v>22.72731452502784</v>
      </c>
    </row>
    <row r="32" spans="1:15" ht="13.95" customHeight="1" x14ac:dyDescent="0.3">
      <c r="A32" s="93">
        <v>26</v>
      </c>
      <c r="B32" s="228">
        <v>5.9524350166320801</v>
      </c>
      <c r="C32" s="228">
        <v>5.5683016777038574</v>
      </c>
      <c r="D32" s="229">
        <v>13.744174852365523</v>
      </c>
      <c r="E32" s="230">
        <v>-38.484418624164974</v>
      </c>
      <c r="F32" s="228">
        <v>0</v>
      </c>
      <c r="G32" s="228">
        <v>53.019691467285156</v>
      </c>
      <c r="H32" s="229">
        <v>528.80073064960959</v>
      </c>
      <c r="I32" s="231">
        <v>-10.382666768778222</v>
      </c>
      <c r="J32" s="232">
        <v>96.02</v>
      </c>
      <c r="K32" s="233">
        <v>32.26</v>
      </c>
      <c r="L32" s="238">
        <v>14.892914607056802</v>
      </c>
      <c r="M32" s="233">
        <v>542.54490550197511</v>
      </c>
      <c r="N32" s="236">
        <v>13.593281307904924</v>
      </c>
      <c r="O32" s="237">
        <v>20.839566308546583</v>
      </c>
    </row>
    <row r="33" spans="1:15" ht="13.95" customHeight="1" x14ac:dyDescent="0.3">
      <c r="A33" s="93">
        <v>27</v>
      </c>
      <c r="B33" s="228">
        <v>25.531059265136719</v>
      </c>
      <c r="C33" s="228">
        <v>25.26542854309082</v>
      </c>
      <c r="D33" s="229">
        <v>60.680326465091873</v>
      </c>
      <c r="E33" s="230">
        <v>46.936151612726349</v>
      </c>
      <c r="F33" s="228">
        <v>0</v>
      </c>
      <c r="G33" s="228">
        <v>52.948535919189453</v>
      </c>
      <c r="H33" s="229">
        <v>528.09104892982828</v>
      </c>
      <c r="I33" s="231">
        <v>-0.70968171978131522</v>
      </c>
      <c r="J33" s="232">
        <v>0</v>
      </c>
      <c r="K33" s="233">
        <v>32.200000000000003</v>
      </c>
      <c r="L33" s="238">
        <v>14.02646989294503</v>
      </c>
      <c r="M33" s="233">
        <v>588.77137539492014</v>
      </c>
      <c r="N33" s="236">
        <v>12.914980190649716</v>
      </c>
      <c r="O33" s="237">
        <v>20.354586096590502</v>
      </c>
    </row>
    <row r="34" spans="1:15" ht="13.95" customHeight="1" x14ac:dyDescent="0.3">
      <c r="A34" s="93">
        <v>28</v>
      </c>
      <c r="B34" s="228">
        <v>31.159006118774414</v>
      </c>
      <c r="C34" s="228">
        <v>30.89300537109375</v>
      </c>
      <c r="D34" s="229">
        <v>74.129211351124439</v>
      </c>
      <c r="E34" s="230">
        <v>13.448884886032566</v>
      </c>
      <c r="F34" s="228">
        <v>0</v>
      </c>
      <c r="G34" s="228">
        <v>52.862087249755859</v>
      </c>
      <c r="H34" s="229">
        <v>527.22883871518786</v>
      </c>
      <c r="I34" s="231">
        <v>-0.86221021464041314</v>
      </c>
      <c r="J34" s="232">
        <v>0</v>
      </c>
      <c r="K34" s="233">
        <v>0</v>
      </c>
      <c r="L34" s="238">
        <v>12.586674671392153</v>
      </c>
      <c r="M34" s="233">
        <v>601.35805006631233</v>
      </c>
      <c r="N34" s="236">
        <v>12.945577234017751</v>
      </c>
      <c r="O34" s="237">
        <v>20.847143167887264</v>
      </c>
    </row>
    <row r="35" spans="1:15" ht="13.95" customHeight="1" x14ac:dyDescent="0.3">
      <c r="A35" s="93">
        <v>29</v>
      </c>
      <c r="B35" s="228">
        <v>10.13060188293457</v>
      </c>
      <c r="C35" s="228">
        <v>9.861663818359375</v>
      </c>
      <c r="D35" s="229">
        <v>23.87304975914099</v>
      </c>
      <c r="E35" s="230">
        <v>-50.256161591983449</v>
      </c>
      <c r="F35" s="228">
        <v>0</v>
      </c>
      <c r="G35" s="228">
        <v>55.338287353515625</v>
      </c>
      <c r="H35" s="229">
        <v>551.92563320541524</v>
      </c>
      <c r="I35" s="231">
        <v>24.696794490227376</v>
      </c>
      <c r="J35" s="232">
        <v>70.108000000000004</v>
      </c>
      <c r="K35" s="233">
        <v>32.15</v>
      </c>
      <c r="L35" s="238">
        <v>12.398632898243932</v>
      </c>
      <c r="M35" s="233">
        <v>575.79868296455618</v>
      </c>
      <c r="N35" s="236">
        <v>13.56761302435423</v>
      </c>
      <c r="O35" s="237">
        <v>21.150866375079421</v>
      </c>
    </row>
    <row r="36" spans="1:15" ht="13.95" customHeight="1" x14ac:dyDescent="0.3">
      <c r="A36" s="93">
        <v>30</v>
      </c>
      <c r="B36" s="228">
        <v>15.295890808105469</v>
      </c>
      <c r="C36" s="228">
        <v>15.016619682312012</v>
      </c>
      <c r="D36" s="229">
        <v>36.203835537754124</v>
      </c>
      <c r="E36" s="230">
        <v>12.330785778613134</v>
      </c>
      <c r="F36" s="228">
        <v>0</v>
      </c>
      <c r="G36" s="228">
        <v>55.3466796875</v>
      </c>
      <c r="H36" s="229">
        <v>552.00933554731841</v>
      </c>
      <c r="I36" s="231">
        <v>8.3702341903176603E-2</v>
      </c>
      <c r="J36" s="232">
        <v>38.048000000000002</v>
      </c>
      <c r="K36" s="233">
        <v>32.450000000000003</v>
      </c>
      <c r="L36" s="238">
        <v>18.012488120516309</v>
      </c>
      <c r="M36" s="233">
        <v>588.21317108507253</v>
      </c>
      <c r="N36" s="236">
        <v>17.158561212705827</v>
      </c>
      <c r="O36" s="237">
        <v>23.979669977526576</v>
      </c>
    </row>
    <row r="37" spans="1:15" ht="13.95" customHeight="1" thickBot="1" x14ac:dyDescent="0.35">
      <c r="A37" s="100">
        <v>31</v>
      </c>
      <c r="B37" s="10"/>
      <c r="C37" s="10"/>
      <c r="D37" s="9" t="str">
        <f t="shared" ref="D37" si="0">IF(B37="","",$A$3*2.54^3*(B37*138.25*282.5+C37*138*311)/1000000)</f>
        <v/>
      </c>
      <c r="E37" s="8"/>
      <c r="F37" s="10"/>
      <c r="G37" s="10"/>
      <c r="H37" s="9"/>
      <c r="I37" s="1"/>
      <c r="J37" s="39"/>
      <c r="K37" s="43"/>
      <c r="L37" s="21"/>
      <c r="M37" s="61"/>
      <c r="N37" s="105"/>
      <c r="O37" s="152"/>
    </row>
    <row r="38" spans="1:15" x14ac:dyDescent="0.3">
      <c r="A38" s="7" t="s">
        <v>3</v>
      </c>
      <c r="B38" s="4"/>
      <c r="C38" s="4"/>
      <c r="D38" s="4">
        <f>+D6+E38</f>
        <v>36.203835537754109</v>
      </c>
      <c r="E38" s="5">
        <f>SUM(E7:E37)</f>
        <v>0.14489939615824454</v>
      </c>
      <c r="F38" s="4"/>
      <c r="G38" s="4"/>
      <c r="H38" s="4">
        <f>+H6+I38</f>
        <v>552.00933554731841</v>
      </c>
      <c r="I38" s="5">
        <f t="shared" ref="I38:J38" si="1">SUM(I7:I37)</f>
        <v>22.463882333885294</v>
      </c>
      <c r="J38" s="15">
        <f t="shared" si="1"/>
        <v>1344.9089999999999</v>
      </c>
      <c r="K38" s="6">
        <f>SUM(K7:K37)</f>
        <v>708.56000000000006</v>
      </c>
      <c r="L38" s="6">
        <f>SUM(L7:L37)</f>
        <v>658.95778173004362</v>
      </c>
      <c r="M38" s="6">
        <f>D38+H38</f>
        <v>588.21317108507253</v>
      </c>
      <c r="N38" s="54"/>
      <c r="O38" s="55"/>
    </row>
    <row r="39" spans="1:15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5" x14ac:dyDescent="0.3">
      <c r="A40" s="3"/>
      <c r="B40" s="27"/>
      <c r="C40" s="35" t="s">
        <v>4</v>
      </c>
      <c r="D40" s="28">
        <f>IF(B7="","",D38+H38)</f>
        <v>588.21317108507253</v>
      </c>
      <c r="E40" s="37" t="s">
        <v>2</v>
      </c>
      <c r="F40" s="27"/>
      <c r="G40" s="27"/>
      <c r="H40" s="27"/>
      <c r="I40" s="27"/>
      <c r="J40" s="47">
        <f>J38*1000/1.9</f>
        <v>707846.84210526303</v>
      </c>
      <c r="K40" s="47">
        <f t="shared" ref="K40:M40" si="2">K38*1000/1.9</f>
        <v>372926.31578947377</v>
      </c>
      <c r="L40" s="47">
        <f t="shared" si="2"/>
        <v>346819.88512107561</v>
      </c>
      <c r="M40" s="47">
        <f t="shared" si="2"/>
        <v>309585.87951845926</v>
      </c>
      <c r="N40" s="50"/>
      <c r="O40" s="51"/>
    </row>
    <row r="41" spans="1:15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204">
        <f>J38*1000</f>
        <v>1344908.9999999998</v>
      </c>
      <c r="K41" s="33"/>
      <c r="L41" s="33"/>
      <c r="M41" s="33"/>
      <c r="N41" s="52"/>
      <c r="O41" s="53"/>
    </row>
    <row r="46" spans="1:15" x14ac:dyDescent="0.3">
      <c r="C46" s="27"/>
      <c r="D46" s="27"/>
    </row>
  </sheetData>
  <mergeCells count="3">
    <mergeCell ref="B3:E3"/>
    <mergeCell ref="B4:E4"/>
    <mergeCell ref="F4:I4"/>
  </mergeCells>
  <phoneticPr fontId="0" type="noConversion"/>
  <conditionalFormatting sqref="D40">
    <cfRule type="cellIs" dxfId="6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5984" right="0.31496062992125984" top="0.35433070866141736" bottom="0.35433070866141736" header="0.31496062992125984" footer="0.31496062992125984"/>
  <pageSetup paperSize="5" scale="55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A71"/>
  <sheetViews>
    <sheetView showGridLines="0" tabSelected="1" zoomScale="70" zoomScaleNormal="70" workbookViewId="0"/>
  </sheetViews>
  <sheetFormatPr defaultColWidth="8.88671875" defaultRowHeight="14.4" x14ac:dyDescent="0.3"/>
  <cols>
    <col min="1" max="1" width="7" style="23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6.664062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53" x14ac:dyDescent="0.3">
      <c r="A1" s="56" t="s">
        <v>97</v>
      </c>
      <c r="B1" s="57"/>
      <c r="C1" s="57"/>
      <c r="D1" s="57"/>
      <c r="E1" s="57"/>
      <c r="F1" s="97">
        <v>700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53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119"/>
      <c r="M2" s="58"/>
      <c r="N2" s="58"/>
      <c r="O2" s="120"/>
      <c r="AV2" s="145" t="s">
        <v>88</v>
      </c>
    </row>
    <row r="3" spans="1:53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64"/>
      <c r="M3" s="64"/>
      <c r="AV3" s="145" t="s">
        <v>89</v>
      </c>
    </row>
    <row r="4" spans="1:53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45" t="s">
        <v>42</v>
      </c>
      <c r="K4" s="209" t="s">
        <v>94</v>
      </c>
      <c r="L4" s="18" t="s">
        <v>27</v>
      </c>
      <c r="M4" s="59" t="s">
        <v>43</v>
      </c>
      <c r="N4" s="101" t="s">
        <v>44</v>
      </c>
      <c r="O4" s="102"/>
      <c r="AV4" s="145"/>
    </row>
    <row r="5" spans="1:53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1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53" ht="13.95" customHeight="1" x14ac:dyDescent="0.3">
      <c r="A6" s="126" t="s">
        <v>1</v>
      </c>
      <c r="B6" s="149"/>
      <c r="C6" s="149"/>
      <c r="D6" s="127"/>
      <c r="E6" s="155"/>
      <c r="F6" s="149"/>
      <c r="G6" s="149"/>
      <c r="H6" s="127"/>
      <c r="I6" s="156"/>
      <c r="J6" s="130"/>
      <c r="K6" s="131"/>
      <c r="L6" s="157"/>
      <c r="M6" s="133"/>
      <c r="N6" s="158"/>
      <c r="O6" s="159"/>
      <c r="AV6" s="2" t="s">
        <v>80</v>
      </c>
    </row>
    <row r="7" spans="1:53" ht="13.95" customHeight="1" x14ac:dyDescent="0.3">
      <c r="A7" s="99">
        <v>1</v>
      </c>
      <c r="B7" s="150"/>
      <c r="C7" s="150"/>
      <c r="D7" s="9"/>
      <c r="E7" s="8"/>
      <c r="F7" s="150"/>
      <c r="G7" s="150"/>
      <c r="H7" s="9"/>
      <c r="I7" s="1"/>
      <c r="J7" s="39"/>
      <c r="K7" s="43"/>
      <c r="L7" s="21"/>
      <c r="M7" s="61"/>
      <c r="N7" s="151"/>
      <c r="O7" s="152"/>
      <c r="Q7" s="46"/>
    </row>
    <row r="8" spans="1:53" ht="13.95" customHeight="1" x14ac:dyDescent="0.3">
      <c r="A8" s="93">
        <v>2</v>
      </c>
      <c r="B8" s="228"/>
      <c r="C8" s="228"/>
      <c r="D8" s="229"/>
      <c r="E8" s="230"/>
      <c r="F8" s="228"/>
      <c r="G8" s="228"/>
      <c r="H8" s="229"/>
      <c r="I8" s="231"/>
      <c r="J8" s="232"/>
      <c r="K8" s="233"/>
      <c r="L8" s="238"/>
      <c r="M8" s="233"/>
      <c r="N8" s="236"/>
      <c r="O8" s="237"/>
      <c r="Q8" s="46"/>
      <c r="AV8" s="2" t="s">
        <v>84</v>
      </c>
      <c r="AY8" s="147">
        <v>1573.76</v>
      </c>
      <c r="AZ8" s="2" t="s">
        <v>2</v>
      </c>
    </row>
    <row r="9" spans="1:53" ht="13.95" customHeight="1" x14ac:dyDescent="0.3">
      <c r="A9" s="93">
        <v>3</v>
      </c>
      <c r="B9" s="228"/>
      <c r="C9" s="228"/>
      <c r="D9" s="229"/>
      <c r="E9" s="230"/>
      <c r="F9" s="228"/>
      <c r="G9" s="228"/>
      <c r="H9" s="229"/>
      <c r="I9" s="231"/>
      <c r="J9" s="232"/>
      <c r="K9" s="233"/>
      <c r="L9" s="238"/>
      <c r="M9" s="233"/>
      <c r="N9" s="236"/>
      <c r="O9" s="237"/>
      <c r="Q9" s="46"/>
      <c r="AV9" s="144" t="s">
        <v>85</v>
      </c>
      <c r="AW9" s="144"/>
      <c r="AX9" s="144"/>
      <c r="AY9" s="148">
        <v>1540.87</v>
      </c>
      <c r="AZ9" s="144" t="s">
        <v>2</v>
      </c>
    </row>
    <row r="10" spans="1:53" ht="13.95" customHeight="1" x14ac:dyDescent="0.3">
      <c r="A10" s="93">
        <v>4</v>
      </c>
      <c r="B10" s="228"/>
      <c r="C10" s="228"/>
      <c r="D10" s="229"/>
      <c r="E10" s="230"/>
      <c r="F10" s="228"/>
      <c r="G10" s="228"/>
      <c r="H10" s="229"/>
      <c r="I10" s="231"/>
      <c r="J10" s="232"/>
      <c r="K10" s="233"/>
      <c r="L10" s="238"/>
      <c r="M10" s="233"/>
      <c r="N10" s="236"/>
      <c r="O10" s="237"/>
      <c r="Q10" s="46"/>
      <c r="AV10" s="2" t="s">
        <v>87</v>
      </c>
      <c r="AY10" s="2">
        <f>AY8-AY9</f>
        <v>32.8900000000001</v>
      </c>
      <c r="AZ10" s="2" t="s">
        <v>2</v>
      </c>
    </row>
    <row r="11" spans="1:53" ht="13.95" customHeight="1" x14ac:dyDescent="0.3">
      <c r="A11" s="93">
        <v>5</v>
      </c>
      <c r="B11" s="228"/>
      <c r="C11" s="228"/>
      <c r="D11" s="229"/>
      <c r="E11" s="230"/>
      <c r="F11" s="228"/>
      <c r="G11" s="228"/>
      <c r="H11" s="229"/>
      <c r="I11" s="231"/>
      <c r="J11" s="232"/>
      <c r="K11" s="233"/>
      <c r="L11" s="238"/>
      <c r="M11" s="233"/>
      <c r="N11" s="236"/>
      <c r="O11" s="237"/>
      <c r="Q11" s="46"/>
    </row>
    <row r="12" spans="1:53" ht="13.95" customHeight="1" x14ac:dyDescent="0.3">
      <c r="A12" s="93">
        <v>6</v>
      </c>
      <c r="B12" s="228"/>
      <c r="C12" s="228"/>
      <c r="D12" s="229"/>
      <c r="E12" s="230"/>
      <c r="F12" s="228"/>
      <c r="G12" s="228"/>
      <c r="H12" s="229"/>
      <c r="I12" s="231"/>
      <c r="J12" s="232"/>
      <c r="K12" s="233"/>
      <c r="L12" s="238"/>
      <c r="M12" s="233"/>
      <c r="N12" s="236"/>
      <c r="O12" s="237"/>
      <c r="Q12" s="46"/>
      <c r="AV12" s="2" t="s">
        <v>81</v>
      </c>
      <c r="AY12" s="147">
        <v>0</v>
      </c>
      <c r="AZ12" s="2" t="s">
        <v>2</v>
      </c>
    </row>
    <row r="13" spans="1:53" ht="13.95" customHeight="1" x14ac:dyDescent="0.3">
      <c r="A13" s="93">
        <v>7</v>
      </c>
      <c r="B13" s="228"/>
      <c r="C13" s="228"/>
      <c r="D13" s="229"/>
      <c r="E13" s="230"/>
      <c r="F13" s="228"/>
      <c r="G13" s="228"/>
      <c r="H13" s="229"/>
      <c r="I13" s="231"/>
      <c r="J13" s="232"/>
      <c r="K13" s="233"/>
      <c r="L13" s="238"/>
      <c r="M13" s="233"/>
      <c r="N13" s="236"/>
      <c r="O13" s="237"/>
      <c r="Q13" s="46"/>
      <c r="AV13" s="144" t="s">
        <v>82</v>
      </c>
      <c r="AW13" s="144"/>
      <c r="AX13" s="144"/>
      <c r="AY13" s="148">
        <v>4.149</v>
      </c>
      <c r="AZ13" s="144" t="s">
        <v>2</v>
      </c>
    </row>
    <row r="14" spans="1:53" ht="13.95" customHeight="1" x14ac:dyDescent="0.3">
      <c r="A14" s="93">
        <v>8</v>
      </c>
      <c r="B14" s="228"/>
      <c r="C14" s="228"/>
      <c r="D14" s="229"/>
      <c r="E14" s="230"/>
      <c r="F14" s="228"/>
      <c r="G14" s="228"/>
      <c r="H14" s="229"/>
      <c r="I14" s="231"/>
      <c r="J14" s="232"/>
      <c r="K14" s="233"/>
      <c r="L14" s="238"/>
      <c r="M14" s="233"/>
      <c r="N14" s="236"/>
      <c r="O14" s="237"/>
      <c r="Q14" s="46"/>
      <c r="AV14" s="2" t="s">
        <v>86</v>
      </c>
      <c r="AY14" s="2">
        <f>AY13-AY12</f>
        <v>4.149</v>
      </c>
      <c r="AZ14" s="2" t="s">
        <v>2</v>
      </c>
    </row>
    <row r="15" spans="1:53" ht="13.95" customHeight="1" x14ac:dyDescent="0.3">
      <c r="A15" s="93">
        <v>9</v>
      </c>
      <c r="B15" s="228"/>
      <c r="C15" s="228"/>
      <c r="D15" s="229"/>
      <c r="E15" s="230"/>
      <c r="F15" s="228"/>
      <c r="G15" s="228"/>
      <c r="H15" s="229"/>
      <c r="I15" s="231"/>
      <c r="J15" s="232"/>
      <c r="K15" s="233"/>
      <c r="L15" s="238"/>
      <c r="M15" s="233"/>
      <c r="N15" s="236"/>
      <c r="O15" s="237"/>
      <c r="Q15" s="46"/>
    </row>
    <row r="16" spans="1:53" ht="13.95" customHeight="1" x14ac:dyDescent="0.3">
      <c r="A16" s="93">
        <v>10</v>
      </c>
      <c r="B16" s="228"/>
      <c r="C16" s="228"/>
      <c r="D16" s="229"/>
      <c r="E16" s="230"/>
      <c r="F16" s="228"/>
      <c r="G16" s="228"/>
      <c r="H16" s="229"/>
      <c r="I16" s="231"/>
      <c r="J16" s="232"/>
      <c r="K16" s="233"/>
      <c r="L16" s="238"/>
      <c r="M16" s="233"/>
      <c r="N16" s="236"/>
      <c r="O16" s="237"/>
      <c r="Q16" s="46"/>
      <c r="AV16" s="145" t="s">
        <v>83</v>
      </c>
      <c r="AW16" s="145"/>
      <c r="AX16" s="145"/>
      <c r="AY16" s="146">
        <f>AY10-AY14</f>
        <v>28.741000000000099</v>
      </c>
      <c r="AZ16" s="145" t="s">
        <v>2</v>
      </c>
      <c r="BA16" s="145"/>
    </row>
    <row r="17" spans="1:17" ht="13.95" customHeight="1" x14ac:dyDescent="0.3">
      <c r="A17" s="93">
        <v>11</v>
      </c>
      <c r="B17" s="228"/>
      <c r="C17" s="228"/>
      <c r="D17" s="229"/>
      <c r="E17" s="230"/>
      <c r="F17" s="228"/>
      <c r="G17" s="228"/>
      <c r="H17" s="229"/>
      <c r="I17" s="231"/>
      <c r="J17" s="232"/>
      <c r="K17" s="233"/>
      <c r="L17" s="238"/>
      <c r="M17" s="233"/>
      <c r="N17" s="236"/>
      <c r="O17" s="237"/>
      <c r="Q17" s="46"/>
    </row>
    <row r="18" spans="1:17" ht="13.95" customHeight="1" x14ac:dyDescent="0.3">
      <c r="A18" s="93">
        <v>12</v>
      </c>
      <c r="B18" s="228"/>
      <c r="C18" s="228"/>
      <c r="D18" s="229"/>
      <c r="E18" s="230"/>
      <c r="F18" s="228"/>
      <c r="G18" s="228"/>
      <c r="H18" s="229"/>
      <c r="I18" s="231"/>
      <c r="J18" s="232"/>
      <c r="K18" s="233"/>
      <c r="L18" s="238"/>
      <c r="M18" s="233"/>
      <c r="N18" s="236"/>
      <c r="O18" s="237"/>
      <c r="Q18" s="46"/>
    </row>
    <row r="19" spans="1:17" ht="13.95" customHeight="1" x14ac:dyDescent="0.3">
      <c r="A19" s="93">
        <v>13</v>
      </c>
      <c r="B19" s="228"/>
      <c r="C19" s="228"/>
      <c r="D19" s="229"/>
      <c r="E19" s="230"/>
      <c r="F19" s="228"/>
      <c r="G19" s="228"/>
      <c r="H19" s="229"/>
      <c r="I19" s="231"/>
      <c r="J19" s="232"/>
      <c r="K19" s="233"/>
      <c r="L19" s="238"/>
      <c r="M19" s="233"/>
      <c r="N19" s="236"/>
      <c r="O19" s="237"/>
      <c r="Q19" s="46"/>
    </row>
    <row r="20" spans="1:17" ht="13.95" customHeight="1" x14ac:dyDescent="0.3">
      <c r="A20" s="93">
        <v>14</v>
      </c>
      <c r="B20" s="228"/>
      <c r="C20" s="228"/>
      <c r="D20" s="229"/>
      <c r="E20" s="230"/>
      <c r="F20" s="228"/>
      <c r="G20" s="228"/>
      <c r="H20" s="229"/>
      <c r="I20" s="231"/>
      <c r="J20" s="232"/>
      <c r="K20" s="233"/>
      <c r="L20" s="238"/>
      <c r="M20" s="233"/>
      <c r="N20" s="236"/>
      <c r="O20" s="237"/>
      <c r="Q20" s="46"/>
    </row>
    <row r="21" spans="1:17" ht="13.95" customHeight="1" x14ac:dyDescent="0.3">
      <c r="A21" s="93">
        <v>15</v>
      </c>
      <c r="B21" s="228"/>
      <c r="C21" s="228"/>
      <c r="D21" s="229"/>
      <c r="E21" s="230"/>
      <c r="F21" s="228"/>
      <c r="G21" s="228"/>
      <c r="H21" s="229"/>
      <c r="I21" s="231"/>
      <c r="J21" s="232"/>
      <c r="K21" s="233"/>
      <c r="L21" s="238"/>
      <c r="M21" s="233"/>
      <c r="N21" s="236"/>
      <c r="O21" s="237"/>
      <c r="Q21" s="46"/>
    </row>
    <row r="22" spans="1:17" ht="13.95" customHeight="1" x14ac:dyDescent="0.3">
      <c r="A22" s="93">
        <v>16</v>
      </c>
      <c r="B22" s="228"/>
      <c r="C22" s="228"/>
      <c r="D22" s="229"/>
      <c r="E22" s="230"/>
      <c r="F22" s="228"/>
      <c r="G22" s="228"/>
      <c r="H22" s="229"/>
      <c r="I22" s="231"/>
      <c r="J22" s="232"/>
      <c r="K22" s="233"/>
      <c r="L22" s="238"/>
      <c r="M22" s="233"/>
      <c r="N22" s="236"/>
      <c r="O22" s="237"/>
      <c r="Q22" s="46"/>
    </row>
    <row r="23" spans="1:17" ht="13.95" customHeight="1" x14ac:dyDescent="0.3">
      <c r="A23" s="93">
        <v>17</v>
      </c>
      <c r="B23" s="228"/>
      <c r="C23" s="228"/>
      <c r="D23" s="229"/>
      <c r="E23" s="230"/>
      <c r="F23" s="228"/>
      <c r="G23" s="228"/>
      <c r="H23" s="229"/>
      <c r="I23" s="231"/>
      <c r="J23" s="232"/>
      <c r="K23" s="233"/>
      <c r="L23" s="238"/>
      <c r="M23" s="233"/>
      <c r="N23" s="236"/>
      <c r="O23" s="237"/>
      <c r="Q23" s="46"/>
    </row>
    <row r="24" spans="1:17" ht="13.95" customHeight="1" x14ac:dyDescent="0.3">
      <c r="A24" s="93">
        <v>18</v>
      </c>
      <c r="B24" s="228"/>
      <c r="C24" s="228"/>
      <c r="D24" s="229"/>
      <c r="E24" s="230"/>
      <c r="F24" s="228"/>
      <c r="G24" s="228"/>
      <c r="H24" s="229"/>
      <c r="I24" s="231"/>
      <c r="J24" s="232"/>
      <c r="K24" s="233"/>
      <c r="L24" s="238"/>
      <c r="M24" s="233"/>
      <c r="N24" s="236"/>
      <c r="O24" s="237"/>
      <c r="Q24" s="46"/>
    </row>
    <row r="25" spans="1:17" ht="13.95" customHeight="1" x14ac:dyDescent="0.3">
      <c r="A25" s="93">
        <v>19</v>
      </c>
      <c r="B25" s="228"/>
      <c r="C25" s="228"/>
      <c r="D25" s="229"/>
      <c r="E25" s="230"/>
      <c r="F25" s="228"/>
      <c r="G25" s="228"/>
      <c r="H25" s="229"/>
      <c r="I25" s="231"/>
      <c r="J25" s="232"/>
      <c r="K25" s="233"/>
      <c r="L25" s="238"/>
      <c r="M25" s="233"/>
      <c r="N25" s="236"/>
      <c r="O25" s="237"/>
      <c r="Q25" s="46"/>
    </row>
    <row r="26" spans="1:17" ht="13.95" customHeight="1" x14ac:dyDescent="0.3">
      <c r="A26" s="93">
        <v>20</v>
      </c>
      <c r="B26" s="228"/>
      <c r="C26" s="228"/>
      <c r="D26" s="229"/>
      <c r="E26" s="230"/>
      <c r="F26" s="228"/>
      <c r="G26" s="228"/>
      <c r="H26" s="229"/>
      <c r="I26" s="231"/>
      <c r="J26" s="232"/>
      <c r="K26" s="233"/>
      <c r="L26" s="238"/>
      <c r="M26" s="233"/>
      <c r="N26" s="236"/>
      <c r="O26" s="237"/>
      <c r="Q26" s="46"/>
    </row>
    <row r="27" spans="1:17" ht="13.95" customHeight="1" x14ac:dyDescent="0.3">
      <c r="A27" s="93">
        <v>21</v>
      </c>
      <c r="B27" s="228"/>
      <c r="C27" s="228"/>
      <c r="D27" s="229"/>
      <c r="E27" s="230"/>
      <c r="F27" s="228"/>
      <c r="G27" s="228"/>
      <c r="H27" s="229"/>
      <c r="I27" s="231"/>
      <c r="J27" s="232"/>
      <c r="K27" s="233"/>
      <c r="L27" s="238"/>
      <c r="M27" s="233"/>
      <c r="N27" s="236"/>
      <c r="O27" s="237"/>
      <c r="Q27" s="46"/>
    </row>
    <row r="28" spans="1:17" ht="13.95" customHeight="1" x14ac:dyDescent="0.3">
      <c r="A28" s="93">
        <v>22</v>
      </c>
      <c r="B28" s="228"/>
      <c r="C28" s="228"/>
      <c r="D28" s="229"/>
      <c r="E28" s="230"/>
      <c r="F28" s="228"/>
      <c r="G28" s="228"/>
      <c r="H28" s="229"/>
      <c r="I28" s="231"/>
      <c r="J28" s="232"/>
      <c r="K28" s="233"/>
      <c r="L28" s="238"/>
      <c r="M28" s="233"/>
      <c r="N28" s="236"/>
      <c r="O28" s="237"/>
      <c r="Q28" s="46"/>
    </row>
    <row r="29" spans="1:17" ht="13.95" customHeight="1" x14ac:dyDescent="0.3">
      <c r="A29" s="93">
        <v>23</v>
      </c>
      <c r="B29" s="228"/>
      <c r="C29" s="228"/>
      <c r="D29" s="229"/>
      <c r="E29" s="230"/>
      <c r="F29" s="228"/>
      <c r="G29" s="228"/>
      <c r="H29" s="229"/>
      <c r="I29" s="231"/>
      <c r="J29" s="232"/>
      <c r="K29" s="233"/>
      <c r="L29" s="238"/>
      <c r="M29" s="233"/>
      <c r="N29" s="236"/>
      <c r="O29" s="237"/>
      <c r="Q29" s="46"/>
    </row>
    <row r="30" spans="1:17" ht="13.95" customHeight="1" x14ac:dyDescent="0.3">
      <c r="A30" s="93">
        <v>24</v>
      </c>
      <c r="B30" s="228"/>
      <c r="C30" s="228"/>
      <c r="D30" s="229"/>
      <c r="E30" s="230"/>
      <c r="F30" s="228"/>
      <c r="G30" s="228"/>
      <c r="H30" s="229"/>
      <c r="I30" s="231"/>
      <c r="J30" s="232"/>
      <c r="K30" s="233"/>
      <c r="L30" s="238"/>
      <c r="M30" s="233"/>
      <c r="N30" s="236"/>
      <c r="O30" s="237"/>
      <c r="Q30" s="46"/>
    </row>
    <row r="31" spans="1:17" ht="13.95" customHeight="1" x14ac:dyDescent="0.3">
      <c r="A31" s="93">
        <v>25</v>
      </c>
      <c r="B31" s="228"/>
      <c r="C31" s="228"/>
      <c r="D31" s="229"/>
      <c r="E31" s="230"/>
      <c r="F31" s="228"/>
      <c r="G31" s="228"/>
      <c r="H31" s="229"/>
      <c r="I31" s="231"/>
      <c r="J31" s="232"/>
      <c r="K31" s="233"/>
      <c r="L31" s="238"/>
      <c r="M31" s="233"/>
      <c r="N31" s="236"/>
      <c r="O31" s="237"/>
      <c r="Q31" s="46"/>
    </row>
    <row r="32" spans="1:17" ht="13.95" customHeight="1" x14ac:dyDescent="0.3">
      <c r="A32" s="93">
        <v>26</v>
      </c>
      <c r="B32" s="228"/>
      <c r="C32" s="228"/>
      <c r="D32" s="229"/>
      <c r="E32" s="230"/>
      <c r="F32" s="228"/>
      <c r="G32" s="228"/>
      <c r="H32" s="229"/>
      <c r="I32" s="231"/>
      <c r="J32" s="232"/>
      <c r="K32" s="233"/>
      <c r="L32" s="238"/>
      <c r="M32" s="233"/>
      <c r="N32" s="236"/>
      <c r="O32" s="237"/>
      <c r="Q32" s="46"/>
    </row>
    <row r="33" spans="1:17" ht="13.95" customHeight="1" x14ac:dyDescent="0.3">
      <c r="A33" s="93">
        <v>27</v>
      </c>
      <c r="B33" s="228"/>
      <c r="C33" s="228"/>
      <c r="D33" s="229"/>
      <c r="E33" s="230"/>
      <c r="F33" s="228"/>
      <c r="G33" s="228"/>
      <c r="H33" s="229"/>
      <c r="I33" s="231"/>
      <c r="J33" s="232"/>
      <c r="K33" s="233"/>
      <c r="L33" s="238"/>
      <c r="M33" s="233"/>
      <c r="N33" s="236"/>
      <c r="O33" s="237"/>
      <c r="Q33" s="46"/>
    </row>
    <row r="34" spans="1:17" ht="13.95" customHeight="1" x14ac:dyDescent="0.3">
      <c r="A34" s="93">
        <v>28</v>
      </c>
      <c r="B34" s="228"/>
      <c r="C34" s="228"/>
      <c r="D34" s="229"/>
      <c r="E34" s="230"/>
      <c r="F34" s="228"/>
      <c r="G34" s="228"/>
      <c r="H34" s="229"/>
      <c r="I34" s="231"/>
      <c r="J34" s="232"/>
      <c r="K34" s="233"/>
      <c r="L34" s="238"/>
      <c r="M34" s="233"/>
      <c r="N34" s="236"/>
      <c r="O34" s="237"/>
      <c r="Q34" s="46"/>
    </row>
    <row r="35" spans="1:17" ht="13.95" customHeight="1" x14ac:dyDescent="0.3">
      <c r="A35" s="93">
        <v>29</v>
      </c>
      <c r="B35" s="228"/>
      <c r="C35" s="228"/>
      <c r="D35" s="229"/>
      <c r="E35" s="230"/>
      <c r="F35" s="228"/>
      <c r="G35" s="228"/>
      <c r="H35" s="229"/>
      <c r="I35" s="231"/>
      <c r="J35" s="232"/>
      <c r="K35" s="233"/>
      <c r="L35" s="238"/>
      <c r="M35" s="233"/>
      <c r="N35" s="236"/>
      <c r="O35" s="237"/>
      <c r="Q35" s="46"/>
    </row>
    <row r="36" spans="1:17" ht="13.95" customHeight="1" x14ac:dyDescent="0.3">
      <c r="A36" s="93">
        <v>30</v>
      </c>
      <c r="B36" s="228"/>
      <c r="C36" s="228"/>
      <c r="D36" s="229"/>
      <c r="E36" s="230"/>
      <c r="F36" s="228"/>
      <c r="G36" s="228"/>
      <c r="H36" s="229"/>
      <c r="I36" s="231"/>
      <c r="J36" s="232"/>
      <c r="K36" s="233"/>
      <c r="L36" s="238"/>
      <c r="M36" s="233"/>
      <c r="N36" s="236"/>
      <c r="O36" s="237"/>
      <c r="Q36" s="46"/>
    </row>
    <row r="37" spans="1:17" ht="13.95" customHeight="1" thickBot="1" x14ac:dyDescent="0.35">
      <c r="A37" s="93">
        <v>31</v>
      </c>
      <c r="B37" s="228"/>
      <c r="C37" s="228"/>
      <c r="D37" s="229"/>
      <c r="E37" s="230"/>
      <c r="F37" s="228"/>
      <c r="G37" s="228"/>
      <c r="H37" s="229"/>
      <c r="I37" s="231"/>
      <c r="J37" s="232"/>
      <c r="K37" s="233"/>
      <c r="L37" s="238"/>
      <c r="M37" s="233"/>
      <c r="N37" s="236"/>
      <c r="O37" s="237"/>
    </row>
    <row r="38" spans="1:17" x14ac:dyDescent="0.3">
      <c r="A38" s="7" t="s">
        <v>3</v>
      </c>
      <c r="B38" s="4"/>
      <c r="C38" s="4"/>
      <c r="D38" s="4">
        <f>+D6+E38</f>
        <v>0</v>
      </c>
      <c r="E38" s="5">
        <f>SUM(E7:E37)</f>
        <v>0</v>
      </c>
      <c r="F38" s="4"/>
      <c r="G38" s="4"/>
      <c r="H38" s="4">
        <f>+H6+I38</f>
        <v>0</v>
      </c>
      <c r="I38" s="5">
        <f t="shared" ref="I38:J38" si="0">SUM(I7:I37)</f>
        <v>0</v>
      </c>
      <c r="J38" s="15">
        <f t="shared" si="0"/>
        <v>0</v>
      </c>
      <c r="K38" s="6">
        <f>SUM(K7:K37)</f>
        <v>0</v>
      </c>
      <c r="L38" s="6">
        <f>SUM(L7:L37)</f>
        <v>0</v>
      </c>
      <c r="M38" s="6">
        <f>D38+H38</f>
        <v>0</v>
      </c>
      <c r="N38" s="54"/>
      <c r="O38" s="55"/>
    </row>
    <row r="39" spans="1:17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7" x14ac:dyDescent="0.3">
      <c r="A40" s="3"/>
      <c r="B40" s="27"/>
      <c r="C40" s="35" t="s">
        <v>4</v>
      </c>
      <c r="D40" s="28" t="str">
        <f>IF(B7="","",D38+H38)</f>
        <v/>
      </c>
      <c r="E40" s="37" t="s">
        <v>2</v>
      </c>
      <c r="F40" s="27"/>
      <c r="G40" s="27"/>
      <c r="H40" s="27"/>
      <c r="I40" s="27"/>
      <c r="J40" s="218">
        <f>J38*1000/1.9</f>
        <v>0</v>
      </c>
      <c r="K40" s="218">
        <f t="shared" ref="K40:M40" si="1">K38*1000/1.9</f>
        <v>0</v>
      </c>
      <c r="L40" s="218">
        <f t="shared" si="1"/>
        <v>0</v>
      </c>
      <c r="M40" s="47">
        <f t="shared" si="1"/>
        <v>0</v>
      </c>
      <c r="N40" s="50"/>
      <c r="O40" s="51"/>
    </row>
    <row r="41" spans="1:17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219">
        <f>J38*1000</f>
        <v>0</v>
      </c>
      <c r="K41" s="33"/>
      <c r="L41" s="33"/>
      <c r="M41" s="33"/>
      <c r="N41" s="52"/>
      <c r="O41" s="53"/>
    </row>
    <row r="46" spans="1:17" x14ac:dyDescent="0.3">
      <c r="C46" s="27"/>
      <c r="D46" s="27"/>
    </row>
    <row r="71" spans="17:17" x14ac:dyDescent="0.3">
      <c r="Q71" s="120"/>
    </row>
  </sheetData>
  <mergeCells count="3">
    <mergeCell ref="B3:E3"/>
    <mergeCell ref="B4:E4"/>
    <mergeCell ref="F4:I4"/>
  </mergeCells>
  <phoneticPr fontId="0" type="noConversion"/>
  <conditionalFormatting sqref="D40">
    <cfRule type="cellIs" dxfId="5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5984" right="0.31496062992125984" top="0.35433070866141736" bottom="0.35433070866141736" header="0.31496062992125984" footer="0.31496062992125984"/>
  <pageSetup paperSize="5" scale="81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Q46"/>
  <sheetViews>
    <sheetView showGridLines="0" zoomScale="70" zoomScaleNormal="70" workbookViewId="0">
      <selection activeCell="Q16" sqref="Q16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5.6640625" style="23" bestFit="1" customWidth="1"/>
    <col min="11" max="11" width="21.33203125" style="23" customWidth="1"/>
    <col min="12" max="12" width="20.6640625" style="2" customWidth="1"/>
    <col min="13" max="13" width="20.6640625" style="23" customWidth="1"/>
    <col min="14" max="15" width="15.6640625" style="2" customWidth="1"/>
    <col min="16" max="16" width="15.88671875" style="2" customWidth="1"/>
    <col min="17" max="17" width="14.88671875" style="2" bestFit="1" customWidth="1"/>
    <col min="18" max="16384" width="8.88671875" style="2"/>
  </cols>
  <sheetData>
    <row r="1" spans="1:17" x14ac:dyDescent="0.3">
      <c r="A1" s="56" t="s">
        <v>47</v>
      </c>
      <c r="B1" s="57"/>
      <c r="C1" s="57"/>
      <c r="D1" s="57"/>
      <c r="E1" s="57"/>
      <c r="F1" s="97">
        <v>800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7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7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24"/>
      <c r="M3" s="64"/>
    </row>
    <row r="4" spans="1:17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178" t="s">
        <v>90</v>
      </c>
      <c r="K4" s="209" t="s">
        <v>94</v>
      </c>
      <c r="L4" s="18" t="s">
        <v>27</v>
      </c>
      <c r="M4" s="59" t="s">
        <v>43</v>
      </c>
      <c r="N4" s="101" t="s">
        <v>44</v>
      </c>
      <c r="O4" s="102"/>
    </row>
    <row r="5" spans="1:17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2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7" ht="13.95" customHeight="1" x14ac:dyDescent="0.3">
      <c r="A6" s="126" t="s">
        <v>1</v>
      </c>
      <c r="B6" s="149">
        <f>JUL!B37</f>
        <v>0</v>
      </c>
      <c r="C6" s="149">
        <f>JUL!C37</f>
        <v>0</v>
      </c>
      <c r="D6" s="127">
        <f>IF(B6="","",$A$3*2.54^3*(B6*138.25*282.5+C6*138*311)/1000000)</f>
        <v>0</v>
      </c>
      <c r="E6" s="179" t="s">
        <v>36</v>
      </c>
      <c r="F6" s="149">
        <f>JUL!F37</f>
        <v>0</v>
      </c>
      <c r="G6" s="149">
        <f>JUL!G37</f>
        <v>0</v>
      </c>
      <c r="H6" s="127">
        <f>JUL!H38</f>
        <v>0</v>
      </c>
      <c r="I6" s="180" t="s">
        <v>36</v>
      </c>
      <c r="J6" s="130" t="s">
        <v>36</v>
      </c>
      <c r="K6" s="132" t="s">
        <v>36</v>
      </c>
      <c r="L6" s="138" t="s">
        <v>36</v>
      </c>
      <c r="M6" s="133">
        <f>JUL!M38</f>
        <v>0</v>
      </c>
      <c r="N6" s="134" t="s">
        <v>36</v>
      </c>
      <c r="O6" s="135" t="s">
        <v>36</v>
      </c>
    </row>
    <row r="7" spans="1:17" ht="13.95" customHeight="1" x14ac:dyDescent="0.3">
      <c r="A7" s="99">
        <v>1</v>
      </c>
      <c r="B7" s="150">
        <f>LOOKUP(A7+$F$1,'[2]DCS Data'!$A:$A,'[2]DCS Data'!$Q:$Q)</f>
        <v>25.073781967163086</v>
      </c>
      <c r="C7" s="150">
        <f>LOOKUP(A7+$F$1,'[2]DCS Data'!$A:$A,'[2]DCS Data'!$R:$R)</f>
        <v>24.744840621948242</v>
      </c>
      <c r="D7" s="9">
        <f t="shared" ref="D7" si="0">IF(B7="","",$A$3*2.54^3*(B7*138.25*282.5+C7*138*311)/1000000)</f>
        <v>59.508338743214587</v>
      </c>
      <c r="E7" s="8">
        <f t="shared" ref="E7" si="1">IF(SUM(B7:C7)=0,"",D7-D6)</f>
        <v>59.508338743214587</v>
      </c>
      <c r="F7" s="150">
        <f>LOOKUP(A7+$F$1,'[2]DCS Data'!$A:$A,'[2]DCS Data'!$S:$S)</f>
        <v>0</v>
      </c>
      <c r="G7" s="150">
        <f>LOOKUP(A7+$F$1,'[2]DCS Data'!$A:$A,'[2]DCS Data'!$T:$T)</f>
        <v>51.125</v>
      </c>
      <c r="H7" s="9">
        <f t="shared" ref="H7" si="2">IF(F7="","",$A$3*(F7*390^2+G7*330^2)*2.54^3*PI()/1000000)</f>
        <v>509.90370947636899</v>
      </c>
      <c r="I7" s="1">
        <f t="shared" ref="I7" si="3">IF(SUM(F7:G7)=0,"",H7-H6)</f>
        <v>509.90370947636899</v>
      </c>
      <c r="J7" s="39">
        <f>IF(B7="","",LOOKUP($F$1+A7,[3]SU!A:A,[3]SU!C:C))</f>
        <v>32.052999999999997</v>
      </c>
      <c r="K7" s="44">
        <f>IF(B7="","",LOOKUP($F$1+A7,[3]SU!A:A,[3]SU!M:M))</f>
        <v>32.26</v>
      </c>
      <c r="L7" s="175">
        <f t="shared" ref="L7" si="4">IFERROR(E7+I7+J7-K7,0)</f>
        <v>569.20504821958355</v>
      </c>
      <c r="M7" s="61">
        <f t="shared" ref="M7" si="5">IFERROR(D7+H7,"")</f>
        <v>569.41204821958354</v>
      </c>
      <c r="N7" s="176">
        <f>IFERROR(LOOKUP(A7+$F$1,'[2]DCS Data'!$A:$A,'[2]DCS Data'!$W:$W)*3785.4*$A$3/1000000,0)</f>
        <v>29.740949175725202</v>
      </c>
      <c r="O7" s="177">
        <f>IFERROR(LOOKUP(A7+$F$1,'[2]DCS Data'!$A:$A,'[2]DCS Data'!$AA:$AA)*0.86-1.7-(LOOKUP(A7+$F$1,'[2]DCS Data'!$A:$A,'[2]DCS Data'!$J:$J)*3785*0.993*1.36/1000000)*38%*0.308,0)</f>
        <v>34.465595775695292</v>
      </c>
      <c r="P7" s="46"/>
      <c r="Q7" s="46"/>
    </row>
    <row r="8" spans="1:17" ht="13.95" customHeight="1" x14ac:dyDescent="0.3">
      <c r="A8" s="93">
        <v>2</v>
      </c>
      <c r="B8" s="228">
        <v>6.7844352722167969</v>
      </c>
      <c r="C8" s="228">
        <v>6.4276747703552246</v>
      </c>
      <c r="D8" s="229">
        <v>15.766689916779786</v>
      </c>
      <c r="E8" s="230">
        <v>-43.741648826434798</v>
      </c>
      <c r="F8" s="228">
        <v>0</v>
      </c>
      <c r="G8" s="228">
        <v>48.992229461669922</v>
      </c>
      <c r="H8" s="229">
        <v>488.63216700289382</v>
      </c>
      <c r="I8" s="231">
        <v>-21.271542473475165</v>
      </c>
      <c r="J8" s="232">
        <v>96.025000000000006</v>
      </c>
      <c r="K8" s="239">
        <v>0</v>
      </c>
      <c r="L8" s="240">
        <v>31.011808700090043</v>
      </c>
      <c r="M8" s="233">
        <v>504.39885691967362</v>
      </c>
      <c r="N8" s="241">
        <v>30.635068156575702</v>
      </c>
      <c r="O8" s="242">
        <v>35.125125604257107</v>
      </c>
      <c r="P8" s="46"/>
      <c r="Q8" s="46"/>
    </row>
    <row r="9" spans="1:17" ht="13.95" customHeight="1" x14ac:dyDescent="0.3">
      <c r="A9" s="93">
        <v>3</v>
      </c>
      <c r="B9" s="228">
        <v>30.859264373779297</v>
      </c>
      <c r="C9" s="228">
        <v>30.112644195556641</v>
      </c>
      <c r="D9" s="229">
        <v>72.811568587209905</v>
      </c>
      <c r="E9" s="230">
        <v>57.044878670430123</v>
      </c>
      <c r="F9" s="228">
        <v>0</v>
      </c>
      <c r="G9" s="228">
        <v>49.273838043212891</v>
      </c>
      <c r="H9" s="229">
        <v>491.44083713197239</v>
      </c>
      <c r="I9" s="231">
        <v>2.8086701290785641</v>
      </c>
      <c r="J9" s="232">
        <v>32.051000000000002</v>
      </c>
      <c r="K9" s="239">
        <v>32.43</v>
      </c>
      <c r="L9" s="240">
        <v>59.474548799508689</v>
      </c>
      <c r="M9" s="233">
        <v>564.25240571918232</v>
      </c>
      <c r="N9" s="241">
        <v>54.115126501366944</v>
      </c>
      <c r="O9" s="242">
        <v>54.488601708772819</v>
      </c>
      <c r="P9" s="46"/>
      <c r="Q9" s="46"/>
    </row>
    <row r="10" spans="1:17" ht="13.95" customHeight="1" x14ac:dyDescent="0.3">
      <c r="A10" s="93">
        <v>4</v>
      </c>
      <c r="B10" s="228">
        <v>23.156040191650391</v>
      </c>
      <c r="C10" s="228">
        <v>22.655786514282227</v>
      </c>
      <c r="D10" s="229">
        <v>54.711087357842977</v>
      </c>
      <c r="E10" s="230">
        <v>-18.100481229366927</v>
      </c>
      <c r="F10" s="228">
        <v>0</v>
      </c>
      <c r="G10" s="228">
        <v>59.093624114990234</v>
      </c>
      <c r="H10" s="229">
        <v>589.38011036940316</v>
      </c>
      <c r="I10" s="231">
        <v>97.939273237430768</v>
      </c>
      <c r="J10" s="232">
        <v>0</v>
      </c>
      <c r="K10" s="239">
        <v>32.26</v>
      </c>
      <c r="L10" s="240">
        <v>47.57879200806385</v>
      </c>
      <c r="M10" s="233">
        <v>644.09119772724614</v>
      </c>
      <c r="N10" s="241">
        <v>52.376793633027049</v>
      </c>
      <c r="O10" s="242">
        <v>53.556762620803831</v>
      </c>
      <c r="P10" s="46"/>
      <c r="Q10" s="46"/>
    </row>
    <row r="11" spans="1:17" ht="13.95" customHeight="1" x14ac:dyDescent="0.3">
      <c r="A11" s="93">
        <v>5</v>
      </c>
      <c r="B11" s="228">
        <v>48.953014373779297</v>
      </c>
      <c r="C11" s="228">
        <v>48.962299346923828</v>
      </c>
      <c r="D11" s="229">
        <v>116.99675141770344</v>
      </c>
      <c r="E11" s="230">
        <v>62.285664059860459</v>
      </c>
      <c r="F11" s="228">
        <v>0</v>
      </c>
      <c r="G11" s="228">
        <v>60.488845825195313</v>
      </c>
      <c r="H11" s="229">
        <v>603.29558666427897</v>
      </c>
      <c r="I11" s="231">
        <v>13.915476294875816</v>
      </c>
      <c r="J11" s="232">
        <v>0</v>
      </c>
      <c r="K11" s="239">
        <v>32.22</v>
      </c>
      <c r="L11" s="240">
        <v>43.981140354736283</v>
      </c>
      <c r="M11" s="233">
        <v>720.29233808198239</v>
      </c>
      <c r="N11" s="241">
        <v>39.812889771664217</v>
      </c>
      <c r="O11" s="242">
        <v>43.459549224614079</v>
      </c>
      <c r="P11" s="46"/>
      <c r="Q11" s="46"/>
    </row>
    <row r="12" spans="1:17" ht="13.95" customHeight="1" x14ac:dyDescent="0.3">
      <c r="A12" s="93">
        <v>6</v>
      </c>
      <c r="B12" s="228">
        <v>45.698886871337891</v>
      </c>
      <c r="C12" s="228">
        <v>45.254531860351563</v>
      </c>
      <c r="D12" s="229">
        <v>108.65264120611373</v>
      </c>
      <c r="E12" s="230">
        <v>-8.3441102115897081</v>
      </c>
      <c r="F12" s="228">
        <v>0</v>
      </c>
      <c r="G12" s="228">
        <v>57.248218536376953</v>
      </c>
      <c r="H12" s="229">
        <v>570.9746502222481</v>
      </c>
      <c r="I12" s="231">
        <v>-32.32093644203087</v>
      </c>
      <c r="J12" s="232">
        <v>148.108</v>
      </c>
      <c r="K12" s="239">
        <v>64.290000000000006</v>
      </c>
      <c r="L12" s="240">
        <v>43.152953346379419</v>
      </c>
      <c r="M12" s="233">
        <v>679.62729142836179</v>
      </c>
      <c r="N12" s="241">
        <v>40.016621244026901</v>
      </c>
      <c r="O12" s="242">
        <v>43.908860676309523</v>
      </c>
      <c r="P12" s="46"/>
      <c r="Q12" s="46"/>
    </row>
    <row r="13" spans="1:17" ht="13.95" customHeight="1" x14ac:dyDescent="0.3">
      <c r="A13" s="93">
        <v>7</v>
      </c>
      <c r="B13" s="228">
        <v>49.079227447509766</v>
      </c>
      <c r="C13" s="228">
        <v>49.0865478515625</v>
      </c>
      <c r="D13" s="229">
        <v>117.29591024393834</v>
      </c>
      <c r="E13" s="230">
        <v>8.6432690378246093</v>
      </c>
      <c r="F13" s="228">
        <v>0</v>
      </c>
      <c r="G13" s="228">
        <v>50.706493377685547</v>
      </c>
      <c r="H13" s="229">
        <v>505.72966391825514</v>
      </c>
      <c r="I13" s="231">
        <v>-65.24498630399296</v>
      </c>
      <c r="J13" s="232">
        <v>87.025999999999996</v>
      </c>
      <c r="K13" s="239">
        <v>0</v>
      </c>
      <c r="L13" s="240">
        <v>30.424282733831646</v>
      </c>
      <c r="M13" s="233">
        <v>623.02557416219349</v>
      </c>
      <c r="N13" s="241">
        <v>26.09044520405093</v>
      </c>
      <c r="O13" s="242">
        <v>31.278959311016102</v>
      </c>
      <c r="P13" s="46"/>
      <c r="Q13" s="46"/>
    </row>
    <row r="14" spans="1:17" ht="13.95" customHeight="1" x14ac:dyDescent="0.3">
      <c r="A14" s="93">
        <v>8</v>
      </c>
      <c r="B14" s="228">
        <v>18.898691177368164</v>
      </c>
      <c r="C14" s="228">
        <v>18.570098876953125</v>
      </c>
      <c r="D14" s="229">
        <v>44.751894093294972</v>
      </c>
      <c r="E14" s="230">
        <v>-72.544016150643358</v>
      </c>
      <c r="F14" s="228">
        <v>0</v>
      </c>
      <c r="G14" s="228">
        <v>50.654659271240234</v>
      </c>
      <c r="H14" s="229">
        <v>505.21268781744624</v>
      </c>
      <c r="I14" s="231">
        <v>-0.51697610080890399</v>
      </c>
      <c r="J14" s="232">
        <v>96.02</v>
      </c>
      <c r="K14" s="239">
        <v>0</v>
      </c>
      <c r="L14" s="240">
        <v>22.959007748547734</v>
      </c>
      <c r="M14" s="233">
        <v>549.96458191074123</v>
      </c>
      <c r="N14" s="241">
        <v>22.928529773864462</v>
      </c>
      <c r="O14" s="242">
        <v>29.022489935670052</v>
      </c>
      <c r="P14" s="46"/>
      <c r="Q14" s="46"/>
    </row>
    <row r="15" spans="1:17" ht="13.95" customHeight="1" x14ac:dyDescent="0.3">
      <c r="A15" s="93">
        <v>9</v>
      </c>
      <c r="B15" s="228">
        <v>29.949909210205078</v>
      </c>
      <c r="C15" s="228">
        <v>29.037830352783203</v>
      </c>
      <c r="D15" s="229">
        <v>70.431426192790425</v>
      </c>
      <c r="E15" s="230">
        <v>25.679532099495454</v>
      </c>
      <c r="F15" s="228">
        <v>0</v>
      </c>
      <c r="G15" s="228">
        <v>50.628147125244141</v>
      </c>
      <c r="H15" s="229">
        <v>504.94826451007043</v>
      </c>
      <c r="I15" s="231">
        <v>-0.26442330737580733</v>
      </c>
      <c r="J15" s="232">
        <v>38.049999999999997</v>
      </c>
      <c r="K15" s="239">
        <v>0</v>
      </c>
      <c r="L15" s="240">
        <v>63.465108792119644</v>
      </c>
      <c r="M15" s="233">
        <v>575.3796907028609</v>
      </c>
      <c r="N15" s="241">
        <v>62.386810005801159</v>
      </c>
      <c r="O15" s="242">
        <v>63.979013774755764</v>
      </c>
      <c r="P15" s="46"/>
      <c r="Q15" s="46"/>
    </row>
    <row r="16" spans="1:17" ht="13.95" customHeight="1" x14ac:dyDescent="0.3">
      <c r="A16" s="93">
        <v>10</v>
      </c>
      <c r="B16" s="228">
        <v>24.579273223876953</v>
      </c>
      <c r="C16" s="228">
        <v>23.681022644042969</v>
      </c>
      <c r="D16" s="229">
        <v>57.614286778863757</v>
      </c>
      <c r="E16" s="230">
        <v>-12.817139413926668</v>
      </c>
      <c r="F16" s="228">
        <v>0</v>
      </c>
      <c r="G16" s="228">
        <v>54.477298736572266</v>
      </c>
      <c r="H16" s="229">
        <v>543.33841971697802</v>
      </c>
      <c r="I16" s="231">
        <v>38.390155206907593</v>
      </c>
      <c r="J16" s="232">
        <v>70.108999999999995</v>
      </c>
      <c r="K16" s="239">
        <v>32.270000000000003</v>
      </c>
      <c r="L16" s="240">
        <v>63.412015792980917</v>
      </c>
      <c r="M16" s="233">
        <v>600.95270649584177</v>
      </c>
      <c r="N16" s="241">
        <v>64.369600971043951</v>
      </c>
      <c r="O16" s="242">
        <v>65.508214003148765</v>
      </c>
      <c r="P16" s="46"/>
      <c r="Q16" s="46"/>
    </row>
    <row r="17" spans="1:17" ht="13.95" customHeight="1" x14ac:dyDescent="0.3">
      <c r="A17" s="93">
        <v>11</v>
      </c>
      <c r="B17" s="228">
        <v>48.674594879150391</v>
      </c>
      <c r="C17" s="228">
        <v>48.686943054199219</v>
      </c>
      <c r="D17" s="229">
        <v>116.33523290588298</v>
      </c>
      <c r="E17" s="230">
        <v>58.720946127019218</v>
      </c>
      <c r="F17" s="228">
        <v>0</v>
      </c>
      <c r="G17" s="228">
        <v>54.507408142089844</v>
      </c>
      <c r="H17" s="229">
        <v>543.63872089181518</v>
      </c>
      <c r="I17" s="231">
        <v>0.30030117483715912</v>
      </c>
      <c r="J17" s="232">
        <v>0</v>
      </c>
      <c r="K17" s="239">
        <v>0</v>
      </c>
      <c r="L17" s="240">
        <v>59.021247301856377</v>
      </c>
      <c r="M17" s="233">
        <v>659.97395379769819</v>
      </c>
      <c r="N17" s="241">
        <v>56.691765687766399</v>
      </c>
      <c r="O17" s="242">
        <v>58.714470700949114</v>
      </c>
      <c r="P17" s="46"/>
      <c r="Q17" s="46"/>
    </row>
    <row r="18" spans="1:17" ht="13.95" customHeight="1" x14ac:dyDescent="0.3">
      <c r="A18" s="93">
        <v>12</v>
      </c>
      <c r="B18" s="228">
        <v>49.783939361572266</v>
      </c>
      <c r="C18" s="228">
        <v>49.827049255371094</v>
      </c>
      <c r="D18" s="229">
        <v>119.02476952628494</v>
      </c>
      <c r="E18" s="230">
        <v>2.6895366204019666</v>
      </c>
      <c r="F18" s="228">
        <v>0</v>
      </c>
      <c r="G18" s="228">
        <v>57.303028106689453</v>
      </c>
      <c r="H18" s="229">
        <v>571.52130260791364</v>
      </c>
      <c r="I18" s="231">
        <v>27.882581716098457</v>
      </c>
      <c r="J18" s="232">
        <v>58.087000000000003</v>
      </c>
      <c r="K18" s="239">
        <v>32.409999999999997</v>
      </c>
      <c r="L18" s="240">
        <v>56.24911833650043</v>
      </c>
      <c r="M18" s="233">
        <v>690.54607213419854</v>
      </c>
      <c r="N18" s="241">
        <v>55.110246353331618</v>
      </c>
      <c r="O18" s="242">
        <v>57.859433218121204</v>
      </c>
      <c r="P18" s="46"/>
      <c r="Q18" s="46"/>
    </row>
    <row r="19" spans="1:17" ht="13.95" customHeight="1" x14ac:dyDescent="0.3">
      <c r="A19" s="93">
        <v>13</v>
      </c>
      <c r="B19" s="228">
        <v>47.402320861816406</v>
      </c>
      <c r="C19" s="228">
        <v>47.397979736328125</v>
      </c>
      <c r="D19" s="229">
        <v>113.27394353131025</v>
      </c>
      <c r="E19" s="230">
        <v>-5.75082599497469</v>
      </c>
      <c r="F19" s="228">
        <v>0</v>
      </c>
      <c r="G19" s="228">
        <v>50.454910278320313</v>
      </c>
      <c r="H19" s="229">
        <v>503.2204579405946</v>
      </c>
      <c r="I19" s="231">
        <v>-68.300844667319041</v>
      </c>
      <c r="J19" s="232">
        <v>166.107</v>
      </c>
      <c r="K19" s="239">
        <v>32.450000000000003</v>
      </c>
      <c r="L19" s="240">
        <v>59.605329337706266</v>
      </c>
      <c r="M19" s="233">
        <v>616.49440147190489</v>
      </c>
      <c r="N19" s="241">
        <v>55.016472372045129</v>
      </c>
      <c r="O19" s="242">
        <v>57.890790790740347</v>
      </c>
      <c r="P19" s="46"/>
      <c r="Q19" s="46"/>
    </row>
    <row r="20" spans="1:17" ht="13.95" customHeight="1" x14ac:dyDescent="0.3">
      <c r="A20" s="93">
        <v>14</v>
      </c>
      <c r="B20" s="228">
        <v>13.579777717590332</v>
      </c>
      <c r="C20" s="228">
        <v>12.197155952453613</v>
      </c>
      <c r="D20" s="229">
        <v>30.722285893482407</v>
      </c>
      <c r="E20" s="230">
        <v>-82.551657637827844</v>
      </c>
      <c r="F20" s="228">
        <v>0</v>
      </c>
      <c r="G20" s="228">
        <v>57.753852844238281</v>
      </c>
      <c r="H20" s="229">
        <v>576.01767827539254</v>
      </c>
      <c r="I20" s="231">
        <v>72.797220334797942</v>
      </c>
      <c r="J20" s="232">
        <v>96.027000000000001</v>
      </c>
      <c r="K20" s="239">
        <v>32.54</v>
      </c>
      <c r="L20" s="240">
        <v>53.732562696970099</v>
      </c>
      <c r="M20" s="233">
        <v>606.73996416887496</v>
      </c>
      <c r="N20" s="241">
        <v>55.192792291859298</v>
      </c>
      <c r="O20" s="242">
        <v>57.965287851202689</v>
      </c>
      <c r="P20" s="46"/>
      <c r="Q20" s="46"/>
    </row>
    <row r="21" spans="1:17" ht="13.95" customHeight="1" x14ac:dyDescent="0.3">
      <c r="A21" s="93">
        <v>15</v>
      </c>
      <c r="B21" s="228">
        <v>38.447891235351563</v>
      </c>
      <c r="C21" s="228">
        <v>37.701030731201172</v>
      </c>
      <c r="D21" s="229">
        <v>90.946137510590475</v>
      </c>
      <c r="E21" s="230">
        <v>60.223851617108068</v>
      </c>
      <c r="F21" s="228">
        <v>0</v>
      </c>
      <c r="G21" s="228">
        <v>57.746559143066406</v>
      </c>
      <c r="H21" s="229">
        <v>575.94493333097478</v>
      </c>
      <c r="I21" s="231">
        <v>-7.2744944417763691E-2</v>
      </c>
      <c r="J21" s="232">
        <v>0</v>
      </c>
      <c r="K21" s="239">
        <v>0</v>
      </c>
      <c r="L21" s="240">
        <v>60.151106672690304</v>
      </c>
      <c r="M21" s="233">
        <v>666.89107084156524</v>
      </c>
      <c r="N21" s="241">
        <v>57.811078631164754</v>
      </c>
      <c r="O21" s="242">
        <v>59.981795727519838</v>
      </c>
      <c r="P21" s="46"/>
      <c r="Q21" s="46"/>
    </row>
    <row r="22" spans="1:17" ht="13.95" customHeight="1" x14ac:dyDescent="0.3">
      <c r="A22" s="93">
        <v>16</v>
      </c>
      <c r="B22" s="228">
        <v>35.511451721191406</v>
      </c>
      <c r="C22" s="228">
        <v>35.177646636962891</v>
      </c>
      <c r="D22" s="229">
        <v>84.445603930970563</v>
      </c>
      <c r="E22" s="230">
        <v>-6.500533579619912</v>
      </c>
      <c r="F22" s="228">
        <v>0</v>
      </c>
      <c r="G22" s="228">
        <v>64.605087280273438</v>
      </c>
      <c r="H22" s="229">
        <v>644.34960694877282</v>
      </c>
      <c r="I22" s="231">
        <v>68.404673617798039</v>
      </c>
      <c r="J22" s="232">
        <v>0</v>
      </c>
      <c r="K22" s="239">
        <v>32.4</v>
      </c>
      <c r="L22" s="240">
        <v>29.504140038178129</v>
      </c>
      <c r="M22" s="233">
        <v>728.79521087974342</v>
      </c>
      <c r="N22" s="241">
        <v>30.722552207369873</v>
      </c>
      <c r="O22" s="242">
        <v>35.588590048713975</v>
      </c>
      <c r="P22" s="46"/>
      <c r="Q22" s="46"/>
    </row>
    <row r="23" spans="1:17" ht="13.95" customHeight="1" x14ac:dyDescent="0.3">
      <c r="A23" s="93">
        <v>17</v>
      </c>
      <c r="B23" s="228">
        <v>8.2270946502685547</v>
      </c>
      <c r="C23" s="228">
        <v>7.1878595352172852</v>
      </c>
      <c r="D23" s="229">
        <v>18.360383133164024</v>
      </c>
      <c r="E23" s="230">
        <v>-66.085220797806542</v>
      </c>
      <c r="F23" s="228">
        <v>0</v>
      </c>
      <c r="G23" s="228">
        <v>68.309013366699219</v>
      </c>
      <c r="H23" s="229">
        <v>681.2913311755658</v>
      </c>
      <c r="I23" s="231">
        <v>36.941724226792985</v>
      </c>
      <c r="J23" s="232">
        <v>87.019000000000005</v>
      </c>
      <c r="K23" s="239">
        <v>32.5</v>
      </c>
      <c r="L23" s="240">
        <v>25.375503428986448</v>
      </c>
      <c r="M23" s="233">
        <v>699.65171430872988</v>
      </c>
      <c r="N23" s="241">
        <v>25.897620543477956</v>
      </c>
      <c r="O23" s="242">
        <v>31.081393625845365</v>
      </c>
      <c r="P23" s="46"/>
      <c r="Q23" s="46"/>
    </row>
    <row r="24" spans="1:17" ht="13.95" customHeight="1" x14ac:dyDescent="0.3">
      <c r="A24" s="93">
        <v>18</v>
      </c>
      <c r="B24" s="228">
        <v>24.586698532104492</v>
      </c>
      <c r="C24" s="228">
        <v>23.229827880859375</v>
      </c>
      <c r="D24" s="229">
        <v>57.058219352691395</v>
      </c>
      <c r="E24" s="230">
        <v>38.697836219527375</v>
      </c>
      <c r="F24" s="228">
        <v>0</v>
      </c>
      <c r="G24" s="228">
        <v>68.39398193359375</v>
      </c>
      <c r="H24" s="229">
        <v>682.13877934081586</v>
      </c>
      <c r="I24" s="231">
        <v>0.84744816525005717</v>
      </c>
      <c r="J24" s="232">
        <v>20.047999999999998</v>
      </c>
      <c r="K24" s="239">
        <v>32.28</v>
      </c>
      <c r="L24" s="240">
        <v>27.313284384777432</v>
      </c>
      <c r="M24" s="233">
        <v>739.19699869350723</v>
      </c>
      <c r="N24" s="241">
        <v>24.908573006745439</v>
      </c>
      <c r="O24" s="242">
        <v>30.665959830118467</v>
      </c>
      <c r="P24" s="46"/>
      <c r="Q24" s="46"/>
    </row>
    <row r="25" spans="1:17" ht="13.95" customHeight="1" x14ac:dyDescent="0.3">
      <c r="A25" s="93">
        <v>19</v>
      </c>
      <c r="B25" s="228">
        <v>9.5034933090209961</v>
      </c>
      <c r="C25" s="228">
        <v>4.8700542449951172</v>
      </c>
      <c r="D25" s="229">
        <v>16.913685425079748</v>
      </c>
      <c r="E25" s="230">
        <v>-40.144533927611647</v>
      </c>
      <c r="F25" s="228">
        <v>0</v>
      </c>
      <c r="G25" s="228">
        <v>65.871551513671875</v>
      </c>
      <c r="H25" s="229">
        <v>656.98089908625946</v>
      </c>
      <c r="I25" s="231">
        <v>-25.157880254556403</v>
      </c>
      <c r="J25" s="232">
        <v>128.07</v>
      </c>
      <c r="K25" s="239">
        <v>32.29</v>
      </c>
      <c r="L25" s="240">
        <v>30.477585817831944</v>
      </c>
      <c r="M25" s="233">
        <v>673.89458451133919</v>
      </c>
      <c r="N25" s="241">
        <v>27.432958044575383</v>
      </c>
      <c r="O25" s="242">
        <v>32.60296781611607</v>
      </c>
      <c r="P25" s="46"/>
      <c r="Q25" s="46"/>
    </row>
    <row r="26" spans="1:17" ht="13.95" customHeight="1" x14ac:dyDescent="0.3">
      <c r="A26" s="93">
        <v>20</v>
      </c>
      <c r="B26" s="228">
        <v>15.391572952270508</v>
      </c>
      <c r="C26" s="228">
        <v>14.312829971313477</v>
      </c>
      <c r="D26" s="229">
        <v>35.432215514515264</v>
      </c>
      <c r="E26" s="230">
        <v>18.518530089435515</v>
      </c>
      <c r="F26" s="228">
        <v>0</v>
      </c>
      <c r="G26" s="228">
        <v>63.520904541015625</v>
      </c>
      <c r="H26" s="229">
        <v>633.53632967742192</v>
      </c>
      <c r="I26" s="231">
        <v>-23.444569408837538</v>
      </c>
      <c r="J26" s="232">
        <v>96.022999999999996</v>
      </c>
      <c r="K26" s="239">
        <v>32.299999999999997</v>
      </c>
      <c r="L26" s="240">
        <v>58.796960680597977</v>
      </c>
      <c r="M26" s="233">
        <v>668.96854519193721</v>
      </c>
      <c r="N26" s="241">
        <v>55.88733519700061</v>
      </c>
      <c r="O26" s="242">
        <v>59.375787162542714</v>
      </c>
      <c r="P26" s="46"/>
      <c r="Q26" s="46"/>
    </row>
    <row r="27" spans="1:17" ht="13.95" customHeight="1" x14ac:dyDescent="0.3">
      <c r="A27" s="93">
        <v>21</v>
      </c>
      <c r="B27" s="228">
        <v>10.166696548461914</v>
      </c>
      <c r="C27" s="228">
        <v>8.4176435470581055</v>
      </c>
      <c r="D27" s="229">
        <v>22.107430266291164</v>
      </c>
      <c r="E27" s="230">
        <v>-13.324785248224099</v>
      </c>
      <c r="F27" s="228">
        <v>0</v>
      </c>
      <c r="G27" s="228">
        <v>61.132099151611328</v>
      </c>
      <c r="H27" s="229">
        <v>609.71118093855853</v>
      </c>
      <c r="I27" s="231">
        <v>-23.82514873886339</v>
      </c>
      <c r="J27" s="232">
        <v>128.089</v>
      </c>
      <c r="K27" s="239">
        <v>32.28</v>
      </c>
      <c r="L27" s="240">
        <v>58.659066012912504</v>
      </c>
      <c r="M27" s="233">
        <v>631.81861120484973</v>
      </c>
      <c r="N27" s="241">
        <v>57.774233476461795</v>
      </c>
      <c r="O27" s="242">
        <v>60.540552920115118</v>
      </c>
      <c r="P27" s="46"/>
      <c r="Q27" s="46"/>
    </row>
    <row r="28" spans="1:17" ht="13.95" customHeight="1" x14ac:dyDescent="0.3">
      <c r="A28" s="93">
        <v>22</v>
      </c>
      <c r="B28" s="228">
        <v>8.568018913269043</v>
      </c>
      <c r="C28" s="228">
        <v>7.0222973823547363</v>
      </c>
      <c r="D28" s="229">
        <v>18.541403605162195</v>
      </c>
      <c r="E28" s="230">
        <v>-3.5660266611289693</v>
      </c>
      <c r="F28" s="228">
        <v>0</v>
      </c>
      <c r="G28" s="228">
        <v>61.235359191894531</v>
      </c>
      <c r="H28" s="229">
        <v>610.7410621626384</v>
      </c>
      <c r="I28" s="231">
        <v>1.0298812240798725</v>
      </c>
      <c r="J28" s="232">
        <v>96.022999999999996</v>
      </c>
      <c r="K28" s="239">
        <v>32.4</v>
      </c>
      <c r="L28" s="240">
        <v>61.086854562950897</v>
      </c>
      <c r="M28" s="233">
        <v>629.28246576780055</v>
      </c>
      <c r="N28" s="241">
        <v>57.434910052765659</v>
      </c>
      <c r="O28" s="242">
        <v>60.593044893416661</v>
      </c>
      <c r="P28" s="46"/>
      <c r="Q28" s="46"/>
    </row>
    <row r="29" spans="1:17" ht="13.95" customHeight="1" x14ac:dyDescent="0.3">
      <c r="A29" s="93">
        <v>23</v>
      </c>
      <c r="B29" s="228">
        <v>31.948320388793945</v>
      </c>
      <c r="C29" s="228">
        <v>31.286487579345703</v>
      </c>
      <c r="D29" s="229">
        <v>75.520216291710838</v>
      </c>
      <c r="E29" s="230">
        <v>56.978812686548643</v>
      </c>
      <c r="F29" s="228">
        <v>0</v>
      </c>
      <c r="G29" s="228">
        <v>61.092788696289063</v>
      </c>
      <c r="H29" s="229">
        <v>609.31911155978048</v>
      </c>
      <c r="I29" s="231">
        <v>-1.421950602857919</v>
      </c>
      <c r="J29" s="232">
        <v>0</v>
      </c>
      <c r="K29" s="239">
        <v>0</v>
      </c>
      <c r="L29" s="240">
        <v>55.556862083690724</v>
      </c>
      <c r="M29" s="233">
        <v>684.83932785149136</v>
      </c>
      <c r="N29" s="241">
        <v>54.632186531725949</v>
      </c>
      <c r="O29" s="242">
        <v>58.320704973533893</v>
      </c>
      <c r="P29" s="46"/>
      <c r="Q29" s="46"/>
    </row>
    <row r="30" spans="1:17" ht="13.95" customHeight="1" x14ac:dyDescent="0.3">
      <c r="A30" s="93">
        <v>24</v>
      </c>
      <c r="B30" s="228">
        <v>50.173797607421875</v>
      </c>
      <c r="C30" s="228">
        <v>50.202960968017578</v>
      </c>
      <c r="D30" s="229">
        <v>119.93898113309638</v>
      </c>
      <c r="E30" s="230">
        <v>44.418764841385538</v>
      </c>
      <c r="F30" s="228">
        <v>0</v>
      </c>
      <c r="G30" s="228">
        <v>61.887165069580078</v>
      </c>
      <c r="H30" s="229">
        <v>617.24195673262102</v>
      </c>
      <c r="I30" s="231">
        <v>7.9228451728405389</v>
      </c>
      <c r="J30" s="232">
        <v>32.045000000000002</v>
      </c>
      <c r="K30" s="239">
        <v>32.19</v>
      </c>
      <c r="L30" s="240">
        <v>52.196610014226081</v>
      </c>
      <c r="M30" s="233">
        <v>737.1809378657174</v>
      </c>
      <c r="N30" s="241">
        <v>50.728695352842593</v>
      </c>
      <c r="O30" s="242">
        <v>55.499702453391279</v>
      </c>
      <c r="P30" s="46"/>
      <c r="Q30" s="46"/>
    </row>
    <row r="31" spans="1:17" ht="13.95" customHeight="1" x14ac:dyDescent="0.3">
      <c r="A31" s="93">
        <v>25</v>
      </c>
      <c r="B31" s="228">
        <v>10.742156982421875</v>
      </c>
      <c r="C31" s="228">
        <v>4.482536792755127</v>
      </c>
      <c r="D31" s="229">
        <v>17.839143329625013</v>
      </c>
      <c r="E31" s="230">
        <v>-102.09983780347136</v>
      </c>
      <c r="F31" s="228">
        <v>0</v>
      </c>
      <c r="G31" s="228">
        <v>61.607051849365234</v>
      </c>
      <c r="H31" s="229">
        <v>614.4482008390089</v>
      </c>
      <c r="I31" s="231">
        <v>-2.793755893612115</v>
      </c>
      <c r="J31" s="232">
        <v>192.03800000000001</v>
      </c>
      <c r="K31" s="239">
        <v>32.47</v>
      </c>
      <c r="L31" s="240">
        <v>54.674406302916537</v>
      </c>
      <c r="M31" s="233">
        <v>632.28734416863392</v>
      </c>
      <c r="N31" s="241">
        <v>49.769232289575079</v>
      </c>
      <c r="O31" s="242">
        <v>54.924959195618221</v>
      </c>
      <c r="P31" s="46"/>
      <c r="Q31" s="46"/>
    </row>
    <row r="32" spans="1:17" ht="13.95" customHeight="1" x14ac:dyDescent="0.3">
      <c r="A32" s="93">
        <v>26</v>
      </c>
      <c r="B32" s="228">
        <v>43.330814361572266</v>
      </c>
      <c r="C32" s="228">
        <v>42.584892272949219</v>
      </c>
      <c r="D32" s="229">
        <v>102.61624407654179</v>
      </c>
      <c r="E32" s="230">
        <v>84.777100746916773</v>
      </c>
      <c r="F32" s="228">
        <v>0</v>
      </c>
      <c r="G32" s="228">
        <v>60.082405090332031</v>
      </c>
      <c r="H32" s="229">
        <v>599.24188224591057</v>
      </c>
      <c r="I32" s="231">
        <v>-15.206318593098331</v>
      </c>
      <c r="J32" s="232">
        <v>20.048999999999999</v>
      </c>
      <c r="K32" s="239">
        <v>32.42</v>
      </c>
      <c r="L32" s="240">
        <v>57.199782153818447</v>
      </c>
      <c r="M32" s="233">
        <v>701.85812632245234</v>
      </c>
      <c r="N32" s="241">
        <v>52.893802121662041</v>
      </c>
      <c r="O32" s="242">
        <v>57.22097895890883</v>
      </c>
      <c r="P32" s="46"/>
      <c r="Q32" s="46"/>
    </row>
    <row r="33" spans="1:17" ht="13.95" customHeight="1" x14ac:dyDescent="0.3">
      <c r="A33" s="93">
        <v>27</v>
      </c>
      <c r="B33" s="228">
        <v>13.017172813415527</v>
      </c>
      <c r="C33" s="228">
        <v>1.8961143493652344</v>
      </c>
      <c r="D33" s="229">
        <v>17.193357754255505</v>
      </c>
      <c r="E33" s="230">
        <v>-85.422886322286288</v>
      </c>
      <c r="F33" s="228">
        <v>0</v>
      </c>
      <c r="G33" s="228">
        <v>56.990932464599609</v>
      </c>
      <c r="H33" s="229">
        <v>568.40856469861262</v>
      </c>
      <c r="I33" s="231">
        <v>-30.833317547297952</v>
      </c>
      <c r="J33" s="232">
        <v>203.1</v>
      </c>
      <c r="K33" s="239">
        <v>32.18</v>
      </c>
      <c r="L33" s="240">
        <v>54.663796130415754</v>
      </c>
      <c r="M33" s="233">
        <v>585.60192245286817</v>
      </c>
      <c r="N33" s="241">
        <v>52.55639643564669</v>
      </c>
      <c r="O33" s="242">
        <v>56.71437172806926</v>
      </c>
      <c r="P33" s="46"/>
      <c r="Q33" s="46"/>
    </row>
    <row r="34" spans="1:17" ht="13.95" customHeight="1" x14ac:dyDescent="0.3">
      <c r="A34" s="93">
        <v>28</v>
      </c>
      <c r="B34" s="228">
        <v>25.50135612487793</v>
      </c>
      <c r="C34" s="228">
        <v>25.114225387573242</v>
      </c>
      <c r="D34" s="229">
        <v>60.457326325067449</v>
      </c>
      <c r="E34" s="230">
        <v>43.26396857081194</v>
      </c>
      <c r="F34" s="228">
        <v>0</v>
      </c>
      <c r="G34" s="228">
        <v>56.922744750976563</v>
      </c>
      <c r="H34" s="229">
        <v>567.72848317064961</v>
      </c>
      <c r="I34" s="231">
        <v>-0.68008152796301147</v>
      </c>
      <c r="J34" s="232">
        <v>32.055999999999997</v>
      </c>
      <c r="K34" s="239">
        <v>32.35</v>
      </c>
      <c r="L34" s="240">
        <v>42.289887042848925</v>
      </c>
      <c r="M34" s="233">
        <v>628.18580949571708</v>
      </c>
      <c r="N34" s="241">
        <v>40.433509551157975</v>
      </c>
      <c r="O34" s="242">
        <v>45.8554954021009</v>
      </c>
      <c r="P34" s="46"/>
      <c r="Q34" s="46"/>
    </row>
    <row r="35" spans="1:17" ht="13.95" customHeight="1" x14ac:dyDescent="0.3">
      <c r="A35" s="93">
        <v>29</v>
      </c>
      <c r="B35" s="228">
        <v>7.3326735496520996</v>
      </c>
      <c r="C35" s="228">
        <v>6.8965544700622559</v>
      </c>
      <c r="D35" s="229">
        <v>16.977547495665419</v>
      </c>
      <c r="E35" s="230">
        <v>-43.479778829402029</v>
      </c>
      <c r="F35" s="228">
        <v>0</v>
      </c>
      <c r="G35" s="228">
        <v>54.680576324462891</v>
      </c>
      <c r="H35" s="229">
        <v>545.36584262394808</v>
      </c>
      <c r="I35" s="231">
        <v>-22.362640546701527</v>
      </c>
      <c r="J35" s="232">
        <v>96.024000000000001</v>
      </c>
      <c r="K35" s="239">
        <v>0</v>
      </c>
      <c r="L35" s="240">
        <v>30.181580623896451</v>
      </c>
      <c r="M35" s="233">
        <v>562.34339011961356</v>
      </c>
      <c r="N35" s="241">
        <v>30.833234192693787</v>
      </c>
      <c r="O35" s="242">
        <v>35.64764040912884</v>
      </c>
      <c r="P35" s="46"/>
      <c r="Q35" s="46"/>
    </row>
    <row r="36" spans="1:17" ht="13.95" customHeight="1" x14ac:dyDescent="0.3">
      <c r="A36" s="93">
        <v>30</v>
      </c>
      <c r="B36" s="228">
        <v>20.548389434814453</v>
      </c>
      <c r="C36" s="228">
        <v>20.174045562744141</v>
      </c>
      <c r="D36" s="229">
        <v>48.637006296577859</v>
      </c>
      <c r="E36" s="230">
        <v>31.659458800912439</v>
      </c>
      <c r="F36" s="228">
        <v>0</v>
      </c>
      <c r="G36" s="228">
        <v>54.903373718261719</v>
      </c>
      <c r="H36" s="229">
        <v>547.58794956888096</v>
      </c>
      <c r="I36" s="231">
        <v>2.2221069449328752</v>
      </c>
      <c r="J36" s="232">
        <v>0</v>
      </c>
      <c r="K36" s="239">
        <v>0</v>
      </c>
      <c r="L36" s="240">
        <v>33.881565745845315</v>
      </c>
      <c r="M36" s="233">
        <v>596.22495586545881</v>
      </c>
      <c r="N36" s="241">
        <v>30.300682900268754</v>
      </c>
      <c r="O36" s="242">
        <v>34.882454371501829</v>
      </c>
      <c r="P36" s="46"/>
      <c r="Q36" s="46"/>
    </row>
    <row r="37" spans="1:17" ht="13.95" customHeight="1" thickBot="1" x14ac:dyDescent="0.35">
      <c r="A37" s="93">
        <v>31</v>
      </c>
      <c r="B37" s="228">
        <v>10.126785278320313</v>
      </c>
      <c r="C37" s="228">
        <v>4.4742889404296875</v>
      </c>
      <c r="D37" s="229">
        <v>17.128178558685065</v>
      </c>
      <c r="E37" s="230">
        <v>-31.508827737892794</v>
      </c>
      <c r="F37" s="228">
        <v>0</v>
      </c>
      <c r="G37" s="228">
        <v>51.816226959228516</v>
      </c>
      <c r="H37" s="229">
        <v>516.79777677418201</v>
      </c>
      <c r="I37" s="231">
        <v>-30.790172794698947</v>
      </c>
      <c r="J37" s="232">
        <v>128.01400000000001</v>
      </c>
      <c r="K37" s="239">
        <v>32.14</v>
      </c>
      <c r="L37" s="240">
        <v>33.574999467408261</v>
      </c>
      <c r="M37" s="233">
        <v>533.92595533286703</v>
      </c>
      <c r="N37" s="241">
        <v>31.266539022336307</v>
      </c>
      <c r="O37" s="242">
        <v>35.7050709958054</v>
      </c>
      <c r="P37" s="46"/>
      <c r="Q37" s="46"/>
    </row>
    <row r="38" spans="1:17" x14ac:dyDescent="0.3">
      <c r="A38" s="7" t="s">
        <v>3</v>
      </c>
      <c r="B38" s="4"/>
      <c r="C38" s="4"/>
      <c r="D38" s="4">
        <f>+D6+E38</f>
        <v>17.128178558685072</v>
      </c>
      <c r="E38" s="5">
        <f>SUM(E7:E37)</f>
        <v>17.128178558685072</v>
      </c>
      <c r="F38" s="4"/>
      <c r="G38" s="4"/>
      <c r="H38" s="4">
        <f>+H6+I38</f>
        <v>516.79777677418201</v>
      </c>
      <c r="I38" s="5">
        <f t="shared" ref="I38:K38" si="6">SUM(I7:I37)</f>
        <v>516.79777677418201</v>
      </c>
      <c r="J38" s="15">
        <f t="shared" si="6"/>
        <v>2178.261</v>
      </c>
      <c r="K38" s="36">
        <f t="shared" si="6"/>
        <v>743.32999999999993</v>
      </c>
      <c r="L38" s="6">
        <f>SUM(L7:L37)</f>
        <v>1968.8569553328671</v>
      </c>
      <c r="M38" s="6">
        <f>D38+H38</f>
        <v>533.92595533286703</v>
      </c>
      <c r="N38" s="54"/>
      <c r="O38" s="55"/>
    </row>
    <row r="39" spans="1:17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7" x14ac:dyDescent="0.3">
      <c r="A40" s="3"/>
      <c r="B40" s="27"/>
      <c r="C40" s="35" t="s">
        <v>4</v>
      </c>
      <c r="D40" s="28">
        <f>IF(B7="","",D38+H38)</f>
        <v>533.92595533286703</v>
      </c>
      <c r="E40" s="37" t="s">
        <v>2</v>
      </c>
      <c r="F40" s="27"/>
      <c r="G40" s="27"/>
      <c r="H40" s="27"/>
      <c r="I40" s="27"/>
      <c r="J40" s="47">
        <f>J38*1000/1.9</f>
        <v>1146453.1578947369</v>
      </c>
      <c r="K40" s="47">
        <f t="shared" ref="K40:M40" si="7">K38*1000/1.9</f>
        <v>391226.31578947365</v>
      </c>
      <c r="L40" s="47">
        <f t="shared" si="7"/>
        <v>1036240.5028067722</v>
      </c>
      <c r="M40" s="47">
        <f t="shared" si="7"/>
        <v>281013.66070150892</v>
      </c>
      <c r="N40" s="50"/>
      <c r="O40" s="51"/>
    </row>
    <row r="41" spans="1:17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204">
        <f>J38*1000</f>
        <v>2178261</v>
      </c>
      <c r="K41" s="33"/>
      <c r="L41" s="33"/>
      <c r="M41" s="33"/>
      <c r="N41" s="52"/>
      <c r="O41" s="53"/>
    </row>
    <row r="46" spans="1:17" x14ac:dyDescent="0.3">
      <c r="C46" s="27"/>
      <c r="D46" s="27"/>
    </row>
  </sheetData>
  <mergeCells count="3">
    <mergeCell ref="B3:E3"/>
    <mergeCell ref="B4:E4"/>
    <mergeCell ref="F4:I4"/>
  </mergeCells>
  <phoneticPr fontId="0" type="noConversion"/>
  <conditionalFormatting sqref="D40">
    <cfRule type="cellIs" dxfId="4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5" scale="63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X46"/>
  <sheetViews>
    <sheetView showGridLines="0" topLeftCell="A7" zoomScale="80" zoomScaleNormal="80" workbookViewId="0">
      <selection activeCell="M6" sqref="M6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4.8867187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24" x14ac:dyDescent="0.3">
      <c r="A1" s="56" t="s">
        <v>48</v>
      </c>
      <c r="B1" s="57"/>
      <c r="C1" s="57"/>
      <c r="D1" s="57"/>
      <c r="E1" s="57"/>
      <c r="F1" s="97">
        <v>900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24" x14ac:dyDescent="0.3">
      <c r="A2" s="58">
        <f>SUMMARY!B2</f>
        <v>2020</v>
      </c>
      <c r="B2" s="58"/>
      <c r="C2" s="58"/>
      <c r="D2" s="58"/>
      <c r="E2" s="58"/>
      <c r="F2" s="94"/>
      <c r="G2" s="58"/>
      <c r="H2" s="58"/>
      <c r="I2" s="58"/>
      <c r="J2" s="58"/>
      <c r="K2" s="58"/>
      <c r="L2" s="58"/>
      <c r="M2" s="58"/>
      <c r="N2" s="58"/>
    </row>
    <row r="3" spans="1:24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24"/>
      <c r="M3" s="64"/>
    </row>
    <row r="4" spans="1:24" x14ac:dyDescent="0.3">
      <c r="A4" s="189"/>
      <c r="B4" s="265" t="s">
        <v>21</v>
      </c>
      <c r="C4" s="265"/>
      <c r="D4" s="265"/>
      <c r="E4" s="265"/>
      <c r="F4" s="264" t="s">
        <v>22</v>
      </c>
      <c r="G4" s="265"/>
      <c r="H4" s="265"/>
      <c r="I4" s="268"/>
      <c r="J4" s="182" t="s">
        <v>93</v>
      </c>
      <c r="K4" s="181" t="s">
        <v>94</v>
      </c>
      <c r="L4" s="18" t="s">
        <v>27</v>
      </c>
      <c r="M4" s="18" t="s">
        <v>43</v>
      </c>
      <c r="N4" s="244" t="s">
        <v>44</v>
      </c>
      <c r="O4" s="246"/>
    </row>
    <row r="5" spans="1:24" x14ac:dyDescent="0.3">
      <c r="A5" s="190" t="s">
        <v>0</v>
      </c>
      <c r="B5" s="66" t="s">
        <v>23</v>
      </c>
      <c r="C5" s="66" t="s">
        <v>24</v>
      </c>
      <c r="D5" s="66" t="s">
        <v>2</v>
      </c>
      <c r="E5" s="197" t="s">
        <v>5</v>
      </c>
      <c r="F5" s="67" t="s">
        <v>25</v>
      </c>
      <c r="G5" s="66" t="s">
        <v>26</v>
      </c>
      <c r="H5" s="66" t="s">
        <v>2</v>
      </c>
      <c r="I5" s="187" t="s">
        <v>5</v>
      </c>
      <c r="J5" s="198" t="s">
        <v>2</v>
      </c>
      <c r="K5" s="42" t="s">
        <v>2</v>
      </c>
      <c r="L5" s="17" t="s">
        <v>2</v>
      </c>
      <c r="M5" s="17" t="s">
        <v>2</v>
      </c>
      <c r="N5" s="186" t="s">
        <v>65</v>
      </c>
      <c r="O5" s="188" t="s">
        <v>45</v>
      </c>
    </row>
    <row r="6" spans="1:24" ht="13.95" customHeight="1" x14ac:dyDescent="0.3">
      <c r="A6" s="126" t="s">
        <v>1</v>
      </c>
      <c r="B6" s="149">
        <f>AUG!B37</f>
        <v>10.126785278320313</v>
      </c>
      <c r="C6" s="149">
        <f>AUG!C37</f>
        <v>4.4742889404296875</v>
      </c>
      <c r="D6" s="127">
        <f>IF(B6="","",$A$3*2.54^3*(B6*138.25*282.5+C6*138*311)/1000000)</f>
        <v>17.128178558685065</v>
      </c>
      <c r="E6" s="179" t="s">
        <v>36</v>
      </c>
      <c r="F6" s="149">
        <f>AUG!F37</f>
        <v>0</v>
      </c>
      <c r="G6" s="149">
        <f>AUG!G37</f>
        <v>51.816226959228516</v>
      </c>
      <c r="H6" s="127">
        <f>JUL!H38</f>
        <v>0</v>
      </c>
      <c r="I6" s="180" t="s">
        <v>36</v>
      </c>
      <c r="J6" s="191" t="s">
        <v>36</v>
      </c>
      <c r="K6" s="132" t="s">
        <v>36</v>
      </c>
      <c r="L6" s="195"/>
      <c r="M6" s="193">
        <f>AUG!M38</f>
        <v>533.92595533286703</v>
      </c>
      <c r="N6" s="134" t="s">
        <v>36</v>
      </c>
      <c r="O6" s="135" t="s">
        <v>36</v>
      </c>
      <c r="P6" s="2" t="s">
        <v>92</v>
      </c>
      <c r="Q6" s="226"/>
      <c r="R6" s="226"/>
      <c r="S6" s="226"/>
      <c r="T6" s="226"/>
      <c r="U6" s="226"/>
      <c r="V6" s="226"/>
      <c r="W6" s="226"/>
      <c r="X6" s="226"/>
    </row>
    <row r="7" spans="1:24" ht="13.95" customHeight="1" x14ac:dyDescent="0.3">
      <c r="A7" s="99">
        <v>1</v>
      </c>
      <c r="B7" s="150">
        <f>LOOKUP(A7+$F$1,'[2]DCS Data'!$A:$A,'[2]DCS Data'!$Q:$Q)</f>
        <v>26.426782608032227</v>
      </c>
      <c r="C7" s="150">
        <f>LOOKUP(A7+$F$1,'[2]DCS Data'!$A:$A,'[2]DCS Data'!$R:$R)</f>
        <v>26.064052581787109</v>
      </c>
      <c r="D7" s="9">
        <f t="shared" ref="D7" si="0">IF(B7="","",$A$3*2.54^3*(B7*138.25*282.5+C7*138*311)/1000000)</f>
        <v>62.699387446595622</v>
      </c>
      <c r="E7" s="9">
        <f t="shared" ref="E7" si="1">IF(SUM(B7:C7)=0,"",D7-D6)</f>
        <v>45.571208887910558</v>
      </c>
      <c r="F7" s="203">
        <f>LOOKUP(A7+$F$1,'[2]DCS Data'!$A:$A,'[2]DCS Data'!$S:$S)</f>
        <v>0</v>
      </c>
      <c r="G7" s="150">
        <f>LOOKUP(A7+$F$1,'[2]DCS Data'!$A:$A,'[2]DCS Data'!$T:$T)</f>
        <v>51.676593780517578</v>
      </c>
      <c r="H7" s="9">
        <f t="shared" ref="H7" si="2">IF(F7="","",$A$3*(F7*390^2+G7*330^2)*2.54^3*PI()/1000000)</f>
        <v>515.4051219909901</v>
      </c>
      <c r="I7" s="1">
        <f t="shared" ref="I7" si="3">IF(SUM(F7:G7)=0,"",H7-H6)</f>
        <v>515.4051219909901</v>
      </c>
      <c r="J7" s="39">
        <f>IF(B7="","",LOOKUP($F$1+A7,[3]SU!A:A,[3]SU!C:C))</f>
        <v>20.053999999999998</v>
      </c>
      <c r="K7" s="44">
        <f>IF(B7="","",LOOKUP($F$1+A7,[3]SU!A:A,[3]SU!M:M))</f>
        <v>32.28</v>
      </c>
      <c r="L7" s="175">
        <f t="shared" ref="L7" si="4">IFERROR(E7+I7+J7-K7,0)</f>
        <v>548.75033087890063</v>
      </c>
      <c r="M7" s="61">
        <f t="shared" ref="M7" si="5">IFERROR(D7+H7,"")</f>
        <v>578.10450943758576</v>
      </c>
      <c r="N7" s="151">
        <f>IFERROR(LOOKUP(A7+$F$1,'[2]DCS Data'!$A:$A,'[2]DCS Data'!$W:$W)*3785.4*$A$3/1000000,0)</f>
        <v>31.20197242256992</v>
      </c>
      <c r="O7" s="152">
        <f>IFERROR(LOOKUP(A7+$F$1,'[2]DCS Data'!$A:$A,'[2]DCS Data'!$AA:$AA)*0.86-1.7-(LOOKUP(A7+$F$1,'[2]DCS Data'!$A:$A,'[2]DCS Data'!$J:$J)*3785*0.993*1.36/1000000)*38%*0.308,0)</f>
        <v>35.772365141466693</v>
      </c>
      <c r="P7" s="176"/>
      <c r="Q7" s="226"/>
      <c r="R7" s="226"/>
      <c r="S7" s="226"/>
      <c r="T7" s="226"/>
      <c r="U7" s="226"/>
      <c r="V7" s="226"/>
      <c r="W7" s="226"/>
      <c r="X7" s="226"/>
    </row>
    <row r="8" spans="1:24" ht="13.95" customHeight="1" x14ac:dyDescent="0.3">
      <c r="A8" s="93">
        <v>2</v>
      </c>
      <c r="B8" s="150">
        <f>LOOKUP(A8+$F$1,'[2]DCS Data'!$A:$A,'[2]DCS Data'!$Q:$Q)</f>
        <v>46.205997467041016</v>
      </c>
      <c r="C8" s="150">
        <f>LOOKUP(A8+$F$1,'[2]DCS Data'!$A:$A,'[2]DCS Data'!$R:$R)</f>
        <v>45.962123870849609</v>
      </c>
      <c r="D8" s="9">
        <f t="shared" ref="D8:D34" si="6">IF(B8="","",$A$3*2.54^3*(B8*138.25*282.5+C8*138*311)/1000000)</f>
        <v>110.1153417919956</v>
      </c>
      <c r="E8" s="9">
        <f t="shared" ref="E8:E34" si="7">IF(SUM(B8:C8)=0,"",D8-D7)</f>
        <v>47.415954345399982</v>
      </c>
      <c r="F8" s="203">
        <f>LOOKUP(A8+$F$1,'[2]DCS Data'!$A:$A,'[2]DCS Data'!$S:$S)</f>
        <v>0</v>
      </c>
      <c r="G8" s="150">
        <f>LOOKUP(A8+$F$1,'[2]DCS Data'!$A:$A,'[2]DCS Data'!$T:$T)</f>
        <v>50.086677551269531</v>
      </c>
      <c r="H8" s="9">
        <f t="shared" ref="H8:H34" si="8">IF(F8="","",$A$3*(F8*390^2+G8*330^2)*2.54^3*PI()/1000000)</f>
        <v>499.5478274569997</v>
      </c>
      <c r="I8" s="1">
        <f t="shared" ref="I8:I34" si="9">IF(SUM(F8:G8)=0,"",H8-H7)</f>
        <v>-15.857294533990398</v>
      </c>
      <c r="J8" s="39">
        <f>IF(B8="","",LOOKUP($F$1+A8,[3]SU!A:A,[3]SU!C:C))</f>
        <v>32.043999999999997</v>
      </c>
      <c r="K8" s="44">
        <f>IF(B8="","",LOOKUP($F$1+A8,[3]SU!A:A,[3]SU!M:M))</f>
        <v>32.1</v>
      </c>
      <c r="L8" s="175">
        <f t="shared" ref="L8:L34" si="10">IFERROR(E8+I8+J8-K8,0)</f>
        <v>31.502659811409579</v>
      </c>
      <c r="M8" s="61">
        <f t="shared" ref="M8:M34" si="11">IFERROR(D8+H8,"")</f>
        <v>609.66316924899525</v>
      </c>
      <c r="N8" s="151">
        <f>IFERROR(LOOKUP(A8+$F$1,'[2]DCS Data'!$A:$A,'[2]DCS Data'!$W:$W)*3785.4*$A$3/1000000,0)</f>
        <v>30.399051134499157</v>
      </c>
      <c r="O8" s="152">
        <f>IFERROR(LOOKUP(A8+$F$1,'[2]DCS Data'!$A:$A,'[2]DCS Data'!$AA:$AA)*0.86-1.7-(LOOKUP(A8+$F$1,'[2]DCS Data'!$A:$A,'[2]DCS Data'!$J:$J)*3785*0.993*1.36/1000000)*38%*0.308,0)</f>
        <v>35.169595311439956</v>
      </c>
      <c r="Q8" s="46"/>
    </row>
    <row r="9" spans="1:24" ht="13.95" customHeight="1" x14ac:dyDescent="0.3">
      <c r="A9" s="93">
        <v>3</v>
      </c>
      <c r="B9" s="150">
        <f>LOOKUP(A9+$F$1,'[2]DCS Data'!$A:$A,'[2]DCS Data'!$Q:$Q)</f>
        <v>32.287284851074219</v>
      </c>
      <c r="C9" s="150">
        <f>LOOKUP(A9+$F$1,'[2]DCS Data'!$A:$A,'[2]DCS Data'!$R:$R)</f>
        <v>31.940525054931641</v>
      </c>
      <c r="D9" s="9">
        <f t="shared" si="6"/>
        <v>76.724464447942353</v>
      </c>
      <c r="E9" s="9">
        <f t="shared" si="7"/>
        <v>-33.390877344053251</v>
      </c>
      <c r="F9" s="203">
        <f>LOOKUP(A9+$F$1,'[2]DCS Data'!$A:$A,'[2]DCS Data'!$S:$S)</f>
        <v>0</v>
      </c>
      <c r="G9" s="150">
        <f>LOOKUP(A9+$F$1,'[2]DCS Data'!$A:$A,'[2]DCS Data'!$T:$T)</f>
        <v>50.15765380859375</v>
      </c>
      <c r="H9" s="9">
        <f t="shared" si="8"/>
        <v>500.2557209903859</v>
      </c>
      <c r="I9" s="1">
        <f t="shared" si="9"/>
        <v>0.70789353338619776</v>
      </c>
      <c r="J9" s="39">
        <f>IF(B9="","",LOOKUP($F$1+A9,[3]SU!A:A,[3]SU!C:C))</f>
        <v>96.025000000000006</v>
      </c>
      <c r="K9" s="44">
        <f>IF(B9="","",LOOKUP($F$1+A9,[3]SU!A:A,[3]SU!M:M))</f>
        <v>32.31</v>
      </c>
      <c r="L9" s="175">
        <f t="shared" si="10"/>
        <v>31.03201618933295</v>
      </c>
      <c r="M9" s="61">
        <f t="shared" si="11"/>
        <v>576.98018543832825</v>
      </c>
      <c r="N9" s="151">
        <f>IFERROR(LOOKUP(A9+$F$1,'[2]DCS Data'!$A:$A,'[2]DCS Data'!$W:$W)*3785.4*$A$3/1000000,0)</f>
        <v>28.981841149233041</v>
      </c>
      <c r="O9" s="152">
        <f>IFERROR(LOOKUP(A9+$F$1,'[2]DCS Data'!$A:$A,'[2]DCS Data'!$AA:$AA)*0.86-1.7-(LOOKUP(A9+$F$1,'[2]DCS Data'!$A:$A,'[2]DCS Data'!$J:$J)*3785*0.993*1.36/1000000)*38%*0.308,0)</f>
        <v>33.959170089714334</v>
      </c>
      <c r="Q9" s="46"/>
    </row>
    <row r="10" spans="1:24" ht="13.95" customHeight="1" x14ac:dyDescent="0.3">
      <c r="A10" s="93">
        <v>4</v>
      </c>
      <c r="B10" s="150">
        <f>LOOKUP(A10+$F$1,'[2]DCS Data'!$A:$A,'[2]DCS Data'!$Q:$Q)</f>
        <v>14.133762359619141</v>
      </c>
      <c r="C10" s="150">
        <f>LOOKUP(A10+$F$1,'[2]DCS Data'!$A:$A,'[2]DCS Data'!$R:$R)</f>
        <v>12.518876075744629</v>
      </c>
      <c r="D10" s="9">
        <f t="shared" si="6"/>
        <v>31.755564371494778</v>
      </c>
      <c r="E10" s="9">
        <f t="shared" si="7"/>
        <v>-44.968900076447575</v>
      </c>
      <c r="F10" s="203">
        <f>LOOKUP(A10+$F$1,'[2]DCS Data'!$A:$A,'[2]DCS Data'!$S:$S)</f>
        <v>0</v>
      </c>
      <c r="G10" s="150">
        <f>LOOKUP(A10+$F$1,'[2]DCS Data'!$A:$A,'[2]DCS Data'!$T:$T)</f>
        <v>51.418498992919922</v>
      </c>
      <c r="H10" s="9">
        <f t="shared" si="8"/>
        <v>512.83097060531668</v>
      </c>
      <c r="I10" s="1">
        <f t="shared" si="9"/>
        <v>12.575249614930783</v>
      </c>
      <c r="J10" s="39">
        <f>IF(B10="","",LOOKUP($F$1+A10,[3]SU!A:A,[3]SU!C:C))</f>
        <v>96.016000000000005</v>
      </c>
      <c r="K10" s="44">
        <f>IF(B10="","",LOOKUP($F$1+A10,[3]SU!A:A,[3]SU!M:M))</f>
        <v>32.28</v>
      </c>
      <c r="L10" s="175">
        <f>IFERROR(E10+I10+J10-K10,0)</f>
        <v>31.342349538483212</v>
      </c>
      <c r="M10" s="61">
        <f t="shared" si="11"/>
        <v>544.58653497681144</v>
      </c>
      <c r="N10" s="151">
        <f>IFERROR(LOOKUP(A10+$F$1,'[2]DCS Data'!$A:$A,'[2]DCS Data'!$W:$W)*3785.4*$A$3/1000000,0)</f>
        <v>28.330411944817619</v>
      </c>
      <c r="O10" s="152">
        <f>IFERROR(LOOKUP(A10+$F$1,'[2]DCS Data'!$A:$A,'[2]DCS Data'!$AA:$AA)*0.86-1.7-(LOOKUP(A10+$F$1,'[2]DCS Data'!$A:$A,'[2]DCS Data'!$J:$J)*3785*0.993*1.36/1000000)*38%*0.308,0)</f>
        <v>33.74766489851438</v>
      </c>
      <c r="Q10" s="46"/>
    </row>
    <row r="11" spans="1:24" ht="13.95" customHeight="1" x14ac:dyDescent="0.3">
      <c r="A11" s="93">
        <v>5</v>
      </c>
      <c r="B11" s="150">
        <f>LOOKUP(A11+$F$1,'[2]DCS Data'!$A:$A,'[2]DCS Data'!$Q:$Q)</f>
        <v>9.9212522506713867</v>
      </c>
      <c r="C11" s="150">
        <f>LOOKUP(A11+$F$1,'[2]DCS Data'!$A:$A,'[2]DCS Data'!$R:$R)</f>
        <v>8.8691701889038086</v>
      </c>
      <c r="D11" s="9">
        <f t="shared" si="6"/>
        <v>22.392911053328202</v>
      </c>
      <c r="E11" s="9">
        <f t="shared" si="7"/>
        <v>-9.3626533181665756</v>
      </c>
      <c r="F11" s="203">
        <f>LOOKUP(A11+$F$1,'[2]DCS Data'!$A:$A,'[2]DCS Data'!$S:$S)</f>
        <v>0</v>
      </c>
      <c r="G11" s="150">
        <f>LOOKUP(A11+$F$1,'[2]DCS Data'!$A:$A,'[2]DCS Data'!$T:$T)</f>
        <v>48.360263824462891</v>
      </c>
      <c r="H11" s="9">
        <f t="shared" si="8"/>
        <v>482.32915237847402</v>
      </c>
      <c r="I11" s="1">
        <f t="shared" si="9"/>
        <v>-30.501818226842659</v>
      </c>
      <c r="J11" s="39">
        <f>IF(B11="","",LOOKUP($F$1+A11,[3]SU!A:A,[3]SU!C:C))</f>
        <v>96.025999999999996</v>
      </c>
      <c r="K11" s="44">
        <f>IF(B11="","",LOOKUP($F$1+A11,[3]SU!A:A,[3]SU!M:M))</f>
        <v>0</v>
      </c>
      <c r="L11" s="175">
        <f t="shared" si="10"/>
        <v>56.161528454990759</v>
      </c>
      <c r="M11" s="61">
        <f t="shared" si="11"/>
        <v>504.72206343180221</v>
      </c>
      <c r="N11" s="151">
        <f>IFERROR(LOOKUP(A11+$F$1,'[2]DCS Data'!$A:$A,'[2]DCS Data'!$W:$W)*3785.4*$A$3/1000000,0)</f>
        <v>53.615027793867199</v>
      </c>
      <c r="O11" s="152">
        <f>IFERROR(LOOKUP(A11+$F$1,'[2]DCS Data'!$A:$A,'[2]DCS Data'!$AA:$AA)*0.86-1.7-(LOOKUP(A11+$F$1,'[2]DCS Data'!$A:$A,'[2]DCS Data'!$J:$J)*3785*0.993*1.36/1000000)*38%*0.308,0)</f>
        <v>56.680290299105984</v>
      </c>
      <c r="Q11" s="68"/>
    </row>
    <row r="12" spans="1:24" ht="13.95" customHeight="1" x14ac:dyDescent="0.3">
      <c r="A12" s="93">
        <v>6</v>
      </c>
      <c r="B12" s="150">
        <f>LOOKUP(A12+$F$1,'[2]DCS Data'!$A:$A,'[2]DCS Data'!$Q:$Q)</f>
        <v>33.738533020019531</v>
      </c>
      <c r="C12" s="150">
        <f>LOOKUP(A12+$F$1,'[2]DCS Data'!$A:$A,'[2]DCS Data'!$R:$R)</f>
        <v>33.060310363769531</v>
      </c>
      <c r="D12" s="9">
        <f t="shared" si="6"/>
        <v>79.777858297930919</v>
      </c>
      <c r="E12" s="9">
        <f t="shared" si="7"/>
        <v>57.384947244602714</v>
      </c>
      <c r="F12" s="203">
        <f>LOOKUP(A12+$F$1,'[2]DCS Data'!$A:$A,'[2]DCS Data'!$S:$S)</f>
        <v>0</v>
      </c>
      <c r="G12" s="150">
        <f>LOOKUP(A12+$F$1,'[2]DCS Data'!$A:$A,'[2]DCS Data'!$T:$T)</f>
        <v>48.364006042480469</v>
      </c>
      <c r="H12" s="9">
        <f t="shared" si="8"/>
        <v>482.366476013659</v>
      </c>
      <c r="I12" s="1">
        <f t="shared" si="9"/>
        <v>3.7323635184975501E-2</v>
      </c>
      <c r="J12" s="39">
        <f>IF(B12="","",LOOKUP($F$1+A12,[3]SU!A:A,[3]SU!C:C))</f>
        <v>0</v>
      </c>
      <c r="K12" s="44">
        <f>IF(B12="","",LOOKUP($F$1+A12,[3]SU!A:A,[3]SU!M:M))</f>
        <v>0</v>
      </c>
      <c r="L12" s="175">
        <f t="shared" si="10"/>
        <v>57.422270879787689</v>
      </c>
      <c r="M12" s="61">
        <f t="shared" si="11"/>
        <v>562.14433431158989</v>
      </c>
      <c r="N12" s="151">
        <f>IFERROR(LOOKUP(A12+$F$1,'[2]DCS Data'!$A:$A,'[2]DCS Data'!$W:$W)*3785.4*$A$3/1000000,0)</f>
        <v>55.19230206876469</v>
      </c>
      <c r="O12" s="152">
        <f>IFERROR(LOOKUP(A12+$F$1,'[2]DCS Data'!$A:$A,'[2]DCS Data'!$AA:$AA)*0.86-1.7-(LOOKUP(A12+$F$1,'[2]DCS Data'!$A:$A,'[2]DCS Data'!$J:$J)*3785*0.993*1.36/1000000)*38%*0.308,0)</f>
        <v>58.067606970492143</v>
      </c>
      <c r="Q12" s="46"/>
    </row>
    <row r="13" spans="1:24" ht="13.95" customHeight="1" x14ac:dyDescent="0.3">
      <c r="A13" s="93">
        <v>7</v>
      </c>
      <c r="B13" s="150">
        <f>LOOKUP(A13+$F$1,'[2]DCS Data'!$A:$A,'[2]DCS Data'!$Q:$Q)</f>
        <v>11.692549705505371</v>
      </c>
      <c r="C13" s="150">
        <f>LOOKUP(A13+$F$1,'[2]DCS Data'!$A:$A,'[2]DCS Data'!$R:$R)</f>
        <v>7.0134148597717285</v>
      </c>
      <c r="D13" s="9">
        <f t="shared" si="6"/>
        <v>22.087794888493303</v>
      </c>
      <c r="E13" s="9">
        <f t="shared" si="7"/>
        <v>-57.690063409437613</v>
      </c>
      <c r="F13" s="203">
        <f>LOOKUP(A13+$F$1,'[2]DCS Data'!$A:$A,'[2]DCS Data'!$S:$S)</f>
        <v>0</v>
      </c>
      <c r="G13" s="150">
        <f>LOOKUP(A13+$F$1,'[2]DCS Data'!$A:$A,'[2]DCS Data'!$T:$T)</f>
        <v>50.1253662109375</v>
      </c>
      <c r="H13" s="9">
        <f t="shared" si="8"/>
        <v>499.9336952531732</v>
      </c>
      <c r="I13" s="1">
        <f t="shared" si="9"/>
        <v>17.567219239514202</v>
      </c>
      <c r="J13" s="39">
        <f>IF(B13="","",LOOKUP($F$1+A13,[3]SU!A:A,[3]SU!C:C))</f>
        <v>128.053</v>
      </c>
      <c r="K13" s="44">
        <f>IF(B13="","",LOOKUP($F$1+A13,[3]SU!A:A,[3]SU!M:M))</f>
        <v>32.35</v>
      </c>
      <c r="L13" s="175">
        <f t="shared" si="10"/>
        <v>55.580155830076585</v>
      </c>
      <c r="M13" s="61">
        <f t="shared" si="11"/>
        <v>522.0214901416665</v>
      </c>
      <c r="N13" s="151">
        <f>IFERROR(LOOKUP(A13+$F$1,'[2]DCS Data'!$A:$A,'[2]DCS Data'!$W:$W)*3785.4*$A$3/1000000,0)</f>
        <v>54.405228548260276</v>
      </c>
      <c r="O13" s="152">
        <f>IFERROR(LOOKUP(A13+$F$1,'[2]DCS Data'!$A:$A,'[2]DCS Data'!$AA:$AA)*0.86-1.7-(LOOKUP(A13+$F$1,'[2]DCS Data'!$A:$A,'[2]DCS Data'!$J:$J)*3785*0.993*1.36/1000000)*38%*0.308,0)</f>
        <v>57.919548756458724</v>
      </c>
      <c r="Q13" s="46"/>
    </row>
    <row r="14" spans="1:24" ht="13.95" customHeight="1" x14ac:dyDescent="0.3">
      <c r="A14" s="93">
        <v>8</v>
      </c>
      <c r="B14" s="150">
        <f>LOOKUP(A14+$F$1,'[2]DCS Data'!$A:$A,'[2]DCS Data'!$Q:$Q)</f>
        <v>32.002376556396484</v>
      </c>
      <c r="C14" s="150">
        <f>LOOKUP(A14+$F$1,'[2]DCS Data'!$A:$A,'[2]DCS Data'!$R:$R)</f>
        <v>31.334871292114258</v>
      </c>
      <c r="D14" s="9">
        <f t="shared" si="6"/>
        <v>75.642299442470843</v>
      </c>
      <c r="E14" s="9">
        <f t="shared" si="7"/>
        <v>53.554504553977537</v>
      </c>
      <c r="F14" s="203">
        <f>LOOKUP(A14+$F$1,'[2]DCS Data'!$A:$A,'[2]DCS Data'!$S:$S)</f>
        <v>0</v>
      </c>
      <c r="G14" s="150">
        <f>LOOKUP(A14+$F$1,'[2]DCS Data'!$A:$A,'[2]DCS Data'!$T:$T)</f>
        <v>50.293601989746094</v>
      </c>
      <c r="H14" s="9">
        <f t="shared" si="8"/>
        <v>501.61162283617853</v>
      </c>
      <c r="I14" s="1">
        <f t="shared" si="9"/>
        <v>1.677927583005328</v>
      </c>
      <c r="J14" s="39">
        <f>IF(B14="","",LOOKUP($F$1+A14,[3]SU!A:A,[3]SU!C:C))</f>
        <v>32.052999999999997</v>
      </c>
      <c r="K14" s="44">
        <f>IF(B14="","",LOOKUP($F$1+A14,[3]SU!A:A,[3]SU!M:M))</f>
        <v>32.24</v>
      </c>
      <c r="L14" s="175">
        <f t="shared" si="10"/>
        <v>55.045432136982861</v>
      </c>
      <c r="M14" s="61">
        <f t="shared" si="11"/>
        <v>577.25392227864938</v>
      </c>
      <c r="N14" s="151">
        <f>IFERROR(LOOKUP(A14+$F$1,'[2]DCS Data'!$A:$A,'[2]DCS Data'!$W:$W)*3785.4*$A$3/1000000,0)</f>
        <v>50.924976840080419</v>
      </c>
      <c r="O14" s="152">
        <f>IFERROR(LOOKUP(A14+$F$1,'[2]DCS Data'!$A:$A,'[2]DCS Data'!$AA:$AA)*0.86-1.7-(LOOKUP(A14+$F$1,'[2]DCS Data'!$A:$A,'[2]DCS Data'!$J:$J)*3785*0.993*1.36/1000000)*38%*0.308,0)</f>
        <v>54.900517872968763</v>
      </c>
      <c r="Q14" s="46"/>
    </row>
    <row r="15" spans="1:24" ht="13.95" customHeight="1" x14ac:dyDescent="0.3">
      <c r="A15" s="93">
        <v>9</v>
      </c>
      <c r="B15" s="150">
        <f>LOOKUP(A15+$F$1,'[2]DCS Data'!$A:$A,'[2]DCS Data'!$Q:$Q)</f>
        <v>16.392856597900391</v>
      </c>
      <c r="C15" s="150">
        <f>LOOKUP(A15+$F$1,'[2]DCS Data'!$A:$A,'[2]DCS Data'!$R:$R)</f>
        <v>10.573054313659668</v>
      </c>
      <c r="D15" s="9">
        <f t="shared" si="6"/>
        <v>31.893151725887591</v>
      </c>
      <c r="E15" s="9">
        <f t="shared" si="7"/>
        <v>-43.749147716583252</v>
      </c>
      <c r="F15" s="203">
        <f>LOOKUP(A15+$F$1,'[2]DCS Data'!$A:$A,'[2]DCS Data'!$S:$S)</f>
        <v>0</v>
      </c>
      <c r="G15" s="150">
        <f>LOOKUP(A15+$F$1,'[2]DCS Data'!$A:$A,'[2]DCS Data'!$T:$T)</f>
        <v>53.455341339111328</v>
      </c>
      <c r="H15" s="9">
        <f t="shared" si="8"/>
        <v>533.14575726431997</v>
      </c>
      <c r="I15" s="1">
        <f t="shared" si="9"/>
        <v>31.534134428141442</v>
      </c>
      <c r="J15" s="39">
        <f>IF(B15="","",LOOKUP($F$1+A15,[3]SU!A:A,[3]SU!C:C))</f>
        <v>96.016999999999996</v>
      </c>
      <c r="K15" s="44">
        <f>IF(B15="","",LOOKUP($F$1+A15,[3]SU!A:A,[3]SU!M:M))</f>
        <v>32.22</v>
      </c>
      <c r="L15" s="175">
        <f t="shared" si="10"/>
        <v>51.581986711558187</v>
      </c>
      <c r="M15" s="61">
        <f t="shared" si="11"/>
        <v>565.03890899020757</v>
      </c>
      <c r="N15" s="151">
        <f>IFERROR(LOOKUP(A15+$F$1,'[2]DCS Data'!$A:$A,'[2]DCS Data'!$W:$W)*3785.4*$A$3/1000000,0)</f>
        <v>51.322560377652898</v>
      </c>
      <c r="O15" s="152">
        <f>IFERROR(LOOKUP(A15+$F$1,'[2]DCS Data'!$A:$A,'[2]DCS Data'!$AA:$AA)*0.86-1.7-(LOOKUP(A15+$F$1,'[2]DCS Data'!$A:$A,'[2]DCS Data'!$J:$J)*3785*0.993*1.36/1000000)*38%*0.308,0)</f>
        <v>55.204627685075529</v>
      </c>
      <c r="Q15" s="46"/>
    </row>
    <row r="16" spans="1:24" ht="13.95" customHeight="1" x14ac:dyDescent="0.3">
      <c r="A16" s="93">
        <v>10</v>
      </c>
      <c r="B16" s="150">
        <f>LOOKUP(A16+$F$1,'[2]DCS Data'!$A:$A,'[2]DCS Data'!$Q:$Q)</f>
        <v>9.483973503112793</v>
      </c>
      <c r="C16" s="150">
        <f>LOOKUP(A16+$F$1,'[2]DCS Data'!$A:$A,'[2]DCS Data'!$R:$R)</f>
        <v>8.4930849075317383</v>
      </c>
      <c r="D16" s="9">
        <f t="shared" si="6"/>
        <v>21.424490603225571</v>
      </c>
      <c r="E16" s="9">
        <f t="shared" si="7"/>
        <v>-10.46866112266202</v>
      </c>
      <c r="F16" s="203">
        <f>LOOKUP(A16+$F$1,'[2]DCS Data'!$A:$A,'[2]DCS Data'!$S:$S)</f>
        <v>0</v>
      </c>
      <c r="G16" s="150">
        <f>LOOKUP(A16+$F$1,'[2]DCS Data'!$A:$A,'[2]DCS Data'!$T:$T)</f>
        <v>53.521915435791016</v>
      </c>
      <c r="H16" s="9">
        <f t="shared" si="8"/>
        <v>533.80974511472607</v>
      </c>
      <c r="I16" s="1">
        <f t="shared" si="9"/>
        <v>0.66398785040610164</v>
      </c>
      <c r="J16" s="39">
        <f>IF(B16="","",LOOKUP($F$1+A16,[3]SU!A:A,[3]SU!C:C))</f>
        <v>96.022000000000006</v>
      </c>
      <c r="K16" s="44">
        <f>IF(B16="","",LOOKUP($F$1+A16,[3]SU!A:A,[3]SU!M:M))</f>
        <v>32.35</v>
      </c>
      <c r="L16" s="175">
        <f t="shared" si="10"/>
        <v>53.867326727744079</v>
      </c>
      <c r="M16" s="61">
        <f t="shared" si="11"/>
        <v>555.23423571795161</v>
      </c>
      <c r="N16" s="151">
        <f>IFERROR(LOOKUP(A16+$F$1,'[2]DCS Data'!$A:$A,'[2]DCS Data'!$W:$W)*3785.4*$A$3/1000000,0)</f>
        <v>51.189110908515005</v>
      </c>
      <c r="O16" s="152">
        <f>IFERROR(LOOKUP(A16+$F$1,'[2]DCS Data'!$A:$A,'[2]DCS Data'!$AA:$AA)*0.86-1.7-(LOOKUP(A16+$F$1,'[2]DCS Data'!$A:$A,'[2]DCS Data'!$J:$J)*3785*0.993*1.36/1000000)*38%*0.308,0)</f>
        <v>54.769159361870827</v>
      </c>
      <c r="Q16" s="46"/>
    </row>
    <row r="17" spans="1:17" ht="13.95" customHeight="1" x14ac:dyDescent="0.3">
      <c r="A17" s="93">
        <v>11</v>
      </c>
      <c r="B17" s="150">
        <f>LOOKUP(A17+$F$1,'[2]DCS Data'!$A:$A,'[2]DCS Data'!$Q:$Q)</f>
        <v>9.0839385986328125</v>
      </c>
      <c r="C17" s="150">
        <f>LOOKUP(A17+$F$1,'[2]DCS Data'!$A:$A,'[2]DCS Data'!$R:$R)</f>
        <v>7.9591178894042969</v>
      </c>
      <c r="D17" s="9">
        <f t="shared" si="6"/>
        <v>20.300937961972497</v>
      </c>
      <c r="E17" s="9">
        <f t="shared" si="7"/>
        <v>-1.1235526412530739</v>
      </c>
      <c r="F17" s="203">
        <f>LOOKUP(A17+$F$1,'[2]DCS Data'!$A:$A,'[2]DCS Data'!$S:$S)</f>
        <v>0</v>
      </c>
      <c r="G17" s="150">
        <f>LOOKUP(A17+$F$1,'[2]DCS Data'!$A:$A,'[2]DCS Data'!$T:$T)</f>
        <v>49.512870788574219</v>
      </c>
      <c r="H17" s="9">
        <f t="shared" si="8"/>
        <v>493.82487006196851</v>
      </c>
      <c r="I17" s="1">
        <f t="shared" si="9"/>
        <v>-39.984875052757559</v>
      </c>
      <c r="J17" s="39">
        <f>IF(B17="","",LOOKUP($F$1+A17,[3]SU!A:A,[3]SU!C:C))</f>
        <v>128.07300000000001</v>
      </c>
      <c r="K17" s="44">
        <f>IF(B17="","",LOOKUP($F$1+A17,[3]SU!A:A,[3]SU!M:M))</f>
        <v>32.03</v>
      </c>
      <c r="L17" s="175">
        <f t="shared" si="10"/>
        <v>54.934572305989377</v>
      </c>
      <c r="M17" s="61">
        <f t="shared" si="11"/>
        <v>514.12580802394098</v>
      </c>
      <c r="N17" s="151">
        <f>IFERROR(LOOKUP(A17+$F$1,'[2]DCS Data'!$A:$A,'[2]DCS Data'!$W:$W)*3785.4*$A$3/1000000,0)</f>
        <v>51.06287592863243</v>
      </c>
      <c r="O17" s="152">
        <f>IFERROR(LOOKUP(A17+$F$1,'[2]DCS Data'!$A:$A,'[2]DCS Data'!$AA:$AA)*0.86-1.7-(LOOKUP(A17+$F$1,'[2]DCS Data'!$A:$A,'[2]DCS Data'!$J:$J)*3785*0.993*1.36/1000000)*38%*0.308,0)</f>
        <v>54.956676903070388</v>
      </c>
      <c r="Q17" s="46"/>
    </row>
    <row r="18" spans="1:17" ht="13.95" customHeight="1" x14ac:dyDescent="0.3">
      <c r="A18" s="93">
        <v>12</v>
      </c>
      <c r="B18" s="150">
        <f>LOOKUP(A18+$F$1,'[2]DCS Data'!$A:$A,'[2]DCS Data'!$Q:$Q)</f>
        <v>29.534278869628906</v>
      </c>
      <c r="C18" s="150">
        <f>LOOKUP(A18+$F$1,'[2]DCS Data'!$A:$A,'[2]DCS Data'!$R:$R)</f>
        <v>28.93272590637207</v>
      </c>
      <c r="D18" s="9">
        <f t="shared" si="6"/>
        <v>69.826697310659469</v>
      </c>
      <c r="E18" s="9">
        <f t="shared" si="7"/>
        <v>49.525759348686975</v>
      </c>
      <c r="F18" s="203">
        <f>LOOKUP(A18+$F$1,'[2]DCS Data'!$A:$A,'[2]DCS Data'!$S:$S)</f>
        <v>0</v>
      </c>
      <c r="G18" s="150">
        <f>LOOKUP(A18+$F$1,'[2]DCS Data'!$A:$A,'[2]DCS Data'!$T:$T)</f>
        <v>49.496986389160156</v>
      </c>
      <c r="H18" s="9">
        <f t="shared" si="8"/>
        <v>493.66644435665745</v>
      </c>
      <c r="I18" s="1">
        <f t="shared" si="9"/>
        <v>-0.15842570531106048</v>
      </c>
      <c r="J18" s="39">
        <f>IF(B18="","",LOOKUP($F$1+A18,[3]SU!A:A,[3]SU!C:C))</f>
        <v>0</v>
      </c>
      <c r="K18" s="44">
        <f>IF(B18="","",LOOKUP($F$1+A18,[3]SU!A:A,[3]SU!M:M))</f>
        <v>0</v>
      </c>
      <c r="L18" s="175">
        <f t="shared" si="10"/>
        <v>49.367333643375915</v>
      </c>
      <c r="M18" s="61">
        <f t="shared" si="11"/>
        <v>563.49314166731688</v>
      </c>
      <c r="N18" s="151">
        <f>IFERROR(LOOKUP(A18+$F$1,'[2]DCS Data'!$A:$A,'[2]DCS Data'!$W:$W)*3785.4*$A$3/1000000,0)</f>
        <v>47.508667268998749</v>
      </c>
      <c r="O18" s="152">
        <f>IFERROR(LOOKUP(A18+$F$1,'[2]DCS Data'!$A:$A,'[2]DCS Data'!$AA:$AA)*0.86-1.7-(LOOKUP(A18+$F$1,'[2]DCS Data'!$A:$A,'[2]DCS Data'!$J:$J)*3785*0.993*1.36/1000000)*38%*0.308,0)</f>
        <v>50.305451055485619</v>
      </c>
      <c r="Q18" s="68"/>
    </row>
    <row r="19" spans="1:17" ht="13.95" customHeight="1" x14ac:dyDescent="0.3">
      <c r="A19" s="93">
        <v>13</v>
      </c>
      <c r="B19" s="150">
        <f>LOOKUP(A19+$F$1,'[2]DCS Data'!$A:$A,'[2]DCS Data'!$Q:$Q)</f>
        <v>16.504180908203125</v>
      </c>
      <c r="C19" s="150">
        <f>LOOKUP(A19+$F$1,'[2]DCS Data'!$A:$A,'[2]DCS Data'!$R:$R)</f>
        <v>15.692653656005859</v>
      </c>
      <c r="D19" s="9">
        <f t="shared" si="6"/>
        <v>38.425395333207931</v>
      </c>
      <c r="E19" s="9">
        <f t="shared" si="7"/>
        <v>-31.401301977451539</v>
      </c>
      <c r="F19" s="203">
        <f>LOOKUP(A19+$F$1,'[2]DCS Data'!$A:$A,'[2]DCS Data'!$S:$S)</f>
        <v>0</v>
      </c>
      <c r="G19" s="150">
        <f>LOOKUP(A19+$F$1,'[2]DCS Data'!$A:$A,'[2]DCS Data'!$T:$T)</f>
        <v>51.655071258544922</v>
      </c>
      <c r="H19" s="9">
        <f t="shared" si="8"/>
        <v>515.19046353052761</v>
      </c>
      <c r="I19" s="1">
        <f t="shared" si="9"/>
        <v>21.524019173870158</v>
      </c>
      <c r="J19" s="39">
        <f>IF(B19="","",LOOKUP($F$1+A19,[3]SU!A:A,[3]SU!C:C))</f>
        <v>87.025999999999996</v>
      </c>
      <c r="K19" s="44">
        <f>IF(B19="","",LOOKUP($F$1+A19,[3]SU!A:A,[3]SU!M:M))</f>
        <v>32.24</v>
      </c>
      <c r="L19" s="175">
        <f t="shared" si="10"/>
        <v>44.908717196418614</v>
      </c>
      <c r="M19" s="61">
        <f t="shared" si="11"/>
        <v>553.61585886373553</v>
      </c>
      <c r="N19" s="151">
        <f>IFERROR(LOOKUP(A19+$F$1,'[2]DCS Data'!$A:$A,'[2]DCS Data'!$W:$W)*3785.4*$A$3/1000000,0)</f>
        <v>46.700792852173073</v>
      </c>
      <c r="O19" s="152">
        <f>IFERROR(LOOKUP(A19+$F$1,'[2]DCS Data'!$A:$A,'[2]DCS Data'!$AA:$AA)*0.86-1.7-(LOOKUP(A19+$F$1,'[2]DCS Data'!$A:$A,'[2]DCS Data'!$J:$J)*3785*0.993*1.36/1000000)*38%*0.308,0)</f>
        <v>49.596855575823795</v>
      </c>
      <c r="Q19" s="46"/>
    </row>
    <row r="20" spans="1:17" ht="13.95" customHeight="1" x14ac:dyDescent="0.3">
      <c r="A20" s="93">
        <v>14</v>
      </c>
      <c r="B20" s="150">
        <f>LOOKUP(A20+$F$1,'[2]DCS Data'!$A:$A,'[2]DCS Data'!$Q:$Q)</f>
        <v>51.679664611816406</v>
      </c>
      <c r="C20" s="150">
        <f>LOOKUP(A20+$F$1,'[2]DCS Data'!$A:$A,'[2]DCS Data'!$R:$R)</f>
        <v>51.675613403320313</v>
      </c>
      <c r="D20" s="9">
        <f t="shared" si="6"/>
        <v>123.49605950474206</v>
      </c>
      <c r="E20" s="9">
        <f t="shared" si="7"/>
        <v>85.070664171534133</v>
      </c>
      <c r="F20" s="203">
        <f>LOOKUP(A20+$F$1,'[2]DCS Data'!$A:$A,'[2]DCS Data'!$S:$S)</f>
        <v>0</v>
      </c>
      <c r="G20" s="150">
        <f>LOOKUP(A20+$F$1,'[2]DCS Data'!$A:$A,'[2]DCS Data'!$T:$T)</f>
        <v>48.439533233642578</v>
      </c>
      <c r="H20" s="9">
        <f t="shared" si="8"/>
        <v>483.11975904426799</v>
      </c>
      <c r="I20" s="1">
        <f t="shared" si="9"/>
        <v>-32.070704486259615</v>
      </c>
      <c r="J20" s="39">
        <f>IF(B20="","",LOOKUP($F$1+A20,[3]SU!A:A,[3]SU!C:C))</f>
        <v>32.048999999999999</v>
      </c>
      <c r="K20" s="44">
        <f>IF(B20="","",LOOKUP($F$1+A20,[3]SU!A:A,[3]SU!M:M))</f>
        <v>31.93</v>
      </c>
      <c r="L20" s="175">
        <f t="shared" si="10"/>
        <v>53.118959685274525</v>
      </c>
      <c r="M20" s="61">
        <f t="shared" si="11"/>
        <v>606.6158185490101</v>
      </c>
      <c r="N20" s="151">
        <f>IFERROR(LOOKUP(A20+$F$1,'[2]DCS Data'!$A:$A,'[2]DCS Data'!$W:$W)*3785.4*$A$3/1000000,0)</f>
        <v>46.21204486911811</v>
      </c>
      <c r="O20" s="152">
        <f>IFERROR(LOOKUP(A20+$F$1,'[2]DCS Data'!$A:$A,'[2]DCS Data'!$AA:$AA)*0.86-1.7-(LOOKUP(A20+$F$1,'[2]DCS Data'!$A:$A,'[2]DCS Data'!$J:$J)*3785*0.993*1.36/1000000)*38%*0.308,0)</f>
        <v>49.804711763954245</v>
      </c>
      <c r="Q20" s="46"/>
    </row>
    <row r="21" spans="1:17" ht="13.95" customHeight="1" x14ac:dyDescent="0.3">
      <c r="A21" s="93">
        <v>15</v>
      </c>
      <c r="B21" s="150">
        <f>LOOKUP(A21+$F$1,'[2]DCS Data'!$A:$A,'[2]DCS Data'!$Q:$Q)</f>
        <v>27.40736198425293</v>
      </c>
      <c r="C21" s="150">
        <f>LOOKUP(A21+$F$1,'[2]DCS Data'!$A:$A,'[2]DCS Data'!$R:$R)</f>
        <v>27.078836441040039</v>
      </c>
      <c r="D21" s="9">
        <f t="shared" si="6"/>
        <v>65.085516013006369</v>
      </c>
      <c r="E21" s="9">
        <f t="shared" si="7"/>
        <v>-58.410543491735694</v>
      </c>
      <c r="F21" s="203">
        <f>LOOKUP(A21+$F$1,'[2]DCS Data'!$A:$A,'[2]DCS Data'!$S:$S)</f>
        <v>0</v>
      </c>
      <c r="G21" s="150">
        <f>LOOKUP(A21+$F$1,'[2]DCS Data'!$A:$A,'[2]DCS Data'!$T:$T)</f>
        <v>48.340812683105469</v>
      </c>
      <c r="H21" s="9">
        <f t="shared" si="8"/>
        <v>482.13515317785402</v>
      </c>
      <c r="I21" s="1">
        <f t="shared" si="9"/>
        <v>-0.98460586641397185</v>
      </c>
      <c r="J21" s="39">
        <f>IF(B21="","",LOOKUP($F$1+A21,[3]SU!A:A,[3]SU!C:C))</f>
        <v>116.07599999999999</v>
      </c>
      <c r="K21" s="44">
        <f>IF(B21="","",LOOKUP($F$1+A21,[3]SU!A:A,[3]SU!M:M))</f>
        <v>31.43</v>
      </c>
      <c r="L21" s="175">
        <f t="shared" si="10"/>
        <v>25.250850641850327</v>
      </c>
      <c r="M21" s="61">
        <f t="shared" si="11"/>
        <v>547.22066919086035</v>
      </c>
      <c r="N21" s="151">
        <f>IFERROR(LOOKUP(A21+$F$1,'[2]DCS Data'!$A:$A,'[2]DCS Data'!$W:$W)*3785.4*$A$3/1000000,0)</f>
        <v>25.521332086603238</v>
      </c>
      <c r="O21" s="152">
        <f>IFERROR(LOOKUP(A21+$F$1,'[2]DCS Data'!$A:$A,'[2]DCS Data'!$AA:$AA)*0.86-1.7-(LOOKUP(A21+$F$1,'[2]DCS Data'!$A:$A,'[2]DCS Data'!$J:$J)*3785*0.993*1.36/1000000)*38%*0.308,0)</f>
        <v>30.853950959761406</v>
      </c>
      <c r="Q21" s="46"/>
    </row>
    <row r="22" spans="1:17" ht="13.95" customHeight="1" x14ac:dyDescent="0.3">
      <c r="A22" s="93">
        <v>16</v>
      </c>
      <c r="B22" s="150">
        <f>LOOKUP(A22+$F$1,'[2]DCS Data'!$A:$A,'[2]DCS Data'!$Q:$Q)</f>
        <v>9.6843814849853516</v>
      </c>
      <c r="C22" s="150">
        <f>LOOKUP(A22+$F$1,'[2]DCS Data'!$A:$A,'[2]DCS Data'!$R:$R)</f>
        <v>6.6815075874328613</v>
      </c>
      <c r="D22" s="9">
        <f t="shared" si="6"/>
        <v>19.386077115382417</v>
      </c>
      <c r="E22" s="9">
        <f t="shared" si="7"/>
        <v>-45.699438897623949</v>
      </c>
      <c r="F22" s="203">
        <f>LOOKUP(A22+$F$1,'[2]DCS Data'!$A:$A,'[2]DCS Data'!$S:$S)</f>
        <v>0</v>
      </c>
      <c r="G22" s="150">
        <f>LOOKUP(A22+$F$1,'[2]DCS Data'!$A:$A,'[2]DCS Data'!$T:$T)</f>
        <v>48.780166625976563</v>
      </c>
      <c r="H22" s="9">
        <f t="shared" si="8"/>
        <v>486.51712296255891</v>
      </c>
      <c r="I22" s="1">
        <f t="shared" si="9"/>
        <v>4.3819697847048928</v>
      </c>
      <c r="J22" s="39">
        <f>IF(B22="","",LOOKUP($F$1+A22,[3]SU!A:A,[3]SU!C:C))</f>
        <v>96.013000000000005</v>
      </c>
      <c r="K22" s="44">
        <f>IF(B22="","",LOOKUP($F$1+A22,[3]SU!A:A,[3]SU!M:M))</f>
        <v>31.86</v>
      </c>
      <c r="L22" s="175">
        <f t="shared" si="10"/>
        <v>22.835530887080949</v>
      </c>
      <c r="M22" s="61">
        <f t="shared" si="11"/>
        <v>505.90320007794134</v>
      </c>
      <c r="N22" s="151">
        <f>IFERROR(LOOKUP(A22+$F$1,'[2]DCS Data'!$A:$A,'[2]DCS Data'!$W:$W)*3785.4*$A$3/1000000,0)</f>
        <v>21.260447740446711</v>
      </c>
      <c r="O22" s="152">
        <f>IFERROR(LOOKUP(A22+$F$1,'[2]DCS Data'!$A:$A,'[2]DCS Data'!$AA:$AA)*0.86-1.7-(LOOKUP(A22+$F$1,'[2]DCS Data'!$A:$A,'[2]DCS Data'!$J:$J)*3785*0.993*1.36/1000000)*38%*0.308,0)</f>
        <v>27.568654565697315</v>
      </c>
      <c r="Q22" s="46"/>
    </row>
    <row r="23" spans="1:17" ht="13.95" customHeight="1" x14ac:dyDescent="0.3">
      <c r="A23" s="93">
        <v>17</v>
      </c>
      <c r="B23" s="150">
        <f>LOOKUP(A23+$F$1,'[2]DCS Data'!$A:$A,'[2]DCS Data'!$Q:$Q)</f>
        <v>26.927776336669922</v>
      </c>
      <c r="C23" s="150">
        <f>LOOKUP(A23+$F$1,'[2]DCS Data'!$A:$A,'[2]DCS Data'!$R:$R)</f>
        <v>26.340328216552734</v>
      </c>
      <c r="D23" s="9">
        <f t="shared" si="6"/>
        <v>63.615473114319116</v>
      </c>
      <c r="E23" s="9">
        <f t="shared" si="7"/>
        <v>44.229395998936695</v>
      </c>
      <c r="F23" s="203">
        <f>LOOKUP(A23+$F$1,'[2]DCS Data'!$A:$A,'[2]DCS Data'!$S:$S)</f>
        <v>0</v>
      </c>
      <c r="G23" s="150">
        <f>LOOKUP(A23+$F$1,'[2]DCS Data'!$A:$A,'[2]DCS Data'!$T:$T)</f>
        <v>48.984043121337891</v>
      </c>
      <c r="H23" s="9">
        <f t="shared" si="8"/>
        <v>488.55051917301915</v>
      </c>
      <c r="I23" s="1">
        <f t="shared" si="9"/>
        <v>2.0333962104602392</v>
      </c>
      <c r="J23" s="39">
        <f>IF(B23="","",LOOKUP($F$1+A23,[3]SU!A:A,[3]SU!C:C))</f>
        <v>20.045000000000002</v>
      </c>
      <c r="K23" s="44">
        <f>IF(B23="","",LOOKUP($F$1+A23,[3]SU!A:A,[3]SU!M:M))</f>
        <v>32.15</v>
      </c>
      <c r="L23" s="175">
        <f t="shared" si="10"/>
        <v>34.157792209396938</v>
      </c>
      <c r="M23" s="61">
        <f t="shared" si="11"/>
        <v>552.16599228733821</v>
      </c>
      <c r="N23" s="151">
        <f>IFERROR(LOOKUP(A23+$F$1,'[2]DCS Data'!$A:$A,'[2]DCS Data'!$W:$W)*3785.4*$A$3/1000000,0)</f>
        <v>30.125097678506826</v>
      </c>
      <c r="O23" s="152">
        <f>IFERROR(LOOKUP(A23+$F$1,'[2]DCS Data'!$A:$A,'[2]DCS Data'!$AA:$AA)*0.86-1.7-(LOOKUP(A23+$F$1,'[2]DCS Data'!$A:$A,'[2]DCS Data'!$J:$J)*3785*0.993*1.36/1000000)*38%*0.308,0)</f>
        <v>37.018156392667166</v>
      </c>
      <c r="Q23" s="46"/>
    </row>
    <row r="24" spans="1:17" ht="13.95" customHeight="1" x14ac:dyDescent="0.3">
      <c r="A24" s="93">
        <v>18</v>
      </c>
      <c r="B24" s="150">
        <f>LOOKUP(A24+$F$1,'[2]DCS Data'!$A:$A,'[2]DCS Data'!$Q:$Q)</f>
        <v>31.764318466186523</v>
      </c>
      <c r="C24" s="150">
        <f>LOOKUP(A24+$F$1,'[2]DCS Data'!$A:$A,'[2]DCS Data'!$R:$R)</f>
        <v>31.12278938293457</v>
      </c>
      <c r="D24" s="9">
        <f t="shared" si="6"/>
        <v>75.105902371971695</v>
      </c>
      <c r="E24" s="9">
        <f t="shared" si="7"/>
        <v>11.490429257652579</v>
      </c>
      <c r="F24" s="203">
        <f>LOOKUP(A24+$F$1,'[2]DCS Data'!$A:$A,'[2]DCS Data'!$S:$S)</f>
        <v>0</v>
      </c>
      <c r="G24" s="150">
        <f>LOOKUP(A24+$F$1,'[2]DCS Data'!$A:$A,'[2]DCS Data'!$T:$T)</f>
        <v>51.023769378662109</v>
      </c>
      <c r="H24" s="9">
        <f t="shared" si="8"/>
        <v>508.89406900042206</v>
      </c>
      <c r="I24" s="1">
        <f t="shared" si="9"/>
        <v>20.34354982740291</v>
      </c>
      <c r="J24" s="39">
        <f>IF(B24="","",LOOKUP($F$1+A24,[3]SU!A:A,[3]SU!C:C))</f>
        <v>50.094999999999999</v>
      </c>
      <c r="K24" s="44">
        <f>IF(B24="","",LOOKUP($F$1+A24,[3]SU!A:A,[3]SU!M:M))</f>
        <v>31.89</v>
      </c>
      <c r="L24" s="175">
        <f t="shared" si="10"/>
        <v>50.038979085055487</v>
      </c>
      <c r="M24" s="61">
        <f t="shared" si="11"/>
        <v>583.9999713723937</v>
      </c>
      <c r="N24" s="151">
        <f>IFERROR(LOOKUP(A24+$F$1,'[2]DCS Data'!$A:$A,'[2]DCS Data'!$W:$W)*3785.4*$A$3/1000000,0)</f>
        <v>48.65862090496374</v>
      </c>
      <c r="O24" s="152">
        <f>IFERROR(LOOKUP(A24+$F$1,'[2]DCS Data'!$A:$A,'[2]DCS Data'!$AA:$AA)*0.86-1.7-(LOOKUP(A24+$F$1,'[2]DCS Data'!$A:$A,'[2]DCS Data'!$J:$J)*3785*0.993*1.36/1000000)*38%*0.308,0)</f>
        <v>54.232042600601154</v>
      </c>
      <c r="Q24" s="46"/>
    </row>
    <row r="25" spans="1:17" ht="13.95" customHeight="1" x14ac:dyDescent="0.3">
      <c r="A25" s="93">
        <v>19</v>
      </c>
      <c r="B25" s="150">
        <f>LOOKUP(A25+$F$1,'[2]DCS Data'!$A:$A,'[2]DCS Data'!$Q:$Q)</f>
        <v>10.737066268920898</v>
      </c>
      <c r="C25" s="150">
        <f>LOOKUP(A25+$F$1,'[2]DCS Data'!$A:$A,'[2]DCS Data'!$R:$R)</f>
        <v>5.4040217399597168</v>
      </c>
      <c r="D25" s="9">
        <f t="shared" si="6"/>
        <v>18.986282170565342</v>
      </c>
      <c r="E25" s="9">
        <f t="shared" si="7"/>
        <v>-56.119620201406349</v>
      </c>
      <c r="F25" s="203">
        <f>LOOKUP(A25+$F$1,'[2]DCS Data'!$A:$A,'[2]DCS Data'!$S:$S)</f>
        <v>0</v>
      </c>
      <c r="G25" s="150">
        <f>LOOKUP(A25+$F$1,'[2]DCS Data'!$A:$A,'[2]DCS Data'!$T:$T)</f>
        <v>55.268161773681641</v>
      </c>
      <c r="H25" s="9">
        <f t="shared" si="8"/>
        <v>551.22622404577646</v>
      </c>
      <c r="I25" s="1">
        <f t="shared" si="9"/>
        <v>42.332155045354398</v>
      </c>
      <c r="J25" s="39">
        <f>IF(B25="","",LOOKUP($F$1+A25,[3]SU!A:A,[3]SU!C:C))</f>
        <v>96.016000000000005</v>
      </c>
      <c r="K25" s="44">
        <f>IF(B25="","",LOOKUP($F$1+A25,[3]SU!A:A,[3]SU!M:M))</f>
        <v>31.91</v>
      </c>
      <c r="L25" s="175">
        <f t="shared" si="10"/>
        <v>50.318534843948058</v>
      </c>
      <c r="M25" s="61">
        <f t="shared" si="11"/>
        <v>570.21250621634181</v>
      </c>
      <c r="N25" s="151">
        <f>IFERROR(LOOKUP(A25+$F$1,'[2]DCS Data'!$A:$A,'[2]DCS Data'!$W:$W)*3785.4*$A$3/1000000,0)</f>
        <v>50.345166065391759</v>
      </c>
      <c r="O25" s="152">
        <f>IFERROR(LOOKUP(A25+$F$1,'[2]DCS Data'!$A:$A,'[2]DCS Data'!$AA:$AA)*0.86-1.7-(LOOKUP(A25+$F$1,'[2]DCS Data'!$A:$A,'[2]DCS Data'!$J:$J)*3785*0.993*1.36/1000000)*38%*0.308,0)</f>
        <v>55.266217361886277</v>
      </c>
      <c r="Q25" s="46"/>
    </row>
    <row r="26" spans="1:17" ht="13.95" customHeight="1" x14ac:dyDescent="0.3">
      <c r="A26" s="93">
        <v>20</v>
      </c>
      <c r="B26" s="150">
        <f>LOOKUP(A26+$F$1,'[2]DCS Data'!$A:$A,'[2]DCS Data'!$Q:$Q)</f>
        <v>8.9519109725952148</v>
      </c>
      <c r="C26" s="150">
        <f>LOOKUP(A26+$F$1,'[2]DCS Data'!$A:$A,'[2]DCS Data'!$R:$R)</f>
        <v>8.4905271530151367</v>
      </c>
      <c r="D26" s="9">
        <f t="shared" si="6"/>
        <v>20.81549865011603</v>
      </c>
      <c r="E26" s="9">
        <f t="shared" si="7"/>
        <v>1.8292164795506878</v>
      </c>
      <c r="F26" s="203">
        <f>LOOKUP(A26+$F$1,'[2]DCS Data'!$A:$A,'[2]DCS Data'!$S:$S)</f>
        <v>0</v>
      </c>
      <c r="G26" s="150">
        <f>LOOKUP(A26+$F$1,'[2]DCS Data'!$A:$A,'[2]DCS Data'!$T:$T)</f>
        <v>52.691642761230469</v>
      </c>
      <c r="H26" s="9">
        <f t="shared" si="8"/>
        <v>525.52888219765441</v>
      </c>
      <c r="I26" s="1">
        <f t="shared" si="9"/>
        <v>-25.697341848122051</v>
      </c>
      <c r="J26" s="39">
        <f>IF(B26="","",LOOKUP($F$1+A26,[3]SU!A:A,[3]SU!C:C))</f>
        <v>96.027000000000001</v>
      </c>
      <c r="K26" s="44">
        <f>IF(B26="","",LOOKUP($F$1+A26,[3]SU!A:A,[3]SU!M:M))</f>
        <v>32.159999999999997</v>
      </c>
      <c r="L26" s="175">
        <f t="shared" si="10"/>
        <v>39.998874631428635</v>
      </c>
      <c r="M26" s="61">
        <f t="shared" si="11"/>
        <v>546.34438084777048</v>
      </c>
      <c r="N26" s="151">
        <f>IFERROR(LOOKUP(A26+$F$1,'[2]DCS Data'!$A:$A,'[2]DCS Data'!$W:$W)*3785.4*$A$3/1000000,0)</f>
        <v>37.531429752577871</v>
      </c>
      <c r="O26" s="152">
        <f>IFERROR(LOOKUP(A26+$F$1,'[2]DCS Data'!$A:$A,'[2]DCS Data'!$AA:$AA)*0.86-1.7-(LOOKUP(A26+$F$1,'[2]DCS Data'!$A:$A,'[2]DCS Data'!$J:$J)*3785*0.993*1.36/1000000)*38%*0.308,0)</f>
        <v>42.487943652928074</v>
      </c>
      <c r="Q26" s="46"/>
    </row>
    <row r="27" spans="1:17" ht="13.95" customHeight="1" x14ac:dyDescent="0.3">
      <c r="A27" s="93">
        <v>21</v>
      </c>
      <c r="B27" s="150">
        <f>LOOKUP(A27+$F$1,'[2]DCS Data'!$A:$A,'[2]DCS Data'!$Q:$Q)</f>
        <v>15.458577156066895</v>
      </c>
      <c r="C27" s="150">
        <f>LOOKUP(A27+$F$1,'[2]DCS Data'!$A:$A,'[2]DCS Data'!$R:$R)</f>
        <v>14.99476432800293</v>
      </c>
      <c r="D27" s="9">
        <f t="shared" si="6"/>
        <v>36.361720960227522</v>
      </c>
      <c r="E27" s="9">
        <f t="shared" si="7"/>
        <v>15.546222310111492</v>
      </c>
      <c r="F27" s="203">
        <f>LOOKUP(A27+$F$1,'[2]DCS Data'!$A:$A,'[2]DCS Data'!$S:$S)</f>
        <v>0</v>
      </c>
      <c r="G27" s="150">
        <f>LOOKUP(A27+$F$1,'[2]DCS Data'!$A:$A,'[2]DCS Data'!$T:$T)</f>
        <v>52.631088256835938</v>
      </c>
      <c r="H27" s="9">
        <f t="shared" si="8"/>
        <v>524.92493175430434</v>
      </c>
      <c r="I27" s="1">
        <f t="shared" si="9"/>
        <v>-0.60395044335007242</v>
      </c>
      <c r="J27" s="39">
        <f>IF(B27="","",LOOKUP($F$1+A27,[3]SU!A:A,[3]SU!C:C))</f>
        <v>52.107999999999997</v>
      </c>
      <c r="K27" s="44">
        <f>IF(B27="","",LOOKUP($F$1+A27,[3]SU!A:A,[3]SU!M:M))</f>
        <v>31.87</v>
      </c>
      <c r="L27" s="175">
        <f t="shared" si="10"/>
        <v>35.180271866761416</v>
      </c>
      <c r="M27" s="61">
        <f t="shared" si="11"/>
        <v>561.2866527145319</v>
      </c>
      <c r="N27" s="151">
        <f>IFERROR(LOOKUP(A27+$F$1,'[2]DCS Data'!$A:$A,'[2]DCS Data'!$W:$W)*3785.4*$A$3/1000000,0)</f>
        <v>34.737030566997355</v>
      </c>
      <c r="O27" s="152">
        <f>IFERROR(LOOKUP(A27+$F$1,'[2]DCS Data'!$A:$A,'[2]DCS Data'!$AA:$AA)*0.86-1.7-(LOOKUP(A27+$F$1,'[2]DCS Data'!$A:$A,'[2]DCS Data'!$J:$J)*3785*0.993*1.36/1000000)*38%*0.308,0)</f>
        <v>40.386838046654304</v>
      </c>
      <c r="Q27" s="46"/>
    </row>
    <row r="28" spans="1:17" ht="13.95" customHeight="1" x14ac:dyDescent="0.3">
      <c r="A28" s="93">
        <v>22</v>
      </c>
      <c r="B28" s="150">
        <f>LOOKUP(A28+$F$1,'[2]DCS Data'!$A:$A,'[2]DCS Data'!$Q:$Q)</f>
        <v>9.4846210479736328</v>
      </c>
      <c r="C28" s="150">
        <f>LOOKUP(A28+$F$1,'[2]DCS Data'!$A:$A,'[2]DCS Data'!$R:$R)</f>
        <v>8.7629232406616211</v>
      </c>
      <c r="D28" s="9">
        <f t="shared" si="6"/>
        <v>21.762841702267107</v>
      </c>
      <c r="E28" s="9">
        <f t="shared" si="7"/>
        <v>-14.598879257960416</v>
      </c>
      <c r="F28" s="203">
        <f>LOOKUP(A28+$F$1,'[2]DCS Data'!$A:$A,'[2]DCS Data'!$S:$S)</f>
        <v>0</v>
      </c>
      <c r="G28" s="150">
        <f>LOOKUP(A28+$F$1,'[2]DCS Data'!$A:$A,'[2]DCS Data'!$T:$T)</f>
        <v>51.976837158203125</v>
      </c>
      <c r="H28" s="9">
        <f t="shared" si="8"/>
        <v>518.39964936561273</v>
      </c>
      <c r="I28" s="1">
        <f t="shared" si="9"/>
        <v>-6.5252823886916076</v>
      </c>
      <c r="J28" s="39">
        <f>IF(B28="","",LOOKUP($F$1+A28,[3]SU!A:A,[3]SU!C:C))</f>
        <v>96.022999999999996</v>
      </c>
      <c r="K28" s="44">
        <f>IF(B28="","",LOOKUP($F$1+A28,[3]SU!A:A,[3]SU!M:M))</f>
        <v>32.08</v>
      </c>
      <c r="L28" s="175">
        <f t="shared" si="10"/>
        <v>42.818838353347971</v>
      </c>
      <c r="M28" s="61">
        <f t="shared" si="11"/>
        <v>540.16249106787984</v>
      </c>
      <c r="N28" s="151">
        <f>IFERROR(LOOKUP(A28+$F$1,'[2]DCS Data'!$A:$A,'[2]DCS Data'!$W:$W)*3785.4*$A$3/1000000,0)</f>
        <v>42.192993890769849</v>
      </c>
      <c r="O28" s="152">
        <f>IFERROR(LOOKUP(A28+$F$1,'[2]DCS Data'!$A:$A,'[2]DCS Data'!$AA:$AA)*0.86-1.7-(LOOKUP(A28+$F$1,'[2]DCS Data'!$A:$A,'[2]DCS Data'!$J:$J)*3785*0.993*1.36/1000000)*38%*0.308,0)</f>
        <v>47.214865992382038</v>
      </c>
      <c r="Q28" s="46"/>
    </row>
    <row r="29" spans="1:17" ht="13.95" customHeight="1" x14ac:dyDescent="0.3">
      <c r="A29" s="93">
        <v>23</v>
      </c>
      <c r="B29" s="150">
        <f>LOOKUP(A29+$F$1,'[2]DCS Data'!$A:$A,'[2]DCS Data'!$Q:$Q)</f>
        <v>7.2417945861816406</v>
      </c>
      <c r="C29" s="150">
        <f>LOOKUP(A29+$F$1,'[2]DCS Data'!$A:$A,'[2]DCS Data'!$R:$R)</f>
        <v>6.8107285499572754</v>
      </c>
      <c r="D29" s="9">
        <f t="shared" si="6"/>
        <v>16.766692328543996</v>
      </c>
      <c r="E29" s="9">
        <f t="shared" si="7"/>
        <v>-4.9961493737231102</v>
      </c>
      <c r="F29" s="203">
        <f>LOOKUP(A29+$F$1,'[2]DCS Data'!$A:$A,'[2]DCS Data'!$S:$S)</f>
        <v>0</v>
      </c>
      <c r="G29" s="150">
        <f>LOOKUP(A29+$F$1,'[2]DCS Data'!$A:$A,'[2]DCS Data'!$T:$T)</f>
        <v>49.893608093261719</v>
      </c>
      <c r="H29" s="9">
        <f t="shared" si="8"/>
        <v>497.62221703499921</v>
      </c>
      <c r="I29" s="1">
        <f t="shared" si="9"/>
        <v>-20.777432330613522</v>
      </c>
      <c r="J29" s="39">
        <f>IF(B29="","",LOOKUP($F$1+A29,[3]SU!A:A,[3]SU!C:C))</f>
        <v>96.024000000000001</v>
      </c>
      <c r="K29" s="44">
        <f>IF(B29="","",LOOKUP($F$1+A29,[3]SU!A:A,[3]SU!M:M))</f>
        <v>32.119999999999997</v>
      </c>
      <c r="L29" s="175">
        <f t="shared" si="10"/>
        <v>38.130418295663368</v>
      </c>
      <c r="M29" s="61">
        <f t="shared" si="11"/>
        <v>514.38890936354323</v>
      </c>
      <c r="N29" s="151">
        <f>IFERROR(LOOKUP(A29+$F$1,'[2]DCS Data'!$A:$A,'[2]DCS Data'!$W:$W)*3785.4*$A$3/1000000,0)</f>
        <v>35.88487745227247</v>
      </c>
      <c r="O29" s="152">
        <f>IFERROR(LOOKUP(A29+$F$1,'[2]DCS Data'!$A:$A,'[2]DCS Data'!$AA:$AA)*0.86-1.7-(LOOKUP(A29+$F$1,'[2]DCS Data'!$A:$A,'[2]DCS Data'!$J:$J)*3785*0.993*1.36/1000000)*38%*0.308,0)</f>
        <v>40.736104963378224</v>
      </c>
      <c r="Q29" s="46"/>
    </row>
    <row r="30" spans="1:17" ht="13.95" customHeight="1" x14ac:dyDescent="0.3">
      <c r="A30" s="93">
        <v>24</v>
      </c>
      <c r="B30" s="150">
        <f>LOOKUP(A30+$F$1,'[2]DCS Data'!$A:$A,'[2]DCS Data'!$Q:$Q)</f>
        <v>30.584367752075195</v>
      </c>
      <c r="C30" s="150">
        <f>LOOKUP(A30+$F$1,'[2]DCS Data'!$A:$A,'[2]DCS Data'!$R:$R)</f>
        <v>30.217046737670898</v>
      </c>
      <c r="D30" s="9">
        <f t="shared" si="6"/>
        <v>72.62920425745439</v>
      </c>
      <c r="E30" s="9">
        <f t="shared" si="7"/>
        <v>55.862511928910394</v>
      </c>
      <c r="F30" s="203">
        <f>LOOKUP(A30+$F$1,'[2]DCS Data'!$A:$A,'[2]DCS Data'!$S:$S)</f>
        <v>0</v>
      </c>
      <c r="G30" s="150">
        <f>LOOKUP(A30+$F$1,'[2]DCS Data'!$A:$A,'[2]DCS Data'!$T:$T)</f>
        <v>49.942169189453125</v>
      </c>
      <c r="H30" s="9">
        <f t="shared" si="8"/>
        <v>498.10654922246601</v>
      </c>
      <c r="I30" s="1">
        <f t="shared" si="9"/>
        <v>0.48433218746680495</v>
      </c>
      <c r="J30" s="39">
        <f>IF(B30="","",LOOKUP($F$1+A30,[3]SU!A:A,[3]SU!C:C))</f>
        <v>0</v>
      </c>
      <c r="K30" s="44">
        <f>IF(B30="","",LOOKUP($F$1+A30,[3]SU!A:A,[3]SU!M:M))</f>
        <v>32.33</v>
      </c>
      <c r="L30" s="175">
        <f t="shared" si="10"/>
        <v>24.0168441163772</v>
      </c>
      <c r="M30" s="61">
        <f t="shared" si="11"/>
        <v>570.73575347992039</v>
      </c>
      <c r="N30" s="151">
        <f>IFERROR(LOOKUP(A30+$F$1,'[2]DCS Data'!$A:$A,'[2]DCS Data'!$W:$W)*3785.4*$A$3/1000000,0)</f>
        <v>21.462317246335086</v>
      </c>
      <c r="O30" s="152">
        <f>IFERROR(LOOKUP(A30+$F$1,'[2]DCS Data'!$A:$A,'[2]DCS Data'!$AA:$AA)*0.86-1.7-(LOOKUP(A30+$F$1,'[2]DCS Data'!$A:$A,'[2]DCS Data'!$J:$J)*3785*0.993*1.36/1000000)*38%*0.308,0)</f>
        <v>28.779749791027808</v>
      </c>
      <c r="Q30" s="46"/>
    </row>
    <row r="31" spans="1:17" ht="13.95" customHeight="1" x14ac:dyDescent="0.3">
      <c r="A31" s="93">
        <v>25</v>
      </c>
      <c r="B31" s="150">
        <f>LOOKUP(A31+$F$1,'[2]DCS Data'!$A:$A,'[2]DCS Data'!$Q:$Q)</f>
        <v>7.2324662208557129</v>
      </c>
      <c r="C31" s="150">
        <f>LOOKUP(A31+$F$1,'[2]DCS Data'!$A:$A,'[2]DCS Data'!$R:$R)</f>
        <v>6.9104399681091309</v>
      </c>
      <c r="D31" s="9">
        <f t="shared" si="6"/>
        <v>16.880827315422767</v>
      </c>
      <c r="E31" s="9">
        <f t="shared" si="7"/>
        <v>-55.748376942031626</v>
      </c>
      <c r="F31" s="203">
        <f>LOOKUP(A31+$F$1,'[2]DCS Data'!$A:$A,'[2]DCS Data'!$S:$S)</f>
        <v>0</v>
      </c>
      <c r="G31" s="150">
        <f>LOOKUP(A31+$F$1,'[2]DCS Data'!$A:$A,'[2]DCS Data'!$T:$T)</f>
        <v>51.385635375976563</v>
      </c>
      <c r="H31" s="9">
        <f t="shared" si="8"/>
        <v>512.50319984372777</v>
      </c>
      <c r="I31" s="1">
        <f t="shared" si="9"/>
        <v>14.396650621261756</v>
      </c>
      <c r="J31" s="39">
        <f>IF(B31="","",LOOKUP($F$1+A31,[3]SU!A:A,[3]SU!C:C))</f>
        <v>96.022999999999996</v>
      </c>
      <c r="K31" s="44">
        <f>IF(B31="","",LOOKUP($F$1+A31,[3]SU!A:A,[3]SU!M:M))</f>
        <v>32.340000000000003</v>
      </c>
      <c r="L31" s="175">
        <f t="shared" si="10"/>
        <v>22.331273679230122</v>
      </c>
      <c r="M31" s="61">
        <f t="shared" si="11"/>
        <v>529.38402715915049</v>
      </c>
      <c r="N31" s="151">
        <f>IFERROR(LOOKUP(A31+$F$1,'[2]DCS Data'!$A:$A,'[2]DCS Data'!$W:$W)*3785.4*$A$3/1000000,0)</f>
        <v>21.556438836907653</v>
      </c>
      <c r="O31" s="152">
        <f>IFERROR(LOOKUP(A31+$F$1,'[2]DCS Data'!$A:$A,'[2]DCS Data'!$AA:$AA)*0.86-1.7-(LOOKUP(A31+$F$1,'[2]DCS Data'!$A:$A,'[2]DCS Data'!$J:$J)*3785*0.993*1.36/1000000)*38%*0.308,0)</f>
        <v>28.720741337980311</v>
      </c>
      <c r="Q31" s="46"/>
    </row>
    <row r="32" spans="1:17" ht="13.95" customHeight="1" x14ac:dyDescent="0.3">
      <c r="A32" s="93">
        <v>26</v>
      </c>
      <c r="B32" s="150">
        <f>LOOKUP(A32+$F$1,'[2]DCS Data'!$A:$A,'[2]DCS Data'!$Q:$Q)</f>
        <v>17.245273590087891</v>
      </c>
      <c r="C32" s="150">
        <f>LOOKUP(A32+$F$1,'[2]DCS Data'!$A:$A,'[2]DCS Data'!$R:$R)</f>
        <v>16.907634735107422</v>
      </c>
      <c r="D32" s="9">
        <f t="shared" si="6"/>
        <v>40.789331835562898</v>
      </c>
      <c r="E32" s="9">
        <f t="shared" si="7"/>
        <v>23.908504520140131</v>
      </c>
      <c r="F32" s="203">
        <f>LOOKUP(A32+$F$1,'[2]DCS Data'!$A:$A,'[2]DCS Data'!$S:$S)</f>
        <v>0</v>
      </c>
      <c r="G32" s="150">
        <f>LOOKUP(A32+$F$1,'[2]DCS Data'!$A:$A,'[2]DCS Data'!$T:$T)</f>
        <v>51.149917602539063</v>
      </c>
      <c r="H32" s="9">
        <f t="shared" si="8"/>
        <v>510.15222933878317</v>
      </c>
      <c r="I32" s="1">
        <f t="shared" si="9"/>
        <v>-2.3509705049445984</v>
      </c>
      <c r="J32" s="39">
        <f>IF(B32="","",LOOKUP($F$1+A32,[3]SU!A:A,[3]SU!C:C))</f>
        <v>0</v>
      </c>
      <c r="K32" s="44">
        <f>IF(B32="","",LOOKUP($F$1+A32,[3]SU!A:A,[3]SU!M:M))</f>
        <v>0</v>
      </c>
      <c r="L32" s="175">
        <f t="shared" si="10"/>
        <v>21.557534015195532</v>
      </c>
      <c r="M32" s="61">
        <f t="shared" si="11"/>
        <v>550.94156117434602</v>
      </c>
      <c r="N32" s="151">
        <f>IFERROR(LOOKUP(A32+$F$1,'[2]DCS Data'!$A:$A,'[2]DCS Data'!$W:$W)*3785.4*$A$3/1000000,0)</f>
        <v>22.670271407805263</v>
      </c>
      <c r="O32" s="152">
        <f>IFERROR(LOOKUP(A32+$F$1,'[2]DCS Data'!$A:$A,'[2]DCS Data'!$AA:$AA)*0.86-1.7-(LOOKUP(A32+$F$1,'[2]DCS Data'!$A:$A,'[2]DCS Data'!$J:$J)*3785*0.993*1.36/1000000)*38%*0.308,0)</f>
        <v>29.493230131378123</v>
      </c>
      <c r="Q32" s="46"/>
    </row>
    <row r="33" spans="1:17" ht="13.95" customHeight="1" x14ac:dyDescent="0.3">
      <c r="A33" s="93">
        <v>27</v>
      </c>
      <c r="B33" s="150">
        <f>LOOKUP(A33+$F$1,'[2]DCS Data'!$A:$A,'[2]DCS Data'!$Q:$Q)</f>
        <v>11.948119163513184</v>
      </c>
      <c r="C33" s="150">
        <f>LOOKUP(A33+$F$1,'[2]DCS Data'!$A:$A,'[2]DCS Data'!$R:$R)</f>
        <v>11.62230110168457</v>
      </c>
      <c r="D33" s="9">
        <f t="shared" si="6"/>
        <v>28.145282775298789</v>
      </c>
      <c r="E33" s="9">
        <f t="shared" si="7"/>
        <v>-12.644049060264109</v>
      </c>
      <c r="F33" s="203">
        <f>LOOKUP(A33+$F$1,'[2]DCS Data'!$A:$A,'[2]DCS Data'!$S:$S)</f>
        <v>0</v>
      </c>
      <c r="G33" s="150">
        <f>LOOKUP(A33+$F$1,'[2]DCS Data'!$A:$A,'[2]DCS Data'!$T:$T)</f>
        <v>51.173988342285156</v>
      </c>
      <c r="H33" s="9">
        <f t="shared" si="8"/>
        <v>510.39230287396896</v>
      </c>
      <c r="I33" s="1">
        <f t="shared" si="9"/>
        <v>0.24007353518578611</v>
      </c>
      <c r="J33" s="39">
        <f>IF(B33="","",LOOKUP($F$1+A33,[3]SU!A:A,[3]SU!C:C))</f>
        <v>70.097999999999999</v>
      </c>
      <c r="K33" s="44">
        <f>IF(B33="","",LOOKUP($F$1+A33,[3]SU!A:A,[3]SU!M:M))</f>
        <v>32.4</v>
      </c>
      <c r="L33" s="175">
        <f t="shared" si="10"/>
        <v>25.294024474921677</v>
      </c>
      <c r="M33" s="61">
        <f t="shared" si="11"/>
        <v>538.53758564926773</v>
      </c>
      <c r="N33" s="151">
        <f>IFERROR(LOOKUP(A33+$F$1,'[2]DCS Data'!$A:$A,'[2]DCS Data'!$W:$W)*3785.4*$A$3/1000000,0)</f>
        <v>24.871495576158598</v>
      </c>
      <c r="O33" s="152">
        <f>IFERROR(LOOKUP(A33+$F$1,'[2]DCS Data'!$A:$A,'[2]DCS Data'!$AA:$AA)*0.86-1.7-(LOOKUP(A33+$F$1,'[2]DCS Data'!$A:$A,'[2]DCS Data'!$J:$J)*3785*0.993*1.36/1000000)*38%*0.308,0)</f>
        <v>31.216029231627161</v>
      </c>
      <c r="Q33" s="46"/>
    </row>
    <row r="34" spans="1:17" ht="13.95" customHeight="1" x14ac:dyDescent="0.3">
      <c r="A34" s="93">
        <v>28</v>
      </c>
      <c r="B34" s="150">
        <f>LOOKUP(A34+$F$1,'[2]DCS Data'!$A:$A,'[2]DCS Data'!$Q:$Q)</f>
        <v>13.959549903869629</v>
      </c>
      <c r="C34" s="150">
        <f>LOOKUP(A34+$F$1,'[2]DCS Data'!$A:$A,'[2]DCS Data'!$R:$R)</f>
        <v>13.337930679321289</v>
      </c>
      <c r="D34" s="9">
        <f t="shared" si="6"/>
        <v>32.58198800049221</v>
      </c>
      <c r="E34" s="9">
        <f t="shared" si="7"/>
        <v>4.4367052251934211</v>
      </c>
      <c r="F34" s="203">
        <f>LOOKUP(A34+$F$1,'[2]DCS Data'!$A:$A,'[2]DCS Data'!$S:$S)</f>
        <v>0</v>
      </c>
      <c r="G34" s="150">
        <f>LOOKUP(A34+$F$1,'[2]DCS Data'!$A:$A,'[2]DCS Data'!$T:$T)</f>
        <v>51.10015869140625</v>
      </c>
      <c r="H34" s="9">
        <f t="shared" si="8"/>
        <v>509.65595054433572</v>
      </c>
      <c r="I34" s="1">
        <f t="shared" si="9"/>
        <v>-0.7363523296332346</v>
      </c>
      <c r="J34" s="39">
        <f>IF(B34="","",LOOKUP($F$1+A34,[3]SU!A:A,[3]SU!C:C))</f>
        <v>70.097999999999999</v>
      </c>
      <c r="K34" s="44">
        <f>IF(B34="","",LOOKUP($F$1+A34,[3]SU!A:A,[3]SU!M:M))</f>
        <v>32.299999999999997</v>
      </c>
      <c r="L34" s="175">
        <f t="shared" si="10"/>
        <v>41.498352895560188</v>
      </c>
      <c r="M34" s="61">
        <f t="shared" si="11"/>
        <v>542.2379385448279</v>
      </c>
      <c r="N34" s="151">
        <f>IFERROR(LOOKUP(A34+$F$1,'[2]DCS Data'!$A:$A,'[2]DCS Data'!$W:$W)*3785.4*$A$3/1000000,0)</f>
        <v>41.305886582436003</v>
      </c>
      <c r="O34" s="152">
        <f>IFERROR(LOOKUP(A34+$F$1,'[2]DCS Data'!$A:$A,'[2]DCS Data'!$AA:$AA)*0.86-1.7-(LOOKUP(A34+$F$1,'[2]DCS Data'!$A:$A,'[2]DCS Data'!$J:$J)*3785*0.993*1.36/1000000)*38%*0.308,0)</f>
        <v>46.510964561780689</v>
      </c>
      <c r="Q34" s="46"/>
    </row>
    <row r="35" spans="1:17" ht="13.95" customHeight="1" x14ac:dyDescent="0.3">
      <c r="A35" s="93">
        <v>29</v>
      </c>
      <c r="B35" s="150">
        <f>LOOKUP(A35+$F$1,'[2]DCS Data'!$A:$A,'[2]DCS Data'!$Q:$Q)</f>
        <v>16.373044967651367</v>
      </c>
      <c r="C35" s="150">
        <f>LOOKUP(A35+$F$1,'[2]DCS Data'!$A:$A,'[2]DCS Data'!$R:$R)</f>
        <v>15.691530227661133</v>
      </c>
      <c r="D35" s="9">
        <f t="shared" ref="D35:D36" si="12">IF(B35="","",$A$3*2.54^3*(B35*138.25*282.5+C35*138*311)/1000000)</f>
        <v>38.274681956876449</v>
      </c>
      <c r="E35" s="9">
        <f t="shared" ref="E35:E36" si="13">IF(SUM(B35:C35)=0,"",D35-D34)</f>
        <v>5.6926939563842396</v>
      </c>
      <c r="F35" s="203">
        <f>LOOKUP(A35+$F$1,'[2]DCS Data'!$A:$A,'[2]DCS Data'!$S:$S)</f>
        <v>0</v>
      </c>
      <c r="G35" s="150">
        <f>LOOKUP(A35+$F$1,'[2]DCS Data'!$A:$A,'[2]DCS Data'!$T:$T)</f>
        <v>51.196262359619141</v>
      </c>
      <c r="H35" s="9">
        <f t="shared" ref="H35:H36" si="14">IF(F35="","",$A$3*(F35*390^2+G35*330^2)*2.54^3*PI()/1000000)</f>
        <v>510.61445649868369</v>
      </c>
      <c r="I35" s="1">
        <f t="shared" ref="I35:I36" si="15">IF(SUM(F35:G35)=0,"",H35-H34)</f>
        <v>0.95850595434797015</v>
      </c>
      <c r="J35" s="39">
        <f>IF(B35="","",LOOKUP($F$1+A35,[3]SU!A:A,[3]SU!C:C))</f>
        <v>76.097999999999999</v>
      </c>
      <c r="K35" s="44">
        <f>IF(B35="","",LOOKUP($F$1+A35,[3]SU!A:A,[3]SU!M:M))</f>
        <v>32.24</v>
      </c>
      <c r="L35" s="175">
        <f t="shared" ref="L35:L36" si="16">IFERROR(E35+I35+J35-K35,0)</f>
        <v>50.509199910732214</v>
      </c>
      <c r="M35" s="61">
        <f t="shared" ref="M35:M36" si="17">IFERROR(D35+H35,"")</f>
        <v>548.8891384555601</v>
      </c>
      <c r="N35" s="151">
        <f>IFERROR(LOOKUP(A35+$F$1,'[2]DCS Data'!$A:$A,'[2]DCS Data'!$W:$W)*3785.4*$A$3/1000000,0)</f>
        <v>48.551216502004685</v>
      </c>
      <c r="O35" s="152">
        <f>IFERROR(LOOKUP(A35+$F$1,'[2]DCS Data'!$A:$A,'[2]DCS Data'!$AA:$AA)*0.86-1.7-(LOOKUP(A35+$F$1,'[2]DCS Data'!$A:$A,'[2]DCS Data'!$J:$J)*3785*0.993*1.36/1000000)*38%*0.308,0)</f>
        <v>50.879773598486111</v>
      </c>
      <c r="Q35" s="46"/>
    </row>
    <row r="36" spans="1:17" ht="13.95" customHeight="1" x14ac:dyDescent="0.3">
      <c r="A36" s="93">
        <v>30</v>
      </c>
      <c r="B36" s="150">
        <f>LOOKUP(A36+$F$1,'[2]DCS Data'!$A:$A,'[2]DCS Data'!$Q:$Q)</f>
        <v>31.67927360534668</v>
      </c>
      <c r="C36" s="150">
        <f>LOOKUP(A36+$F$1,'[2]DCS Data'!$A:$A,'[2]DCS Data'!$R:$R)</f>
        <v>30.849576950073242</v>
      </c>
      <c r="D36" s="9">
        <f t="shared" si="12"/>
        <v>74.667237235080904</v>
      </c>
      <c r="E36" s="9">
        <f t="shared" si="13"/>
        <v>36.392555278204455</v>
      </c>
      <c r="F36" s="203">
        <f>LOOKUP(A36+$F$1,'[2]DCS Data'!$A:$A,'[2]DCS Data'!$S:$S)</f>
        <v>0</v>
      </c>
      <c r="G36" s="150">
        <f>LOOKUP(A36+$F$1,'[2]DCS Data'!$A:$A,'[2]DCS Data'!$T:$T)</f>
        <v>51.263904571533203</v>
      </c>
      <c r="H36" s="9">
        <f t="shared" si="14"/>
        <v>511.28909737442285</v>
      </c>
      <c r="I36" s="1">
        <f t="shared" si="15"/>
        <v>0.67464087573915776</v>
      </c>
      <c r="J36" s="39">
        <f>IF(B36="","",LOOKUP($F$1+A36,[3]SU!A:A,[3]SU!C:C))</f>
        <v>20.05</v>
      </c>
      <c r="K36" s="44">
        <f>IF(B36="","",LOOKUP($F$1+A36,[3]SU!A:A,[3]SU!M:M))</f>
        <v>0</v>
      </c>
      <c r="L36" s="175">
        <f t="shared" si="16"/>
        <v>57.11719615394361</v>
      </c>
      <c r="M36" s="61">
        <f t="shared" si="17"/>
        <v>585.95633460950376</v>
      </c>
      <c r="N36" s="151">
        <f>IFERROR(LOOKUP(A36+$F$1,'[2]DCS Data'!$A:$A,'[2]DCS Data'!$W:$W)*3785.4*$A$3/1000000,0)</f>
        <v>54.698782906377737</v>
      </c>
      <c r="O36" s="152">
        <f>IFERROR(LOOKUP(A36+$F$1,'[2]DCS Data'!$A:$A,'[2]DCS Data'!$AA:$AA)*0.86-1.7-(LOOKUP(A36+$F$1,'[2]DCS Data'!$A:$A,'[2]DCS Data'!$J:$J)*3785*0.993*1.36/1000000)*38%*0.308,0)</f>
        <v>56.595644629280635</v>
      </c>
      <c r="Q36" s="46"/>
    </row>
    <row r="37" spans="1:17" ht="13.95" customHeight="1" thickBot="1" x14ac:dyDescent="0.35">
      <c r="A37" s="100"/>
      <c r="B37" s="10"/>
      <c r="C37" s="10"/>
      <c r="D37" s="9" t="str">
        <f t="shared" ref="D37" si="18">IF(B37="","",$A$3*2.54^3*(B37*138.25*282.5+C37*138*311)/1000000)</f>
        <v/>
      </c>
      <c r="E37" s="9"/>
      <c r="F37" s="199"/>
      <c r="G37" s="200"/>
      <c r="H37" s="201"/>
      <c r="I37" s="202"/>
      <c r="J37" s="39"/>
      <c r="K37" s="44"/>
      <c r="L37" s="196"/>
      <c r="M37" s="194"/>
      <c r="N37" s="106"/>
      <c r="O37" s="192"/>
      <c r="Q37" s="46"/>
    </row>
    <row r="38" spans="1:17" x14ac:dyDescent="0.3">
      <c r="A38" s="7" t="s">
        <v>3</v>
      </c>
      <c r="B38" s="4"/>
      <c r="C38" s="4"/>
      <c r="D38" s="4">
        <f>+D6+E38</f>
        <v>74.667237235080904</v>
      </c>
      <c r="E38" s="5">
        <f>SUM(E7:E37)</f>
        <v>57.53905867639584</v>
      </c>
      <c r="F38" s="4"/>
      <c r="G38" s="4"/>
      <c r="H38" s="4">
        <f>+H6+I38</f>
        <v>511.28909737442285</v>
      </c>
      <c r="I38" s="5">
        <f t="shared" ref="I38:K38" si="19">SUM(I7:I37)</f>
        <v>511.28909737442285</v>
      </c>
      <c r="J38" s="15">
        <f t="shared" si="19"/>
        <v>1990.2519999999995</v>
      </c>
      <c r="K38" s="36">
        <f t="shared" si="19"/>
        <v>803.41</v>
      </c>
      <c r="L38" s="6">
        <f>SUM(L7:L37)</f>
        <v>1755.6701560508186</v>
      </c>
      <c r="M38" s="6">
        <f>D38+H38</f>
        <v>585.95633460950376</v>
      </c>
      <c r="N38" s="54"/>
      <c r="O38" s="55"/>
    </row>
    <row r="39" spans="1:17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7" x14ac:dyDescent="0.3">
      <c r="A40" s="3"/>
      <c r="B40" s="27"/>
      <c r="C40" s="35" t="s">
        <v>4</v>
      </c>
      <c r="D40" s="28">
        <f>IF(B7="","",D38+H38)</f>
        <v>585.95633460950376</v>
      </c>
      <c r="E40" s="37" t="s">
        <v>2</v>
      </c>
      <c r="F40" s="27"/>
      <c r="G40" s="27"/>
      <c r="H40" s="27"/>
      <c r="I40" s="27"/>
      <c r="J40" s="47">
        <f>J38*1000/1.9</f>
        <v>1047501.0526315788</v>
      </c>
      <c r="K40" s="47">
        <f t="shared" ref="K40:M40" si="20">K38*1000/1.9</f>
        <v>422847.36842105264</v>
      </c>
      <c r="L40" s="47">
        <f t="shared" si="20"/>
        <v>924036.92423727293</v>
      </c>
      <c r="M40" s="47">
        <f t="shared" si="20"/>
        <v>308398.07084710727</v>
      </c>
      <c r="N40" s="50"/>
      <c r="O40" s="51"/>
    </row>
    <row r="41" spans="1:17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204">
        <f>J38*1000</f>
        <v>1990251.9999999995</v>
      </c>
      <c r="K41" s="33"/>
      <c r="L41" s="33"/>
      <c r="M41" s="33"/>
      <c r="N41" s="52"/>
      <c r="O41" s="53"/>
    </row>
    <row r="46" spans="1:17" x14ac:dyDescent="0.3">
      <c r="C46" s="27"/>
      <c r="D46" s="27"/>
    </row>
  </sheetData>
  <mergeCells count="4">
    <mergeCell ref="B3:E3"/>
    <mergeCell ref="B4:E4"/>
    <mergeCell ref="F4:I4"/>
    <mergeCell ref="N4:O4"/>
  </mergeCells>
  <phoneticPr fontId="0" type="noConversion"/>
  <conditionalFormatting sqref="D40">
    <cfRule type="cellIs" dxfId="3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472" right="0.70866141732283472" top="0.74803149606299213" bottom="0.74803149606299213" header="0.31496062992125984" footer="0.31496062992125984"/>
  <pageSetup paperSize="5" scale="53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Q46"/>
  <sheetViews>
    <sheetView showGridLines="0" zoomScale="80" zoomScaleNormal="80" workbookViewId="0">
      <selection activeCell="J41" sqref="I41:J41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4.8867187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17" x14ac:dyDescent="0.3">
      <c r="A1" s="56" t="s">
        <v>49</v>
      </c>
      <c r="B1" s="57"/>
      <c r="C1" s="57"/>
      <c r="D1" s="57"/>
      <c r="E1" s="57"/>
      <c r="F1" s="97">
        <v>1000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7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7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24"/>
      <c r="M3" s="64"/>
    </row>
    <row r="4" spans="1:17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181" t="s">
        <v>93</v>
      </c>
      <c r="K4" s="181" t="s">
        <v>94</v>
      </c>
      <c r="L4" s="18" t="s">
        <v>27</v>
      </c>
      <c r="M4" s="59" t="s">
        <v>43</v>
      </c>
      <c r="N4" s="244" t="s">
        <v>44</v>
      </c>
      <c r="O4" s="246"/>
    </row>
    <row r="5" spans="1:17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2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7" ht="13.95" customHeight="1" x14ac:dyDescent="0.3">
      <c r="A6" s="126" t="s">
        <v>1</v>
      </c>
      <c r="B6" s="154"/>
      <c r="C6" s="154"/>
      <c r="D6" s="127"/>
      <c r="E6" s="155"/>
      <c r="F6" s="154"/>
      <c r="G6" s="154"/>
      <c r="H6" s="127"/>
      <c r="I6" s="156"/>
      <c r="J6" s="130" t="s">
        <v>36</v>
      </c>
      <c r="K6" s="132" t="s">
        <v>36</v>
      </c>
      <c r="L6" s="132" t="s">
        <v>36</v>
      </c>
      <c r="M6" s="133"/>
      <c r="N6" s="158"/>
      <c r="O6" s="159"/>
    </row>
    <row r="7" spans="1:17" ht="13.95" customHeight="1" x14ac:dyDescent="0.3">
      <c r="A7" s="99">
        <v>1</v>
      </c>
      <c r="B7" s="10">
        <f>LOOKUP(A7+$F$1,'[2]DCS Data'!$A:$A,'[2]DCS Data'!$Q:$Q)</f>
        <v>0</v>
      </c>
      <c r="C7" s="10">
        <f>LOOKUP(A7+$F$1,'[2]DCS Data'!$A:$A,'[2]DCS Data'!$R:$R)</f>
        <v>0</v>
      </c>
      <c r="D7" s="9">
        <f>IF(B7="","",$A$3*2.54^3*(B7*138.25*282.5+C7*138*311)/1000000)</f>
        <v>0</v>
      </c>
      <c r="E7" s="8" t="str">
        <f>IF(SUM(B7:C7)=0,"",D7-D6)</f>
        <v/>
      </c>
      <c r="F7" s="10">
        <f>LOOKUP(A7+$F$1,'[2]DCS Data'!$A:$A,'[2]DCS Data'!$S:$S)</f>
        <v>0</v>
      </c>
      <c r="G7" s="10">
        <f>LOOKUP(A7+$F$1,'[2]DCS Data'!$A:$A,'[2]DCS Data'!$T:$T)</f>
        <v>0</v>
      </c>
      <c r="H7" s="9">
        <f t="shared" ref="H7" si="0">IF(F7="","",$A$3*(F7*390^2+G7*330^2)*2.54^3*PI()/1000000)</f>
        <v>0</v>
      </c>
      <c r="I7" s="1" t="str">
        <f>IF(SUM(F7:G7)=0,"",H7-H6)</f>
        <v/>
      </c>
      <c r="J7" s="39">
        <f>IF(B7="","",LOOKUP($F$1+A7,[3]SU!A:A,[3]SU!C:C))</f>
        <v>0</v>
      </c>
      <c r="K7" s="44">
        <f>IF(B7="","",LOOKUP($F$1+A7,[3]SU!A:A,[3]SU!M:M))</f>
        <v>0</v>
      </c>
      <c r="L7" s="21">
        <f>IFERROR(E7+I7+J7-K7,0)</f>
        <v>0</v>
      </c>
      <c r="M7" s="61">
        <f>IFERROR(D7+H7,"")</f>
        <v>0</v>
      </c>
      <c r="N7" s="105">
        <f>IFERROR(LOOKUP(A7+$F$1,'[2]DCS Data'!$A:$A,'[2]DCS Data'!$W:$W)*3785.4*$A$3/1000000,0)</f>
        <v>0</v>
      </c>
      <c r="O7" s="152">
        <f>IFERROR(LOOKUP(A7+$F$1,'[2]DCS Data'!$A:$A,'[2]DCS Data'!$AA:$AA)*0.86-1.7-(LOOKUP(A7+$F$1,'[2]DCS Data'!$A:$A,'[2]DCS Data'!$J:$J)*3785*0.993*1.36/1000000)*38%*0.308,0)</f>
        <v>-1.7</v>
      </c>
      <c r="Q7" s="46"/>
    </row>
    <row r="8" spans="1:17" ht="13.95" customHeight="1" x14ac:dyDescent="0.3">
      <c r="A8" s="93">
        <v>2</v>
      </c>
      <c r="B8" s="10"/>
      <c r="C8" s="10"/>
      <c r="D8" s="9"/>
      <c r="E8" s="8"/>
      <c r="F8" s="10"/>
      <c r="G8" s="10"/>
      <c r="H8" s="9"/>
      <c r="I8" s="1"/>
      <c r="J8" s="39"/>
      <c r="K8" s="44"/>
      <c r="L8" s="21"/>
      <c r="M8" s="61"/>
      <c r="N8" s="105"/>
      <c r="O8" s="152"/>
      <c r="Q8" s="46"/>
    </row>
    <row r="9" spans="1:17" ht="13.95" customHeight="1" x14ac:dyDescent="0.3">
      <c r="A9" s="93">
        <v>3</v>
      </c>
      <c r="B9" s="10"/>
      <c r="C9" s="10"/>
      <c r="D9" s="9"/>
      <c r="E9" s="8"/>
      <c r="F9" s="10"/>
      <c r="G9" s="10"/>
      <c r="H9" s="9"/>
      <c r="I9" s="1"/>
      <c r="J9" s="39"/>
      <c r="K9" s="44"/>
      <c r="L9" s="21"/>
      <c r="M9" s="61"/>
      <c r="N9" s="105"/>
      <c r="O9" s="152"/>
      <c r="Q9" s="46"/>
    </row>
    <row r="10" spans="1:17" ht="13.95" customHeight="1" x14ac:dyDescent="0.3">
      <c r="A10" s="93">
        <v>4</v>
      </c>
      <c r="B10" s="10"/>
      <c r="C10" s="10"/>
      <c r="D10" s="9"/>
      <c r="E10" s="8"/>
      <c r="F10" s="10"/>
      <c r="G10" s="10"/>
      <c r="H10" s="9"/>
      <c r="I10" s="1"/>
      <c r="J10" s="39"/>
      <c r="K10" s="44"/>
      <c r="L10" s="21"/>
      <c r="M10" s="61"/>
      <c r="N10" s="105"/>
      <c r="O10" s="152"/>
      <c r="Q10" s="46"/>
    </row>
    <row r="11" spans="1:17" ht="13.95" customHeight="1" x14ac:dyDescent="0.3">
      <c r="A11" s="93">
        <v>5</v>
      </c>
      <c r="B11" s="10"/>
      <c r="C11" s="10"/>
      <c r="D11" s="9"/>
      <c r="E11" s="8"/>
      <c r="F11" s="10"/>
      <c r="G11" s="10"/>
      <c r="H11" s="9"/>
      <c r="I11" s="1"/>
      <c r="J11" s="39"/>
      <c r="K11" s="44"/>
      <c r="L11" s="21"/>
      <c r="M11" s="61"/>
      <c r="N11" s="105"/>
      <c r="O11" s="152"/>
      <c r="Q11" s="46"/>
    </row>
    <row r="12" spans="1:17" ht="13.95" customHeight="1" x14ac:dyDescent="0.3">
      <c r="A12" s="93">
        <v>6</v>
      </c>
      <c r="B12" s="10"/>
      <c r="C12" s="10"/>
      <c r="D12" s="9"/>
      <c r="E12" s="8"/>
      <c r="F12" s="10"/>
      <c r="G12" s="10"/>
      <c r="H12" s="9"/>
      <c r="I12" s="1"/>
      <c r="J12" s="39"/>
      <c r="K12" s="44"/>
      <c r="L12" s="21"/>
      <c r="M12" s="61"/>
      <c r="N12" s="105"/>
      <c r="O12" s="152"/>
      <c r="Q12" s="46"/>
    </row>
    <row r="13" spans="1:17" ht="13.95" customHeight="1" x14ac:dyDescent="0.3">
      <c r="A13" s="93">
        <v>7</v>
      </c>
      <c r="B13" s="10"/>
      <c r="C13" s="10"/>
      <c r="D13" s="9"/>
      <c r="E13" s="8"/>
      <c r="F13" s="10"/>
      <c r="G13" s="10"/>
      <c r="H13" s="9"/>
      <c r="I13" s="1"/>
      <c r="J13" s="39"/>
      <c r="K13" s="44"/>
      <c r="L13" s="21"/>
      <c r="M13" s="61"/>
      <c r="N13" s="105"/>
      <c r="O13" s="152"/>
      <c r="Q13" s="46"/>
    </row>
    <row r="14" spans="1:17" ht="13.95" customHeight="1" x14ac:dyDescent="0.3">
      <c r="A14" s="93">
        <v>8</v>
      </c>
      <c r="B14" s="10"/>
      <c r="C14" s="10"/>
      <c r="D14" s="9"/>
      <c r="E14" s="8"/>
      <c r="F14" s="10"/>
      <c r="G14" s="10"/>
      <c r="H14" s="9"/>
      <c r="I14" s="1"/>
      <c r="J14" s="39"/>
      <c r="K14" s="44"/>
      <c r="L14" s="21"/>
      <c r="M14" s="61"/>
      <c r="N14" s="105"/>
      <c r="O14" s="152"/>
      <c r="Q14" s="46"/>
    </row>
    <row r="15" spans="1:17" ht="13.95" customHeight="1" x14ac:dyDescent="0.3">
      <c r="A15" s="93">
        <v>9</v>
      </c>
      <c r="B15" s="10"/>
      <c r="C15" s="10"/>
      <c r="D15" s="9"/>
      <c r="E15" s="8"/>
      <c r="F15" s="10"/>
      <c r="G15" s="10"/>
      <c r="H15" s="9"/>
      <c r="I15" s="1"/>
      <c r="J15" s="39"/>
      <c r="K15" s="44"/>
      <c r="L15" s="21"/>
      <c r="M15" s="61"/>
      <c r="N15" s="105"/>
      <c r="O15" s="152"/>
      <c r="Q15" s="46"/>
    </row>
    <row r="16" spans="1:17" ht="13.95" customHeight="1" x14ac:dyDescent="0.3">
      <c r="A16" s="93">
        <v>10</v>
      </c>
      <c r="B16" s="10"/>
      <c r="C16" s="10"/>
      <c r="D16" s="9"/>
      <c r="E16" s="8"/>
      <c r="F16" s="10"/>
      <c r="G16" s="10"/>
      <c r="H16" s="9"/>
      <c r="I16" s="1"/>
      <c r="J16" s="39"/>
      <c r="K16" s="44"/>
      <c r="L16" s="21"/>
      <c r="M16" s="61"/>
      <c r="N16" s="105"/>
      <c r="O16" s="152"/>
      <c r="Q16" s="46"/>
    </row>
    <row r="17" spans="1:17" ht="13.95" customHeight="1" x14ac:dyDescent="0.3">
      <c r="A17" s="93">
        <v>11</v>
      </c>
      <c r="B17" s="10"/>
      <c r="C17" s="10"/>
      <c r="D17" s="9"/>
      <c r="E17" s="8"/>
      <c r="F17" s="10"/>
      <c r="G17" s="10"/>
      <c r="H17" s="9"/>
      <c r="I17" s="1"/>
      <c r="J17" s="39"/>
      <c r="K17" s="44"/>
      <c r="L17" s="21"/>
      <c r="M17" s="61"/>
      <c r="N17" s="105"/>
      <c r="O17" s="152"/>
      <c r="Q17" s="46"/>
    </row>
    <row r="18" spans="1:17" ht="13.95" customHeight="1" x14ac:dyDescent="0.3">
      <c r="A18" s="93">
        <v>12</v>
      </c>
      <c r="B18" s="10"/>
      <c r="C18" s="10"/>
      <c r="D18" s="9"/>
      <c r="E18" s="8"/>
      <c r="F18" s="10"/>
      <c r="G18" s="10"/>
      <c r="H18" s="9"/>
      <c r="I18" s="1"/>
      <c r="J18" s="39"/>
      <c r="K18" s="44"/>
      <c r="L18" s="21"/>
      <c r="M18" s="61"/>
      <c r="N18" s="105"/>
      <c r="O18" s="152"/>
      <c r="Q18" s="46"/>
    </row>
    <row r="19" spans="1:17" ht="13.95" customHeight="1" x14ac:dyDescent="0.3">
      <c r="A19" s="93">
        <v>13</v>
      </c>
      <c r="B19" s="10"/>
      <c r="C19" s="10"/>
      <c r="D19" s="9"/>
      <c r="E19" s="8"/>
      <c r="F19" s="10"/>
      <c r="G19" s="10"/>
      <c r="H19" s="9"/>
      <c r="I19" s="1"/>
      <c r="J19" s="39"/>
      <c r="K19" s="44"/>
      <c r="L19" s="21"/>
      <c r="M19" s="61"/>
      <c r="N19" s="105"/>
      <c r="O19" s="152"/>
      <c r="Q19" s="46"/>
    </row>
    <row r="20" spans="1:17" ht="13.95" customHeight="1" x14ac:dyDescent="0.3">
      <c r="A20" s="93">
        <v>14</v>
      </c>
      <c r="B20" s="10"/>
      <c r="C20" s="10"/>
      <c r="D20" s="9"/>
      <c r="E20" s="8"/>
      <c r="F20" s="10"/>
      <c r="G20" s="10"/>
      <c r="H20" s="9"/>
      <c r="I20" s="1"/>
      <c r="J20" s="39"/>
      <c r="K20" s="44"/>
      <c r="L20" s="21"/>
      <c r="M20" s="61"/>
      <c r="N20" s="105"/>
      <c r="O20" s="152"/>
      <c r="Q20" s="46"/>
    </row>
    <row r="21" spans="1:17" ht="13.95" customHeight="1" x14ac:dyDescent="0.3">
      <c r="A21" s="93">
        <v>15</v>
      </c>
      <c r="B21" s="10"/>
      <c r="C21" s="10"/>
      <c r="D21" s="9"/>
      <c r="E21" s="8"/>
      <c r="F21" s="10"/>
      <c r="G21" s="10"/>
      <c r="H21" s="9"/>
      <c r="I21" s="1"/>
      <c r="J21" s="39"/>
      <c r="K21" s="44"/>
      <c r="L21" s="21"/>
      <c r="M21" s="61"/>
      <c r="N21" s="105"/>
      <c r="O21" s="152"/>
      <c r="Q21" s="46"/>
    </row>
    <row r="22" spans="1:17" ht="13.95" customHeight="1" x14ac:dyDescent="0.3">
      <c r="A22" s="93">
        <v>16</v>
      </c>
      <c r="B22" s="10"/>
      <c r="C22" s="10"/>
      <c r="D22" s="9"/>
      <c r="E22" s="8"/>
      <c r="F22" s="10"/>
      <c r="G22" s="10"/>
      <c r="H22" s="9"/>
      <c r="I22" s="1"/>
      <c r="J22" s="39"/>
      <c r="K22" s="44"/>
      <c r="L22" s="21"/>
      <c r="M22" s="61"/>
      <c r="N22" s="105"/>
      <c r="O22" s="152"/>
      <c r="Q22" s="46"/>
    </row>
    <row r="23" spans="1:17" ht="13.95" customHeight="1" x14ac:dyDescent="0.3">
      <c r="A23" s="93">
        <v>17</v>
      </c>
      <c r="B23" s="10"/>
      <c r="C23" s="10"/>
      <c r="D23" s="9"/>
      <c r="E23" s="8"/>
      <c r="F23" s="10"/>
      <c r="G23" s="10"/>
      <c r="H23" s="9"/>
      <c r="I23" s="1"/>
      <c r="J23" s="39"/>
      <c r="K23" s="44"/>
      <c r="L23" s="21"/>
      <c r="M23" s="61"/>
      <c r="N23" s="105"/>
      <c r="O23" s="152"/>
      <c r="Q23" s="46"/>
    </row>
    <row r="24" spans="1:17" ht="13.95" customHeight="1" x14ac:dyDescent="0.3">
      <c r="A24" s="93">
        <v>18</v>
      </c>
      <c r="B24" s="10"/>
      <c r="C24" s="10"/>
      <c r="D24" s="9"/>
      <c r="E24" s="8"/>
      <c r="F24" s="10"/>
      <c r="G24" s="10"/>
      <c r="H24" s="9"/>
      <c r="I24" s="1"/>
      <c r="J24" s="39"/>
      <c r="K24" s="44"/>
      <c r="L24" s="21"/>
      <c r="M24" s="61"/>
      <c r="N24" s="105"/>
      <c r="O24" s="152"/>
      <c r="Q24" s="46"/>
    </row>
    <row r="25" spans="1:17" ht="13.95" customHeight="1" x14ac:dyDescent="0.3">
      <c r="A25" s="93">
        <v>19</v>
      </c>
      <c r="B25" s="10"/>
      <c r="C25" s="10"/>
      <c r="D25" s="9"/>
      <c r="E25" s="8"/>
      <c r="F25" s="10"/>
      <c r="G25" s="10"/>
      <c r="H25" s="9"/>
      <c r="I25" s="1"/>
      <c r="J25" s="39"/>
      <c r="K25" s="44"/>
      <c r="L25" s="21"/>
      <c r="M25" s="61"/>
      <c r="N25" s="105"/>
      <c r="O25" s="152"/>
      <c r="Q25" s="46"/>
    </row>
    <row r="26" spans="1:17" ht="13.95" customHeight="1" x14ac:dyDescent="0.3">
      <c r="A26" s="93">
        <v>20</v>
      </c>
      <c r="B26" s="10"/>
      <c r="C26" s="10"/>
      <c r="D26" s="9"/>
      <c r="E26" s="8"/>
      <c r="F26" s="10"/>
      <c r="G26" s="10"/>
      <c r="H26" s="9"/>
      <c r="I26" s="1"/>
      <c r="J26" s="39"/>
      <c r="K26" s="44"/>
      <c r="L26" s="21"/>
      <c r="M26" s="61"/>
      <c r="N26" s="105"/>
      <c r="O26" s="152"/>
      <c r="Q26" s="46"/>
    </row>
    <row r="27" spans="1:17" ht="13.95" customHeight="1" x14ac:dyDescent="0.3">
      <c r="A27" s="93">
        <v>21</v>
      </c>
      <c r="B27" s="10"/>
      <c r="C27" s="10"/>
      <c r="D27" s="9"/>
      <c r="E27" s="8"/>
      <c r="F27" s="10"/>
      <c r="G27" s="10"/>
      <c r="H27" s="9"/>
      <c r="I27" s="1"/>
      <c r="J27" s="39"/>
      <c r="K27" s="44"/>
      <c r="L27" s="21"/>
      <c r="M27" s="61"/>
      <c r="N27" s="105"/>
      <c r="O27" s="152"/>
      <c r="Q27" s="46"/>
    </row>
    <row r="28" spans="1:17" ht="13.95" customHeight="1" x14ac:dyDescent="0.3">
      <c r="A28" s="93">
        <v>22</v>
      </c>
      <c r="B28" s="10"/>
      <c r="C28" s="10"/>
      <c r="D28" s="9"/>
      <c r="E28" s="8"/>
      <c r="F28" s="10"/>
      <c r="G28" s="10"/>
      <c r="H28" s="9"/>
      <c r="I28" s="1"/>
      <c r="J28" s="39"/>
      <c r="K28" s="44"/>
      <c r="L28" s="21"/>
      <c r="M28" s="61"/>
      <c r="N28" s="105"/>
      <c r="O28" s="152"/>
      <c r="Q28" s="46"/>
    </row>
    <row r="29" spans="1:17" ht="13.95" customHeight="1" x14ac:dyDescent="0.3">
      <c r="A29" s="93">
        <v>23</v>
      </c>
      <c r="B29" s="10"/>
      <c r="C29" s="10"/>
      <c r="D29" s="9"/>
      <c r="E29" s="8"/>
      <c r="F29" s="10"/>
      <c r="G29" s="10"/>
      <c r="H29" s="9"/>
      <c r="I29" s="1"/>
      <c r="J29" s="39"/>
      <c r="K29" s="44"/>
      <c r="L29" s="21"/>
      <c r="M29" s="61"/>
      <c r="N29" s="105"/>
      <c r="O29" s="152"/>
      <c r="Q29" s="46"/>
    </row>
    <row r="30" spans="1:17" ht="13.95" customHeight="1" x14ac:dyDescent="0.3">
      <c r="A30" s="93">
        <v>24</v>
      </c>
      <c r="B30" s="10"/>
      <c r="C30" s="10"/>
      <c r="D30" s="9"/>
      <c r="E30" s="8"/>
      <c r="F30" s="10"/>
      <c r="G30" s="10"/>
      <c r="H30" s="9"/>
      <c r="I30" s="1"/>
      <c r="J30" s="39"/>
      <c r="K30" s="44"/>
      <c r="L30" s="21"/>
      <c r="M30" s="61"/>
      <c r="N30" s="105"/>
      <c r="O30" s="152"/>
      <c r="Q30" s="46"/>
    </row>
    <row r="31" spans="1:17" ht="13.95" customHeight="1" x14ac:dyDescent="0.3">
      <c r="A31" s="93">
        <v>25</v>
      </c>
      <c r="B31" s="10"/>
      <c r="C31" s="10"/>
      <c r="D31" s="9"/>
      <c r="E31" s="8"/>
      <c r="F31" s="10"/>
      <c r="G31" s="10"/>
      <c r="H31" s="9"/>
      <c r="I31" s="1"/>
      <c r="J31" s="39"/>
      <c r="K31" s="44"/>
      <c r="L31" s="21"/>
      <c r="M31" s="61"/>
      <c r="N31" s="105"/>
      <c r="O31" s="152"/>
      <c r="Q31" s="46"/>
    </row>
    <row r="32" spans="1:17" ht="13.95" customHeight="1" x14ac:dyDescent="0.3">
      <c r="A32" s="93">
        <v>26</v>
      </c>
      <c r="B32" s="10"/>
      <c r="C32" s="10"/>
      <c r="D32" s="9"/>
      <c r="E32" s="8"/>
      <c r="F32" s="10"/>
      <c r="G32" s="10"/>
      <c r="H32" s="9"/>
      <c r="I32" s="1"/>
      <c r="J32" s="39"/>
      <c r="K32" s="44"/>
      <c r="L32" s="21"/>
      <c r="M32" s="61"/>
      <c r="N32" s="105"/>
      <c r="O32" s="152"/>
      <c r="Q32" s="46"/>
    </row>
    <row r="33" spans="1:17" ht="13.95" customHeight="1" x14ac:dyDescent="0.3">
      <c r="A33" s="93">
        <v>27</v>
      </c>
      <c r="B33" s="10"/>
      <c r="C33" s="10"/>
      <c r="D33" s="9"/>
      <c r="E33" s="8"/>
      <c r="F33" s="10"/>
      <c r="G33" s="10"/>
      <c r="H33" s="9"/>
      <c r="I33" s="1"/>
      <c r="J33" s="39"/>
      <c r="K33" s="44"/>
      <c r="L33" s="21"/>
      <c r="M33" s="61"/>
      <c r="N33" s="105"/>
      <c r="O33" s="152"/>
      <c r="Q33" s="46"/>
    </row>
    <row r="34" spans="1:17" ht="13.95" customHeight="1" x14ac:dyDescent="0.3">
      <c r="A34" s="93">
        <v>28</v>
      </c>
      <c r="B34" s="10"/>
      <c r="C34" s="10"/>
      <c r="D34" s="9"/>
      <c r="E34" s="8"/>
      <c r="F34" s="10"/>
      <c r="G34" s="10"/>
      <c r="H34" s="9"/>
      <c r="I34" s="1"/>
      <c r="J34" s="39"/>
      <c r="K34" s="44"/>
      <c r="L34" s="21"/>
      <c r="M34" s="61"/>
      <c r="N34" s="105"/>
      <c r="O34" s="152"/>
      <c r="Q34" s="46"/>
    </row>
    <row r="35" spans="1:17" ht="13.95" customHeight="1" x14ac:dyDescent="0.3">
      <c r="A35" s="93">
        <v>29</v>
      </c>
      <c r="B35" s="10"/>
      <c r="C35" s="10"/>
      <c r="D35" s="9"/>
      <c r="E35" s="8"/>
      <c r="F35" s="10"/>
      <c r="G35" s="10"/>
      <c r="H35" s="9"/>
      <c r="I35" s="1"/>
      <c r="J35" s="39"/>
      <c r="K35" s="44"/>
      <c r="L35" s="21"/>
      <c r="M35" s="61"/>
      <c r="N35" s="105"/>
      <c r="O35" s="152"/>
      <c r="Q35" s="46"/>
    </row>
    <row r="36" spans="1:17" ht="13.95" customHeight="1" x14ac:dyDescent="0.3">
      <c r="A36" s="93">
        <v>30</v>
      </c>
      <c r="B36" s="10"/>
      <c r="C36" s="10"/>
      <c r="D36" s="9"/>
      <c r="E36" s="8"/>
      <c r="F36" s="10"/>
      <c r="G36" s="10"/>
      <c r="H36" s="9"/>
      <c r="I36" s="1"/>
      <c r="J36" s="39"/>
      <c r="K36" s="44"/>
      <c r="L36" s="21"/>
      <c r="M36" s="61"/>
      <c r="N36" s="105"/>
      <c r="O36" s="152"/>
      <c r="Q36" s="46"/>
    </row>
    <row r="37" spans="1:17" ht="13.95" customHeight="1" thickBot="1" x14ac:dyDescent="0.35">
      <c r="A37" s="93">
        <v>31</v>
      </c>
      <c r="B37" s="10"/>
      <c r="C37" s="10"/>
      <c r="D37" s="9"/>
      <c r="E37" s="8"/>
      <c r="F37" s="10"/>
      <c r="G37" s="10"/>
      <c r="H37" s="9"/>
      <c r="I37" s="1"/>
      <c r="J37" s="39"/>
      <c r="K37" s="44"/>
      <c r="L37" s="21"/>
      <c r="M37" s="61"/>
      <c r="N37" s="105"/>
      <c r="O37" s="152"/>
      <c r="Q37" s="46"/>
    </row>
    <row r="38" spans="1:17" x14ac:dyDescent="0.3">
      <c r="A38" s="7" t="s">
        <v>3</v>
      </c>
      <c r="B38" s="4"/>
      <c r="C38" s="4"/>
      <c r="D38" s="4">
        <f>+D6+E38</f>
        <v>0</v>
      </c>
      <c r="E38" s="5">
        <f>SUM(E7:E37)</f>
        <v>0</v>
      </c>
      <c r="F38" s="4"/>
      <c r="G38" s="4"/>
      <c r="H38" s="4">
        <f>+H6+I38</f>
        <v>0</v>
      </c>
      <c r="I38" s="5">
        <f t="shared" ref="I38:K38" si="1">SUM(I7:I37)</f>
        <v>0</v>
      </c>
      <c r="J38" s="15">
        <f t="shared" si="1"/>
        <v>0</v>
      </c>
      <c r="K38" s="36">
        <f t="shared" si="1"/>
        <v>0</v>
      </c>
      <c r="L38" s="6">
        <f>SUM(L7:L37)</f>
        <v>0</v>
      </c>
      <c r="M38" s="6">
        <f>D38+H38</f>
        <v>0</v>
      </c>
      <c r="N38" s="54"/>
      <c r="O38" s="55"/>
    </row>
    <row r="39" spans="1:17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7" x14ac:dyDescent="0.3">
      <c r="A40" s="3"/>
      <c r="B40" s="27"/>
      <c r="C40" s="35" t="s">
        <v>4</v>
      </c>
      <c r="D40" s="28">
        <f>IF(B7="","",D38+H38)</f>
        <v>0</v>
      </c>
      <c r="E40" s="37" t="s">
        <v>2</v>
      </c>
      <c r="F40" s="27"/>
      <c r="G40" s="27"/>
      <c r="H40" s="27"/>
      <c r="I40" s="27"/>
      <c r="J40" s="47">
        <f>J38*1000/1.9</f>
        <v>0</v>
      </c>
      <c r="K40" s="47">
        <f t="shared" ref="K40:M40" si="2">K38*1000/1.9</f>
        <v>0</v>
      </c>
      <c r="L40" s="47">
        <f t="shared" si="2"/>
        <v>0</v>
      </c>
      <c r="M40" s="47">
        <f t="shared" si="2"/>
        <v>0</v>
      </c>
      <c r="N40" s="50"/>
      <c r="O40" s="51"/>
    </row>
    <row r="41" spans="1:17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204">
        <f>J38*1000</f>
        <v>0</v>
      </c>
      <c r="K41" s="33"/>
      <c r="L41" s="33"/>
      <c r="M41" s="33"/>
      <c r="N41" s="52"/>
      <c r="O41" s="53"/>
    </row>
    <row r="46" spans="1:17" x14ac:dyDescent="0.3">
      <c r="C46" s="27"/>
      <c r="D46" s="27"/>
    </row>
  </sheetData>
  <mergeCells count="4">
    <mergeCell ref="B3:E3"/>
    <mergeCell ref="B4:E4"/>
    <mergeCell ref="F4:I4"/>
    <mergeCell ref="N4:O4"/>
  </mergeCells>
  <phoneticPr fontId="0" type="noConversion"/>
  <conditionalFormatting sqref="D40">
    <cfRule type="cellIs" dxfId="2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5" scale="63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P46"/>
  <sheetViews>
    <sheetView showGridLines="0" zoomScale="80" zoomScaleNormal="80" workbookViewId="0">
      <selection activeCell="L7" sqref="L7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4.8867187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16" x14ac:dyDescent="0.3">
      <c r="A1" s="56" t="s">
        <v>50</v>
      </c>
      <c r="B1" s="57"/>
      <c r="C1" s="57"/>
      <c r="D1" s="57"/>
      <c r="E1" s="57"/>
      <c r="F1" s="97">
        <v>1100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16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6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24"/>
      <c r="M3" s="64"/>
    </row>
    <row r="4" spans="1:16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181" t="s">
        <v>93</v>
      </c>
      <c r="K4" s="181" t="s">
        <v>94</v>
      </c>
      <c r="L4" s="18" t="s">
        <v>27</v>
      </c>
      <c r="M4" s="59" t="s">
        <v>43</v>
      </c>
      <c r="N4" s="244" t="s">
        <v>44</v>
      </c>
      <c r="O4" s="246"/>
    </row>
    <row r="5" spans="1:16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2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16" ht="13.95" customHeight="1" x14ac:dyDescent="0.3">
      <c r="A6" s="126" t="s">
        <v>1</v>
      </c>
      <c r="B6" s="154"/>
      <c r="C6" s="154"/>
      <c r="D6" s="127">
        <v>24.915120224155295</v>
      </c>
      <c r="E6" s="155"/>
      <c r="F6" s="154"/>
      <c r="G6" s="154"/>
      <c r="H6" s="127">
        <f>OCT!H38</f>
        <v>0</v>
      </c>
      <c r="I6" s="156"/>
      <c r="J6" s="130" t="s">
        <v>36</v>
      </c>
      <c r="K6" s="132" t="s">
        <v>36</v>
      </c>
      <c r="L6" s="132" t="s">
        <v>36</v>
      </c>
      <c r="M6" s="133">
        <f>OCT!M38</f>
        <v>0</v>
      </c>
      <c r="N6" s="158"/>
      <c r="O6" s="159"/>
    </row>
    <row r="7" spans="1:16" ht="13.95" customHeight="1" x14ac:dyDescent="0.3">
      <c r="A7" s="99">
        <v>1</v>
      </c>
      <c r="B7" s="10">
        <f>LOOKUP(A7+$F$1,'[2]DCS Data'!$A:$A,'[2]DCS Data'!$Q:$Q)</f>
        <v>0</v>
      </c>
      <c r="C7" s="10">
        <f>LOOKUP(A7+$F$1,'[2]DCS Data'!$A:$A,'[2]DCS Data'!$R:$R)</f>
        <v>0</v>
      </c>
      <c r="D7" s="9">
        <f>IF(B7="","",$A$3*2.54^3*(B7*138.25*282.5+C7*138*311)/1000000)</f>
        <v>0</v>
      </c>
      <c r="E7" s="8" t="str">
        <f>IF(SUM(B7:C7)=0,"",D7-D6)</f>
        <v/>
      </c>
      <c r="F7" s="10">
        <f>LOOKUP(A7+$F$1,'[2]DCS Data'!$A:$A,'[2]DCS Data'!$S:$S)</f>
        <v>0</v>
      </c>
      <c r="G7" s="10">
        <f>LOOKUP(A7+$F$1,'[2]DCS Data'!$A:$A,'[2]DCS Data'!$T:$T)</f>
        <v>0</v>
      </c>
      <c r="H7" s="9">
        <f>IF(F7="","",$A$3*(F7*390^2+G7*330^2)*2.54^3*PI()/1000000)</f>
        <v>0</v>
      </c>
      <c r="I7" s="1" t="str">
        <f>IF(SUM(F7:G7)=0,"",H7-H6)</f>
        <v/>
      </c>
      <c r="J7" s="39">
        <f>IF(B7="","",LOOKUP($F$1+A7,[3]SU!A:A,[3]SU!C:C))</f>
        <v>0</v>
      </c>
      <c r="K7" s="44">
        <f>IF(B7="","",LOOKUP($F$1+A7,[3]SU!A:A,[3]SU!M:M))</f>
        <v>0</v>
      </c>
      <c r="L7" s="21">
        <f>IFERROR(E7+I7+J7-K7,0)</f>
        <v>0</v>
      </c>
      <c r="M7" s="61">
        <f>IFERROR(D7+H7,"")</f>
        <v>0</v>
      </c>
      <c r="N7" s="105">
        <f>IFERROR(LOOKUP(A7+$F$1,'[2]DCS Data'!$A:$A,'[2]DCS Data'!$W:$W)*3785.4*$A$3/1000000,0)</f>
        <v>0</v>
      </c>
      <c r="O7" s="152">
        <f>IFERROR(LOOKUP(A7+$F$1,'[2]DCS Data'!$A:$A,'[2]DCS Data'!$AA:$AA)*0.86-1.7-(LOOKUP(A7+$F$1,'[2]DCS Data'!$A:$A,'[2]DCS Data'!$J:$J)*3785*0.993*1.36/1000000)*38%*0.308,0)</f>
        <v>-1.7</v>
      </c>
      <c r="P7" s="46"/>
    </row>
    <row r="8" spans="1:16" ht="13.95" customHeight="1" x14ac:dyDescent="0.3">
      <c r="A8" s="93">
        <v>2</v>
      </c>
      <c r="B8" s="10"/>
      <c r="C8" s="10"/>
      <c r="D8" s="9"/>
      <c r="E8" s="8"/>
      <c r="F8" s="10"/>
      <c r="G8" s="10"/>
      <c r="H8" s="9"/>
      <c r="I8" s="1"/>
      <c r="J8" s="39"/>
      <c r="K8" s="44"/>
      <c r="L8" s="21"/>
      <c r="M8" s="61"/>
      <c r="N8" s="105"/>
      <c r="O8" s="152"/>
      <c r="P8" s="46"/>
    </row>
    <row r="9" spans="1:16" s="96" customFormat="1" ht="13.95" customHeight="1" x14ac:dyDescent="0.3">
      <c r="A9" s="93">
        <v>3</v>
      </c>
      <c r="B9" s="10"/>
      <c r="C9" s="10"/>
      <c r="D9" s="9"/>
      <c r="E9" s="8"/>
      <c r="F9" s="10"/>
      <c r="G9" s="10"/>
      <c r="H9" s="9"/>
      <c r="I9" s="1"/>
      <c r="J9" s="39"/>
      <c r="K9" s="44"/>
      <c r="L9" s="21"/>
      <c r="M9" s="61"/>
      <c r="N9" s="105"/>
      <c r="O9" s="152"/>
      <c r="P9" s="46"/>
    </row>
    <row r="10" spans="1:16" s="96" customFormat="1" ht="13.95" customHeight="1" x14ac:dyDescent="0.3">
      <c r="A10" s="93">
        <v>4</v>
      </c>
      <c r="B10" s="10"/>
      <c r="C10" s="10"/>
      <c r="D10" s="9"/>
      <c r="E10" s="8"/>
      <c r="F10" s="10"/>
      <c r="G10" s="10"/>
      <c r="H10" s="9"/>
      <c r="I10" s="1"/>
      <c r="J10" s="39"/>
      <c r="K10" s="44"/>
      <c r="L10" s="21"/>
      <c r="M10" s="61"/>
      <c r="N10" s="105"/>
      <c r="O10" s="152"/>
      <c r="P10" s="46"/>
    </row>
    <row r="11" spans="1:16" s="96" customFormat="1" ht="13.95" customHeight="1" x14ac:dyDescent="0.3">
      <c r="A11" s="93">
        <v>5</v>
      </c>
      <c r="B11" s="10"/>
      <c r="C11" s="10"/>
      <c r="D11" s="9"/>
      <c r="E11" s="8"/>
      <c r="F11" s="10"/>
      <c r="G11" s="10"/>
      <c r="H11" s="9"/>
      <c r="I11" s="1"/>
      <c r="J11" s="39"/>
      <c r="K11" s="44"/>
      <c r="L11" s="21"/>
      <c r="M11" s="61"/>
      <c r="N11" s="105"/>
      <c r="O11" s="152"/>
      <c r="P11" s="46"/>
    </row>
    <row r="12" spans="1:16" s="96" customFormat="1" ht="13.95" customHeight="1" x14ac:dyDescent="0.3">
      <c r="A12" s="93">
        <v>6</v>
      </c>
      <c r="B12" s="10"/>
      <c r="C12" s="10"/>
      <c r="D12" s="9"/>
      <c r="E12" s="8"/>
      <c r="F12" s="10"/>
      <c r="G12" s="10"/>
      <c r="H12" s="9"/>
      <c r="I12" s="1"/>
      <c r="J12" s="39"/>
      <c r="K12" s="44"/>
      <c r="L12" s="21"/>
      <c r="M12" s="61"/>
      <c r="N12" s="105"/>
      <c r="O12" s="152"/>
      <c r="P12" s="46"/>
    </row>
    <row r="13" spans="1:16" s="96" customFormat="1" ht="13.95" customHeight="1" x14ac:dyDescent="0.3">
      <c r="A13" s="93">
        <v>7</v>
      </c>
      <c r="B13" s="10"/>
      <c r="C13" s="10"/>
      <c r="D13" s="9"/>
      <c r="E13" s="8"/>
      <c r="F13" s="10"/>
      <c r="G13" s="10"/>
      <c r="H13" s="9"/>
      <c r="I13" s="1"/>
      <c r="J13" s="39"/>
      <c r="K13" s="44"/>
      <c r="L13" s="21"/>
      <c r="M13" s="61"/>
      <c r="N13" s="105"/>
      <c r="O13" s="152"/>
      <c r="P13" s="46"/>
    </row>
    <row r="14" spans="1:16" s="96" customFormat="1" ht="13.95" customHeight="1" x14ac:dyDescent="0.3">
      <c r="A14" s="93">
        <v>8</v>
      </c>
      <c r="B14" s="10"/>
      <c r="C14" s="10"/>
      <c r="D14" s="9"/>
      <c r="E14" s="8"/>
      <c r="F14" s="10"/>
      <c r="G14" s="10"/>
      <c r="H14" s="9"/>
      <c r="I14" s="1"/>
      <c r="J14" s="39"/>
      <c r="K14" s="44"/>
      <c r="L14" s="21"/>
      <c r="M14" s="61"/>
      <c r="N14" s="105"/>
      <c r="O14" s="152"/>
      <c r="P14" s="46"/>
    </row>
    <row r="15" spans="1:16" s="96" customFormat="1" ht="13.95" customHeight="1" x14ac:dyDescent="0.3">
      <c r="A15" s="93">
        <v>9</v>
      </c>
      <c r="B15" s="10"/>
      <c r="C15" s="10"/>
      <c r="D15" s="9"/>
      <c r="E15" s="8"/>
      <c r="F15" s="10"/>
      <c r="G15" s="10"/>
      <c r="H15" s="9"/>
      <c r="I15" s="1"/>
      <c r="J15" s="39"/>
      <c r="K15" s="44"/>
      <c r="L15" s="21"/>
      <c r="M15" s="61"/>
      <c r="N15" s="105"/>
      <c r="O15" s="152"/>
      <c r="P15" s="46"/>
    </row>
    <row r="16" spans="1:16" s="96" customFormat="1" ht="13.95" customHeight="1" x14ac:dyDescent="0.3">
      <c r="A16" s="93">
        <v>10</v>
      </c>
      <c r="B16" s="10"/>
      <c r="C16" s="10"/>
      <c r="D16" s="9"/>
      <c r="E16" s="8"/>
      <c r="F16" s="10"/>
      <c r="G16" s="10"/>
      <c r="H16" s="9"/>
      <c r="I16" s="1"/>
      <c r="J16" s="39"/>
      <c r="K16" s="44"/>
      <c r="L16" s="21"/>
      <c r="M16" s="61"/>
      <c r="N16" s="105"/>
      <c r="O16" s="152"/>
      <c r="P16" s="46"/>
    </row>
    <row r="17" spans="1:16" s="96" customFormat="1" ht="13.95" customHeight="1" x14ac:dyDescent="0.3">
      <c r="A17" s="93">
        <v>11</v>
      </c>
      <c r="B17" s="10"/>
      <c r="C17" s="10"/>
      <c r="D17" s="9"/>
      <c r="E17" s="8"/>
      <c r="F17" s="10"/>
      <c r="G17" s="10"/>
      <c r="H17" s="9"/>
      <c r="I17" s="1"/>
      <c r="J17" s="39"/>
      <c r="K17" s="44"/>
      <c r="L17" s="21"/>
      <c r="M17" s="61"/>
      <c r="N17" s="105"/>
      <c r="O17" s="152"/>
      <c r="P17" s="46"/>
    </row>
    <row r="18" spans="1:16" s="96" customFormat="1" ht="13.95" customHeight="1" x14ac:dyDescent="0.3">
      <c r="A18" s="93">
        <v>12</v>
      </c>
      <c r="B18" s="10"/>
      <c r="C18" s="10"/>
      <c r="D18" s="9"/>
      <c r="E18" s="8"/>
      <c r="F18" s="10"/>
      <c r="G18" s="10"/>
      <c r="H18" s="9"/>
      <c r="I18" s="1"/>
      <c r="J18" s="39"/>
      <c r="K18" s="44"/>
      <c r="L18" s="21"/>
      <c r="M18" s="61"/>
      <c r="N18" s="105"/>
      <c r="O18" s="152"/>
      <c r="P18" s="46"/>
    </row>
    <row r="19" spans="1:16" s="96" customFormat="1" ht="13.95" customHeight="1" x14ac:dyDescent="0.3">
      <c r="A19" s="93">
        <v>13</v>
      </c>
      <c r="B19" s="10"/>
      <c r="C19" s="10"/>
      <c r="D19" s="9"/>
      <c r="E19" s="8"/>
      <c r="F19" s="10"/>
      <c r="G19" s="10"/>
      <c r="H19" s="9"/>
      <c r="I19" s="1"/>
      <c r="J19" s="39"/>
      <c r="K19" s="44"/>
      <c r="L19" s="21"/>
      <c r="M19" s="61"/>
      <c r="N19" s="105"/>
      <c r="O19" s="152"/>
      <c r="P19" s="46"/>
    </row>
    <row r="20" spans="1:16" s="96" customFormat="1" ht="13.95" customHeight="1" x14ac:dyDescent="0.3">
      <c r="A20" s="93">
        <v>14</v>
      </c>
      <c r="B20" s="10"/>
      <c r="C20" s="10"/>
      <c r="D20" s="9"/>
      <c r="E20" s="8"/>
      <c r="F20" s="10"/>
      <c r="G20" s="10"/>
      <c r="H20" s="9"/>
      <c r="I20" s="1"/>
      <c r="J20" s="39"/>
      <c r="K20" s="44"/>
      <c r="L20" s="21"/>
      <c r="M20" s="61"/>
      <c r="N20" s="105"/>
      <c r="O20" s="152"/>
      <c r="P20" s="46"/>
    </row>
    <row r="21" spans="1:16" s="96" customFormat="1" ht="13.95" customHeight="1" x14ac:dyDescent="0.3">
      <c r="A21" s="93">
        <v>15</v>
      </c>
      <c r="B21" s="10"/>
      <c r="C21" s="10"/>
      <c r="D21" s="9"/>
      <c r="E21" s="8"/>
      <c r="F21" s="10"/>
      <c r="G21" s="10"/>
      <c r="H21" s="9"/>
      <c r="I21" s="1"/>
      <c r="J21" s="39"/>
      <c r="K21" s="44"/>
      <c r="L21" s="21"/>
      <c r="M21" s="61"/>
      <c r="N21" s="105"/>
      <c r="O21" s="152"/>
      <c r="P21" s="46"/>
    </row>
    <row r="22" spans="1:16" s="96" customFormat="1" ht="13.95" customHeight="1" x14ac:dyDescent="0.3">
      <c r="A22" s="93">
        <v>16</v>
      </c>
      <c r="B22" s="10"/>
      <c r="C22" s="10"/>
      <c r="D22" s="9"/>
      <c r="E22" s="8"/>
      <c r="F22" s="10"/>
      <c r="G22" s="10"/>
      <c r="H22" s="9"/>
      <c r="I22" s="1"/>
      <c r="J22" s="39"/>
      <c r="K22" s="44"/>
      <c r="L22" s="21"/>
      <c r="M22" s="61"/>
      <c r="N22" s="105"/>
      <c r="O22" s="152"/>
      <c r="P22" s="46"/>
    </row>
    <row r="23" spans="1:16" s="96" customFormat="1" ht="13.95" customHeight="1" x14ac:dyDescent="0.3">
      <c r="A23" s="93">
        <v>17</v>
      </c>
      <c r="B23" s="10"/>
      <c r="C23" s="10"/>
      <c r="D23" s="9"/>
      <c r="E23" s="8"/>
      <c r="F23" s="10"/>
      <c r="G23" s="10"/>
      <c r="H23" s="9"/>
      <c r="I23" s="1"/>
      <c r="J23" s="39"/>
      <c r="K23" s="44"/>
      <c r="L23" s="21"/>
      <c r="M23" s="61"/>
      <c r="N23" s="105"/>
      <c r="O23" s="152"/>
      <c r="P23" s="46"/>
    </row>
    <row r="24" spans="1:16" s="96" customFormat="1" ht="13.95" customHeight="1" x14ac:dyDescent="0.3">
      <c r="A24" s="93">
        <v>18</v>
      </c>
      <c r="B24" s="10"/>
      <c r="C24" s="10"/>
      <c r="D24" s="9"/>
      <c r="E24" s="8"/>
      <c r="F24" s="10"/>
      <c r="G24" s="10"/>
      <c r="H24" s="9"/>
      <c r="I24" s="1"/>
      <c r="J24" s="39"/>
      <c r="K24" s="44"/>
      <c r="L24" s="21"/>
      <c r="M24" s="61"/>
      <c r="N24" s="105"/>
      <c r="O24" s="152"/>
      <c r="P24" s="46"/>
    </row>
    <row r="25" spans="1:16" s="96" customFormat="1" ht="13.95" customHeight="1" x14ac:dyDescent="0.3">
      <c r="A25" s="93">
        <v>19</v>
      </c>
      <c r="B25" s="10"/>
      <c r="C25" s="10"/>
      <c r="D25" s="9"/>
      <c r="E25" s="8"/>
      <c r="F25" s="10"/>
      <c r="G25" s="10"/>
      <c r="H25" s="9"/>
      <c r="I25" s="1"/>
      <c r="J25" s="39"/>
      <c r="K25" s="44"/>
      <c r="L25" s="21"/>
      <c r="M25" s="61"/>
      <c r="N25" s="105"/>
      <c r="O25" s="152"/>
      <c r="P25" s="46"/>
    </row>
    <row r="26" spans="1:16" s="96" customFormat="1" ht="13.95" customHeight="1" x14ac:dyDescent="0.3">
      <c r="A26" s="93">
        <v>20</v>
      </c>
      <c r="B26" s="10"/>
      <c r="C26" s="10"/>
      <c r="D26" s="9"/>
      <c r="E26" s="8"/>
      <c r="F26" s="10"/>
      <c r="G26" s="10"/>
      <c r="H26" s="9"/>
      <c r="I26" s="1"/>
      <c r="J26" s="39"/>
      <c r="K26" s="44"/>
      <c r="L26" s="21"/>
      <c r="M26" s="61"/>
      <c r="N26" s="105"/>
      <c r="O26" s="152"/>
      <c r="P26" s="46"/>
    </row>
    <row r="27" spans="1:16" s="96" customFormat="1" ht="13.95" customHeight="1" x14ac:dyDescent="0.3">
      <c r="A27" s="93">
        <v>21</v>
      </c>
      <c r="B27" s="10"/>
      <c r="C27" s="10"/>
      <c r="D27" s="9"/>
      <c r="E27" s="8"/>
      <c r="F27" s="10"/>
      <c r="G27" s="10"/>
      <c r="H27" s="9"/>
      <c r="I27" s="1"/>
      <c r="J27" s="39"/>
      <c r="K27" s="44"/>
      <c r="L27" s="21"/>
      <c r="M27" s="61"/>
      <c r="N27" s="105"/>
      <c r="O27" s="152"/>
      <c r="P27" s="46"/>
    </row>
    <row r="28" spans="1:16" s="96" customFormat="1" ht="13.95" customHeight="1" x14ac:dyDescent="0.3">
      <c r="A28" s="93">
        <v>22</v>
      </c>
      <c r="B28" s="10"/>
      <c r="C28" s="10"/>
      <c r="D28" s="9"/>
      <c r="E28" s="8"/>
      <c r="F28" s="10"/>
      <c r="G28" s="10"/>
      <c r="H28" s="9"/>
      <c r="I28" s="1"/>
      <c r="J28" s="39"/>
      <c r="K28" s="44"/>
      <c r="L28" s="21"/>
      <c r="M28" s="61"/>
      <c r="N28" s="105"/>
      <c r="O28" s="152"/>
      <c r="P28" s="46"/>
    </row>
    <row r="29" spans="1:16" s="96" customFormat="1" ht="13.95" customHeight="1" x14ac:dyDescent="0.3">
      <c r="A29" s="93">
        <v>23</v>
      </c>
      <c r="B29" s="10"/>
      <c r="C29" s="10"/>
      <c r="D29" s="9"/>
      <c r="E29" s="8"/>
      <c r="F29" s="10"/>
      <c r="G29" s="10"/>
      <c r="H29" s="9"/>
      <c r="I29" s="1"/>
      <c r="J29" s="39"/>
      <c r="K29" s="44"/>
      <c r="L29" s="21"/>
      <c r="M29" s="61"/>
      <c r="N29" s="105"/>
      <c r="O29" s="152"/>
      <c r="P29" s="46"/>
    </row>
    <row r="30" spans="1:16" s="96" customFormat="1" ht="13.95" customHeight="1" x14ac:dyDescent="0.3">
      <c r="A30" s="93">
        <v>24</v>
      </c>
      <c r="B30" s="10"/>
      <c r="C30" s="10"/>
      <c r="D30" s="9"/>
      <c r="E30" s="8"/>
      <c r="F30" s="10"/>
      <c r="G30" s="10"/>
      <c r="H30" s="9"/>
      <c r="I30" s="1"/>
      <c r="J30" s="39"/>
      <c r="K30" s="44"/>
      <c r="L30" s="21"/>
      <c r="M30" s="61"/>
      <c r="N30" s="105"/>
      <c r="O30" s="152"/>
      <c r="P30" s="46"/>
    </row>
    <row r="31" spans="1:16" s="96" customFormat="1" ht="13.95" customHeight="1" x14ac:dyDescent="0.3">
      <c r="A31" s="93">
        <v>25</v>
      </c>
      <c r="B31" s="10"/>
      <c r="C31" s="10"/>
      <c r="D31" s="9"/>
      <c r="E31" s="8"/>
      <c r="F31" s="10"/>
      <c r="G31" s="10"/>
      <c r="H31" s="9"/>
      <c r="I31" s="1"/>
      <c r="J31" s="39"/>
      <c r="K31" s="44"/>
      <c r="L31" s="21"/>
      <c r="M31" s="61"/>
      <c r="N31" s="105"/>
      <c r="O31" s="152"/>
      <c r="P31" s="46"/>
    </row>
    <row r="32" spans="1:16" s="96" customFormat="1" ht="13.95" customHeight="1" x14ac:dyDescent="0.3">
      <c r="A32" s="93">
        <v>26</v>
      </c>
      <c r="B32" s="10"/>
      <c r="C32" s="10"/>
      <c r="D32" s="9"/>
      <c r="E32" s="8"/>
      <c r="F32" s="10"/>
      <c r="G32" s="10"/>
      <c r="H32" s="9"/>
      <c r="I32" s="1"/>
      <c r="J32" s="39"/>
      <c r="K32" s="44"/>
      <c r="L32" s="21"/>
      <c r="M32" s="61"/>
      <c r="N32" s="105"/>
      <c r="O32" s="152"/>
      <c r="P32" s="46"/>
    </row>
    <row r="33" spans="1:16" s="96" customFormat="1" ht="13.95" customHeight="1" x14ac:dyDescent="0.3">
      <c r="A33" s="93">
        <v>27</v>
      </c>
      <c r="B33" s="10"/>
      <c r="C33" s="10"/>
      <c r="D33" s="9"/>
      <c r="E33" s="8"/>
      <c r="F33" s="10"/>
      <c r="G33" s="10"/>
      <c r="H33" s="9"/>
      <c r="I33" s="1"/>
      <c r="J33" s="39"/>
      <c r="K33" s="44"/>
      <c r="L33" s="21"/>
      <c r="M33" s="61"/>
      <c r="N33" s="105"/>
      <c r="O33" s="152"/>
      <c r="P33" s="46"/>
    </row>
    <row r="34" spans="1:16" s="96" customFormat="1" ht="13.95" customHeight="1" x14ac:dyDescent="0.3">
      <c r="A34" s="93">
        <v>28</v>
      </c>
      <c r="B34" s="10"/>
      <c r="C34" s="10"/>
      <c r="D34" s="9"/>
      <c r="E34" s="8"/>
      <c r="F34" s="10"/>
      <c r="G34" s="10"/>
      <c r="H34" s="9"/>
      <c r="I34" s="1"/>
      <c r="J34" s="39"/>
      <c r="K34" s="44"/>
      <c r="L34" s="21"/>
      <c r="M34" s="61"/>
      <c r="N34" s="105"/>
      <c r="O34" s="152"/>
      <c r="P34" s="46"/>
    </row>
    <row r="35" spans="1:16" s="96" customFormat="1" ht="13.95" customHeight="1" x14ac:dyDescent="0.3">
      <c r="A35" s="93">
        <v>29</v>
      </c>
      <c r="B35" s="10"/>
      <c r="C35" s="10"/>
      <c r="D35" s="9"/>
      <c r="E35" s="8"/>
      <c r="F35" s="10"/>
      <c r="G35" s="10"/>
      <c r="H35" s="9"/>
      <c r="I35" s="1"/>
      <c r="J35" s="39"/>
      <c r="K35" s="44"/>
      <c r="L35" s="21"/>
      <c r="M35" s="61"/>
      <c r="N35" s="105"/>
      <c r="O35" s="152"/>
      <c r="P35" s="46"/>
    </row>
    <row r="36" spans="1:16" s="96" customFormat="1" ht="13.95" customHeight="1" x14ac:dyDescent="0.3">
      <c r="A36" s="93">
        <v>30</v>
      </c>
      <c r="B36" s="10"/>
      <c r="C36" s="10"/>
      <c r="D36" s="9"/>
      <c r="E36" s="8"/>
      <c r="F36" s="10"/>
      <c r="G36" s="10"/>
      <c r="H36" s="9"/>
      <c r="I36" s="1"/>
      <c r="J36" s="39"/>
      <c r="K36" s="44"/>
      <c r="L36" s="21"/>
      <c r="M36" s="61"/>
      <c r="N36" s="105"/>
      <c r="O36" s="152"/>
      <c r="P36" s="46"/>
    </row>
    <row r="37" spans="1:16" ht="13.95" customHeight="1" thickBot="1" x14ac:dyDescent="0.35">
      <c r="A37" s="93"/>
      <c r="B37" s="10"/>
      <c r="C37" s="10"/>
      <c r="D37" s="9"/>
      <c r="E37" s="8"/>
      <c r="F37" s="10"/>
      <c r="G37" s="10"/>
      <c r="H37" s="9"/>
      <c r="I37" s="1"/>
      <c r="J37" s="39"/>
      <c r="K37" s="44"/>
      <c r="L37" s="21"/>
      <c r="M37" s="61"/>
      <c r="N37" s="106"/>
      <c r="O37" s="152"/>
    </row>
    <row r="38" spans="1:16" x14ac:dyDescent="0.3">
      <c r="A38" s="7" t="s">
        <v>3</v>
      </c>
      <c r="B38" s="4"/>
      <c r="C38" s="4"/>
      <c r="D38" s="4">
        <f>+D6+E38</f>
        <v>24.915120224155295</v>
      </c>
      <c r="E38" s="5">
        <f>SUM(E7:E37)</f>
        <v>0</v>
      </c>
      <c r="F38" s="4"/>
      <c r="G38" s="4"/>
      <c r="H38" s="4">
        <f>+H6+I38</f>
        <v>0</v>
      </c>
      <c r="I38" s="5">
        <f t="shared" ref="I38:K38" si="0">SUM(I7:I37)</f>
        <v>0</v>
      </c>
      <c r="J38" s="15">
        <f t="shared" si="0"/>
        <v>0</v>
      </c>
      <c r="K38" s="36">
        <f t="shared" si="0"/>
        <v>0</v>
      </c>
      <c r="L38" s="6">
        <f>SUM(L7:L37)</f>
        <v>0</v>
      </c>
      <c r="M38" s="6">
        <f>D38+H38</f>
        <v>24.915120224155295</v>
      </c>
      <c r="N38" s="54"/>
      <c r="O38" s="55"/>
    </row>
    <row r="39" spans="1:16" x14ac:dyDescent="0.3">
      <c r="A39" s="3"/>
      <c r="B39" s="25"/>
      <c r="C39" s="25"/>
      <c r="D39" s="25"/>
      <c r="E39" s="26"/>
      <c r="F39" s="25"/>
      <c r="G39" s="25"/>
      <c r="H39" s="65"/>
      <c r="I39" s="26"/>
      <c r="J39" s="26"/>
      <c r="K39" s="65"/>
      <c r="L39" s="65"/>
      <c r="M39" s="48"/>
      <c r="N39" s="50"/>
      <c r="O39" s="51"/>
    </row>
    <row r="40" spans="1:16" x14ac:dyDescent="0.3">
      <c r="A40" s="3"/>
      <c r="B40" s="27"/>
      <c r="C40" s="35" t="s">
        <v>4</v>
      </c>
      <c r="D40" s="28">
        <f>IF(B7="","",D38+H38)</f>
        <v>24.915120224155295</v>
      </c>
      <c r="E40" s="37" t="s">
        <v>2</v>
      </c>
      <c r="F40" s="27"/>
      <c r="G40" s="27"/>
      <c r="H40" s="27"/>
      <c r="I40" s="27"/>
      <c r="J40" s="47">
        <f>J38*1000/1.9</f>
        <v>0</v>
      </c>
      <c r="K40" s="47">
        <f t="shared" ref="K40:M40" si="1">K38*1000/1.9</f>
        <v>0</v>
      </c>
      <c r="L40" s="47">
        <f t="shared" si="1"/>
        <v>0</v>
      </c>
      <c r="M40" s="47">
        <f t="shared" si="1"/>
        <v>13113.221170608051</v>
      </c>
      <c r="N40" s="50"/>
      <c r="O40" s="51"/>
    </row>
    <row r="41" spans="1:16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34">
        <f>J38*1000</f>
        <v>0</v>
      </c>
      <c r="K41" s="33"/>
      <c r="L41" s="33"/>
      <c r="M41" s="33"/>
      <c r="N41" s="52"/>
      <c r="O41" s="53"/>
    </row>
    <row r="46" spans="1:16" x14ac:dyDescent="0.3">
      <c r="C46" s="27"/>
      <c r="D46" s="27"/>
    </row>
  </sheetData>
  <mergeCells count="4">
    <mergeCell ref="B3:E3"/>
    <mergeCell ref="B4:E4"/>
    <mergeCell ref="F4:I4"/>
    <mergeCell ref="N4:O4"/>
  </mergeCells>
  <phoneticPr fontId="0" type="noConversion"/>
  <conditionalFormatting sqref="D40">
    <cfRule type="cellIs" dxfId="1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23622047244094491" right="0.23622047244094491" top="0.74803149606299213" bottom="0.74803149606299213" header="0.31496062992125984" footer="0.31496062992125984"/>
  <pageSetup paperSize="5" scale="67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1"/>
  <sheetViews>
    <sheetView showGridLines="0" zoomScale="80" zoomScaleNormal="80" workbookViewId="0">
      <selection activeCell="L7" sqref="L7"/>
    </sheetView>
  </sheetViews>
  <sheetFormatPr defaultColWidth="8.88671875" defaultRowHeight="14.4" x14ac:dyDescent="0.3"/>
  <cols>
    <col min="1" max="1" width="6" style="23" bestFit="1" customWidth="1"/>
    <col min="2" max="2" width="10.88671875" style="23" customWidth="1"/>
    <col min="3" max="3" width="11.109375" style="23" customWidth="1"/>
    <col min="4" max="4" width="13.6640625" style="23" customWidth="1"/>
    <col min="5" max="5" width="10.5546875" style="23" customWidth="1"/>
    <col min="6" max="7" width="8.6640625" style="23" bestFit="1" customWidth="1"/>
    <col min="8" max="8" width="12" style="23" customWidth="1"/>
    <col min="9" max="9" width="9.6640625" style="23" customWidth="1"/>
    <col min="10" max="10" width="22.88671875" style="23" bestFit="1" customWidth="1"/>
    <col min="11" max="11" width="24.88671875" style="23" bestFit="1" customWidth="1"/>
    <col min="12" max="12" width="20.6640625" style="2" customWidth="1"/>
    <col min="13" max="13" width="20.6640625" style="23" customWidth="1"/>
    <col min="14" max="15" width="15.6640625" style="2" customWidth="1"/>
    <col min="16" max="16384" width="8.88671875" style="2"/>
  </cols>
  <sheetData>
    <row r="1" spans="1:20" x14ac:dyDescent="0.3">
      <c r="A1" s="56" t="s">
        <v>51</v>
      </c>
      <c r="B1" s="57"/>
      <c r="C1" s="57"/>
      <c r="D1" s="57"/>
      <c r="E1" s="57"/>
      <c r="F1" s="97">
        <v>1200</v>
      </c>
      <c r="G1" s="97" t="s">
        <v>66</v>
      </c>
      <c r="H1" s="57"/>
      <c r="I1" s="57"/>
      <c r="J1" s="57"/>
      <c r="K1" s="57"/>
      <c r="L1" s="57"/>
      <c r="M1" s="57"/>
      <c r="N1" s="57"/>
    </row>
    <row r="2" spans="1:20" x14ac:dyDescent="0.3">
      <c r="A2" s="58">
        <f>SUMMARY!B2</f>
        <v>2020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20" ht="16.8" thickBot="1" x14ac:dyDescent="0.35">
      <c r="A3" s="153">
        <f>JAN!$A$3</f>
        <v>1.7789999999999999</v>
      </c>
      <c r="B3" s="263" t="s">
        <v>40</v>
      </c>
      <c r="C3" s="263"/>
      <c r="D3" s="263"/>
      <c r="E3" s="263"/>
      <c r="F3" s="22"/>
      <c r="G3" s="22"/>
      <c r="J3" s="64"/>
      <c r="K3" s="24"/>
      <c r="M3" s="64"/>
    </row>
    <row r="4" spans="1:20" x14ac:dyDescent="0.3">
      <c r="A4" s="16"/>
      <c r="B4" s="264" t="s">
        <v>21</v>
      </c>
      <c r="C4" s="265"/>
      <c r="D4" s="265"/>
      <c r="E4" s="266"/>
      <c r="F4" s="267" t="s">
        <v>22</v>
      </c>
      <c r="G4" s="265"/>
      <c r="H4" s="265"/>
      <c r="I4" s="268"/>
      <c r="J4" s="181" t="s">
        <v>93</v>
      </c>
      <c r="K4" s="181" t="s">
        <v>94</v>
      </c>
      <c r="L4" s="18" t="s">
        <v>27</v>
      </c>
      <c r="M4" s="59" t="s">
        <v>43</v>
      </c>
      <c r="N4" s="244" t="s">
        <v>44</v>
      </c>
      <c r="O4" s="246"/>
    </row>
    <row r="5" spans="1:20" x14ac:dyDescent="0.3">
      <c r="A5" s="11" t="s">
        <v>0</v>
      </c>
      <c r="B5" s="67" t="s">
        <v>23</v>
      </c>
      <c r="C5" s="66" t="s">
        <v>24</v>
      </c>
      <c r="D5" s="12" t="s">
        <v>2</v>
      </c>
      <c r="E5" s="13" t="s">
        <v>5</v>
      </c>
      <c r="F5" s="12" t="s">
        <v>25</v>
      </c>
      <c r="G5" s="12" t="s">
        <v>26</v>
      </c>
      <c r="H5" s="12" t="s">
        <v>2</v>
      </c>
      <c r="I5" s="14" t="s">
        <v>5</v>
      </c>
      <c r="J5" s="40" t="s">
        <v>2</v>
      </c>
      <c r="K5" s="42" t="s">
        <v>2</v>
      </c>
      <c r="L5" s="17" t="s">
        <v>2</v>
      </c>
      <c r="M5" s="60" t="s">
        <v>2</v>
      </c>
      <c r="N5" s="11" t="s">
        <v>65</v>
      </c>
      <c r="O5" s="62" t="s">
        <v>45</v>
      </c>
    </row>
    <row r="6" spans="1:20" ht="13.95" customHeight="1" x14ac:dyDescent="0.3">
      <c r="A6" s="126" t="s">
        <v>1</v>
      </c>
      <c r="B6" s="154"/>
      <c r="C6" s="154"/>
      <c r="D6" s="127"/>
      <c r="E6" s="155"/>
      <c r="F6" s="154"/>
      <c r="G6" s="154"/>
      <c r="H6" s="127">
        <f>NOV!H38</f>
        <v>0</v>
      </c>
      <c r="I6" s="156"/>
      <c r="J6" s="130" t="s">
        <v>36</v>
      </c>
      <c r="K6" s="132" t="s">
        <v>36</v>
      </c>
      <c r="L6" s="132" t="s">
        <v>36</v>
      </c>
      <c r="M6" s="133">
        <f>NOV!M38</f>
        <v>24.915120224155295</v>
      </c>
      <c r="N6" s="158"/>
      <c r="O6" s="159"/>
    </row>
    <row r="7" spans="1:20" ht="13.95" customHeight="1" x14ac:dyDescent="0.3">
      <c r="A7" s="99">
        <v>1</v>
      </c>
      <c r="B7" s="10">
        <f>LOOKUP(A7+$F$1,'[2]DCS Data'!$A:$A,'[2]DCS Data'!$Q:$Q)</f>
        <v>0</v>
      </c>
      <c r="C7" s="10">
        <f>LOOKUP(A7+$F$1,'[2]DCS Data'!$A:$A,'[2]DCS Data'!$R:$R)</f>
        <v>0</v>
      </c>
      <c r="D7" s="9">
        <f>IF(B7="","",$A$3*2.54^3*(B7*138.25*282.5+C7*138*311)/1000000)</f>
        <v>0</v>
      </c>
      <c r="E7" s="8" t="str">
        <f>IF(SUM(B7:C7)=0,"",D7-D6)</f>
        <v/>
      </c>
      <c r="F7" s="10">
        <f>LOOKUP(A7+$F$1,'[2]DCS Data'!$A:$A,'[2]DCS Data'!$S:$S)</f>
        <v>0</v>
      </c>
      <c r="G7" s="10">
        <f>LOOKUP(A7+$F$1,'[2]DCS Data'!$A:$A,'[2]DCS Data'!$T:$T)</f>
        <v>0</v>
      </c>
      <c r="H7" s="9">
        <f>IF(F7="","",$A$3*(F7*390^2+G7*330^2)*2.54^3*PI()/1000000)</f>
        <v>0</v>
      </c>
      <c r="I7" s="1" t="str">
        <f>IF(SUM(F7:G7)=0,"",H7-H6)</f>
        <v/>
      </c>
      <c r="J7" s="39">
        <f>IF(B7="","",LOOKUP($F$1+A7,[3]SU!A:A,[3]SU!C:C))</f>
        <v>0</v>
      </c>
      <c r="K7" s="44">
        <f>IF(B7="","",LOOKUP($F$1+A7,[3]SU!A:A,[3]SU!M:M))</f>
        <v>0</v>
      </c>
      <c r="L7" s="21">
        <f>IFERROR(E7+I7+J7-K7,0)</f>
        <v>0</v>
      </c>
      <c r="M7" s="61" t="str">
        <f>IFERROR(D7+H7-#REF!,"")</f>
        <v/>
      </c>
      <c r="N7" s="105">
        <f>IFERROR(LOOKUP(A7+$F$1,'[2]DCS Data'!$A:$A,'[2]DCS Data'!$W:$W)*3785.4*$A$3/1000000,0)</f>
        <v>0</v>
      </c>
      <c r="O7" s="152">
        <f>IFERROR(LOOKUP(A7+$F$1,'[2]DCS Data'!$A:$A,'[2]DCS Data'!$AA:$AA)*0.86-1.7-(LOOKUP(A7+$F$1,'[2]DCS Data'!$A:$A,'[2]DCS Data'!$J:$J)*3785*0.993*1.36/1000000)*38%*0.308,0)</f>
        <v>-1.7</v>
      </c>
      <c r="P7" s="85"/>
      <c r="Q7" s="85"/>
      <c r="R7" s="85"/>
      <c r="S7" s="85"/>
      <c r="T7" s="46"/>
    </row>
    <row r="8" spans="1:20" ht="13.95" customHeight="1" x14ac:dyDescent="0.3">
      <c r="A8" s="93">
        <v>2</v>
      </c>
      <c r="B8" s="10"/>
      <c r="C8" s="10"/>
      <c r="D8" s="9"/>
      <c r="E8" s="8"/>
      <c r="F8" s="10"/>
      <c r="G8" s="10"/>
      <c r="H8" s="9"/>
      <c r="I8" s="1"/>
      <c r="J8" s="39"/>
      <c r="K8" s="44"/>
      <c r="L8" s="21"/>
      <c r="M8" s="61"/>
      <c r="N8" s="105"/>
      <c r="O8" s="152"/>
      <c r="P8" s="85"/>
      <c r="Q8" s="85"/>
      <c r="R8" s="85"/>
      <c r="S8" s="85"/>
      <c r="T8" s="46"/>
    </row>
    <row r="9" spans="1:20" ht="13.95" customHeight="1" x14ac:dyDescent="0.3">
      <c r="A9" s="93">
        <v>3</v>
      </c>
      <c r="B9" s="10"/>
      <c r="C9" s="10"/>
      <c r="D9" s="9"/>
      <c r="E9" s="8"/>
      <c r="F9" s="10"/>
      <c r="G9" s="10"/>
      <c r="H9" s="9"/>
      <c r="I9" s="1"/>
      <c r="J9" s="39"/>
      <c r="K9" s="44"/>
      <c r="L9" s="21"/>
      <c r="M9" s="61"/>
      <c r="N9" s="105"/>
      <c r="O9" s="152"/>
      <c r="P9" s="85"/>
      <c r="Q9" s="85"/>
      <c r="R9" s="85"/>
      <c r="S9" s="85"/>
      <c r="T9" s="46"/>
    </row>
    <row r="10" spans="1:20" ht="13.95" customHeight="1" x14ac:dyDescent="0.3">
      <c r="A10" s="93">
        <v>4</v>
      </c>
      <c r="B10" s="10"/>
      <c r="C10" s="10"/>
      <c r="D10" s="9"/>
      <c r="E10" s="8"/>
      <c r="F10" s="10"/>
      <c r="G10" s="10"/>
      <c r="H10" s="9"/>
      <c r="I10" s="1"/>
      <c r="J10" s="39"/>
      <c r="K10" s="44"/>
      <c r="L10" s="21"/>
      <c r="M10" s="61"/>
      <c r="N10" s="105"/>
      <c r="O10" s="152"/>
      <c r="P10" s="85"/>
      <c r="Q10" s="85"/>
      <c r="R10" s="85"/>
      <c r="S10" s="85"/>
      <c r="T10" s="46"/>
    </row>
    <row r="11" spans="1:20" ht="13.95" customHeight="1" x14ac:dyDescent="0.3">
      <c r="A11" s="93">
        <v>5</v>
      </c>
      <c r="B11" s="10"/>
      <c r="C11" s="10"/>
      <c r="D11" s="9"/>
      <c r="E11" s="8"/>
      <c r="F11" s="10"/>
      <c r="G11" s="10"/>
      <c r="H11" s="9"/>
      <c r="I11" s="1"/>
      <c r="J11" s="39"/>
      <c r="K11" s="44"/>
      <c r="L11" s="21"/>
      <c r="M11" s="61"/>
      <c r="N11" s="105"/>
      <c r="O11" s="152"/>
      <c r="P11" s="85"/>
      <c r="Q11" s="85"/>
      <c r="R11" s="85"/>
      <c r="S11" s="85"/>
      <c r="T11" s="46"/>
    </row>
    <row r="12" spans="1:20" ht="13.95" customHeight="1" x14ac:dyDescent="0.3">
      <c r="A12" s="93">
        <v>6</v>
      </c>
      <c r="B12" s="10"/>
      <c r="C12" s="10"/>
      <c r="D12" s="9"/>
      <c r="E12" s="8"/>
      <c r="F12" s="10"/>
      <c r="G12" s="10"/>
      <c r="H12" s="9"/>
      <c r="I12" s="1"/>
      <c r="J12" s="39"/>
      <c r="K12" s="44"/>
      <c r="L12" s="21"/>
      <c r="M12" s="61"/>
      <c r="N12" s="105"/>
      <c r="O12" s="152"/>
      <c r="P12" s="85"/>
      <c r="Q12" s="85"/>
      <c r="R12" s="85"/>
      <c r="S12" s="85"/>
      <c r="T12" s="46"/>
    </row>
    <row r="13" spans="1:20" ht="13.95" customHeight="1" x14ac:dyDescent="0.3">
      <c r="A13" s="93">
        <v>7</v>
      </c>
      <c r="B13" s="10"/>
      <c r="C13" s="10"/>
      <c r="D13" s="9"/>
      <c r="E13" s="8"/>
      <c r="F13" s="10"/>
      <c r="G13" s="10"/>
      <c r="H13" s="9"/>
      <c r="I13" s="1"/>
      <c r="J13" s="39"/>
      <c r="K13" s="44"/>
      <c r="L13" s="21"/>
      <c r="M13" s="61"/>
      <c r="N13" s="105"/>
      <c r="O13" s="152"/>
      <c r="P13" s="85"/>
      <c r="Q13" s="85"/>
      <c r="R13" s="85"/>
      <c r="S13" s="85"/>
      <c r="T13" s="46"/>
    </row>
    <row r="14" spans="1:20" ht="13.95" customHeight="1" x14ac:dyDescent="0.3">
      <c r="A14" s="93">
        <v>8</v>
      </c>
      <c r="B14" s="10"/>
      <c r="C14" s="10"/>
      <c r="D14" s="9"/>
      <c r="E14" s="8"/>
      <c r="F14" s="10"/>
      <c r="G14" s="10"/>
      <c r="H14" s="9"/>
      <c r="I14" s="1"/>
      <c r="J14" s="39"/>
      <c r="K14" s="44"/>
      <c r="L14" s="21"/>
      <c r="M14" s="61"/>
      <c r="N14" s="105"/>
      <c r="O14" s="152"/>
      <c r="P14" s="85"/>
      <c r="Q14" s="85"/>
      <c r="R14" s="85"/>
      <c r="S14" s="85"/>
      <c r="T14" s="46"/>
    </row>
    <row r="15" spans="1:20" ht="13.95" customHeight="1" x14ac:dyDescent="0.3">
      <c r="A15" s="93">
        <v>9</v>
      </c>
      <c r="B15" s="10"/>
      <c r="C15" s="10"/>
      <c r="D15" s="9"/>
      <c r="E15" s="8"/>
      <c r="F15" s="10"/>
      <c r="G15" s="10"/>
      <c r="H15" s="9"/>
      <c r="I15" s="1"/>
      <c r="J15" s="39"/>
      <c r="K15" s="44"/>
      <c r="L15" s="21"/>
      <c r="M15" s="61"/>
      <c r="N15" s="105"/>
      <c r="O15" s="152"/>
      <c r="P15" s="85"/>
      <c r="Q15" s="85"/>
      <c r="R15" s="85"/>
      <c r="S15" s="85"/>
      <c r="T15" s="46"/>
    </row>
    <row r="16" spans="1:20" ht="13.95" customHeight="1" x14ac:dyDescent="0.3">
      <c r="A16" s="93">
        <v>10</v>
      </c>
      <c r="B16" s="10"/>
      <c r="C16" s="10"/>
      <c r="D16" s="9"/>
      <c r="E16" s="8"/>
      <c r="F16" s="10"/>
      <c r="G16" s="10"/>
      <c r="H16" s="9"/>
      <c r="I16" s="1"/>
      <c r="J16" s="39"/>
      <c r="K16" s="44"/>
      <c r="L16" s="21"/>
      <c r="M16" s="61"/>
      <c r="N16" s="105"/>
      <c r="O16" s="152"/>
      <c r="P16" s="85"/>
      <c r="Q16" s="85"/>
      <c r="R16" s="85"/>
      <c r="S16" s="85"/>
      <c r="T16" s="46"/>
    </row>
    <row r="17" spans="1:20" ht="13.95" customHeight="1" x14ac:dyDescent="0.3">
      <c r="A17" s="93">
        <v>11</v>
      </c>
      <c r="B17" s="10"/>
      <c r="C17" s="10"/>
      <c r="D17" s="9"/>
      <c r="E17" s="8"/>
      <c r="F17" s="10"/>
      <c r="G17" s="10"/>
      <c r="H17" s="9"/>
      <c r="I17" s="1"/>
      <c r="J17" s="39"/>
      <c r="K17" s="44"/>
      <c r="L17" s="21"/>
      <c r="M17" s="61"/>
      <c r="N17" s="105"/>
      <c r="O17" s="152"/>
      <c r="P17" s="85"/>
      <c r="Q17" s="85"/>
      <c r="R17" s="85"/>
      <c r="S17" s="85"/>
      <c r="T17" s="46"/>
    </row>
    <row r="18" spans="1:20" ht="13.95" customHeight="1" x14ac:dyDescent="0.3">
      <c r="A18" s="93">
        <v>12</v>
      </c>
      <c r="B18" s="10"/>
      <c r="C18" s="10"/>
      <c r="D18" s="9"/>
      <c r="E18" s="8"/>
      <c r="F18" s="10"/>
      <c r="G18" s="10"/>
      <c r="H18" s="9"/>
      <c r="I18" s="1"/>
      <c r="J18" s="39"/>
      <c r="K18" s="44"/>
      <c r="L18" s="21"/>
      <c r="M18" s="61"/>
      <c r="N18" s="105"/>
      <c r="O18" s="152"/>
      <c r="P18" s="85"/>
      <c r="Q18" s="85"/>
      <c r="R18" s="85"/>
      <c r="S18" s="85"/>
      <c r="T18" s="46"/>
    </row>
    <row r="19" spans="1:20" ht="13.95" customHeight="1" x14ac:dyDescent="0.3">
      <c r="A19" s="93">
        <v>13</v>
      </c>
      <c r="B19" s="10"/>
      <c r="C19" s="10"/>
      <c r="D19" s="9"/>
      <c r="E19" s="8"/>
      <c r="F19" s="10"/>
      <c r="G19" s="10"/>
      <c r="H19" s="9"/>
      <c r="I19" s="1"/>
      <c r="J19" s="39"/>
      <c r="K19" s="44"/>
      <c r="L19" s="21"/>
      <c r="M19" s="61"/>
      <c r="N19" s="105"/>
      <c r="O19" s="152"/>
      <c r="P19" s="85"/>
      <c r="Q19" s="85"/>
      <c r="R19" s="85"/>
      <c r="S19" s="85"/>
      <c r="T19" s="46"/>
    </row>
    <row r="20" spans="1:20" ht="13.95" customHeight="1" x14ac:dyDescent="0.3">
      <c r="A20" s="93">
        <v>14</v>
      </c>
      <c r="B20" s="10"/>
      <c r="C20" s="10"/>
      <c r="D20" s="9"/>
      <c r="E20" s="8"/>
      <c r="F20" s="10"/>
      <c r="G20" s="10"/>
      <c r="H20" s="9"/>
      <c r="I20" s="1"/>
      <c r="J20" s="39"/>
      <c r="K20" s="44"/>
      <c r="L20" s="21"/>
      <c r="M20" s="61"/>
      <c r="N20" s="105"/>
      <c r="O20" s="152"/>
      <c r="P20" s="85"/>
      <c r="Q20" s="85"/>
      <c r="R20" s="85"/>
      <c r="S20" s="85"/>
      <c r="T20" s="46"/>
    </row>
    <row r="21" spans="1:20" ht="13.95" customHeight="1" x14ac:dyDescent="0.3">
      <c r="A21" s="93">
        <v>15</v>
      </c>
      <c r="B21" s="10"/>
      <c r="C21" s="10"/>
      <c r="D21" s="9"/>
      <c r="E21" s="8"/>
      <c r="F21" s="10"/>
      <c r="G21" s="10"/>
      <c r="H21" s="9"/>
      <c r="I21" s="1"/>
      <c r="J21" s="39"/>
      <c r="K21" s="44"/>
      <c r="L21" s="21"/>
      <c r="M21" s="61"/>
      <c r="N21" s="105"/>
      <c r="O21" s="152"/>
      <c r="P21" s="85"/>
      <c r="Q21" s="85"/>
      <c r="R21" s="85"/>
      <c r="S21" s="85"/>
      <c r="T21" s="46"/>
    </row>
    <row r="22" spans="1:20" ht="13.95" customHeight="1" x14ac:dyDescent="0.3">
      <c r="A22" s="93">
        <v>16</v>
      </c>
      <c r="B22" s="10"/>
      <c r="C22" s="10"/>
      <c r="D22" s="9"/>
      <c r="E22" s="8"/>
      <c r="F22" s="10"/>
      <c r="G22" s="10"/>
      <c r="H22" s="9"/>
      <c r="I22" s="1"/>
      <c r="J22" s="39"/>
      <c r="K22" s="44"/>
      <c r="L22" s="21"/>
      <c r="M22" s="61"/>
      <c r="N22" s="105"/>
      <c r="O22" s="152"/>
      <c r="P22" s="85"/>
      <c r="Q22" s="85"/>
      <c r="R22" s="85"/>
      <c r="S22" s="85"/>
      <c r="T22" s="46"/>
    </row>
    <row r="23" spans="1:20" ht="13.95" customHeight="1" x14ac:dyDescent="0.3">
      <c r="A23" s="93">
        <v>17</v>
      </c>
      <c r="B23" s="10"/>
      <c r="C23" s="10"/>
      <c r="D23" s="9"/>
      <c r="E23" s="8"/>
      <c r="F23" s="10"/>
      <c r="G23" s="10"/>
      <c r="H23" s="9"/>
      <c r="I23" s="1"/>
      <c r="J23" s="39"/>
      <c r="K23" s="44"/>
      <c r="L23" s="21"/>
      <c r="M23" s="61"/>
      <c r="N23" s="105"/>
      <c r="O23" s="152"/>
      <c r="P23" s="85"/>
      <c r="Q23" s="85"/>
      <c r="R23" s="85"/>
      <c r="S23" s="85"/>
      <c r="T23" s="46"/>
    </row>
    <row r="24" spans="1:20" ht="13.95" customHeight="1" x14ac:dyDescent="0.3">
      <c r="A24" s="93">
        <v>18</v>
      </c>
      <c r="B24" s="10"/>
      <c r="C24" s="10"/>
      <c r="D24" s="9"/>
      <c r="E24" s="8"/>
      <c r="F24" s="10"/>
      <c r="G24" s="10"/>
      <c r="H24" s="9"/>
      <c r="I24" s="1"/>
      <c r="J24" s="39"/>
      <c r="K24" s="44"/>
      <c r="L24" s="21"/>
      <c r="M24" s="61"/>
      <c r="N24" s="105"/>
      <c r="O24" s="152"/>
      <c r="P24" s="85"/>
      <c r="Q24" s="85"/>
      <c r="R24" s="85"/>
      <c r="S24" s="85"/>
      <c r="T24" s="98"/>
    </row>
    <row r="25" spans="1:20" ht="13.95" customHeight="1" x14ac:dyDescent="0.3">
      <c r="A25" s="93">
        <v>19</v>
      </c>
      <c r="B25" s="10"/>
      <c r="C25" s="10"/>
      <c r="D25" s="9"/>
      <c r="E25" s="8"/>
      <c r="F25" s="10"/>
      <c r="G25" s="10"/>
      <c r="H25" s="9"/>
      <c r="I25" s="1"/>
      <c r="J25" s="39"/>
      <c r="K25" s="44"/>
      <c r="L25" s="21"/>
      <c r="M25" s="61"/>
      <c r="N25" s="105"/>
      <c r="O25" s="152"/>
      <c r="P25" s="85"/>
      <c r="Q25" s="85"/>
      <c r="R25" s="85"/>
      <c r="S25" s="85"/>
      <c r="T25" s="98"/>
    </row>
    <row r="26" spans="1:20" ht="13.95" customHeight="1" x14ac:dyDescent="0.3">
      <c r="A26" s="93">
        <v>20</v>
      </c>
      <c r="B26" s="10"/>
      <c r="C26" s="10"/>
      <c r="D26" s="9"/>
      <c r="E26" s="8"/>
      <c r="F26" s="10"/>
      <c r="G26" s="10"/>
      <c r="H26" s="9"/>
      <c r="I26" s="1"/>
      <c r="J26" s="39"/>
      <c r="K26" s="44"/>
      <c r="L26" s="21"/>
      <c r="M26" s="61"/>
      <c r="N26" s="105"/>
      <c r="O26" s="152"/>
      <c r="P26" s="85"/>
      <c r="Q26" s="85"/>
      <c r="R26" s="85"/>
      <c r="S26" s="85"/>
      <c r="T26" s="46"/>
    </row>
    <row r="27" spans="1:20" ht="13.95" customHeight="1" x14ac:dyDescent="0.3">
      <c r="A27" s="93">
        <v>21</v>
      </c>
      <c r="B27" s="10"/>
      <c r="C27" s="10"/>
      <c r="D27" s="9"/>
      <c r="E27" s="8"/>
      <c r="F27" s="10"/>
      <c r="G27" s="10"/>
      <c r="H27" s="9"/>
      <c r="I27" s="1"/>
      <c r="J27" s="39"/>
      <c r="K27" s="44"/>
      <c r="L27" s="21"/>
      <c r="M27" s="61"/>
      <c r="N27" s="105"/>
      <c r="O27" s="152"/>
      <c r="P27" s="85"/>
      <c r="Q27" s="85"/>
      <c r="R27" s="85"/>
      <c r="S27" s="85"/>
      <c r="T27" s="46"/>
    </row>
    <row r="28" spans="1:20" ht="13.95" customHeight="1" x14ac:dyDescent="0.3">
      <c r="A28" s="93">
        <v>22</v>
      </c>
      <c r="B28" s="10"/>
      <c r="C28" s="10"/>
      <c r="D28" s="9"/>
      <c r="E28" s="8"/>
      <c r="F28" s="10"/>
      <c r="G28" s="10"/>
      <c r="H28" s="9"/>
      <c r="I28" s="1"/>
      <c r="J28" s="39"/>
      <c r="K28" s="44"/>
      <c r="L28" s="21"/>
      <c r="M28" s="61"/>
      <c r="N28" s="105"/>
      <c r="O28" s="152"/>
      <c r="P28" s="85"/>
      <c r="Q28" s="85"/>
      <c r="R28" s="85"/>
      <c r="S28" s="85"/>
      <c r="T28" s="46"/>
    </row>
    <row r="29" spans="1:20" ht="13.95" customHeight="1" x14ac:dyDescent="0.3">
      <c r="A29" s="93">
        <v>23</v>
      </c>
      <c r="B29" s="10"/>
      <c r="C29" s="10"/>
      <c r="D29" s="9"/>
      <c r="E29" s="8"/>
      <c r="F29" s="10"/>
      <c r="G29" s="10"/>
      <c r="H29" s="9"/>
      <c r="I29" s="1"/>
      <c r="J29" s="39"/>
      <c r="K29" s="44"/>
      <c r="L29" s="21"/>
      <c r="M29" s="61"/>
      <c r="N29" s="105"/>
      <c r="O29" s="152"/>
      <c r="P29" s="85"/>
      <c r="Q29" s="85"/>
      <c r="R29" s="85"/>
      <c r="S29" s="85"/>
      <c r="T29" s="46"/>
    </row>
    <row r="30" spans="1:20" ht="13.95" customHeight="1" x14ac:dyDescent="0.3">
      <c r="A30" s="93">
        <v>24</v>
      </c>
      <c r="B30" s="10"/>
      <c r="C30" s="10"/>
      <c r="D30" s="9"/>
      <c r="E30" s="8"/>
      <c r="F30" s="10"/>
      <c r="G30" s="10"/>
      <c r="H30" s="9"/>
      <c r="I30" s="1"/>
      <c r="J30" s="39"/>
      <c r="K30" s="44"/>
      <c r="L30" s="21"/>
      <c r="M30" s="61"/>
      <c r="N30" s="105"/>
      <c r="O30" s="152"/>
      <c r="P30" s="85"/>
      <c r="Q30" s="85"/>
      <c r="R30" s="85"/>
      <c r="S30" s="85"/>
      <c r="T30" s="46"/>
    </row>
    <row r="31" spans="1:20" ht="13.95" customHeight="1" x14ac:dyDescent="0.3">
      <c r="A31" s="93">
        <v>25</v>
      </c>
      <c r="B31" s="10"/>
      <c r="C31" s="10"/>
      <c r="D31" s="9"/>
      <c r="E31" s="8"/>
      <c r="F31" s="10"/>
      <c r="G31" s="10"/>
      <c r="H31" s="9"/>
      <c r="I31" s="1"/>
      <c r="J31" s="39"/>
      <c r="K31" s="44"/>
      <c r="L31" s="21"/>
      <c r="M31" s="61"/>
      <c r="N31" s="105"/>
      <c r="O31" s="152"/>
      <c r="P31" s="85"/>
      <c r="Q31" s="85"/>
      <c r="R31" s="85"/>
      <c r="S31" s="85"/>
      <c r="T31" s="46"/>
    </row>
    <row r="32" spans="1:20" ht="13.95" customHeight="1" x14ac:dyDescent="0.3">
      <c r="A32" s="93">
        <v>26</v>
      </c>
      <c r="B32" s="10"/>
      <c r="C32" s="10"/>
      <c r="D32" s="9"/>
      <c r="E32" s="8"/>
      <c r="F32" s="10"/>
      <c r="G32" s="10"/>
      <c r="H32" s="9"/>
      <c r="I32" s="1"/>
      <c r="J32" s="39"/>
      <c r="K32" s="44"/>
      <c r="L32" s="21"/>
      <c r="M32" s="61"/>
      <c r="N32" s="105"/>
      <c r="O32" s="152"/>
      <c r="P32" s="85"/>
      <c r="Q32" s="85"/>
      <c r="R32" s="85"/>
      <c r="S32" s="85"/>
      <c r="T32" s="46"/>
    </row>
    <row r="33" spans="1:20" ht="13.95" customHeight="1" x14ac:dyDescent="0.3">
      <c r="A33" s="93">
        <v>27</v>
      </c>
      <c r="B33" s="10"/>
      <c r="C33" s="10"/>
      <c r="D33" s="9"/>
      <c r="E33" s="8"/>
      <c r="F33" s="10"/>
      <c r="G33" s="10"/>
      <c r="H33" s="9"/>
      <c r="I33" s="1"/>
      <c r="J33" s="39"/>
      <c r="K33" s="44"/>
      <c r="L33" s="21"/>
      <c r="M33" s="61"/>
      <c r="N33" s="105"/>
      <c r="O33" s="152"/>
      <c r="P33" s="85"/>
      <c r="Q33" s="85"/>
      <c r="R33" s="85"/>
      <c r="S33" s="85"/>
      <c r="T33" s="46"/>
    </row>
    <row r="34" spans="1:20" ht="13.95" customHeight="1" x14ac:dyDescent="0.3">
      <c r="A34" s="93">
        <v>28</v>
      </c>
      <c r="B34" s="10"/>
      <c r="C34" s="10"/>
      <c r="D34" s="9"/>
      <c r="E34" s="8"/>
      <c r="F34" s="10"/>
      <c r="G34" s="10"/>
      <c r="H34" s="9"/>
      <c r="I34" s="1"/>
      <c r="J34" s="39"/>
      <c r="K34" s="44"/>
      <c r="L34" s="21"/>
      <c r="M34" s="61"/>
      <c r="N34" s="105"/>
      <c r="O34" s="152"/>
      <c r="P34" s="85"/>
      <c r="Q34" s="85"/>
      <c r="R34" s="85"/>
      <c r="S34" s="85"/>
      <c r="T34" s="46"/>
    </row>
    <row r="35" spans="1:20" ht="13.95" customHeight="1" x14ac:dyDescent="0.3">
      <c r="A35" s="93">
        <v>29</v>
      </c>
      <c r="B35" s="10"/>
      <c r="C35" s="10"/>
      <c r="D35" s="9"/>
      <c r="E35" s="8"/>
      <c r="F35" s="10"/>
      <c r="G35" s="10"/>
      <c r="H35" s="9"/>
      <c r="I35" s="1"/>
      <c r="J35" s="39"/>
      <c r="K35" s="44"/>
      <c r="L35" s="21"/>
      <c r="M35" s="61"/>
      <c r="N35" s="105"/>
      <c r="O35" s="152"/>
      <c r="P35" s="85"/>
      <c r="Q35" s="85"/>
      <c r="R35" s="85"/>
      <c r="S35" s="85"/>
      <c r="T35" s="46"/>
    </row>
    <row r="36" spans="1:20" ht="13.95" customHeight="1" x14ac:dyDescent="0.3">
      <c r="A36" s="93">
        <v>30</v>
      </c>
      <c r="B36" s="10"/>
      <c r="C36" s="10"/>
      <c r="D36" s="9"/>
      <c r="E36" s="8"/>
      <c r="F36" s="10"/>
      <c r="G36" s="10"/>
      <c r="H36" s="9"/>
      <c r="I36" s="1"/>
      <c r="J36" s="39"/>
      <c r="K36" s="44"/>
      <c r="L36" s="21"/>
      <c r="M36" s="61"/>
      <c r="N36" s="105"/>
      <c r="O36" s="152"/>
      <c r="P36" s="85"/>
      <c r="Q36" s="85"/>
      <c r="R36" s="85"/>
      <c r="S36" s="85"/>
      <c r="T36" s="46"/>
    </row>
    <row r="37" spans="1:20" ht="13.95" customHeight="1" thickBot="1" x14ac:dyDescent="0.35">
      <c r="A37" s="93">
        <v>31</v>
      </c>
      <c r="B37" s="10"/>
      <c r="C37" s="10"/>
      <c r="D37" s="9"/>
      <c r="E37" s="8"/>
      <c r="F37" s="10"/>
      <c r="G37" s="10"/>
      <c r="H37" s="9"/>
      <c r="I37" s="1"/>
      <c r="J37" s="39"/>
      <c r="K37" s="44"/>
      <c r="L37" s="21"/>
      <c r="M37" s="61"/>
      <c r="N37" s="105"/>
      <c r="O37" s="152"/>
      <c r="P37" s="85"/>
      <c r="Q37" s="85"/>
      <c r="R37" s="85"/>
      <c r="S37" s="85"/>
      <c r="T37" s="46"/>
    </row>
    <row r="38" spans="1:20" x14ac:dyDescent="0.3">
      <c r="A38" s="7" t="s">
        <v>3</v>
      </c>
      <c r="B38" s="4"/>
      <c r="C38" s="4"/>
      <c r="D38" s="4">
        <f>+D6+E38</f>
        <v>0</v>
      </c>
      <c r="E38" s="5">
        <f>SUM(E7:E37)</f>
        <v>0</v>
      </c>
      <c r="F38" s="4"/>
      <c r="G38" s="4"/>
      <c r="H38" s="4">
        <f>+H6+I38</f>
        <v>0</v>
      </c>
      <c r="I38" s="5">
        <f t="shared" ref="I38:K38" si="0">SUM(I7:I37)</f>
        <v>0</v>
      </c>
      <c r="J38" s="15">
        <f t="shared" si="0"/>
        <v>0</v>
      </c>
      <c r="K38" s="36">
        <f t="shared" si="0"/>
        <v>0</v>
      </c>
      <c r="L38" s="6">
        <f>SUM(L7:L37)</f>
        <v>0</v>
      </c>
      <c r="M38" s="6">
        <f>D38+H38</f>
        <v>0</v>
      </c>
      <c r="N38" s="54"/>
      <c r="O38" s="55"/>
    </row>
    <row r="39" spans="1:20" x14ac:dyDescent="0.3">
      <c r="A39" s="3"/>
      <c r="B39" s="25"/>
      <c r="C39" s="25"/>
      <c r="D39" s="25"/>
      <c r="E39" s="26"/>
      <c r="F39" s="25"/>
      <c r="G39" s="25"/>
      <c r="H39" s="49"/>
      <c r="I39" s="26"/>
      <c r="J39" s="26"/>
      <c r="K39" s="49"/>
      <c r="L39" s="49"/>
      <c r="M39" s="48"/>
      <c r="N39" s="50"/>
      <c r="O39" s="51"/>
    </row>
    <row r="40" spans="1:20" x14ac:dyDescent="0.3">
      <c r="A40" s="3"/>
      <c r="B40" s="27"/>
      <c r="C40" s="35" t="s">
        <v>4</v>
      </c>
      <c r="D40" s="28">
        <f>IF(B7="","",D38+H38)</f>
        <v>0</v>
      </c>
      <c r="E40" s="37" t="s">
        <v>2</v>
      </c>
      <c r="F40" s="27"/>
      <c r="G40" s="27"/>
      <c r="H40" s="27"/>
      <c r="I40" s="27"/>
      <c r="J40" s="47">
        <f>J38*1000/1.9</f>
        <v>0</v>
      </c>
      <c r="K40" s="47">
        <f t="shared" ref="K40:M40" si="1">K38*1000/1.9</f>
        <v>0</v>
      </c>
      <c r="L40" s="47">
        <f t="shared" si="1"/>
        <v>0</v>
      </c>
      <c r="M40" s="47">
        <f t="shared" si="1"/>
        <v>0</v>
      </c>
      <c r="N40" s="50"/>
      <c r="O40" s="51"/>
    </row>
    <row r="41" spans="1:20" ht="15" thickBot="1" x14ac:dyDescent="0.35">
      <c r="A41" s="29"/>
      <c r="B41" s="30"/>
      <c r="C41" s="30"/>
      <c r="D41" s="30"/>
      <c r="E41" s="30"/>
      <c r="F41" s="31"/>
      <c r="G41" s="30"/>
      <c r="H41" s="32"/>
      <c r="I41" s="30" t="s">
        <v>91</v>
      </c>
      <c r="J41" s="34">
        <f>J38*1000</f>
        <v>0</v>
      </c>
      <c r="K41" s="33"/>
      <c r="L41" s="33"/>
      <c r="M41" s="33"/>
      <c r="N41" s="52"/>
      <c r="O41" s="53"/>
    </row>
  </sheetData>
  <mergeCells count="4">
    <mergeCell ref="B3:E3"/>
    <mergeCell ref="B4:E4"/>
    <mergeCell ref="F4:I4"/>
    <mergeCell ref="N4:O4"/>
  </mergeCells>
  <phoneticPr fontId="0" type="noConversion"/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Verification</vt:lpstr>
      <vt:lpstr>APR!Print_Area</vt:lpstr>
      <vt:lpstr>AUG!Print_Area</vt:lpstr>
      <vt:lpstr>DEC!Print_Area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</vt:vector>
  </TitlesOfParts>
  <Company>Marsulex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McGeoch, Graham</cp:lastModifiedBy>
  <cp:lastPrinted>2020-02-03T16:48:38Z</cp:lastPrinted>
  <dcterms:created xsi:type="dcterms:W3CDTF">2009-11-30T14:25:34Z</dcterms:created>
  <dcterms:modified xsi:type="dcterms:W3CDTF">2021-01-21T18:31:44Z</dcterms:modified>
</cp:coreProperties>
</file>